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ÝBĚROVÁ ŘÍZENÍ\Výběrová řízení_2021\Rekonstrukce TM Sad B. Němcové\6. DI\7. ELTODO_210319\"/>
    </mc:Choice>
  </mc:AlternateContent>
  <bookViews>
    <workbookView xWindow="0" yWindow="0" windowWidth="28800" windowHeight="12480"/>
  </bookViews>
  <sheets>
    <sheet name="Rekapitulace stavby" sheetId="1" r:id="rId1"/>
    <sheet name="01 - DSO 01.1 - Stavební ..." sheetId="2" r:id="rId2"/>
    <sheet name="02 - DSO 01.1 - Stavební ..." sheetId="3" r:id="rId3"/>
    <sheet name="03 - DSO 01.1 - Stavební ..." sheetId="4" r:id="rId4"/>
    <sheet name="04 - DSO 01 - Stavební čá..." sheetId="5" r:id="rId5"/>
    <sheet name="05 - DSO 01.2 - VZDUCHOTE..." sheetId="6" r:id="rId6"/>
    <sheet name="06 - DSO 01.1 - Stavební ..." sheetId="7" r:id="rId7"/>
    <sheet name="07 - DSO 01.1 - Stavební ..." sheetId="8" r:id="rId8"/>
    <sheet name="PS1 - Společná část" sheetId="9" r:id="rId9"/>
    <sheet name="PS2 - Rozvodna 22kV" sheetId="10" r:id="rId10"/>
    <sheet name="PS3 - Stejnosměrné zařízení" sheetId="11" r:id="rId11"/>
    <sheet name="PS4 - Vlastní spotřeba" sheetId="12" r:id="rId12"/>
    <sheet name="PS5 - Zařízení pro detekc..." sheetId="13" r:id="rId13"/>
    <sheet name="PS6 - Dálkové ovládání a ..." sheetId="14" r:id="rId14"/>
    <sheet name="PS7 - Elektroinstalace" sheetId="15" r:id="rId15"/>
    <sheet name="PS8 - Kamerový systém" sheetId="16" r:id="rId16"/>
    <sheet name="VRN - Vedlejší rozpočtové..." sheetId="17" r:id="rId17"/>
  </sheets>
  <definedNames>
    <definedName name="_xlnm._FilterDatabase" localSheetId="1" hidden="1">'01 - DSO 01.1 - Stavební ...'!$C$144:$K$448</definedName>
    <definedName name="_xlnm._FilterDatabase" localSheetId="2" hidden="1">'02 - DSO 01.1 - Stavební ...'!$C$131:$K$217</definedName>
    <definedName name="_xlnm._FilterDatabase" localSheetId="3" hidden="1">'03 - DSO 01.1 - Stavební ...'!$C$127:$K$164</definedName>
    <definedName name="_xlnm._FilterDatabase" localSheetId="4" hidden="1">'04 - DSO 01 - Stavební čá...'!$C$128:$K$212</definedName>
    <definedName name="_xlnm._FilterDatabase" localSheetId="5" hidden="1">'05 - DSO 01.2 - VZDUCHOTE...'!$C$124:$K$143</definedName>
    <definedName name="_xlnm._FilterDatabase" localSheetId="6" hidden="1">'06 - DSO 01.1 - Stavební ...'!$C$127:$K$189</definedName>
    <definedName name="_xlnm._FilterDatabase" localSheetId="7" hidden="1">'07 - DSO 01.1 - Stavební ...'!$C$123:$K$152</definedName>
    <definedName name="_xlnm._FilterDatabase" localSheetId="8" hidden="1">'PS1 - Společná část'!$C$123:$K$191</definedName>
    <definedName name="_xlnm._FilterDatabase" localSheetId="9" hidden="1">'PS2 - Rozvodna 22kV'!$C$129:$K$363</definedName>
    <definedName name="_xlnm._FilterDatabase" localSheetId="10" hidden="1">'PS3 - Stejnosměrné zařízení'!$C$127:$K$172</definedName>
    <definedName name="_xlnm._FilterDatabase" localSheetId="11" hidden="1">'PS4 - Vlastní spotřeba'!$C$120:$K$139</definedName>
    <definedName name="_xlnm._FilterDatabase" localSheetId="12" hidden="1">'PS5 - Zařízení pro detekc...'!$C$116:$K$126</definedName>
    <definedName name="_xlnm._FilterDatabase" localSheetId="13" hidden="1">'PS6 - Dálkové ovládání a ...'!$C$116:$K$124</definedName>
    <definedName name="_xlnm._FilterDatabase" localSheetId="14" hidden="1">'PS7 - Elektroinstalace'!$C$121:$K$189</definedName>
    <definedName name="_xlnm._FilterDatabase" localSheetId="15" hidden="1">'PS8 - Kamerový systém'!$C$115:$K$138</definedName>
    <definedName name="_xlnm._FilterDatabase" localSheetId="16" hidden="1">'VRN - Vedlejší rozpočtové...'!$C$115:$K$127</definedName>
    <definedName name="_xlnm.Print_Titles" localSheetId="1">'01 - DSO 01.1 - Stavební ...'!$144:$144</definedName>
    <definedName name="_xlnm.Print_Titles" localSheetId="2">'02 - DSO 01.1 - Stavební ...'!$131:$131</definedName>
    <definedName name="_xlnm.Print_Titles" localSheetId="3">'03 - DSO 01.1 - Stavební ...'!$127:$127</definedName>
    <definedName name="_xlnm.Print_Titles" localSheetId="4">'04 - DSO 01 - Stavební čá...'!$128:$128</definedName>
    <definedName name="_xlnm.Print_Titles" localSheetId="5">'05 - DSO 01.2 - VZDUCHOTE...'!$124:$124</definedName>
    <definedName name="_xlnm.Print_Titles" localSheetId="6">'06 - DSO 01.1 - Stavební ...'!$127:$127</definedName>
    <definedName name="_xlnm.Print_Titles" localSheetId="7">'07 - DSO 01.1 - Stavební ...'!$123:$123</definedName>
    <definedName name="_xlnm.Print_Titles" localSheetId="8">'PS1 - Společná část'!$123:$123</definedName>
    <definedName name="_xlnm.Print_Titles" localSheetId="9">'PS2 - Rozvodna 22kV'!$129:$129</definedName>
    <definedName name="_xlnm.Print_Titles" localSheetId="10">'PS3 - Stejnosměrné zařízení'!$127:$127</definedName>
    <definedName name="_xlnm.Print_Titles" localSheetId="11">'PS4 - Vlastní spotřeba'!$120:$120</definedName>
    <definedName name="_xlnm.Print_Titles" localSheetId="12">'PS5 - Zařízení pro detekc...'!$116:$116</definedName>
    <definedName name="_xlnm.Print_Titles" localSheetId="13">'PS6 - Dálkové ovládání a ...'!$116:$116</definedName>
    <definedName name="_xlnm.Print_Titles" localSheetId="14">'PS7 - Elektroinstalace'!$121:$121</definedName>
    <definedName name="_xlnm.Print_Titles" localSheetId="15">'PS8 - Kamerový systém'!$115:$115</definedName>
    <definedName name="_xlnm.Print_Titles" localSheetId="0">'Rekapitulace stavby'!$92:$92</definedName>
    <definedName name="_xlnm.Print_Titles" localSheetId="16">'VRN - Vedlejší rozpočtové...'!$115:$115</definedName>
    <definedName name="_xlnm.Print_Area" localSheetId="1">'01 - DSO 01.1 - Stavební ...'!$C$82:$J$124,'01 - DSO 01.1 - Stavební ...'!$C$130:$J$448</definedName>
    <definedName name="_xlnm.Print_Area" localSheetId="2">'02 - DSO 01.1 - Stavební ...'!$C$82:$J$111,'02 - DSO 01.1 - Stavební ...'!$C$117:$J$217</definedName>
    <definedName name="_xlnm.Print_Area" localSheetId="3">'03 - DSO 01.1 - Stavební ...'!$C$82:$J$107,'03 - DSO 01.1 - Stavební ...'!$C$113:$J$164</definedName>
    <definedName name="_xlnm.Print_Area" localSheetId="4">'04 - DSO 01 - Stavební čá...'!$C$82:$J$108,'04 - DSO 01 - Stavební čá...'!$C$114:$J$212</definedName>
    <definedName name="_xlnm.Print_Area" localSheetId="5">'05 - DSO 01.2 - VZDUCHOTE...'!$C$82:$J$104,'05 - DSO 01.2 - VZDUCHOTE...'!$C$110:$J$143</definedName>
    <definedName name="_xlnm.Print_Area" localSheetId="6">'06 - DSO 01.1 - Stavební ...'!$C$82:$J$107,'06 - DSO 01.1 - Stavební ...'!$C$113:$J$189</definedName>
    <definedName name="_xlnm.Print_Area" localSheetId="7">'07 - DSO 01.1 - Stavební ...'!$C$82:$J$103,'07 - DSO 01.1 - Stavební ...'!$C$109:$J$152</definedName>
    <definedName name="_xlnm.Print_Area" localSheetId="8">'PS1 - Společná část'!$C$82:$J$105,'PS1 - Společná část'!$C$111:$J$191</definedName>
    <definedName name="_xlnm.Print_Area" localSheetId="9">'PS2 - Rozvodna 22kV'!$C$82:$J$111,'PS2 - Rozvodna 22kV'!$C$117:$J$363</definedName>
    <definedName name="_xlnm.Print_Area" localSheetId="10">'PS3 - Stejnosměrné zařízení'!$C$82:$J$109,'PS3 - Stejnosměrné zařízení'!$C$115:$J$172</definedName>
    <definedName name="_xlnm.Print_Area" localSheetId="11">'PS4 - Vlastní spotřeba'!$C$82:$J$102,'PS4 - Vlastní spotřeba'!$C$108:$J$139</definedName>
    <definedName name="_xlnm.Print_Area" localSheetId="12">'PS5 - Zařízení pro detekc...'!$C$82:$J$98,'PS5 - Zařízení pro detekc...'!$C$104:$J$126</definedName>
    <definedName name="_xlnm.Print_Area" localSheetId="13">'PS6 - Dálkové ovládání a ...'!$C$82:$J$98,'PS6 - Dálkové ovládání a ...'!$C$104:$J$124</definedName>
    <definedName name="_xlnm.Print_Area" localSheetId="14">'PS7 - Elektroinstalace'!$C$82:$J$103,'PS7 - Elektroinstalace'!$C$109:$J$189</definedName>
    <definedName name="_xlnm.Print_Area" localSheetId="15">'PS8 - Kamerový systém'!$C$82:$J$97,'PS8 - Kamerový systém'!$C$103:$J$138</definedName>
    <definedName name="_xlnm.Print_Area" localSheetId="0">'Rekapitulace stavby'!$D$4:$AO$76,'Rekapitulace stavby'!$C$82:$AQ$112</definedName>
    <definedName name="_xlnm.Print_Area" localSheetId="16">'VRN - Vedlejší rozpočtové...'!$C$82:$J$97,'VRN - Vedlejší rozpočtové...'!$C$103:$J$127</definedName>
  </definedNames>
  <calcPr calcId="162913"/>
</workbook>
</file>

<file path=xl/calcChain.xml><?xml version="1.0" encoding="utf-8"?>
<calcChain xmlns="http://schemas.openxmlformats.org/spreadsheetml/2006/main">
  <c r="F142" i="2" l="1"/>
  <c r="J37" i="17" l="1"/>
  <c r="J36" i="17"/>
  <c r="AY111" i="1"/>
  <c r="J35" i="17"/>
  <c r="AX111" i="1" s="1"/>
  <c r="BI127" i="17"/>
  <c r="BH127" i="17"/>
  <c r="BG127" i="17"/>
  <c r="BF127" i="17"/>
  <c r="T127" i="17"/>
  <c r="R127" i="17"/>
  <c r="P127" i="17"/>
  <c r="BI126" i="17"/>
  <c r="BH126" i="17"/>
  <c r="BG126" i="17"/>
  <c r="BF126" i="17"/>
  <c r="T126" i="17"/>
  <c r="R126" i="17"/>
  <c r="P126" i="17"/>
  <c r="BI125" i="17"/>
  <c r="BH125" i="17"/>
  <c r="BG125" i="17"/>
  <c r="BF125" i="17"/>
  <c r="T125" i="17"/>
  <c r="R125" i="17"/>
  <c r="P125" i="17"/>
  <c r="BI124" i="17"/>
  <c r="BH124" i="17"/>
  <c r="BG124" i="17"/>
  <c r="BF124" i="17"/>
  <c r="T124" i="17"/>
  <c r="R124" i="17"/>
  <c r="P124" i="17"/>
  <c r="BI123" i="17"/>
  <c r="BH123" i="17"/>
  <c r="BG123" i="17"/>
  <c r="BF123" i="17"/>
  <c r="T123" i="17"/>
  <c r="R123" i="17"/>
  <c r="P123" i="17"/>
  <c r="BI122" i="17"/>
  <c r="BH122" i="17"/>
  <c r="BG122" i="17"/>
  <c r="BF122" i="17"/>
  <c r="T122" i="17"/>
  <c r="R122" i="17"/>
  <c r="P122" i="17"/>
  <c r="BI121" i="17"/>
  <c r="BH121" i="17"/>
  <c r="BG121" i="17"/>
  <c r="BF121" i="17"/>
  <c r="T121" i="17"/>
  <c r="R121" i="17"/>
  <c r="P121" i="17"/>
  <c r="BI120" i="17"/>
  <c r="BH120" i="17"/>
  <c r="BG120" i="17"/>
  <c r="BF120" i="17"/>
  <c r="T120" i="17"/>
  <c r="R120" i="17"/>
  <c r="P120" i="17"/>
  <c r="BI119" i="17"/>
  <c r="BH119" i="17"/>
  <c r="BG119" i="17"/>
  <c r="BF119" i="17"/>
  <c r="T119" i="17"/>
  <c r="R119" i="17"/>
  <c r="P119" i="17"/>
  <c r="BI118" i="17"/>
  <c r="BH118" i="17"/>
  <c r="BG118" i="17"/>
  <c r="BF118" i="17"/>
  <c r="T118" i="17"/>
  <c r="R118" i="17"/>
  <c r="P118" i="17"/>
  <c r="BI117" i="17"/>
  <c r="BH117" i="17"/>
  <c r="BG117" i="17"/>
  <c r="BF117" i="17"/>
  <c r="T117" i="17"/>
  <c r="R117" i="17"/>
  <c r="P117" i="17"/>
  <c r="F110" i="17"/>
  <c r="E108" i="17"/>
  <c r="F89" i="17"/>
  <c r="E87" i="17"/>
  <c r="J24" i="17"/>
  <c r="E24" i="17"/>
  <c r="J113" i="17" s="1"/>
  <c r="J23" i="17"/>
  <c r="J21" i="17"/>
  <c r="E21" i="17"/>
  <c r="J112" i="17" s="1"/>
  <c r="J20" i="17"/>
  <c r="J18" i="17"/>
  <c r="E18" i="17"/>
  <c r="F113" i="17" s="1"/>
  <c r="J17" i="17"/>
  <c r="J15" i="17"/>
  <c r="E15" i="17"/>
  <c r="F112" i="17" s="1"/>
  <c r="J14" i="17"/>
  <c r="J12" i="17"/>
  <c r="J110" i="17"/>
  <c r="E7" i="17"/>
  <c r="E106" i="17"/>
  <c r="J37" i="16"/>
  <c r="J36" i="16"/>
  <c r="AY110" i="1" s="1"/>
  <c r="J35" i="16"/>
  <c r="AX110" i="1"/>
  <c r="BI138" i="16"/>
  <c r="BH138" i="16"/>
  <c r="BG138" i="16"/>
  <c r="F35" i="16" s="1"/>
  <c r="BF138" i="16"/>
  <c r="T138" i="16"/>
  <c r="R138" i="16"/>
  <c r="P138" i="16"/>
  <c r="BI137" i="16"/>
  <c r="BH137" i="16"/>
  <c r="BG137" i="16"/>
  <c r="BF137" i="16"/>
  <c r="T137" i="16"/>
  <c r="R137" i="16"/>
  <c r="P137" i="16"/>
  <c r="BI136" i="16"/>
  <c r="BH136" i="16"/>
  <c r="BG136" i="16"/>
  <c r="BF136" i="16"/>
  <c r="T136" i="16"/>
  <c r="R136" i="16"/>
  <c r="P136" i="16"/>
  <c r="BI135" i="16"/>
  <c r="BH135" i="16"/>
  <c r="BG135" i="16"/>
  <c r="BF135" i="16"/>
  <c r="T135" i="16"/>
  <c r="R135" i="16"/>
  <c r="P135" i="16"/>
  <c r="BI134" i="16"/>
  <c r="BH134" i="16"/>
  <c r="BG134" i="16"/>
  <c r="BF134" i="16"/>
  <c r="T134" i="16"/>
  <c r="R134" i="16"/>
  <c r="P134" i="16"/>
  <c r="BI133" i="16"/>
  <c r="BH133" i="16"/>
  <c r="BG133" i="16"/>
  <c r="BF133" i="16"/>
  <c r="T133" i="16"/>
  <c r="R133" i="16"/>
  <c r="P133" i="16"/>
  <c r="BI132" i="16"/>
  <c r="BH132" i="16"/>
  <c r="BG132" i="16"/>
  <c r="BF132" i="16"/>
  <c r="T132" i="16"/>
  <c r="R132" i="16"/>
  <c r="P132" i="16"/>
  <c r="BI131" i="16"/>
  <c r="BH131" i="16"/>
  <c r="BG131" i="16"/>
  <c r="BF131" i="16"/>
  <c r="T131" i="16"/>
  <c r="R131" i="16"/>
  <c r="P131" i="16"/>
  <c r="BI130" i="16"/>
  <c r="BH130" i="16"/>
  <c r="BG130" i="16"/>
  <c r="BF130" i="16"/>
  <c r="T130" i="16"/>
  <c r="R130" i="16"/>
  <c r="P130" i="16"/>
  <c r="BI129" i="16"/>
  <c r="BH129" i="16"/>
  <c r="BG129" i="16"/>
  <c r="BF129" i="16"/>
  <c r="T129" i="16"/>
  <c r="R129" i="16"/>
  <c r="P129" i="16"/>
  <c r="BI128" i="16"/>
  <c r="BH128" i="16"/>
  <c r="BG128" i="16"/>
  <c r="BF128" i="16"/>
  <c r="T128" i="16"/>
  <c r="R128" i="16"/>
  <c r="P128" i="16"/>
  <c r="BI127" i="16"/>
  <c r="BH127" i="16"/>
  <c r="BG127" i="16"/>
  <c r="BF127" i="16"/>
  <c r="T127" i="16"/>
  <c r="R127" i="16"/>
  <c r="P127" i="16"/>
  <c r="BI126" i="16"/>
  <c r="BH126" i="16"/>
  <c r="BG126" i="16"/>
  <c r="BF126" i="16"/>
  <c r="T126" i="16"/>
  <c r="R126" i="16"/>
  <c r="P126" i="16"/>
  <c r="BI125" i="16"/>
  <c r="BH125" i="16"/>
  <c r="BG125" i="16"/>
  <c r="BF125" i="16"/>
  <c r="T125" i="16"/>
  <c r="R125" i="16"/>
  <c r="P125" i="16"/>
  <c r="BI124" i="16"/>
  <c r="BH124" i="16"/>
  <c r="BG124" i="16"/>
  <c r="BF124" i="16"/>
  <c r="T124" i="16"/>
  <c r="R124" i="16"/>
  <c r="P124" i="16"/>
  <c r="BI123" i="16"/>
  <c r="BH123" i="16"/>
  <c r="BG123" i="16"/>
  <c r="BF123" i="16"/>
  <c r="T123" i="16"/>
  <c r="R123" i="16"/>
  <c r="P123" i="16"/>
  <c r="BI122" i="16"/>
  <c r="BH122" i="16"/>
  <c r="BG122" i="16"/>
  <c r="BF122" i="16"/>
  <c r="T122" i="16"/>
  <c r="R122" i="16"/>
  <c r="P122" i="16"/>
  <c r="BI121" i="16"/>
  <c r="BH121" i="16"/>
  <c r="BG121" i="16"/>
  <c r="BF121" i="16"/>
  <c r="T121" i="16"/>
  <c r="R121" i="16"/>
  <c r="P121" i="16"/>
  <c r="BI120" i="16"/>
  <c r="BH120" i="16"/>
  <c r="BG120" i="16"/>
  <c r="BF120" i="16"/>
  <c r="T120" i="16"/>
  <c r="R120" i="16"/>
  <c r="P120" i="16"/>
  <c r="BI119" i="16"/>
  <c r="BH119" i="16"/>
  <c r="BG119" i="16"/>
  <c r="BF119" i="16"/>
  <c r="T119" i="16"/>
  <c r="R119" i="16"/>
  <c r="P119" i="16"/>
  <c r="BI118" i="16"/>
  <c r="BH118" i="16"/>
  <c r="BG118" i="16"/>
  <c r="BF118" i="16"/>
  <c r="T118" i="16"/>
  <c r="R118" i="16"/>
  <c r="P118" i="16"/>
  <c r="BI117" i="16"/>
  <c r="BH117" i="16"/>
  <c r="BG117" i="16"/>
  <c r="BF117" i="16"/>
  <c r="T117" i="16"/>
  <c r="R117" i="16"/>
  <c r="P117" i="16"/>
  <c r="F110" i="16"/>
  <c r="E108" i="16"/>
  <c r="F89" i="16"/>
  <c r="E87" i="16"/>
  <c r="J24" i="16"/>
  <c r="E24" i="16"/>
  <c r="J113" i="16"/>
  <c r="J23" i="16"/>
  <c r="J21" i="16"/>
  <c r="E21" i="16"/>
  <c r="J112" i="16"/>
  <c r="J20" i="16"/>
  <c r="J18" i="16"/>
  <c r="E18" i="16"/>
  <c r="F113" i="16"/>
  <c r="J17" i="16"/>
  <c r="J15" i="16"/>
  <c r="E15" i="16"/>
  <c r="F91" i="16"/>
  <c r="J14" i="16"/>
  <c r="J12" i="16"/>
  <c r="J110" i="16"/>
  <c r="E7" i="16"/>
  <c r="E85" i="16" s="1"/>
  <c r="J37" i="15"/>
  <c r="J36" i="15"/>
  <c r="AY109" i="1"/>
  <c r="J35" i="15"/>
  <c r="AX109" i="1"/>
  <c r="BI189" i="15"/>
  <c r="BH189" i="15"/>
  <c r="BG189" i="15"/>
  <c r="BF189" i="15"/>
  <c r="T189" i="15"/>
  <c r="R189" i="15"/>
  <c r="P189" i="15"/>
  <c r="BI188" i="15"/>
  <c r="BH188" i="15"/>
  <c r="BG188" i="15"/>
  <c r="BF188" i="15"/>
  <c r="T188" i="15"/>
  <c r="R188" i="15"/>
  <c r="P188" i="15"/>
  <c r="BI187" i="15"/>
  <c r="BH187" i="15"/>
  <c r="BG187" i="15"/>
  <c r="BF187" i="15"/>
  <c r="T187" i="15"/>
  <c r="R187" i="15"/>
  <c r="P187" i="15"/>
  <c r="BI186" i="15"/>
  <c r="BH186" i="15"/>
  <c r="BG186" i="15"/>
  <c r="BF186" i="15"/>
  <c r="T186" i="15"/>
  <c r="R186" i="15"/>
  <c r="P186" i="15"/>
  <c r="BI185" i="15"/>
  <c r="BH185" i="15"/>
  <c r="BG185" i="15"/>
  <c r="BF185" i="15"/>
  <c r="T185" i="15"/>
  <c r="R185" i="15"/>
  <c r="P185" i="15"/>
  <c r="BI184" i="15"/>
  <c r="BH184" i="15"/>
  <c r="BG184" i="15"/>
  <c r="BF184" i="15"/>
  <c r="T184" i="15"/>
  <c r="R184" i="15"/>
  <c r="P184" i="15"/>
  <c r="BI183" i="15"/>
  <c r="BH183" i="15"/>
  <c r="BG183" i="15"/>
  <c r="BF183" i="15"/>
  <c r="T183" i="15"/>
  <c r="R183" i="15"/>
  <c r="P183" i="15"/>
  <c r="BI182" i="15"/>
  <c r="BH182" i="15"/>
  <c r="BG182" i="15"/>
  <c r="BF182" i="15"/>
  <c r="T182" i="15"/>
  <c r="R182" i="15"/>
  <c r="P182" i="15"/>
  <c r="BI181" i="15"/>
  <c r="BH181" i="15"/>
  <c r="BG181" i="15"/>
  <c r="BF181" i="15"/>
  <c r="T181" i="15"/>
  <c r="R181" i="15"/>
  <c r="P181" i="15"/>
  <c r="BI179" i="15"/>
  <c r="BH179" i="15"/>
  <c r="BG179" i="15"/>
  <c r="BF179" i="15"/>
  <c r="T179" i="15"/>
  <c r="R179" i="15"/>
  <c r="P179" i="15"/>
  <c r="BI178" i="15"/>
  <c r="BH178" i="15"/>
  <c r="BG178" i="15"/>
  <c r="BF178" i="15"/>
  <c r="T178" i="15"/>
  <c r="R178" i="15"/>
  <c r="P178" i="15"/>
  <c r="BI177" i="15"/>
  <c r="BH177" i="15"/>
  <c r="BG177" i="15"/>
  <c r="BF177" i="15"/>
  <c r="T177" i="15"/>
  <c r="R177" i="15"/>
  <c r="P177" i="15"/>
  <c r="BI176" i="15"/>
  <c r="BH176" i="15"/>
  <c r="BG176" i="15"/>
  <c r="BF176" i="15"/>
  <c r="T176" i="15"/>
  <c r="R176" i="15"/>
  <c r="P176" i="15"/>
  <c r="BI175" i="15"/>
  <c r="BH175" i="15"/>
  <c r="BG175" i="15"/>
  <c r="BF175" i="15"/>
  <c r="T175" i="15"/>
  <c r="R175" i="15"/>
  <c r="P175" i="15"/>
  <c r="BI174" i="15"/>
  <c r="BH174" i="15"/>
  <c r="BG174" i="15"/>
  <c r="BF174" i="15"/>
  <c r="T174" i="15"/>
  <c r="R174" i="15"/>
  <c r="P174" i="15"/>
  <c r="BI173" i="15"/>
  <c r="BH173" i="15"/>
  <c r="BG173" i="15"/>
  <c r="BF173" i="15"/>
  <c r="T173" i="15"/>
  <c r="R173" i="15"/>
  <c r="P173" i="15"/>
  <c r="BI172" i="15"/>
  <c r="BH172" i="15"/>
  <c r="BG172" i="15"/>
  <c r="BF172" i="15"/>
  <c r="T172" i="15"/>
  <c r="R172" i="15"/>
  <c r="P172" i="15"/>
  <c r="BI171" i="15"/>
  <c r="BH171" i="15"/>
  <c r="BG171" i="15"/>
  <c r="BF171" i="15"/>
  <c r="T171" i="15"/>
  <c r="R171" i="15"/>
  <c r="P171" i="15"/>
  <c r="BI170" i="15"/>
  <c r="BH170" i="15"/>
  <c r="BG170" i="15"/>
  <c r="BF170" i="15"/>
  <c r="T170" i="15"/>
  <c r="R170" i="15"/>
  <c r="P170" i="15"/>
  <c r="BI169" i="15"/>
  <c r="BH169" i="15"/>
  <c r="BG169" i="15"/>
  <c r="BF169" i="15"/>
  <c r="T169" i="15"/>
  <c r="R169" i="15"/>
  <c r="P169" i="15"/>
  <c r="BI168" i="15"/>
  <c r="BH168" i="15"/>
  <c r="BG168" i="15"/>
  <c r="BF168" i="15"/>
  <c r="T168" i="15"/>
  <c r="R168" i="15"/>
  <c r="P168" i="15"/>
  <c r="BI167" i="15"/>
  <c r="BH167" i="15"/>
  <c r="BG167" i="15"/>
  <c r="BF167" i="15"/>
  <c r="T167" i="15"/>
  <c r="R167" i="15"/>
  <c r="P167" i="15"/>
  <c r="BI165" i="15"/>
  <c r="BH165" i="15"/>
  <c r="BG165" i="15"/>
  <c r="BF165" i="15"/>
  <c r="T165" i="15"/>
  <c r="R165" i="15"/>
  <c r="P165" i="15"/>
  <c r="BI164" i="15"/>
  <c r="BH164" i="15"/>
  <c r="BG164" i="15"/>
  <c r="BF164" i="15"/>
  <c r="T164" i="15"/>
  <c r="R164" i="15"/>
  <c r="P164" i="15"/>
  <c r="BI163" i="15"/>
  <c r="BH163" i="15"/>
  <c r="BG163" i="15"/>
  <c r="BF163" i="15"/>
  <c r="T163" i="15"/>
  <c r="R163" i="15"/>
  <c r="P163" i="15"/>
  <c r="BI162" i="15"/>
  <c r="BH162" i="15"/>
  <c r="BG162" i="15"/>
  <c r="BF162" i="15"/>
  <c r="T162" i="15"/>
  <c r="R162" i="15"/>
  <c r="P162" i="15"/>
  <c r="BI161" i="15"/>
  <c r="BH161" i="15"/>
  <c r="BG161" i="15"/>
  <c r="BF161" i="15"/>
  <c r="T161" i="15"/>
  <c r="R161" i="15"/>
  <c r="P161" i="15"/>
  <c r="BI160" i="15"/>
  <c r="BH160" i="15"/>
  <c r="BG160" i="15"/>
  <c r="BF160" i="15"/>
  <c r="T160" i="15"/>
  <c r="R160" i="15"/>
  <c r="P160" i="15"/>
  <c r="BI159" i="15"/>
  <c r="BH159" i="15"/>
  <c r="BG159" i="15"/>
  <c r="BF159" i="15"/>
  <c r="T159" i="15"/>
  <c r="R159" i="15"/>
  <c r="P159" i="15"/>
  <c r="BI158" i="15"/>
  <c r="BH158" i="15"/>
  <c r="BG158" i="15"/>
  <c r="BF158" i="15"/>
  <c r="T158" i="15"/>
  <c r="R158" i="15"/>
  <c r="P158" i="15"/>
  <c r="BI156" i="15"/>
  <c r="BH156" i="15"/>
  <c r="BG156" i="15"/>
  <c r="BF156" i="15"/>
  <c r="T156" i="15"/>
  <c r="R156" i="15"/>
  <c r="P156" i="15"/>
  <c r="BI155" i="15"/>
  <c r="BH155" i="15"/>
  <c r="BG155" i="15"/>
  <c r="BF155" i="15"/>
  <c r="T155" i="15"/>
  <c r="R155" i="15"/>
  <c r="P155" i="15"/>
  <c r="BI154" i="15"/>
  <c r="BH154" i="15"/>
  <c r="BG154" i="15"/>
  <c r="BF154" i="15"/>
  <c r="T154" i="15"/>
  <c r="R154" i="15"/>
  <c r="P154" i="15"/>
  <c r="BI152" i="15"/>
  <c r="BH152" i="15"/>
  <c r="BG152" i="15"/>
  <c r="BF152" i="15"/>
  <c r="T152" i="15"/>
  <c r="R152" i="15"/>
  <c r="P152" i="15"/>
  <c r="BI151" i="15"/>
  <c r="BH151" i="15"/>
  <c r="BG151" i="15"/>
  <c r="BF151" i="15"/>
  <c r="T151" i="15"/>
  <c r="R151" i="15"/>
  <c r="P151" i="15"/>
  <c r="BI150" i="15"/>
  <c r="BH150" i="15"/>
  <c r="BG150" i="15"/>
  <c r="BF150" i="15"/>
  <c r="T150" i="15"/>
  <c r="R150" i="15"/>
  <c r="P150" i="15"/>
  <c r="BI149" i="15"/>
  <c r="BH149" i="15"/>
  <c r="BG149" i="15"/>
  <c r="BF149" i="15"/>
  <c r="T149" i="15"/>
  <c r="R149" i="15"/>
  <c r="P149" i="15"/>
  <c r="BI148" i="15"/>
  <c r="BH148" i="15"/>
  <c r="BG148" i="15"/>
  <c r="BF148" i="15"/>
  <c r="T148" i="15"/>
  <c r="R148" i="15"/>
  <c r="P148" i="15"/>
  <c r="BI147" i="15"/>
  <c r="BH147" i="15"/>
  <c r="BG147" i="15"/>
  <c r="BF147" i="15"/>
  <c r="T147" i="15"/>
  <c r="R147" i="15"/>
  <c r="P147" i="15"/>
  <c r="BI146" i="15"/>
  <c r="BH146" i="15"/>
  <c r="BG146" i="15"/>
  <c r="BF146" i="15"/>
  <c r="T146" i="15"/>
  <c r="R146" i="15"/>
  <c r="P146" i="15"/>
  <c r="BI145" i="15"/>
  <c r="BH145" i="15"/>
  <c r="BG145" i="15"/>
  <c r="BF145" i="15"/>
  <c r="T145" i="15"/>
  <c r="R145" i="15"/>
  <c r="P145" i="15"/>
  <c r="BI144" i="15"/>
  <c r="BH144" i="15"/>
  <c r="BG144" i="15"/>
  <c r="BF144" i="15"/>
  <c r="T144" i="15"/>
  <c r="R144" i="15"/>
  <c r="P144" i="15"/>
  <c r="BI143" i="15"/>
  <c r="BH143" i="15"/>
  <c r="BG143" i="15"/>
  <c r="BF143" i="15"/>
  <c r="T143" i="15"/>
  <c r="R143" i="15"/>
  <c r="P143" i="15"/>
  <c r="BI142" i="15"/>
  <c r="BH142" i="15"/>
  <c r="BG142" i="15"/>
  <c r="BF142" i="15"/>
  <c r="T142" i="15"/>
  <c r="R142" i="15"/>
  <c r="P142" i="15"/>
  <c r="BI141" i="15"/>
  <c r="BH141" i="15"/>
  <c r="BG141" i="15"/>
  <c r="BF141" i="15"/>
  <c r="T141" i="15"/>
  <c r="R141" i="15"/>
  <c r="P141" i="15"/>
  <c r="BI140" i="15"/>
  <c r="BH140" i="15"/>
  <c r="BG140" i="15"/>
  <c r="BF140" i="15"/>
  <c r="T140" i="15"/>
  <c r="R140" i="15"/>
  <c r="P140" i="15"/>
  <c r="BI139" i="15"/>
  <c r="BH139" i="15"/>
  <c r="BG139" i="15"/>
  <c r="BF139" i="15"/>
  <c r="T139" i="15"/>
  <c r="R139" i="15"/>
  <c r="P139" i="15"/>
  <c r="BI138" i="15"/>
  <c r="BH138" i="15"/>
  <c r="BG138" i="15"/>
  <c r="BF138" i="15"/>
  <c r="T138" i="15"/>
  <c r="R138" i="15"/>
  <c r="P138" i="15"/>
  <c r="BI137" i="15"/>
  <c r="BH137" i="15"/>
  <c r="BG137" i="15"/>
  <c r="BF137" i="15"/>
  <c r="T137" i="15"/>
  <c r="R137" i="15"/>
  <c r="P137" i="15"/>
  <c r="BI136" i="15"/>
  <c r="BH136" i="15"/>
  <c r="BG136" i="15"/>
  <c r="BF136" i="15"/>
  <c r="T136" i="15"/>
  <c r="R136" i="15"/>
  <c r="P136" i="15"/>
  <c r="BI135" i="15"/>
  <c r="BH135" i="15"/>
  <c r="BG135" i="15"/>
  <c r="BF135" i="15"/>
  <c r="T135" i="15"/>
  <c r="R135" i="15"/>
  <c r="P135" i="15"/>
  <c r="BI134" i="15"/>
  <c r="BH134" i="15"/>
  <c r="BG134" i="15"/>
  <c r="BF134" i="15"/>
  <c r="T134" i="15"/>
  <c r="R134" i="15"/>
  <c r="P134" i="15"/>
  <c r="BI132" i="15"/>
  <c r="BH132" i="15"/>
  <c r="BG132" i="15"/>
  <c r="BF132" i="15"/>
  <c r="T132" i="15"/>
  <c r="R132" i="15"/>
  <c r="P132" i="15"/>
  <c r="BI131" i="15"/>
  <c r="BH131" i="15"/>
  <c r="BG131" i="15"/>
  <c r="BF131" i="15"/>
  <c r="T131" i="15"/>
  <c r="R131" i="15"/>
  <c r="P131" i="15"/>
  <c r="BI130" i="15"/>
  <c r="BH130" i="15"/>
  <c r="BG130" i="15"/>
  <c r="BF130" i="15"/>
  <c r="T130" i="15"/>
  <c r="R130" i="15"/>
  <c r="P130" i="15"/>
  <c r="BI129" i="15"/>
  <c r="BH129" i="15"/>
  <c r="BG129" i="15"/>
  <c r="BF129" i="15"/>
  <c r="T129" i="15"/>
  <c r="R129" i="15"/>
  <c r="P129" i="15"/>
  <c r="BI128" i="15"/>
  <c r="BH128" i="15"/>
  <c r="BG128" i="15"/>
  <c r="BF128" i="15"/>
  <c r="T128" i="15"/>
  <c r="R128" i="15"/>
  <c r="P128" i="15"/>
  <c r="BI127" i="15"/>
  <c r="BH127" i="15"/>
  <c r="BG127" i="15"/>
  <c r="BF127" i="15"/>
  <c r="T127" i="15"/>
  <c r="R127" i="15"/>
  <c r="P127" i="15"/>
  <c r="BI126" i="15"/>
  <c r="BH126" i="15"/>
  <c r="BG126" i="15"/>
  <c r="BF126" i="15"/>
  <c r="T126" i="15"/>
  <c r="R126" i="15"/>
  <c r="P126" i="15"/>
  <c r="BI125" i="15"/>
  <c r="BH125" i="15"/>
  <c r="BG125" i="15"/>
  <c r="BF125" i="15"/>
  <c r="T125" i="15"/>
  <c r="R125" i="15"/>
  <c r="P125" i="15"/>
  <c r="BI124" i="15"/>
  <c r="BH124" i="15"/>
  <c r="BG124" i="15"/>
  <c r="BF124" i="15"/>
  <c r="T124" i="15"/>
  <c r="R124" i="15"/>
  <c r="P124" i="15"/>
  <c r="F116" i="15"/>
  <c r="E114" i="15"/>
  <c r="F89" i="15"/>
  <c r="E87" i="15"/>
  <c r="J24" i="15"/>
  <c r="E24" i="15"/>
  <c r="J119" i="15"/>
  <c r="J23" i="15"/>
  <c r="J21" i="15"/>
  <c r="E21" i="15"/>
  <c r="J118" i="15"/>
  <c r="J20" i="15"/>
  <c r="J18" i="15"/>
  <c r="E18" i="15"/>
  <c r="F119" i="15"/>
  <c r="J17" i="15"/>
  <c r="J15" i="15"/>
  <c r="E15" i="15"/>
  <c r="F91" i="15"/>
  <c r="J14" i="15"/>
  <c r="J12" i="15"/>
  <c r="J89" i="15"/>
  <c r="E7" i="15"/>
  <c r="E112" i="15" s="1"/>
  <c r="J37" i="14"/>
  <c r="J36" i="14"/>
  <c r="AY108" i="1"/>
  <c r="J35" i="14"/>
  <c r="AX108" i="1"/>
  <c r="BI124" i="14"/>
  <c r="BH124" i="14"/>
  <c r="BG124" i="14"/>
  <c r="BF124" i="14"/>
  <c r="T124" i="14"/>
  <c r="R124" i="14"/>
  <c r="P124" i="14"/>
  <c r="BI123" i="14"/>
  <c r="BH123" i="14"/>
  <c r="BG123" i="14"/>
  <c r="BF123" i="14"/>
  <c r="T123" i="14"/>
  <c r="R123" i="14"/>
  <c r="P123" i="14"/>
  <c r="BI122" i="14"/>
  <c r="BH122" i="14"/>
  <c r="BG122" i="14"/>
  <c r="BF122" i="14"/>
  <c r="T122" i="14"/>
  <c r="R122" i="14"/>
  <c r="P122" i="14"/>
  <c r="BI121" i="14"/>
  <c r="BH121" i="14"/>
  <c r="BG121" i="14"/>
  <c r="BF121" i="14"/>
  <c r="T121" i="14"/>
  <c r="R121" i="14"/>
  <c r="P121" i="14"/>
  <c r="BI120" i="14"/>
  <c r="BH120" i="14"/>
  <c r="BG120" i="14"/>
  <c r="BF120" i="14"/>
  <c r="T120" i="14"/>
  <c r="R120" i="14"/>
  <c r="P120" i="14"/>
  <c r="BI119" i="14"/>
  <c r="BH119" i="14"/>
  <c r="BG119" i="14"/>
  <c r="BF119" i="14"/>
  <c r="T119" i="14"/>
  <c r="R119" i="14"/>
  <c r="P119" i="14"/>
  <c r="F111" i="14"/>
  <c r="E109" i="14"/>
  <c r="F89" i="14"/>
  <c r="E87" i="14"/>
  <c r="J24" i="14"/>
  <c r="E24" i="14"/>
  <c r="J92" i="14"/>
  <c r="J23" i="14"/>
  <c r="J21" i="14"/>
  <c r="E21" i="14"/>
  <c r="J91" i="14"/>
  <c r="J20" i="14"/>
  <c r="J18" i="14"/>
  <c r="E18" i="14"/>
  <c r="F114" i="14"/>
  <c r="J17" i="14"/>
  <c r="J15" i="14"/>
  <c r="E15" i="14"/>
  <c r="F113" i="14"/>
  <c r="J14" i="14"/>
  <c r="J12" i="14"/>
  <c r="J111" i="14"/>
  <c r="E7" i="14"/>
  <c r="E107" i="14"/>
  <c r="J37" i="13"/>
  <c r="J36" i="13"/>
  <c r="AY107" i="1"/>
  <c r="J35" i="13"/>
  <c r="AX107" i="1" s="1"/>
  <c r="BI126" i="13"/>
  <c r="BH126" i="13"/>
  <c r="BG126" i="13"/>
  <c r="BF126" i="13"/>
  <c r="T126" i="13"/>
  <c r="R126" i="13"/>
  <c r="P126" i="13"/>
  <c r="BI125" i="13"/>
  <c r="BH125" i="13"/>
  <c r="BG125" i="13"/>
  <c r="BF125" i="13"/>
  <c r="T125" i="13"/>
  <c r="R125" i="13"/>
  <c r="P125" i="13"/>
  <c r="BI124" i="13"/>
  <c r="BH124" i="13"/>
  <c r="BG124" i="13"/>
  <c r="BF124" i="13"/>
  <c r="T124" i="13"/>
  <c r="R124" i="13"/>
  <c r="P124" i="13"/>
  <c r="BI123" i="13"/>
  <c r="BH123" i="13"/>
  <c r="BG123" i="13"/>
  <c r="BF123" i="13"/>
  <c r="T123" i="13"/>
  <c r="R123" i="13"/>
  <c r="P123" i="13"/>
  <c r="BI122" i="13"/>
  <c r="BH122" i="13"/>
  <c r="BG122" i="13"/>
  <c r="BF122" i="13"/>
  <c r="T122" i="13"/>
  <c r="R122" i="13"/>
  <c r="P122" i="13"/>
  <c r="BI121" i="13"/>
  <c r="BH121" i="13"/>
  <c r="BG121" i="13"/>
  <c r="BF121" i="13"/>
  <c r="T121" i="13"/>
  <c r="R121" i="13"/>
  <c r="P121" i="13"/>
  <c r="BI120" i="13"/>
  <c r="BH120" i="13"/>
  <c r="BG120" i="13"/>
  <c r="BF120" i="13"/>
  <c r="T120" i="13"/>
  <c r="R120" i="13"/>
  <c r="P120" i="13"/>
  <c r="BI119" i="13"/>
  <c r="BH119" i="13"/>
  <c r="BG119" i="13"/>
  <c r="BF119" i="13"/>
  <c r="T119" i="13"/>
  <c r="R119" i="13"/>
  <c r="P119" i="13"/>
  <c r="F111" i="13"/>
  <c r="E109" i="13"/>
  <c r="F89" i="13"/>
  <c r="E87" i="13"/>
  <c r="J24" i="13"/>
  <c r="E24" i="13"/>
  <c r="J92" i="13"/>
  <c r="J23" i="13"/>
  <c r="J21" i="13"/>
  <c r="E21" i="13"/>
  <c r="J113" i="13"/>
  <c r="J20" i="13"/>
  <c r="J18" i="13"/>
  <c r="E18" i="13"/>
  <c r="F92" i="13"/>
  <c r="J17" i="13"/>
  <c r="J15" i="13"/>
  <c r="E15" i="13"/>
  <c r="F91" i="13"/>
  <c r="J14" i="13"/>
  <c r="J12" i="13"/>
  <c r="J89" i="13"/>
  <c r="E7" i="13"/>
  <c r="E85" i="13" s="1"/>
  <c r="J37" i="12"/>
  <c r="J36" i="12"/>
  <c r="AY106" i="1"/>
  <c r="J35" i="12"/>
  <c r="AX106" i="1"/>
  <c r="BI139" i="12"/>
  <c r="BH139" i="12"/>
  <c r="BG139" i="12"/>
  <c r="BF139" i="12"/>
  <c r="T139" i="12"/>
  <c r="R139" i="12"/>
  <c r="P139" i="12"/>
  <c r="BI138" i="12"/>
  <c r="BH138" i="12"/>
  <c r="BG138" i="12"/>
  <c r="BF138" i="12"/>
  <c r="T138" i="12"/>
  <c r="R138" i="12"/>
  <c r="P138" i="12"/>
  <c r="BI137" i="12"/>
  <c r="BH137" i="12"/>
  <c r="BG137" i="12"/>
  <c r="BF137" i="12"/>
  <c r="T137" i="12"/>
  <c r="R137" i="12"/>
  <c r="P137" i="12"/>
  <c r="BI136" i="12"/>
  <c r="BH136" i="12"/>
  <c r="BG136" i="12"/>
  <c r="BF136" i="12"/>
  <c r="T136" i="12"/>
  <c r="R136" i="12"/>
  <c r="P136" i="12"/>
  <c r="BI135" i="12"/>
  <c r="BH135" i="12"/>
  <c r="BG135" i="12"/>
  <c r="BF135" i="12"/>
  <c r="T135" i="12"/>
  <c r="R135" i="12"/>
  <c r="P135" i="12"/>
  <c r="BI134" i="12"/>
  <c r="BH134" i="12"/>
  <c r="BG134" i="12"/>
  <c r="BF134" i="12"/>
  <c r="T134" i="12"/>
  <c r="R134" i="12"/>
  <c r="P134" i="12"/>
  <c r="BI133" i="12"/>
  <c r="BH133" i="12"/>
  <c r="BG133" i="12"/>
  <c r="BF133" i="12"/>
  <c r="T133" i="12"/>
  <c r="R133" i="12"/>
  <c r="P133" i="12"/>
  <c r="BI132" i="12"/>
  <c r="BH132" i="12"/>
  <c r="BG132" i="12"/>
  <c r="BF132" i="12"/>
  <c r="T132" i="12"/>
  <c r="R132" i="12"/>
  <c r="P132" i="12"/>
  <c r="BI131" i="12"/>
  <c r="BH131" i="12"/>
  <c r="BG131" i="12"/>
  <c r="BF131" i="12"/>
  <c r="T131" i="12"/>
  <c r="R131" i="12"/>
  <c r="P131" i="12"/>
  <c r="BI129" i="12"/>
  <c r="BH129" i="12"/>
  <c r="BG129" i="12"/>
  <c r="BF129" i="12"/>
  <c r="T129" i="12"/>
  <c r="T128" i="12"/>
  <c r="R129" i="12"/>
  <c r="R128" i="12" s="1"/>
  <c r="P129" i="12"/>
  <c r="P128" i="12"/>
  <c r="BI127" i="12"/>
  <c r="BH127" i="12"/>
  <c r="BG127" i="12"/>
  <c r="BF127" i="12"/>
  <c r="T127" i="12"/>
  <c r="T126" i="12" s="1"/>
  <c r="R127" i="12"/>
  <c r="R126" i="12"/>
  <c r="P127" i="12"/>
  <c r="P126" i="12" s="1"/>
  <c r="BI125" i="12"/>
  <c r="BH125" i="12"/>
  <c r="BG125" i="12"/>
  <c r="BF125" i="12"/>
  <c r="T125" i="12"/>
  <c r="T124" i="12"/>
  <c r="R125" i="12"/>
  <c r="R124" i="12" s="1"/>
  <c r="P125" i="12"/>
  <c r="P124" i="12"/>
  <c r="BI123" i="12"/>
  <c r="BH123" i="12"/>
  <c r="BG123" i="12"/>
  <c r="BF123" i="12"/>
  <c r="T123" i="12"/>
  <c r="T122" i="12" s="1"/>
  <c r="R123" i="12"/>
  <c r="R122" i="12"/>
  <c r="P123" i="12"/>
  <c r="P122" i="12" s="1"/>
  <c r="F115" i="12"/>
  <c r="E113" i="12"/>
  <c r="F89" i="12"/>
  <c r="E87" i="12"/>
  <c r="J24" i="12"/>
  <c r="E24" i="12"/>
  <c r="J118" i="12"/>
  <c r="J23" i="12"/>
  <c r="J21" i="12"/>
  <c r="E21" i="12"/>
  <c r="J91" i="12"/>
  <c r="J20" i="12"/>
  <c r="J18" i="12"/>
  <c r="E18" i="12"/>
  <c r="F118" i="12"/>
  <c r="J17" i="12"/>
  <c r="J15" i="12"/>
  <c r="E15" i="12"/>
  <c r="F117" i="12"/>
  <c r="J14" i="12"/>
  <c r="J12" i="12"/>
  <c r="J89" i="12"/>
  <c r="E7" i="12"/>
  <c r="E111" i="12" s="1"/>
  <c r="J37" i="11"/>
  <c r="J36" i="11"/>
  <c r="AY105" i="1"/>
  <c r="J35" i="11"/>
  <c r="AX105" i="1"/>
  <c r="BI172" i="11"/>
  <c r="BH172" i="11"/>
  <c r="BG172" i="11"/>
  <c r="BF172" i="11"/>
  <c r="T172" i="11"/>
  <c r="R172" i="11"/>
  <c r="P172" i="11"/>
  <c r="BI171" i="11"/>
  <c r="BH171" i="11"/>
  <c r="BG171" i="11"/>
  <c r="BF171" i="11"/>
  <c r="T171" i="11"/>
  <c r="R171" i="11"/>
  <c r="P171" i="11"/>
  <c r="BI170" i="11"/>
  <c r="BH170" i="11"/>
  <c r="BG170" i="11"/>
  <c r="BF170" i="11"/>
  <c r="T170" i="11"/>
  <c r="R170" i="11"/>
  <c r="P170" i="11"/>
  <c r="BI169" i="11"/>
  <c r="BH169" i="11"/>
  <c r="BG169" i="11"/>
  <c r="BF169" i="11"/>
  <c r="T169" i="11"/>
  <c r="R169" i="11"/>
  <c r="P169" i="11"/>
  <c r="BI168" i="11"/>
  <c r="BH168" i="11"/>
  <c r="BG168" i="11"/>
  <c r="BF168" i="11"/>
  <c r="T168" i="11"/>
  <c r="R168" i="11"/>
  <c r="P168" i="11"/>
  <c r="BI166" i="11"/>
  <c r="BH166" i="11"/>
  <c r="BG166" i="11"/>
  <c r="BF166" i="11"/>
  <c r="T166" i="11"/>
  <c r="T165" i="11"/>
  <c r="R166" i="11"/>
  <c r="R165" i="11" s="1"/>
  <c r="P166" i="11"/>
  <c r="P165" i="11"/>
  <c r="BI164" i="11"/>
  <c r="BH164" i="11"/>
  <c r="BG164" i="11"/>
  <c r="BF164" i="11"/>
  <c r="T164" i="11"/>
  <c r="T163" i="11" s="1"/>
  <c r="R164" i="11"/>
  <c r="R163" i="11"/>
  <c r="P164" i="11"/>
  <c r="P163" i="11" s="1"/>
  <c r="BI161" i="11"/>
  <c r="BH161" i="11"/>
  <c r="BG161" i="11"/>
  <c r="BF161" i="11"/>
  <c r="T161" i="11"/>
  <c r="R161" i="11"/>
  <c r="P161" i="11"/>
  <c r="BI160" i="11"/>
  <c r="BH160" i="11"/>
  <c r="BG160" i="11"/>
  <c r="BF160" i="11"/>
  <c r="T160" i="11"/>
  <c r="R160" i="11"/>
  <c r="P160" i="11"/>
  <c r="BI159" i="11"/>
  <c r="BH159" i="11"/>
  <c r="BG159" i="11"/>
  <c r="BF159" i="11"/>
  <c r="T159" i="11"/>
  <c r="R159" i="11"/>
  <c r="P159" i="11"/>
  <c r="BI158" i="11"/>
  <c r="BH158" i="11"/>
  <c r="BG158" i="11"/>
  <c r="BF158" i="11"/>
  <c r="T158" i="11"/>
  <c r="R158" i="11"/>
  <c r="P158" i="11"/>
  <c r="BI157" i="11"/>
  <c r="BH157" i="11"/>
  <c r="BG157" i="11"/>
  <c r="BF157" i="11"/>
  <c r="T157" i="11"/>
  <c r="R157" i="11"/>
  <c r="P157" i="11"/>
  <c r="BI155" i="11"/>
  <c r="BH155" i="11"/>
  <c r="BG155" i="11"/>
  <c r="BF155" i="11"/>
  <c r="T155" i="11"/>
  <c r="T154" i="11"/>
  <c r="R155" i="11"/>
  <c r="R154" i="11"/>
  <c r="P155" i="11"/>
  <c r="P154" i="11"/>
  <c r="BI153" i="11"/>
  <c r="BH153" i="11"/>
  <c r="BG153" i="11"/>
  <c r="BF153" i="11"/>
  <c r="T153" i="11"/>
  <c r="T152" i="11"/>
  <c r="R153" i="11"/>
  <c r="R152" i="11"/>
  <c r="P153" i="11"/>
  <c r="P152" i="11"/>
  <c r="BI150" i="11"/>
  <c r="BH150" i="11"/>
  <c r="BG150" i="11"/>
  <c r="BF150" i="11"/>
  <c r="T150" i="11"/>
  <c r="R150" i="11"/>
  <c r="P150" i="11"/>
  <c r="BI149" i="11"/>
  <c r="BH149" i="11"/>
  <c r="BG149" i="11"/>
  <c r="BF149" i="11"/>
  <c r="T149" i="11"/>
  <c r="R149" i="11"/>
  <c r="P149" i="11"/>
  <c r="BI148" i="11"/>
  <c r="BH148" i="11"/>
  <c r="BG148" i="11"/>
  <c r="BF148" i="11"/>
  <c r="T148" i="11"/>
  <c r="R148" i="11"/>
  <c r="P148" i="11"/>
  <c r="BI147" i="11"/>
  <c r="BH147" i="11"/>
  <c r="BG147" i="11"/>
  <c r="BF147" i="11"/>
  <c r="T147" i="11"/>
  <c r="R147" i="11"/>
  <c r="P147" i="11"/>
  <c r="BI146" i="11"/>
  <c r="BH146" i="11"/>
  <c r="BG146" i="11"/>
  <c r="BF146" i="11"/>
  <c r="T146" i="11"/>
  <c r="R146" i="11"/>
  <c r="P146" i="11"/>
  <c r="BI145" i="11"/>
  <c r="BH145" i="11"/>
  <c r="BG145" i="11"/>
  <c r="BF145" i="11"/>
  <c r="T145" i="11"/>
  <c r="R145" i="11"/>
  <c r="P145" i="11"/>
  <c r="BI143" i="11"/>
  <c r="BH143" i="11"/>
  <c r="BG143" i="11"/>
  <c r="BF143" i="11"/>
  <c r="T143" i="11"/>
  <c r="R143" i="11"/>
  <c r="P143" i="11"/>
  <c r="BI142" i="11"/>
  <c r="BH142" i="11"/>
  <c r="BG142" i="11"/>
  <c r="BF142" i="11"/>
  <c r="T142" i="11"/>
  <c r="R142" i="11"/>
  <c r="P142" i="11"/>
  <c r="BI141" i="11"/>
  <c r="BH141" i="11"/>
  <c r="BG141" i="11"/>
  <c r="BF141" i="11"/>
  <c r="T141" i="11"/>
  <c r="R141" i="11"/>
  <c r="P141" i="11"/>
  <c r="BI140" i="11"/>
  <c r="BH140" i="11"/>
  <c r="BG140" i="11"/>
  <c r="BF140" i="11"/>
  <c r="T140" i="11"/>
  <c r="R140" i="11"/>
  <c r="P140" i="11"/>
  <c r="BI139" i="11"/>
  <c r="BH139" i="11"/>
  <c r="BG139" i="11"/>
  <c r="BF139" i="11"/>
  <c r="T139" i="11"/>
  <c r="R139" i="11"/>
  <c r="P139" i="11"/>
  <c r="BI138" i="11"/>
  <c r="BH138" i="11"/>
  <c r="BG138" i="11"/>
  <c r="BF138" i="11"/>
  <c r="T138" i="11"/>
  <c r="R138" i="11"/>
  <c r="P138" i="11"/>
  <c r="BI137" i="11"/>
  <c r="BH137" i="11"/>
  <c r="BG137" i="11"/>
  <c r="BF137" i="11"/>
  <c r="T137" i="11"/>
  <c r="R137" i="11"/>
  <c r="P137" i="11"/>
  <c r="BI136" i="11"/>
  <c r="BH136" i="11"/>
  <c r="BG136" i="11"/>
  <c r="BF136" i="11"/>
  <c r="T136" i="11"/>
  <c r="R136" i="11"/>
  <c r="P136" i="11"/>
  <c r="BI135" i="11"/>
  <c r="BH135" i="11"/>
  <c r="BG135" i="11"/>
  <c r="BF135" i="11"/>
  <c r="T135" i="11"/>
  <c r="R135" i="11"/>
  <c r="P135" i="11"/>
  <c r="BI134" i="11"/>
  <c r="BH134" i="11"/>
  <c r="BG134" i="11"/>
  <c r="BF134" i="11"/>
  <c r="T134" i="11"/>
  <c r="R134" i="11"/>
  <c r="P134" i="11"/>
  <c r="BI132" i="11"/>
  <c r="BH132" i="11"/>
  <c r="BG132" i="11"/>
  <c r="BF132" i="11"/>
  <c r="T132" i="11"/>
  <c r="T131" i="11"/>
  <c r="R132" i="11"/>
  <c r="R131" i="11"/>
  <c r="P132" i="11"/>
  <c r="P131" i="11"/>
  <c r="BI130" i="11"/>
  <c r="BH130" i="11"/>
  <c r="BG130" i="11"/>
  <c r="BF130" i="11"/>
  <c r="T130" i="11"/>
  <c r="R130" i="11"/>
  <c r="P130" i="11"/>
  <c r="F122" i="11"/>
  <c r="E120" i="11"/>
  <c r="F89" i="11"/>
  <c r="E87" i="11"/>
  <c r="J24" i="11"/>
  <c r="E24" i="11"/>
  <c r="J125" i="11"/>
  <c r="J23" i="11"/>
  <c r="J21" i="11"/>
  <c r="E21" i="11"/>
  <c r="J124" i="11"/>
  <c r="J20" i="11"/>
  <c r="J18" i="11"/>
  <c r="E18" i="11"/>
  <c r="F92" i="11"/>
  <c r="J17" i="11"/>
  <c r="J15" i="11"/>
  <c r="E15" i="11"/>
  <c r="F124" i="11"/>
  <c r="J14" i="11"/>
  <c r="J12" i="11"/>
  <c r="J122" i="11"/>
  <c r="E7" i="11"/>
  <c r="E118" i="11" s="1"/>
  <c r="J37" i="10"/>
  <c r="J36" i="10"/>
  <c r="AY104" i="1"/>
  <c r="J35" i="10"/>
  <c r="AX104" i="1"/>
  <c r="BI363" i="10"/>
  <c r="BH363" i="10"/>
  <c r="BG363" i="10"/>
  <c r="BF363" i="10"/>
  <c r="T363" i="10"/>
  <c r="R363" i="10"/>
  <c r="P363" i="10"/>
  <c r="BI362" i="10"/>
  <c r="BH362" i="10"/>
  <c r="BG362" i="10"/>
  <c r="BF362" i="10"/>
  <c r="T362" i="10"/>
  <c r="R362" i="10"/>
  <c r="P362" i="10"/>
  <c r="BI361" i="10"/>
  <c r="BH361" i="10"/>
  <c r="BG361" i="10"/>
  <c r="BF361" i="10"/>
  <c r="T361" i="10"/>
  <c r="R361" i="10"/>
  <c r="P361" i="10"/>
  <c r="BI360" i="10"/>
  <c r="BH360" i="10"/>
  <c r="BG360" i="10"/>
  <c r="BF360" i="10"/>
  <c r="T360" i="10"/>
  <c r="R360" i="10"/>
  <c r="P360" i="10"/>
  <c r="BI359" i="10"/>
  <c r="BH359" i="10"/>
  <c r="BG359" i="10"/>
  <c r="BF359" i="10"/>
  <c r="T359" i="10"/>
  <c r="R359" i="10"/>
  <c r="P359" i="10"/>
  <c r="BI358" i="10"/>
  <c r="BH358" i="10"/>
  <c r="BG358" i="10"/>
  <c r="BF358" i="10"/>
  <c r="T358" i="10"/>
  <c r="R358" i="10"/>
  <c r="P358" i="10"/>
  <c r="BI357" i="10"/>
  <c r="BH357" i="10"/>
  <c r="BG357" i="10"/>
  <c r="BF357" i="10"/>
  <c r="T357" i="10"/>
  <c r="R357" i="10"/>
  <c r="P357" i="10"/>
  <c r="BI356" i="10"/>
  <c r="BH356" i="10"/>
  <c r="BG356" i="10"/>
  <c r="BF356" i="10"/>
  <c r="T356" i="10"/>
  <c r="R356" i="10"/>
  <c r="P356" i="10"/>
  <c r="BI355" i="10"/>
  <c r="BH355" i="10"/>
  <c r="BG355" i="10"/>
  <c r="BF355" i="10"/>
  <c r="T355" i="10"/>
  <c r="R355" i="10"/>
  <c r="P355" i="10"/>
  <c r="BI354" i="10"/>
  <c r="BH354" i="10"/>
  <c r="BG354" i="10"/>
  <c r="BF354" i="10"/>
  <c r="T354" i="10"/>
  <c r="R354" i="10"/>
  <c r="P354" i="10"/>
  <c r="BI352" i="10"/>
  <c r="BH352" i="10"/>
  <c r="BG352" i="10"/>
  <c r="BF352" i="10"/>
  <c r="T352" i="10"/>
  <c r="R352" i="10"/>
  <c r="P352" i="10"/>
  <c r="BI351" i="10"/>
  <c r="BH351" i="10"/>
  <c r="BG351" i="10"/>
  <c r="BF351" i="10"/>
  <c r="T351" i="10"/>
  <c r="R351" i="10"/>
  <c r="P351" i="10"/>
  <c r="BI350" i="10"/>
  <c r="BH350" i="10"/>
  <c r="BG350" i="10"/>
  <c r="BF350" i="10"/>
  <c r="T350" i="10"/>
  <c r="R350" i="10"/>
  <c r="P350" i="10"/>
  <c r="BI349" i="10"/>
  <c r="BH349" i="10"/>
  <c r="BG349" i="10"/>
  <c r="BF349" i="10"/>
  <c r="T349" i="10"/>
  <c r="R349" i="10"/>
  <c r="P349" i="10"/>
  <c r="BI348" i="10"/>
  <c r="BH348" i="10"/>
  <c r="BG348" i="10"/>
  <c r="BF348" i="10"/>
  <c r="T348" i="10"/>
  <c r="R348" i="10"/>
  <c r="P348" i="10"/>
  <c r="BI347" i="10"/>
  <c r="BH347" i="10"/>
  <c r="BG347" i="10"/>
  <c r="BF347" i="10"/>
  <c r="T347" i="10"/>
  <c r="R347" i="10"/>
  <c r="P347" i="10"/>
  <c r="BI346" i="10"/>
  <c r="BH346" i="10"/>
  <c r="BG346" i="10"/>
  <c r="BF346" i="10"/>
  <c r="T346" i="10"/>
  <c r="R346" i="10"/>
  <c r="P346" i="10"/>
  <c r="BI345" i="10"/>
  <c r="BH345" i="10"/>
  <c r="BG345" i="10"/>
  <c r="BF345" i="10"/>
  <c r="T345" i="10"/>
  <c r="R345" i="10"/>
  <c r="P345" i="10"/>
  <c r="BI344" i="10"/>
  <c r="BH344" i="10"/>
  <c r="BG344" i="10"/>
  <c r="BF344" i="10"/>
  <c r="T344" i="10"/>
  <c r="R344" i="10"/>
  <c r="P344" i="10"/>
  <c r="BI343" i="10"/>
  <c r="BH343" i="10"/>
  <c r="BG343" i="10"/>
  <c r="BF343" i="10"/>
  <c r="T343" i="10"/>
  <c r="R343" i="10"/>
  <c r="P343" i="10"/>
  <c r="BI342" i="10"/>
  <c r="BH342" i="10"/>
  <c r="BG342" i="10"/>
  <c r="BF342" i="10"/>
  <c r="T342" i="10"/>
  <c r="R342" i="10"/>
  <c r="P342" i="10"/>
  <c r="BI341" i="10"/>
  <c r="BH341" i="10"/>
  <c r="BG341" i="10"/>
  <c r="BF341" i="10"/>
  <c r="T341" i="10"/>
  <c r="R341" i="10"/>
  <c r="P341" i="10"/>
  <c r="BI340" i="10"/>
  <c r="BH340" i="10"/>
  <c r="BG340" i="10"/>
  <c r="BF340" i="10"/>
  <c r="T340" i="10"/>
  <c r="R340" i="10"/>
  <c r="P340" i="10"/>
  <c r="BI339" i="10"/>
  <c r="BH339" i="10"/>
  <c r="BG339" i="10"/>
  <c r="BF339" i="10"/>
  <c r="T339" i="10"/>
  <c r="R339" i="10"/>
  <c r="P339" i="10"/>
  <c r="BI337" i="10"/>
  <c r="BH337" i="10"/>
  <c r="BG337" i="10"/>
  <c r="BF337" i="10"/>
  <c r="T337" i="10"/>
  <c r="R337" i="10"/>
  <c r="P337" i="10"/>
  <c r="BI336" i="10"/>
  <c r="BH336" i="10"/>
  <c r="BG336" i="10"/>
  <c r="BF336" i="10"/>
  <c r="T336" i="10"/>
  <c r="R336" i="10"/>
  <c r="P336" i="10"/>
  <c r="BI335" i="10"/>
  <c r="BH335" i="10"/>
  <c r="BG335" i="10"/>
  <c r="BF335" i="10"/>
  <c r="T335" i="10"/>
  <c r="R335" i="10"/>
  <c r="P335" i="10"/>
  <c r="BI334" i="10"/>
  <c r="BH334" i="10"/>
  <c r="BG334" i="10"/>
  <c r="BF334" i="10"/>
  <c r="T334" i="10"/>
  <c r="R334" i="10"/>
  <c r="P334" i="10"/>
  <c r="BI332" i="10"/>
  <c r="BH332" i="10"/>
  <c r="BG332" i="10"/>
  <c r="BF332" i="10"/>
  <c r="T332" i="10"/>
  <c r="R332" i="10"/>
  <c r="P332" i="10"/>
  <c r="BI331" i="10"/>
  <c r="BH331" i="10"/>
  <c r="BG331" i="10"/>
  <c r="BF331" i="10"/>
  <c r="T331" i="10"/>
  <c r="R331" i="10"/>
  <c r="P331" i="10"/>
  <c r="BI330" i="10"/>
  <c r="BH330" i="10"/>
  <c r="BG330" i="10"/>
  <c r="BF330" i="10"/>
  <c r="T330" i="10"/>
  <c r="R330" i="10"/>
  <c r="P330" i="10"/>
  <c r="BI329" i="10"/>
  <c r="BH329" i="10"/>
  <c r="BG329" i="10"/>
  <c r="BF329" i="10"/>
  <c r="T329" i="10"/>
  <c r="R329" i="10"/>
  <c r="P329" i="10"/>
  <c r="BI328" i="10"/>
  <c r="BH328" i="10"/>
  <c r="BG328" i="10"/>
  <c r="BF328" i="10"/>
  <c r="T328" i="10"/>
  <c r="R328" i="10"/>
  <c r="P328" i="10"/>
  <c r="BI327" i="10"/>
  <c r="BH327" i="10"/>
  <c r="BG327" i="10"/>
  <c r="BF327" i="10"/>
  <c r="T327" i="10"/>
  <c r="R327" i="10"/>
  <c r="P327" i="10"/>
  <c r="BI326" i="10"/>
  <c r="BH326" i="10"/>
  <c r="BG326" i="10"/>
  <c r="BF326" i="10"/>
  <c r="T326" i="10"/>
  <c r="R326" i="10"/>
  <c r="P326" i="10"/>
  <c r="BI325" i="10"/>
  <c r="BH325" i="10"/>
  <c r="BG325" i="10"/>
  <c r="BF325" i="10"/>
  <c r="T325" i="10"/>
  <c r="R325" i="10"/>
  <c r="P325" i="10"/>
  <c r="BI324" i="10"/>
  <c r="BH324" i="10"/>
  <c r="BG324" i="10"/>
  <c r="BF324" i="10"/>
  <c r="T324" i="10"/>
  <c r="R324" i="10"/>
  <c r="P324" i="10"/>
  <c r="BI323" i="10"/>
  <c r="BH323" i="10"/>
  <c r="BG323" i="10"/>
  <c r="BF323" i="10"/>
  <c r="T323" i="10"/>
  <c r="R323" i="10"/>
  <c r="P323" i="10"/>
  <c r="BI322" i="10"/>
  <c r="BH322" i="10"/>
  <c r="BG322" i="10"/>
  <c r="BF322" i="10"/>
  <c r="T322" i="10"/>
  <c r="R322" i="10"/>
  <c r="P322" i="10"/>
  <c r="BI321" i="10"/>
  <c r="BH321" i="10"/>
  <c r="BG321" i="10"/>
  <c r="BF321" i="10"/>
  <c r="T321" i="10"/>
  <c r="R321" i="10"/>
  <c r="P321" i="10"/>
  <c r="BI320" i="10"/>
  <c r="BH320" i="10"/>
  <c r="BG320" i="10"/>
  <c r="BF320" i="10"/>
  <c r="T320" i="10"/>
  <c r="R320" i="10"/>
  <c r="P320" i="10"/>
  <c r="BI319" i="10"/>
  <c r="BH319" i="10"/>
  <c r="BG319" i="10"/>
  <c r="BF319" i="10"/>
  <c r="T319" i="10"/>
  <c r="R319" i="10"/>
  <c r="P319" i="10"/>
  <c r="BI318" i="10"/>
  <c r="BH318" i="10"/>
  <c r="BG318" i="10"/>
  <c r="BF318" i="10"/>
  <c r="T318" i="10"/>
  <c r="R318" i="10"/>
  <c r="P318" i="10"/>
  <c r="BI317" i="10"/>
  <c r="BH317" i="10"/>
  <c r="BG317" i="10"/>
  <c r="BF317" i="10"/>
  <c r="T317" i="10"/>
  <c r="R317" i="10"/>
  <c r="P317" i="10"/>
  <c r="BI316" i="10"/>
  <c r="BH316" i="10"/>
  <c r="BG316" i="10"/>
  <c r="BF316" i="10"/>
  <c r="T316" i="10"/>
  <c r="R316" i="10"/>
  <c r="P316" i="10"/>
  <c r="BI315" i="10"/>
  <c r="BH315" i="10"/>
  <c r="BG315" i="10"/>
  <c r="BF315" i="10"/>
  <c r="T315" i="10"/>
  <c r="R315" i="10"/>
  <c r="P315" i="10"/>
  <c r="BI314" i="10"/>
  <c r="BH314" i="10"/>
  <c r="BG314" i="10"/>
  <c r="BF314" i="10"/>
  <c r="T314" i="10"/>
  <c r="R314" i="10"/>
  <c r="P314" i="10"/>
  <c r="BI313" i="10"/>
  <c r="BH313" i="10"/>
  <c r="BG313" i="10"/>
  <c r="BF313" i="10"/>
  <c r="T313" i="10"/>
  <c r="R313" i="10"/>
  <c r="P313" i="10"/>
  <c r="BI312" i="10"/>
  <c r="BH312" i="10"/>
  <c r="BG312" i="10"/>
  <c r="BF312" i="10"/>
  <c r="T312" i="10"/>
  <c r="R312" i="10"/>
  <c r="P312" i="10"/>
  <c r="BI311" i="10"/>
  <c r="BH311" i="10"/>
  <c r="BG311" i="10"/>
  <c r="BF311" i="10"/>
  <c r="T311" i="10"/>
  <c r="R311" i="10"/>
  <c r="P311" i="10"/>
  <c r="BI310" i="10"/>
  <c r="BH310" i="10"/>
  <c r="BG310" i="10"/>
  <c r="BF310" i="10"/>
  <c r="T310" i="10"/>
  <c r="R310" i="10"/>
  <c r="P310" i="10"/>
  <c r="BI309" i="10"/>
  <c r="BH309" i="10"/>
  <c r="BG309" i="10"/>
  <c r="BF309" i="10"/>
  <c r="T309" i="10"/>
  <c r="R309" i="10"/>
  <c r="P309" i="10"/>
  <c r="BI308" i="10"/>
  <c r="BH308" i="10"/>
  <c r="BG308" i="10"/>
  <c r="BF308" i="10"/>
  <c r="T308" i="10"/>
  <c r="R308" i="10"/>
  <c r="P308" i="10"/>
  <c r="BI307" i="10"/>
  <c r="BH307" i="10"/>
  <c r="BG307" i="10"/>
  <c r="BF307" i="10"/>
  <c r="T307" i="10"/>
  <c r="R307" i="10"/>
  <c r="P307" i="10"/>
  <c r="BI306" i="10"/>
  <c r="BH306" i="10"/>
  <c r="BG306" i="10"/>
  <c r="BF306" i="10"/>
  <c r="T306" i="10"/>
  <c r="R306" i="10"/>
  <c r="P306" i="10"/>
  <c r="BI305" i="10"/>
  <c r="BH305" i="10"/>
  <c r="BG305" i="10"/>
  <c r="BF305" i="10"/>
  <c r="T305" i="10"/>
  <c r="R305" i="10"/>
  <c r="P305" i="10"/>
  <c r="BI304" i="10"/>
  <c r="BH304" i="10"/>
  <c r="BG304" i="10"/>
  <c r="BF304" i="10"/>
  <c r="T304" i="10"/>
  <c r="R304" i="10"/>
  <c r="P304" i="10"/>
  <c r="BI303" i="10"/>
  <c r="BH303" i="10"/>
  <c r="BG303" i="10"/>
  <c r="BF303" i="10"/>
  <c r="T303" i="10"/>
  <c r="R303" i="10"/>
  <c r="P303" i="10"/>
  <c r="BI302" i="10"/>
  <c r="BH302" i="10"/>
  <c r="BG302" i="10"/>
  <c r="BF302" i="10"/>
  <c r="T302" i="10"/>
  <c r="R302" i="10"/>
  <c r="P302" i="10"/>
  <c r="BI301" i="10"/>
  <c r="BH301" i="10"/>
  <c r="BG301" i="10"/>
  <c r="BF301" i="10"/>
  <c r="T301" i="10"/>
  <c r="R301" i="10"/>
  <c r="P301" i="10"/>
  <c r="BI299" i="10"/>
  <c r="BH299" i="10"/>
  <c r="BG299" i="10"/>
  <c r="BF299" i="10"/>
  <c r="T299" i="10"/>
  <c r="R299" i="10"/>
  <c r="P299" i="10"/>
  <c r="BI298" i="10"/>
  <c r="BH298" i="10"/>
  <c r="BG298" i="10"/>
  <c r="BF298" i="10"/>
  <c r="T298" i="10"/>
  <c r="R298" i="10"/>
  <c r="P298" i="10"/>
  <c r="BI297" i="10"/>
  <c r="BH297" i="10"/>
  <c r="BG297" i="10"/>
  <c r="BF297" i="10"/>
  <c r="T297" i="10"/>
  <c r="R297" i="10"/>
  <c r="P297" i="10"/>
  <c r="BI296" i="10"/>
  <c r="BH296" i="10"/>
  <c r="BG296" i="10"/>
  <c r="BF296" i="10"/>
  <c r="T296" i="10"/>
  <c r="R296" i="10"/>
  <c r="P296" i="10"/>
  <c r="BI295" i="10"/>
  <c r="BH295" i="10"/>
  <c r="BG295" i="10"/>
  <c r="BF295" i="10"/>
  <c r="T295" i="10"/>
  <c r="R295" i="10"/>
  <c r="P295" i="10"/>
  <c r="BI294" i="10"/>
  <c r="BH294" i="10"/>
  <c r="BG294" i="10"/>
  <c r="BF294" i="10"/>
  <c r="T294" i="10"/>
  <c r="R294" i="10"/>
  <c r="P294" i="10"/>
  <c r="BI293" i="10"/>
  <c r="BH293" i="10"/>
  <c r="BG293" i="10"/>
  <c r="BF293" i="10"/>
  <c r="T293" i="10"/>
  <c r="R293" i="10"/>
  <c r="P293" i="10"/>
  <c r="BI292" i="10"/>
  <c r="BH292" i="10"/>
  <c r="BG292" i="10"/>
  <c r="BF292" i="10"/>
  <c r="T292" i="10"/>
  <c r="R292" i="10"/>
  <c r="P292" i="10"/>
  <c r="BI291" i="10"/>
  <c r="BH291" i="10"/>
  <c r="BG291" i="10"/>
  <c r="BF291" i="10"/>
  <c r="T291" i="10"/>
  <c r="R291" i="10"/>
  <c r="P291" i="10"/>
  <c r="BI290" i="10"/>
  <c r="BH290" i="10"/>
  <c r="BG290" i="10"/>
  <c r="BF290" i="10"/>
  <c r="T290" i="10"/>
  <c r="R290" i="10"/>
  <c r="P290" i="10"/>
  <c r="BI289" i="10"/>
  <c r="BH289" i="10"/>
  <c r="BG289" i="10"/>
  <c r="BF289" i="10"/>
  <c r="T289" i="10"/>
  <c r="R289" i="10"/>
  <c r="P289" i="10"/>
  <c r="BI288" i="10"/>
  <c r="BH288" i="10"/>
  <c r="BG288" i="10"/>
  <c r="BF288" i="10"/>
  <c r="T288" i="10"/>
  <c r="R288" i="10"/>
  <c r="P288" i="10"/>
  <c r="BI287" i="10"/>
  <c r="BH287" i="10"/>
  <c r="BG287" i="10"/>
  <c r="BF287" i="10"/>
  <c r="T287" i="10"/>
  <c r="R287" i="10"/>
  <c r="P287" i="10"/>
  <c r="BI286" i="10"/>
  <c r="BH286" i="10"/>
  <c r="BG286" i="10"/>
  <c r="BF286" i="10"/>
  <c r="T286" i="10"/>
  <c r="R286" i="10"/>
  <c r="P286" i="10"/>
  <c r="BI285" i="10"/>
  <c r="BH285" i="10"/>
  <c r="BG285" i="10"/>
  <c r="BF285" i="10"/>
  <c r="T285" i="10"/>
  <c r="R285" i="10"/>
  <c r="P285" i="10"/>
  <c r="BI284" i="10"/>
  <c r="BH284" i="10"/>
  <c r="BG284" i="10"/>
  <c r="BF284" i="10"/>
  <c r="T284" i="10"/>
  <c r="R284" i="10"/>
  <c r="P284" i="10"/>
  <c r="BI283" i="10"/>
  <c r="BH283" i="10"/>
  <c r="BG283" i="10"/>
  <c r="BF283" i="10"/>
  <c r="T283" i="10"/>
  <c r="R283" i="10"/>
  <c r="P283" i="10"/>
  <c r="BI282" i="10"/>
  <c r="BH282" i="10"/>
  <c r="BG282" i="10"/>
  <c r="BF282" i="10"/>
  <c r="T282" i="10"/>
  <c r="R282" i="10"/>
  <c r="P282" i="10"/>
  <c r="BI280" i="10"/>
  <c r="BH280" i="10"/>
  <c r="BG280" i="10"/>
  <c r="BF280" i="10"/>
  <c r="T280" i="10"/>
  <c r="R280" i="10"/>
  <c r="P280" i="10"/>
  <c r="BI279" i="10"/>
  <c r="BH279" i="10"/>
  <c r="BG279" i="10"/>
  <c r="BF279" i="10"/>
  <c r="T279" i="10"/>
  <c r="R279" i="10"/>
  <c r="P279" i="10"/>
  <c r="BI278" i="10"/>
  <c r="BH278" i="10"/>
  <c r="BG278" i="10"/>
  <c r="BF278" i="10"/>
  <c r="T278" i="10"/>
  <c r="R278" i="10"/>
  <c r="P278" i="10"/>
  <c r="BI277" i="10"/>
  <c r="BH277" i="10"/>
  <c r="BG277" i="10"/>
  <c r="BF277" i="10"/>
  <c r="T277" i="10"/>
  <c r="R277" i="10"/>
  <c r="P277" i="10"/>
  <c r="BI276" i="10"/>
  <c r="BH276" i="10"/>
  <c r="BG276" i="10"/>
  <c r="BF276" i="10"/>
  <c r="T276" i="10"/>
  <c r="R276" i="10"/>
  <c r="P276" i="10"/>
  <c r="BI275" i="10"/>
  <c r="BH275" i="10"/>
  <c r="BG275" i="10"/>
  <c r="BF275" i="10"/>
  <c r="T275" i="10"/>
  <c r="R275" i="10"/>
  <c r="P275" i="10"/>
  <c r="BI274" i="10"/>
  <c r="BH274" i="10"/>
  <c r="BG274" i="10"/>
  <c r="BF274" i="10"/>
  <c r="T274" i="10"/>
  <c r="R274" i="10"/>
  <c r="P274" i="10"/>
  <c r="BI273" i="10"/>
  <c r="BH273" i="10"/>
  <c r="BG273" i="10"/>
  <c r="BF273" i="10"/>
  <c r="T273" i="10"/>
  <c r="R273" i="10"/>
  <c r="P273" i="10"/>
  <c r="BI272" i="10"/>
  <c r="BH272" i="10"/>
  <c r="BG272" i="10"/>
  <c r="BF272" i="10"/>
  <c r="T272" i="10"/>
  <c r="R272" i="10"/>
  <c r="P272" i="10"/>
  <c r="BI271" i="10"/>
  <c r="BH271" i="10"/>
  <c r="BG271" i="10"/>
  <c r="BF271" i="10"/>
  <c r="T271" i="10"/>
  <c r="R271" i="10"/>
  <c r="P271" i="10"/>
  <c r="BI270" i="10"/>
  <c r="BH270" i="10"/>
  <c r="BG270" i="10"/>
  <c r="BF270" i="10"/>
  <c r="T270" i="10"/>
  <c r="R270" i="10"/>
  <c r="P270" i="10"/>
  <c r="BI269" i="10"/>
  <c r="BH269" i="10"/>
  <c r="BG269" i="10"/>
  <c r="BF269" i="10"/>
  <c r="T269" i="10"/>
  <c r="R269" i="10"/>
  <c r="P269" i="10"/>
  <c r="BI268" i="10"/>
  <c r="BH268" i="10"/>
  <c r="BG268" i="10"/>
  <c r="BF268" i="10"/>
  <c r="T268" i="10"/>
  <c r="R268" i="10"/>
  <c r="P268" i="10"/>
  <c r="BI267" i="10"/>
  <c r="BH267" i="10"/>
  <c r="BG267" i="10"/>
  <c r="BF267" i="10"/>
  <c r="T267" i="10"/>
  <c r="R267" i="10"/>
  <c r="P267" i="10"/>
  <c r="BI266" i="10"/>
  <c r="BH266" i="10"/>
  <c r="BG266" i="10"/>
  <c r="BF266" i="10"/>
  <c r="T266" i="10"/>
  <c r="R266" i="10"/>
  <c r="P266" i="10"/>
  <c r="BI265" i="10"/>
  <c r="BH265" i="10"/>
  <c r="BG265" i="10"/>
  <c r="BF265" i="10"/>
  <c r="T265" i="10"/>
  <c r="R265" i="10"/>
  <c r="P265" i="10"/>
  <c r="BI264" i="10"/>
  <c r="BH264" i="10"/>
  <c r="BG264" i="10"/>
  <c r="BF264" i="10"/>
  <c r="T264" i="10"/>
  <c r="R264" i="10"/>
  <c r="P264" i="10"/>
  <c r="BI263" i="10"/>
  <c r="BH263" i="10"/>
  <c r="BG263" i="10"/>
  <c r="BF263" i="10"/>
  <c r="T263" i="10"/>
  <c r="R263" i="10"/>
  <c r="P263" i="10"/>
  <c r="BI262" i="10"/>
  <c r="BH262" i="10"/>
  <c r="BG262" i="10"/>
  <c r="BF262" i="10"/>
  <c r="T262" i="10"/>
  <c r="R262" i="10"/>
  <c r="P262" i="10"/>
  <c r="BI261" i="10"/>
  <c r="BH261" i="10"/>
  <c r="BG261" i="10"/>
  <c r="BF261" i="10"/>
  <c r="T261" i="10"/>
  <c r="R261" i="10"/>
  <c r="P261" i="10"/>
  <c r="BI260" i="10"/>
  <c r="BH260" i="10"/>
  <c r="BG260" i="10"/>
  <c r="BF260" i="10"/>
  <c r="T260" i="10"/>
  <c r="R260" i="10"/>
  <c r="P260" i="10"/>
  <c r="BI259" i="10"/>
  <c r="BH259" i="10"/>
  <c r="BG259" i="10"/>
  <c r="BF259" i="10"/>
  <c r="T259" i="10"/>
  <c r="R259" i="10"/>
  <c r="P259" i="10"/>
  <c r="BI258" i="10"/>
  <c r="BH258" i="10"/>
  <c r="BG258" i="10"/>
  <c r="BF258" i="10"/>
  <c r="T258" i="10"/>
  <c r="R258" i="10"/>
  <c r="P258" i="10"/>
  <c r="BI257" i="10"/>
  <c r="BH257" i="10"/>
  <c r="BG257" i="10"/>
  <c r="BF257" i="10"/>
  <c r="T257" i="10"/>
  <c r="R257" i="10"/>
  <c r="P257" i="10"/>
  <c r="BI256" i="10"/>
  <c r="BH256" i="10"/>
  <c r="BG256" i="10"/>
  <c r="BF256" i="10"/>
  <c r="T256" i="10"/>
  <c r="R256" i="10"/>
  <c r="P256" i="10"/>
  <c r="BI255" i="10"/>
  <c r="BH255" i="10"/>
  <c r="BG255" i="10"/>
  <c r="BF255" i="10"/>
  <c r="T255" i="10"/>
  <c r="R255" i="10"/>
  <c r="P255" i="10"/>
  <c r="BI254" i="10"/>
  <c r="BH254" i="10"/>
  <c r="BG254" i="10"/>
  <c r="BF254" i="10"/>
  <c r="T254" i="10"/>
  <c r="R254" i="10"/>
  <c r="P254" i="10"/>
  <c r="BI253" i="10"/>
  <c r="BH253" i="10"/>
  <c r="BG253" i="10"/>
  <c r="BF253" i="10"/>
  <c r="T253" i="10"/>
  <c r="R253" i="10"/>
  <c r="P253" i="10"/>
  <c r="BI252" i="10"/>
  <c r="BH252" i="10"/>
  <c r="BG252" i="10"/>
  <c r="BF252" i="10"/>
  <c r="T252" i="10"/>
  <c r="R252" i="10"/>
  <c r="P252" i="10"/>
  <c r="BI250" i="10"/>
  <c r="BH250" i="10"/>
  <c r="BG250" i="10"/>
  <c r="BF250" i="10"/>
  <c r="T250" i="10"/>
  <c r="R250" i="10"/>
  <c r="P250" i="10"/>
  <c r="BI249" i="10"/>
  <c r="BH249" i="10"/>
  <c r="BG249" i="10"/>
  <c r="BF249" i="10"/>
  <c r="T249" i="10"/>
  <c r="R249" i="10"/>
  <c r="P249" i="10"/>
  <c r="BI248" i="10"/>
  <c r="BH248" i="10"/>
  <c r="BG248" i="10"/>
  <c r="BF248" i="10"/>
  <c r="T248" i="10"/>
  <c r="R248" i="10"/>
  <c r="P248" i="10"/>
  <c r="BI247" i="10"/>
  <c r="BH247" i="10"/>
  <c r="BG247" i="10"/>
  <c r="BF247" i="10"/>
  <c r="T247" i="10"/>
  <c r="R247" i="10"/>
  <c r="P247" i="10"/>
  <c r="BI246" i="10"/>
  <c r="BH246" i="10"/>
  <c r="BG246" i="10"/>
  <c r="BF246" i="10"/>
  <c r="T246" i="10"/>
  <c r="R246" i="10"/>
  <c r="P246" i="10"/>
  <c r="BI245" i="10"/>
  <c r="BH245" i="10"/>
  <c r="BG245" i="10"/>
  <c r="BF245" i="10"/>
  <c r="T245" i="10"/>
  <c r="R245" i="10"/>
  <c r="P245" i="10"/>
  <c r="BI244" i="10"/>
  <c r="BH244" i="10"/>
  <c r="BG244" i="10"/>
  <c r="BF244" i="10"/>
  <c r="T244" i="10"/>
  <c r="R244" i="10"/>
  <c r="P244" i="10"/>
  <c r="BI243" i="10"/>
  <c r="BH243" i="10"/>
  <c r="BG243" i="10"/>
  <c r="BF243" i="10"/>
  <c r="T243" i="10"/>
  <c r="R243" i="10"/>
  <c r="P243" i="10"/>
  <c r="BI242" i="10"/>
  <c r="BH242" i="10"/>
  <c r="BG242" i="10"/>
  <c r="BF242" i="10"/>
  <c r="T242" i="10"/>
  <c r="R242" i="10"/>
  <c r="P242" i="10"/>
  <c r="BI241" i="10"/>
  <c r="BH241" i="10"/>
  <c r="BG241" i="10"/>
  <c r="BF241" i="10"/>
  <c r="T241" i="10"/>
  <c r="R241" i="10"/>
  <c r="P241" i="10"/>
  <c r="BI240" i="10"/>
  <c r="BH240" i="10"/>
  <c r="BG240" i="10"/>
  <c r="BF240" i="10"/>
  <c r="T240" i="10"/>
  <c r="R240" i="10"/>
  <c r="P240" i="10"/>
  <c r="BI239" i="10"/>
  <c r="BH239" i="10"/>
  <c r="BG239" i="10"/>
  <c r="BF239" i="10"/>
  <c r="T239" i="10"/>
  <c r="R239" i="10"/>
  <c r="P239" i="10"/>
  <c r="BI238" i="10"/>
  <c r="BH238" i="10"/>
  <c r="BG238" i="10"/>
  <c r="BF238" i="10"/>
  <c r="T238" i="10"/>
  <c r="R238" i="10"/>
  <c r="P238" i="10"/>
  <c r="BI237" i="10"/>
  <c r="BH237" i="10"/>
  <c r="BG237" i="10"/>
  <c r="BF237" i="10"/>
  <c r="T237" i="10"/>
  <c r="R237" i="10"/>
  <c r="P237" i="10"/>
  <c r="BI236" i="10"/>
  <c r="BH236" i="10"/>
  <c r="BG236" i="10"/>
  <c r="BF236" i="10"/>
  <c r="T236" i="10"/>
  <c r="R236" i="10"/>
  <c r="P236" i="10"/>
  <c r="BI235" i="10"/>
  <c r="BH235" i="10"/>
  <c r="BG235" i="10"/>
  <c r="BF235" i="10"/>
  <c r="T235" i="10"/>
  <c r="R235" i="10"/>
  <c r="P235" i="10"/>
  <c r="BI234" i="10"/>
  <c r="BH234" i="10"/>
  <c r="BG234" i="10"/>
  <c r="BF234" i="10"/>
  <c r="T234" i="10"/>
  <c r="R234" i="10"/>
  <c r="P234" i="10"/>
  <c r="BI233" i="10"/>
  <c r="BH233" i="10"/>
  <c r="BG233" i="10"/>
  <c r="BF233" i="10"/>
  <c r="T233" i="10"/>
  <c r="R233" i="10"/>
  <c r="P233" i="10"/>
  <c r="BI232" i="10"/>
  <c r="BH232" i="10"/>
  <c r="BG232" i="10"/>
  <c r="BF232" i="10"/>
  <c r="T232" i="10"/>
  <c r="R232" i="10"/>
  <c r="P232" i="10"/>
  <c r="BI231" i="10"/>
  <c r="BH231" i="10"/>
  <c r="BG231" i="10"/>
  <c r="BF231" i="10"/>
  <c r="T231" i="10"/>
  <c r="R231" i="10"/>
  <c r="P231" i="10"/>
  <c r="BI230" i="10"/>
  <c r="BH230" i="10"/>
  <c r="BG230" i="10"/>
  <c r="BF230" i="10"/>
  <c r="T230" i="10"/>
  <c r="R230" i="10"/>
  <c r="P230" i="10"/>
  <c r="BI229" i="10"/>
  <c r="BH229" i="10"/>
  <c r="BG229" i="10"/>
  <c r="BF229" i="10"/>
  <c r="T229" i="10"/>
  <c r="R229" i="10"/>
  <c r="P229" i="10"/>
  <c r="BI228" i="10"/>
  <c r="BH228" i="10"/>
  <c r="BG228" i="10"/>
  <c r="BF228" i="10"/>
  <c r="T228" i="10"/>
  <c r="R228" i="10"/>
  <c r="P228" i="10"/>
  <c r="BI227" i="10"/>
  <c r="BH227" i="10"/>
  <c r="BG227" i="10"/>
  <c r="BF227" i="10"/>
  <c r="T227" i="10"/>
  <c r="R227" i="10"/>
  <c r="P227" i="10"/>
  <c r="BI226" i="10"/>
  <c r="BH226" i="10"/>
  <c r="BG226" i="10"/>
  <c r="BF226" i="10"/>
  <c r="T226" i="10"/>
  <c r="R226" i="10"/>
  <c r="P226" i="10"/>
  <c r="BI225" i="10"/>
  <c r="BH225" i="10"/>
  <c r="BG225" i="10"/>
  <c r="BF225" i="10"/>
  <c r="T225" i="10"/>
  <c r="R225" i="10"/>
  <c r="P225" i="10"/>
  <c r="BI224" i="10"/>
  <c r="BH224" i="10"/>
  <c r="BG224" i="10"/>
  <c r="BF224" i="10"/>
  <c r="T224" i="10"/>
  <c r="R224" i="10"/>
  <c r="P224" i="10"/>
  <c r="BI223" i="10"/>
  <c r="BH223" i="10"/>
  <c r="BG223" i="10"/>
  <c r="BF223" i="10"/>
  <c r="T223" i="10"/>
  <c r="R223" i="10"/>
  <c r="P223" i="10"/>
  <c r="BI222" i="10"/>
  <c r="BH222" i="10"/>
  <c r="BG222" i="10"/>
  <c r="BF222" i="10"/>
  <c r="T222" i="10"/>
  <c r="R222" i="10"/>
  <c r="P222" i="10"/>
  <c r="BI221" i="10"/>
  <c r="BH221" i="10"/>
  <c r="BG221" i="10"/>
  <c r="BF221" i="10"/>
  <c r="T221" i="10"/>
  <c r="R221" i="10"/>
  <c r="P221" i="10"/>
  <c r="BI220" i="10"/>
  <c r="BH220" i="10"/>
  <c r="BG220" i="10"/>
  <c r="BF220" i="10"/>
  <c r="T220" i="10"/>
  <c r="R220" i="10"/>
  <c r="P220" i="10"/>
  <c r="BI219" i="10"/>
  <c r="BH219" i="10"/>
  <c r="BG219" i="10"/>
  <c r="BF219" i="10"/>
  <c r="T219" i="10"/>
  <c r="R219" i="10"/>
  <c r="P219" i="10"/>
  <c r="BI218" i="10"/>
  <c r="BH218" i="10"/>
  <c r="BG218" i="10"/>
  <c r="BF218" i="10"/>
  <c r="T218" i="10"/>
  <c r="R218" i="10"/>
  <c r="P218" i="10"/>
  <c r="BI217" i="10"/>
  <c r="BH217" i="10"/>
  <c r="BG217" i="10"/>
  <c r="BF217" i="10"/>
  <c r="T217" i="10"/>
  <c r="R217" i="10"/>
  <c r="P217" i="10"/>
  <c r="BI216" i="10"/>
  <c r="BH216" i="10"/>
  <c r="BG216" i="10"/>
  <c r="BF216" i="10"/>
  <c r="T216" i="10"/>
  <c r="R216" i="10"/>
  <c r="P216" i="10"/>
  <c r="BI215" i="10"/>
  <c r="BH215" i="10"/>
  <c r="BG215" i="10"/>
  <c r="BF215" i="10"/>
  <c r="T215" i="10"/>
  <c r="R215" i="10"/>
  <c r="P215" i="10"/>
  <c r="BI214" i="10"/>
  <c r="BH214" i="10"/>
  <c r="BG214" i="10"/>
  <c r="BF214" i="10"/>
  <c r="T214" i="10"/>
  <c r="R214" i="10"/>
  <c r="P214" i="10"/>
  <c r="BI213" i="10"/>
  <c r="BH213" i="10"/>
  <c r="BG213" i="10"/>
  <c r="BF213" i="10"/>
  <c r="T213" i="10"/>
  <c r="R213" i="10"/>
  <c r="P213" i="10"/>
  <c r="BI212" i="10"/>
  <c r="BH212" i="10"/>
  <c r="BG212" i="10"/>
  <c r="BF212" i="10"/>
  <c r="T212" i="10"/>
  <c r="R212" i="10"/>
  <c r="P212" i="10"/>
  <c r="BI211" i="10"/>
  <c r="BH211" i="10"/>
  <c r="BG211" i="10"/>
  <c r="BF211" i="10"/>
  <c r="T211" i="10"/>
  <c r="R211" i="10"/>
  <c r="P211" i="10"/>
  <c r="BI209" i="10"/>
  <c r="BH209" i="10"/>
  <c r="BG209" i="10"/>
  <c r="BF209" i="10"/>
  <c r="T209" i="10"/>
  <c r="R209" i="10"/>
  <c r="P209" i="10"/>
  <c r="BI208" i="10"/>
  <c r="BH208" i="10"/>
  <c r="BG208" i="10"/>
  <c r="BF208" i="10"/>
  <c r="T208" i="10"/>
  <c r="R208" i="10"/>
  <c r="P208" i="10"/>
  <c r="BI207" i="10"/>
  <c r="BH207" i="10"/>
  <c r="BG207" i="10"/>
  <c r="BF207" i="10"/>
  <c r="T207" i="10"/>
  <c r="R207" i="10"/>
  <c r="P207" i="10"/>
  <c r="BI206" i="10"/>
  <c r="BH206" i="10"/>
  <c r="BG206" i="10"/>
  <c r="BF206" i="10"/>
  <c r="T206" i="10"/>
  <c r="R206" i="10"/>
  <c r="P206" i="10"/>
  <c r="BI205" i="10"/>
  <c r="BH205" i="10"/>
  <c r="BG205" i="10"/>
  <c r="BF205" i="10"/>
  <c r="T205" i="10"/>
  <c r="R205" i="10"/>
  <c r="P205" i="10"/>
  <c r="BI204" i="10"/>
  <c r="BH204" i="10"/>
  <c r="BG204" i="10"/>
  <c r="BF204" i="10"/>
  <c r="T204" i="10"/>
  <c r="R204" i="10"/>
  <c r="P204" i="10"/>
  <c r="BI203" i="10"/>
  <c r="BH203" i="10"/>
  <c r="BG203" i="10"/>
  <c r="BF203" i="10"/>
  <c r="T203" i="10"/>
  <c r="R203" i="10"/>
  <c r="P203" i="10"/>
  <c r="BI202" i="10"/>
  <c r="BH202" i="10"/>
  <c r="BG202" i="10"/>
  <c r="BF202" i="10"/>
  <c r="T202" i="10"/>
  <c r="R202" i="10"/>
  <c r="P202" i="10"/>
  <c r="BI201" i="10"/>
  <c r="BH201" i="10"/>
  <c r="BG201" i="10"/>
  <c r="BF201" i="10"/>
  <c r="T201" i="10"/>
  <c r="R201" i="10"/>
  <c r="P201" i="10"/>
  <c r="BI200" i="10"/>
  <c r="BH200" i="10"/>
  <c r="BG200" i="10"/>
  <c r="BF200" i="10"/>
  <c r="T200" i="10"/>
  <c r="R200" i="10"/>
  <c r="P200" i="10"/>
  <c r="BI199" i="10"/>
  <c r="BH199" i="10"/>
  <c r="BG199" i="10"/>
  <c r="BF199" i="10"/>
  <c r="T199" i="10"/>
  <c r="R199" i="10"/>
  <c r="P199" i="10"/>
  <c r="BI198" i="10"/>
  <c r="BH198" i="10"/>
  <c r="BG198" i="10"/>
  <c r="BF198" i="10"/>
  <c r="T198" i="10"/>
  <c r="R198" i="10"/>
  <c r="P198" i="10"/>
  <c r="BI197" i="10"/>
  <c r="BH197" i="10"/>
  <c r="BG197" i="10"/>
  <c r="BF197" i="10"/>
  <c r="T197" i="10"/>
  <c r="R197" i="10"/>
  <c r="P197" i="10"/>
  <c r="BI196" i="10"/>
  <c r="BH196" i="10"/>
  <c r="BG196" i="10"/>
  <c r="BF196" i="10"/>
  <c r="T196" i="10"/>
  <c r="R196" i="10"/>
  <c r="P196" i="10"/>
  <c r="BI195" i="10"/>
  <c r="BH195" i="10"/>
  <c r="BG195" i="10"/>
  <c r="BF195" i="10"/>
  <c r="T195" i="10"/>
  <c r="R195" i="10"/>
  <c r="P195" i="10"/>
  <c r="BI194" i="10"/>
  <c r="BH194" i="10"/>
  <c r="BG194" i="10"/>
  <c r="BF194" i="10"/>
  <c r="T194" i="10"/>
  <c r="R194" i="10"/>
  <c r="P194" i="10"/>
  <c r="BI193" i="10"/>
  <c r="BH193" i="10"/>
  <c r="BG193" i="10"/>
  <c r="BF193" i="10"/>
  <c r="T193" i="10"/>
  <c r="R193" i="10"/>
  <c r="P193" i="10"/>
  <c r="BI192" i="10"/>
  <c r="BH192" i="10"/>
  <c r="BG192" i="10"/>
  <c r="BF192" i="10"/>
  <c r="T192" i="10"/>
  <c r="R192" i="10"/>
  <c r="P192" i="10"/>
  <c r="BI191" i="10"/>
  <c r="BH191" i="10"/>
  <c r="BG191" i="10"/>
  <c r="BF191" i="10"/>
  <c r="T191" i="10"/>
  <c r="R191" i="10"/>
  <c r="P191" i="10"/>
  <c r="BI190" i="10"/>
  <c r="BH190" i="10"/>
  <c r="BG190" i="10"/>
  <c r="BF190" i="10"/>
  <c r="T190" i="10"/>
  <c r="R190" i="10"/>
  <c r="P190" i="10"/>
  <c r="BI189" i="10"/>
  <c r="BH189" i="10"/>
  <c r="BG189" i="10"/>
  <c r="BF189" i="10"/>
  <c r="T189" i="10"/>
  <c r="R189" i="10"/>
  <c r="P189" i="10"/>
  <c r="BI188" i="10"/>
  <c r="BH188" i="10"/>
  <c r="BG188" i="10"/>
  <c r="BF188" i="10"/>
  <c r="T188" i="10"/>
  <c r="R188" i="10"/>
  <c r="P188" i="10"/>
  <c r="BI187" i="10"/>
  <c r="BH187" i="10"/>
  <c r="BG187" i="10"/>
  <c r="BF187" i="10"/>
  <c r="T187" i="10"/>
  <c r="R187" i="10"/>
  <c r="P187" i="10"/>
  <c r="BI186" i="10"/>
  <c r="BH186" i="10"/>
  <c r="BG186" i="10"/>
  <c r="BF186" i="10"/>
  <c r="T186" i="10"/>
  <c r="R186" i="10"/>
  <c r="P186" i="10"/>
  <c r="BI185" i="10"/>
  <c r="BH185" i="10"/>
  <c r="BG185" i="10"/>
  <c r="BF185" i="10"/>
  <c r="T185" i="10"/>
  <c r="R185" i="10"/>
  <c r="P185" i="10"/>
  <c r="BI184" i="10"/>
  <c r="BH184" i="10"/>
  <c r="BG184" i="10"/>
  <c r="BF184" i="10"/>
  <c r="T184" i="10"/>
  <c r="R184" i="10"/>
  <c r="P184" i="10"/>
  <c r="BI183" i="10"/>
  <c r="BH183" i="10"/>
  <c r="BG183" i="10"/>
  <c r="BF183" i="10"/>
  <c r="T183" i="10"/>
  <c r="R183" i="10"/>
  <c r="P183" i="10"/>
  <c r="BI182" i="10"/>
  <c r="BH182" i="10"/>
  <c r="BG182" i="10"/>
  <c r="BF182" i="10"/>
  <c r="T182" i="10"/>
  <c r="R182" i="10"/>
  <c r="P182" i="10"/>
  <c r="BI181" i="10"/>
  <c r="BH181" i="10"/>
  <c r="BG181" i="10"/>
  <c r="BF181" i="10"/>
  <c r="T181" i="10"/>
  <c r="R181" i="10"/>
  <c r="P181" i="10"/>
  <c r="BI180" i="10"/>
  <c r="BH180" i="10"/>
  <c r="BG180" i="10"/>
  <c r="BF180" i="10"/>
  <c r="T180" i="10"/>
  <c r="R180" i="10"/>
  <c r="P180" i="10"/>
  <c r="BI179" i="10"/>
  <c r="BH179" i="10"/>
  <c r="BG179" i="10"/>
  <c r="BF179" i="10"/>
  <c r="T179" i="10"/>
  <c r="R179" i="10"/>
  <c r="P179" i="10"/>
  <c r="BI178" i="10"/>
  <c r="BH178" i="10"/>
  <c r="BG178" i="10"/>
  <c r="BF178" i="10"/>
  <c r="T178" i="10"/>
  <c r="R178" i="10"/>
  <c r="P178" i="10"/>
  <c r="BI177" i="10"/>
  <c r="BH177" i="10"/>
  <c r="BG177" i="10"/>
  <c r="BF177" i="10"/>
  <c r="T177" i="10"/>
  <c r="R177" i="10"/>
  <c r="P177" i="10"/>
  <c r="BI176" i="10"/>
  <c r="BH176" i="10"/>
  <c r="BG176" i="10"/>
  <c r="BF176" i="10"/>
  <c r="T176" i="10"/>
  <c r="R176" i="10"/>
  <c r="P176" i="10"/>
  <c r="BI175" i="10"/>
  <c r="BH175" i="10"/>
  <c r="BG175" i="10"/>
  <c r="BF175" i="10"/>
  <c r="T175" i="10"/>
  <c r="R175" i="10"/>
  <c r="P175" i="10"/>
  <c r="BI174" i="10"/>
  <c r="BH174" i="10"/>
  <c r="BG174" i="10"/>
  <c r="BF174" i="10"/>
  <c r="T174" i="10"/>
  <c r="R174" i="10"/>
  <c r="P174" i="10"/>
  <c r="BI173" i="10"/>
  <c r="BH173" i="10"/>
  <c r="BG173" i="10"/>
  <c r="BF173" i="10"/>
  <c r="T173" i="10"/>
  <c r="R173" i="10"/>
  <c r="P173" i="10"/>
  <c r="BI172" i="10"/>
  <c r="BH172" i="10"/>
  <c r="BG172" i="10"/>
  <c r="BF172" i="10"/>
  <c r="T172" i="10"/>
  <c r="R172" i="10"/>
  <c r="P172" i="10"/>
  <c r="BI171" i="10"/>
  <c r="BH171" i="10"/>
  <c r="BG171" i="10"/>
  <c r="BF171" i="10"/>
  <c r="T171" i="10"/>
  <c r="R171" i="10"/>
  <c r="P171" i="10"/>
  <c r="BI170" i="10"/>
  <c r="BH170" i="10"/>
  <c r="BG170" i="10"/>
  <c r="BF170" i="10"/>
  <c r="T170" i="10"/>
  <c r="R170" i="10"/>
  <c r="P170" i="10"/>
  <c r="BI169" i="10"/>
  <c r="BH169" i="10"/>
  <c r="BG169" i="10"/>
  <c r="BF169" i="10"/>
  <c r="T169" i="10"/>
  <c r="R169" i="10"/>
  <c r="P169" i="10"/>
  <c r="BI168" i="10"/>
  <c r="BH168" i="10"/>
  <c r="BG168" i="10"/>
  <c r="BF168" i="10"/>
  <c r="T168" i="10"/>
  <c r="R168" i="10"/>
  <c r="P168" i="10"/>
  <c r="BI167" i="10"/>
  <c r="BH167" i="10"/>
  <c r="BG167" i="10"/>
  <c r="BF167" i="10"/>
  <c r="T167" i="10"/>
  <c r="R167" i="10"/>
  <c r="P167" i="10"/>
  <c r="BI165" i="10"/>
  <c r="BH165" i="10"/>
  <c r="BG165" i="10"/>
  <c r="BF165" i="10"/>
  <c r="T165" i="10"/>
  <c r="R165" i="10"/>
  <c r="P165" i="10"/>
  <c r="BI164" i="10"/>
  <c r="BH164" i="10"/>
  <c r="BG164" i="10"/>
  <c r="BF164" i="10"/>
  <c r="T164" i="10"/>
  <c r="R164" i="10"/>
  <c r="P164" i="10"/>
  <c r="BI163" i="10"/>
  <c r="BH163" i="10"/>
  <c r="BG163" i="10"/>
  <c r="BF163" i="10"/>
  <c r="T163" i="10"/>
  <c r="R163" i="10"/>
  <c r="P163" i="10"/>
  <c r="BI162" i="10"/>
  <c r="BH162" i="10"/>
  <c r="BG162" i="10"/>
  <c r="BF162" i="10"/>
  <c r="T162" i="10"/>
  <c r="R162" i="10"/>
  <c r="P162" i="10"/>
  <c r="BI161" i="10"/>
  <c r="BH161" i="10"/>
  <c r="BG161" i="10"/>
  <c r="BF161" i="10"/>
  <c r="T161" i="10"/>
  <c r="R161" i="10"/>
  <c r="P161" i="10"/>
  <c r="BI160" i="10"/>
  <c r="BH160" i="10"/>
  <c r="BG160" i="10"/>
  <c r="BF160" i="10"/>
  <c r="T160" i="10"/>
  <c r="R160" i="10"/>
  <c r="P160" i="10"/>
  <c r="BI159" i="10"/>
  <c r="BH159" i="10"/>
  <c r="BG159" i="10"/>
  <c r="BF159" i="10"/>
  <c r="T159" i="10"/>
  <c r="R159" i="10"/>
  <c r="P159" i="10"/>
  <c r="BI158" i="10"/>
  <c r="BH158" i="10"/>
  <c r="BG158" i="10"/>
  <c r="BF158" i="10"/>
  <c r="T158" i="10"/>
  <c r="R158" i="10"/>
  <c r="P158" i="10"/>
  <c r="BI157" i="10"/>
  <c r="BH157" i="10"/>
  <c r="BG157" i="10"/>
  <c r="BF157" i="10"/>
  <c r="T157" i="10"/>
  <c r="R157" i="10"/>
  <c r="P157" i="10"/>
  <c r="BI154" i="10"/>
  <c r="BH154" i="10"/>
  <c r="BG154" i="10"/>
  <c r="BF154" i="10"/>
  <c r="T154" i="10"/>
  <c r="R154" i="10"/>
  <c r="P154" i="10"/>
  <c r="BI153" i="10"/>
  <c r="BH153" i="10"/>
  <c r="BG153" i="10"/>
  <c r="BF153" i="10"/>
  <c r="T153" i="10"/>
  <c r="R153" i="10"/>
  <c r="P153" i="10"/>
  <c r="BI151" i="10"/>
  <c r="BH151" i="10"/>
  <c r="BG151" i="10"/>
  <c r="BF151" i="10"/>
  <c r="T151" i="10"/>
  <c r="R151" i="10"/>
  <c r="P151" i="10"/>
  <c r="BI150" i="10"/>
  <c r="BH150" i="10"/>
  <c r="BG150" i="10"/>
  <c r="BF150" i="10"/>
  <c r="T150" i="10"/>
  <c r="R150" i="10"/>
  <c r="P150" i="10"/>
  <c r="BI149" i="10"/>
  <c r="BH149" i="10"/>
  <c r="BG149" i="10"/>
  <c r="BF149" i="10"/>
  <c r="T149" i="10"/>
  <c r="R149" i="10"/>
  <c r="P149" i="10"/>
  <c r="BI147" i="10"/>
  <c r="BH147" i="10"/>
  <c r="BG147" i="10"/>
  <c r="BF147" i="10"/>
  <c r="T147" i="10"/>
  <c r="R147" i="10"/>
  <c r="P147" i="10"/>
  <c r="BI146" i="10"/>
  <c r="BH146" i="10"/>
  <c r="BG146" i="10"/>
  <c r="BF146" i="10"/>
  <c r="T146" i="10"/>
  <c r="R146" i="10"/>
  <c r="P146" i="10"/>
  <c r="BI145" i="10"/>
  <c r="BH145" i="10"/>
  <c r="BG145" i="10"/>
  <c r="BF145" i="10"/>
  <c r="T145" i="10"/>
  <c r="R145" i="10"/>
  <c r="P145" i="10"/>
  <c r="BI144" i="10"/>
  <c r="BH144" i="10"/>
  <c r="BG144" i="10"/>
  <c r="BF144" i="10"/>
  <c r="T144" i="10"/>
  <c r="R144" i="10"/>
  <c r="P144" i="10"/>
  <c r="BI143" i="10"/>
  <c r="BH143" i="10"/>
  <c r="BG143" i="10"/>
  <c r="BF143" i="10"/>
  <c r="T143" i="10"/>
  <c r="R143" i="10"/>
  <c r="P143" i="10"/>
  <c r="BI142" i="10"/>
  <c r="BH142" i="10"/>
  <c r="BG142" i="10"/>
  <c r="BF142" i="10"/>
  <c r="T142" i="10"/>
  <c r="R142" i="10"/>
  <c r="P142" i="10"/>
  <c r="BI141" i="10"/>
  <c r="BH141" i="10"/>
  <c r="BG141" i="10"/>
  <c r="BF141" i="10"/>
  <c r="T141" i="10"/>
  <c r="R141" i="10"/>
  <c r="P141" i="10"/>
  <c r="BI140" i="10"/>
  <c r="BH140" i="10"/>
  <c r="BG140" i="10"/>
  <c r="BF140" i="10"/>
  <c r="T140" i="10"/>
  <c r="R140" i="10"/>
  <c r="P140" i="10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BI137" i="10"/>
  <c r="BH137" i="10"/>
  <c r="BG137" i="10"/>
  <c r="BF137" i="10"/>
  <c r="T137" i="10"/>
  <c r="R137" i="10"/>
  <c r="P137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2" i="10"/>
  <c r="BH132" i="10"/>
  <c r="BG132" i="10"/>
  <c r="BF132" i="10"/>
  <c r="T132" i="10"/>
  <c r="R132" i="10"/>
  <c r="P132" i="10"/>
  <c r="F124" i="10"/>
  <c r="E122" i="10"/>
  <c r="F89" i="10"/>
  <c r="E87" i="10"/>
  <c r="J24" i="10"/>
  <c r="E24" i="10"/>
  <c r="J127" i="10"/>
  <c r="J23" i="10"/>
  <c r="J21" i="10"/>
  <c r="E21" i="10"/>
  <c r="J91" i="10"/>
  <c r="J20" i="10"/>
  <c r="J18" i="10"/>
  <c r="E18" i="10"/>
  <c r="F92" i="10"/>
  <c r="J17" i="10"/>
  <c r="J15" i="10"/>
  <c r="E15" i="10"/>
  <c r="F126" i="10"/>
  <c r="J14" i="10"/>
  <c r="J12" i="10"/>
  <c r="J89" i="10" s="1"/>
  <c r="E7" i="10"/>
  <c r="E120" i="10"/>
  <c r="J37" i="9"/>
  <c r="J36" i="9"/>
  <c r="AY103" i="1"/>
  <c r="J35" i="9"/>
  <c r="AX103" i="1"/>
  <c r="BI191" i="9"/>
  <c r="BH191" i="9"/>
  <c r="BG191" i="9"/>
  <c r="BF191" i="9"/>
  <c r="T191" i="9"/>
  <c r="R191" i="9"/>
  <c r="P191" i="9"/>
  <c r="BI190" i="9"/>
  <c r="BH190" i="9"/>
  <c r="BG190" i="9"/>
  <c r="BF190" i="9"/>
  <c r="T190" i="9"/>
  <c r="R190" i="9"/>
  <c r="P190" i="9"/>
  <c r="BI189" i="9"/>
  <c r="BH189" i="9"/>
  <c r="BG189" i="9"/>
  <c r="BF189" i="9"/>
  <c r="T189" i="9"/>
  <c r="R189" i="9"/>
  <c r="P189" i="9"/>
  <c r="BI188" i="9"/>
  <c r="BH188" i="9"/>
  <c r="BG188" i="9"/>
  <c r="BF188" i="9"/>
  <c r="T188" i="9"/>
  <c r="R188" i="9"/>
  <c r="P188" i="9"/>
  <c r="BI187" i="9"/>
  <c r="BH187" i="9"/>
  <c r="BG187" i="9"/>
  <c r="BF187" i="9"/>
  <c r="T187" i="9"/>
  <c r="R187" i="9"/>
  <c r="P187" i="9"/>
  <c r="BI186" i="9"/>
  <c r="BH186" i="9"/>
  <c r="BG186" i="9"/>
  <c r="BF186" i="9"/>
  <c r="T186" i="9"/>
  <c r="R186" i="9"/>
  <c r="P186" i="9"/>
  <c r="BI184" i="9"/>
  <c r="BH184" i="9"/>
  <c r="BG184" i="9"/>
  <c r="BF184" i="9"/>
  <c r="T184" i="9"/>
  <c r="R184" i="9"/>
  <c r="P184" i="9"/>
  <c r="BI183" i="9"/>
  <c r="BH183" i="9"/>
  <c r="BG183" i="9"/>
  <c r="BF183" i="9"/>
  <c r="T183" i="9"/>
  <c r="R183" i="9"/>
  <c r="P183" i="9"/>
  <c r="BI182" i="9"/>
  <c r="BH182" i="9"/>
  <c r="BG182" i="9"/>
  <c r="BF182" i="9"/>
  <c r="T182" i="9"/>
  <c r="R182" i="9"/>
  <c r="P182" i="9"/>
  <c r="BI181" i="9"/>
  <c r="BH181" i="9"/>
  <c r="BG181" i="9"/>
  <c r="BF181" i="9"/>
  <c r="T181" i="9"/>
  <c r="R181" i="9"/>
  <c r="P181" i="9"/>
  <c r="BI180" i="9"/>
  <c r="BH180" i="9"/>
  <c r="BG180" i="9"/>
  <c r="BF180" i="9"/>
  <c r="T180" i="9"/>
  <c r="R180" i="9"/>
  <c r="P180" i="9"/>
  <c r="BI178" i="9"/>
  <c r="BH178" i="9"/>
  <c r="BG178" i="9"/>
  <c r="BF178" i="9"/>
  <c r="T178" i="9"/>
  <c r="R178" i="9"/>
  <c r="P178" i="9"/>
  <c r="BI177" i="9"/>
  <c r="BH177" i="9"/>
  <c r="BG177" i="9"/>
  <c r="BF177" i="9"/>
  <c r="T177" i="9"/>
  <c r="R177" i="9"/>
  <c r="P177" i="9"/>
  <c r="BI176" i="9"/>
  <c r="BH176" i="9"/>
  <c r="BG176" i="9"/>
  <c r="BF176" i="9"/>
  <c r="T176" i="9"/>
  <c r="R176" i="9"/>
  <c r="P176" i="9"/>
  <c r="BI175" i="9"/>
  <c r="BH175" i="9"/>
  <c r="BG175" i="9"/>
  <c r="BF175" i="9"/>
  <c r="T175" i="9"/>
  <c r="R175" i="9"/>
  <c r="P175" i="9"/>
  <c r="BI174" i="9"/>
  <c r="BH174" i="9"/>
  <c r="BG174" i="9"/>
  <c r="BF174" i="9"/>
  <c r="T174" i="9"/>
  <c r="R174" i="9"/>
  <c r="P174" i="9"/>
  <c r="BI173" i="9"/>
  <c r="BH173" i="9"/>
  <c r="BG173" i="9"/>
  <c r="BF173" i="9"/>
  <c r="T173" i="9"/>
  <c r="R173" i="9"/>
  <c r="P173" i="9"/>
  <c r="BI172" i="9"/>
  <c r="BH172" i="9"/>
  <c r="BG172" i="9"/>
  <c r="BF172" i="9"/>
  <c r="T172" i="9"/>
  <c r="R172" i="9"/>
  <c r="P172" i="9"/>
  <c r="BI170" i="9"/>
  <c r="BH170" i="9"/>
  <c r="BG170" i="9"/>
  <c r="BF170" i="9"/>
  <c r="T170" i="9"/>
  <c r="R170" i="9"/>
  <c r="P170" i="9"/>
  <c r="BI169" i="9"/>
  <c r="BH169" i="9"/>
  <c r="BG169" i="9"/>
  <c r="BF169" i="9"/>
  <c r="T169" i="9"/>
  <c r="R169" i="9"/>
  <c r="P169" i="9"/>
  <c r="BI168" i="9"/>
  <c r="BH168" i="9"/>
  <c r="BG168" i="9"/>
  <c r="BF168" i="9"/>
  <c r="T168" i="9"/>
  <c r="R168" i="9"/>
  <c r="P168" i="9"/>
  <c r="BI167" i="9"/>
  <c r="BH167" i="9"/>
  <c r="BG167" i="9"/>
  <c r="BF167" i="9"/>
  <c r="T167" i="9"/>
  <c r="R167" i="9"/>
  <c r="P167" i="9"/>
  <c r="BI166" i="9"/>
  <c r="BH166" i="9"/>
  <c r="BG166" i="9"/>
  <c r="BF166" i="9"/>
  <c r="T166" i="9"/>
  <c r="R166" i="9"/>
  <c r="P166" i="9"/>
  <c r="BI165" i="9"/>
  <c r="BH165" i="9"/>
  <c r="BG165" i="9"/>
  <c r="BF165" i="9"/>
  <c r="T165" i="9"/>
  <c r="R165" i="9"/>
  <c r="P165" i="9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62" i="9"/>
  <c r="BH162" i="9"/>
  <c r="BG162" i="9"/>
  <c r="BF162" i="9"/>
  <c r="T162" i="9"/>
  <c r="R162" i="9"/>
  <c r="P162" i="9"/>
  <c r="BI161" i="9"/>
  <c r="BH161" i="9"/>
  <c r="BG161" i="9"/>
  <c r="BF161" i="9"/>
  <c r="T161" i="9"/>
  <c r="R161" i="9"/>
  <c r="P161" i="9"/>
  <c r="BI159" i="9"/>
  <c r="BH159" i="9"/>
  <c r="BG159" i="9"/>
  <c r="BF159" i="9"/>
  <c r="T159" i="9"/>
  <c r="R159" i="9"/>
  <c r="P159" i="9"/>
  <c r="BI158" i="9"/>
  <c r="BH158" i="9"/>
  <c r="BG158" i="9"/>
  <c r="BF158" i="9"/>
  <c r="T158" i="9"/>
  <c r="R158" i="9"/>
  <c r="P158" i="9"/>
  <c r="BI157" i="9"/>
  <c r="BH157" i="9"/>
  <c r="BG157" i="9"/>
  <c r="BF157" i="9"/>
  <c r="T157" i="9"/>
  <c r="R157" i="9"/>
  <c r="P157" i="9"/>
  <c r="BI156" i="9"/>
  <c r="BH156" i="9"/>
  <c r="BG156" i="9"/>
  <c r="BF156" i="9"/>
  <c r="T156" i="9"/>
  <c r="R156" i="9"/>
  <c r="P156" i="9"/>
  <c r="BI155" i="9"/>
  <c r="BH155" i="9"/>
  <c r="BG155" i="9"/>
  <c r="BF155" i="9"/>
  <c r="T155" i="9"/>
  <c r="R155" i="9"/>
  <c r="P155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1" i="9"/>
  <c r="BH151" i="9"/>
  <c r="BG151" i="9"/>
  <c r="BF151" i="9"/>
  <c r="T151" i="9"/>
  <c r="R151" i="9"/>
  <c r="P151" i="9"/>
  <c r="BI150" i="9"/>
  <c r="BH150" i="9"/>
  <c r="BG150" i="9"/>
  <c r="BF150" i="9"/>
  <c r="T150" i="9"/>
  <c r="R150" i="9"/>
  <c r="P150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7" i="9"/>
  <c r="BH147" i="9"/>
  <c r="BG147" i="9"/>
  <c r="BF147" i="9"/>
  <c r="T147" i="9"/>
  <c r="R147" i="9"/>
  <c r="P147" i="9"/>
  <c r="BI146" i="9"/>
  <c r="BH146" i="9"/>
  <c r="BG146" i="9"/>
  <c r="BF146" i="9"/>
  <c r="T146" i="9"/>
  <c r="R146" i="9"/>
  <c r="P146" i="9"/>
  <c r="BI145" i="9"/>
  <c r="BH145" i="9"/>
  <c r="BG145" i="9"/>
  <c r="BF145" i="9"/>
  <c r="T145" i="9"/>
  <c r="R145" i="9"/>
  <c r="P145" i="9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42" i="9"/>
  <c r="BH142" i="9"/>
  <c r="BG142" i="9"/>
  <c r="BF142" i="9"/>
  <c r="T142" i="9"/>
  <c r="R142" i="9"/>
  <c r="P142" i="9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3" i="9"/>
  <c r="BH133" i="9"/>
  <c r="BG133" i="9"/>
  <c r="BF133" i="9"/>
  <c r="T133" i="9"/>
  <c r="R133" i="9"/>
  <c r="P133" i="9"/>
  <c r="BI132" i="9"/>
  <c r="BH132" i="9"/>
  <c r="BG132" i="9"/>
  <c r="BF132" i="9"/>
  <c r="T132" i="9"/>
  <c r="R132" i="9"/>
  <c r="P132" i="9"/>
  <c r="BI131" i="9"/>
  <c r="BH131" i="9"/>
  <c r="BG131" i="9"/>
  <c r="BF131" i="9"/>
  <c r="T131" i="9"/>
  <c r="R131" i="9"/>
  <c r="P131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F118" i="9"/>
  <c r="E116" i="9"/>
  <c r="F89" i="9"/>
  <c r="E87" i="9"/>
  <c r="J24" i="9"/>
  <c r="E24" i="9"/>
  <c r="J92" i="9"/>
  <c r="J23" i="9"/>
  <c r="J21" i="9"/>
  <c r="E21" i="9"/>
  <c r="J120" i="9"/>
  <c r="J20" i="9"/>
  <c r="J18" i="9"/>
  <c r="E18" i="9"/>
  <c r="F121" i="9"/>
  <c r="J17" i="9"/>
  <c r="J15" i="9"/>
  <c r="E15" i="9"/>
  <c r="F91" i="9"/>
  <c r="J14" i="9"/>
  <c r="J12" i="9"/>
  <c r="J118" i="9"/>
  <c r="E7" i="9"/>
  <c r="E114" i="9" s="1"/>
  <c r="J39" i="8"/>
  <c r="J38" i="8"/>
  <c r="AY102" i="1"/>
  <c r="J37" i="8"/>
  <c r="AX102" i="1"/>
  <c r="BI152" i="8"/>
  <c r="BH152" i="8"/>
  <c r="BG152" i="8"/>
  <c r="BF152" i="8"/>
  <c r="T152" i="8"/>
  <c r="T151" i="8"/>
  <c r="T150" i="8" s="1"/>
  <c r="R152" i="8"/>
  <c r="R151" i="8"/>
  <c r="R150" i="8"/>
  <c r="P152" i="8"/>
  <c r="P151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F120" i="8"/>
  <c r="F118" i="8"/>
  <c r="E116" i="8"/>
  <c r="F93" i="8"/>
  <c r="F91" i="8"/>
  <c r="E89" i="8"/>
  <c r="J26" i="8"/>
  <c r="E26" i="8"/>
  <c r="J121" i="8" s="1"/>
  <c r="J25" i="8"/>
  <c r="J23" i="8"/>
  <c r="E23" i="8"/>
  <c r="J120" i="8" s="1"/>
  <c r="J22" i="8"/>
  <c r="J20" i="8"/>
  <c r="E20" i="8"/>
  <c r="F121" i="8" s="1"/>
  <c r="J19" i="8"/>
  <c r="J14" i="8"/>
  <c r="J118" i="8"/>
  <c r="E7" i="8"/>
  <c r="E85" i="8"/>
  <c r="J39" i="7"/>
  <c r="J38" i="7"/>
  <c r="AY101" i="1" s="1"/>
  <c r="J37" i="7"/>
  <c r="AX101" i="1"/>
  <c r="BI189" i="7"/>
  <c r="BH189" i="7"/>
  <c r="BG189" i="7"/>
  <c r="BF189" i="7"/>
  <c r="T189" i="7"/>
  <c r="T188" i="7" s="1"/>
  <c r="R189" i="7"/>
  <c r="R188" i="7"/>
  <c r="P189" i="7"/>
  <c r="P188" i="7" s="1"/>
  <c r="BI187" i="7"/>
  <c r="BH187" i="7"/>
  <c r="BG187" i="7"/>
  <c r="BF187" i="7"/>
  <c r="T187" i="7"/>
  <c r="R187" i="7"/>
  <c r="P187" i="7"/>
  <c r="BI186" i="7"/>
  <c r="BH186" i="7"/>
  <c r="BG186" i="7"/>
  <c r="BF186" i="7"/>
  <c r="T186" i="7"/>
  <c r="R186" i="7"/>
  <c r="P186" i="7"/>
  <c r="BI185" i="7"/>
  <c r="BH185" i="7"/>
  <c r="BG185" i="7"/>
  <c r="BF185" i="7"/>
  <c r="T185" i="7"/>
  <c r="R185" i="7"/>
  <c r="P185" i="7"/>
  <c r="BI184" i="7"/>
  <c r="BH184" i="7"/>
  <c r="BG184" i="7"/>
  <c r="BF184" i="7"/>
  <c r="T184" i="7"/>
  <c r="R184" i="7"/>
  <c r="P184" i="7"/>
  <c r="BI182" i="7"/>
  <c r="BH182" i="7"/>
  <c r="BG182" i="7"/>
  <c r="BF182" i="7"/>
  <c r="T182" i="7"/>
  <c r="R182" i="7"/>
  <c r="P182" i="7"/>
  <c r="BI181" i="7"/>
  <c r="BH181" i="7"/>
  <c r="BG181" i="7"/>
  <c r="BF181" i="7"/>
  <c r="T181" i="7"/>
  <c r="R181" i="7"/>
  <c r="P181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6" i="7"/>
  <c r="BH166" i="7"/>
  <c r="BG166" i="7"/>
  <c r="BF166" i="7"/>
  <c r="T166" i="7"/>
  <c r="R166" i="7"/>
  <c r="P166" i="7"/>
  <c r="BI165" i="7"/>
  <c r="BH165" i="7"/>
  <c r="BG165" i="7"/>
  <c r="BF165" i="7"/>
  <c r="T165" i="7"/>
  <c r="R165" i="7"/>
  <c r="P165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7" i="7"/>
  <c r="BH157" i="7"/>
  <c r="BG157" i="7"/>
  <c r="BF157" i="7"/>
  <c r="T157" i="7"/>
  <c r="T156" i="7"/>
  <c r="R157" i="7"/>
  <c r="R156" i="7"/>
  <c r="P157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F124" i="7"/>
  <c r="F122" i="7"/>
  <c r="E120" i="7"/>
  <c r="F93" i="7"/>
  <c r="F91" i="7"/>
  <c r="E89" i="7"/>
  <c r="J26" i="7"/>
  <c r="E26" i="7"/>
  <c r="J125" i="7" s="1"/>
  <c r="J25" i="7"/>
  <c r="J23" i="7"/>
  <c r="E23" i="7"/>
  <c r="J124" i="7" s="1"/>
  <c r="J22" i="7"/>
  <c r="J20" i="7"/>
  <c r="E20" i="7"/>
  <c r="F94" i="7" s="1"/>
  <c r="J19" i="7"/>
  <c r="J14" i="7"/>
  <c r="J122" i="7"/>
  <c r="E7" i="7"/>
  <c r="E116" i="7"/>
  <c r="J39" i="6"/>
  <c r="J38" i="6"/>
  <c r="AY100" i="1" s="1"/>
  <c r="J37" i="6"/>
  <c r="AX100" i="1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F121" i="6"/>
  <c r="F119" i="6"/>
  <c r="E117" i="6"/>
  <c r="F93" i="6"/>
  <c r="F91" i="6"/>
  <c r="E89" i="6"/>
  <c r="J26" i="6"/>
  <c r="E26" i="6"/>
  <c r="J122" i="6"/>
  <c r="J25" i="6"/>
  <c r="J23" i="6"/>
  <c r="E23" i="6"/>
  <c r="J121" i="6"/>
  <c r="J22" i="6"/>
  <c r="J20" i="6"/>
  <c r="E20" i="6"/>
  <c r="F94" i="6"/>
  <c r="J19" i="6"/>
  <c r="J14" i="6"/>
  <c r="J119" i="6"/>
  <c r="E7" i="6"/>
  <c r="E85" i="6"/>
  <c r="J39" i="5"/>
  <c r="J38" i="5"/>
  <c r="AY99" i="1"/>
  <c r="J37" i="5"/>
  <c r="AX99" i="1" s="1"/>
  <c r="BI212" i="5"/>
  <c r="BH212" i="5"/>
  <c r="BG212" i="5"/>
  <c r="BF212" i="5"/>
  <c r="T212" i="5"/>
  <c r="R212" i="5"/>
  <c r="P212" i="5"/>
  <c r="BI211" i="5"/>
  <c r="BH211" i="5"/>
  <c r="BG211" i="5"/>
  <c r="BF211" i="5"/>
  <c r="T211" i="5"/>
  <c r="R211" i="5"/>
  <c r="P211" i="5"/>
  <c r="BI210" i="5"/>
  <c r="BH210" i="5"/>
  <c r="BG210" i="5"/>
  <c r="BF210" i="5"/>
  <c r="T210" i="5"/>
  <c r="R210" i="5"/>
  <c r="P210" i="5"/>
  <c r="BI209" i="5"/>
  <c r="BH209" i="5"/>
  <c r="BG209" i="5"/>
  <c r="BF209" i="5"/>
  <c r="T209" i="5"/>
  <c r="R209" i="5"/>
  <c r="P209" i="5"/>
  <c r="BI208" i="5"/>
  <c r="BH208" i="5"/>
  <c r="BG208" i="5"/>
  <c r="BF208" i="5"/>
  <c r="T208" i="5"/>
  <c r="R208" i="5"/>
  <c r="P208" i="5"/>
  <c r="BI205" i="5"/>
  <c r="BH205" i="5"/>
  <c r="BG205" i="5"/>
  <c r="BF205" i="5"/>
  <c r="T205" i="5"/>
  <c r="T204" i="5"/>
  <c r="R205" i="5"/>
  <c r="R204" i="5"/>
  <c r="P205" i="5"/>
  <c r="P204" i="5"/>
  <c r="BI203" i="5"/>
  <c r="BH203" i="5"/>
  <c r="BG203" i="5"/>
  <c r="BF203" i="5"/>
  <c r="T203" i="5"/>
  <c r="R203" i="5"/>
  <c r="P203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9" i="5"/>
  <c r="BH199" i="5"/>
  <c r="BG199" i="5"/>
  <c r="BF199" i="5"/>
  <c r="T199" i="5"/>
  <c r="R199" i="5"/>
  <c r="P199" i="5"/>
  <c r="BI197" i="5"/>
  <c r="BH197" i="5"/>
  <c r="BG197" i="5"/>
  <c r="BF197" i="5"/>
  <c r="T197" i="5"/>
  <c r="R197" i="5"/>
  <c r="P197" i="5"/>
  <c r="BI196" i="5"/>
  <c r="BH196" i="5"/>
  <c r="BG196" i="5"/>
  <c r="BF196" i="5"/>
  <c r="T196" i="5"/>
  <c r="R196" i="5"/>
  <c r="P196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72" i="5"/>
  <c r="BH172" i="5"/>
  <c r="BG172" i="5"/>
  <c r="BF172" i="5"/>
  <c r="T172" i="5"/>
  <c r="R172" i="5"/>
  <c r="P172" i="5"/>
  <c r="BI171" i="5"/>
  <c r="BH171" i="5"/>
  <c r="BG171" i="5"/>
  <c r="BF171" i="5"/>
  <c r="T171" i="5"/>
  <c r="R171" i="5"/>
  <c r="P171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F125" i="5"/>
  <c r="F123" i="5"/>
  <c r="E121" i="5"/>
  <c r="F93" i="5"/>
  <c r="F91" i="5"/>
  <c r="E89" i="5"/>
  <c r="J26" i="5"/>
  <c r="E26" i="5"/>
  <c r="J126" i="5"/>
  <c r="J25" i="5"/>
  <c r="J23" i="5"/>
  <c r="E23" i="5"/>
  <c r="J125" i="5"/>
  <c r="J22" i="5"/>
  <c r="J20" i="5"/>
  <c r="E20" i="5"/>
  <c r="F94" i="5"/>
  <c r="J19" i="5"/>
  <c r="J14" i="5"/>
  <c r="J123" i="5"/>
  <c r="E7" i="5"/>
  <c r="E117" i="5"/>
  <c r="J39" i="4"/>
  <c r="J38" i="4"/>
  <c r="AY98" i="1"/>
  <c r="J37" i="4"/>
  <c r="AX98" i="1" s="1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4" i="4"/>
  <c r="BH154" i="4"/>
  <c r="BG154" i="4"/>
  <c r="BF154" i="4"/>
  <c r="T154" i="4"/>
  <c r="T153" i="4"/>
  <c r="R154" i="4"/>
  <c r="R153" i="4" s="1"/>
  <c r="P154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F124" i="4"/>
  <c r="F122" i="4"/>
  <c r="E120" i="4"/>
  <c r="F93" i="4"/>
  <c r="F91" i="4"/>
  <c r="E89" i="4"/>
  <c r="J26" i="4"/>
  <c r="E26" i="4"/>
  <c r="J94" i="4" s="1"/>
  <c r="J25" i="4"/>
  <c r="J23" i="4"/>
  <c r="E23" i="4"/>
  <c r="J124" i="4" s="1"/>
  <c r="J22" i="4"/>
  <c r="J20" i="4"/>
  <c r="E20" i="4"/>
  <c r="F94" i="4" s="1"/>
  <c r="J19" i="4"/>
  <c r="J14" i="4"/>
  <c r="J91" i="4"/>
  <c r="E7" i="4"/>
  <c r="E116" i="4"/>
  <c r="J39" i="3"/>
  <c r="J38" i="3"/>
  <c r="AY97" i="1" s="1"/>
  <c r="J37" i="3"/>
  <c r="AX97" i="1"/>
  <c r="BI217" i="3"/>
  <c r="BH217" i="3"/>
  <c r="BG217" i="3"/>
  <c r="BF217" i="3"/>
  <c r="T217" i="3"/>
  <c r="R217" i="3"/>
  <c r="P217" i="3"/>
  <c r="BI216" i="3"/>
  <c r="BH216" i="3"/>
  <c r="BG216" i="3"/>
  <c r="BF216" i="3"/>
  <c r="T216" i="3"/>
  <c r="R216" i="3"/>
  <c r="P216" i="3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T186" i="3" s="1"/>
  <c r="R187" i="3"/>
  <c r="R186" i="3"/>
  <c r="P187" i="3"/>
  <c r="P186" i="3" s="1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T151" i="3"/>
  <c r="R152" i="3"/>
  <c r="R151" i="3"/>
  <c r="P152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F128" i="3"/>
  <c r="F126" i="3"/>
  <c r="E124" i="3"/>
  <c r="F93" i="3"/>
  <c r="F91" i="3"/>
  <c r="E89" i="3"/>
  <c r="J26" i="3"/>
  <c r="E26" i="3"/>
  <c r="J129" i="3" s="1"/>
  <c r="J25" i="3"/>
  <c r="J23" i="3"/>
  <c r="E23" i="3"/>
  <c r="J128" i="3" s="1"/>
  <c r="J22" i="3"/>
  <c r="J20" i="3"/>
  <c r="E20" i="3"/>
  <c r="F129" i="3" s="1"/>
  <c r="J19" i="3"/>
  <c r="J14" i="3"/>
  <c r="J91" i="3"/>
  <c r="E7" i="3"/>
  <c r="E120" i="3"/>
  <c r="J39" i="2"/>
  <c r="J38" i="2"/>
  <c r="AY96" i="1" s="1"/>
  <c r="J37" i="2"/>
  <c r="AX96" i="1"/>
  <c r="BI448" i="2"/>
  <c r="BH448" i="2"/>
  <c r="BG448" i="2"/>
  <c r="BF448" i="2"/>
  <c r="T448" i="2"/>
  <c r="R448" i="2"/>
  <c r="P448" i="2"/>
  <c r="BI447" i="2"/>
  <c r="BH447" i="2"/>
  <c r="BG447" i="2"/>
  <c r="BF447" i="2"/>
  <c r="T447" i="2"/>
  <c r="R447" i="2"/>
  <c r="P447" i="2"/>
  <c r="BI446" i="2"/>
  <c r="BH446" i="2"/>
  <c r="BG446" i="2"/>
  <c r="BF446" i="2"/>
  <c r="T446" i="2"/>
  <c r="R446" i="2"/>
  <c r="P446" i="2"/>
  <c r="BI445" i="2"/>
  <c r="BH445" i="2"/>
  <c r="BG445" i="2"/>
  <c r="BF445" i="2"/>
  <c r="T445" i="2"/>
  <c r="R445" i="2"/>
  <c r="P445" i="2"/>
  <c r="BI443" i="2"/>
  <c r="BH443" i="2"/>
  <c r="BG443" i="2"/>
  <c r="BF443" i="2"/>
  <c r="T443" i="2"/>
  <c r="T442" i="2" s="1"/>
  <c r="R443" i="2"/>
  <c r="R442" i="2"/>
  <c r="P443" i="2"/>
  <c r="P442" i="2" s="1"/>
  <c r="BI441" i="2"/>
  <c r="BH441" i="2"/>
  <c r="BG441" i="2"/>
  <c r="BF441" i="2"/>
  <c r="T441" i="2"/>
  <c r="R441" i="2"/>
  <c r="P441" i="2"/>
  <c r="BI440" i="2"/>
  <c r="BH440" i="2"/>
  <c r="BG440" i="2"/>
  <c r="BF440" i="2"/>
  <c r="T440" i="2"/>
  <c r="R440" i="2"/>
  <c r="P440" i="2"/>
  <c r="BI439" i="2"/>
  <c r="BH439" i="2"/>
  <c r="BG439" i="2"/>
  <c r="BF439" i="2"/>
  <c r="T439" i="2"/>
  <c r="R439" i="2"/>
  <c r="P439" i="2"/>
  <c r="BI438" i="2"/>
  <c r="BH438" i="2"/>
  <c r="BG438" i="2"/>
  <c r="BF438" i="2"/>
  <c r="T438" i="2"/>
  <c r="R438" i="2"/>
  <c r="P438" i="2"/>
  <c r="BI436" i="2"/>
  <c r="BH436" i="2"/>
  <c r="BG436" i="2"/>
  <c r="BF436" i="2"/>
  <c r="T436" i="2"/>
  <c r="R436" i="2"/>
  <c r="P436" i="2"/>
  <c r="BI435" i="2"/>
  <c r="BH435" i="2"/>
  <c r="BG435" i="2"/>
  <c r="BF435" i="2"/>
  <c r="T435" i="2"/>
  <c r="R435" i="2"/>
  <c r="P435" i="2"/>
  <c r="BI434" i="2"/>
  <c r="BH434" i="2"/>
  <c r="BG434" i="2"/>
  <c r="BF434" i="2"/>
  <c r="T434" i="2"/>
  <c r="R434" i="2"/>
  <c r="P434" i="2"/>
  <c r="BI433" i="2"/>
  <c r="BH433" i="2"/>
  <c r="BG433" i="2"/>
  <c r="BF433" i="2"/>
  <c r="T433" i="2"/>
  <c r="R433" i="2"/>
  <c r="P433" i="2"/>
  <c r="BI432" i="2"/>
  <c r="BH432" i="2"/>
  <c r="BG432" i="2"/>
  <c r="BF432" i="2"/>
  <c r="T432" i="2"/>
  <c r="R432" i="2"/>
  <c r="P432" i="2"/>
  <c r="BI430" i="2"/>
  <c r="BH430" i="2"/>
  <c r="BG430" i="2"/>
  <c r="BF430" i="2"/>
  <c r="T430" i="2"/>
  <c r="R430" i="2"/>
  <c r="P430" i="2"/>
  <c r="BI429" i="2"/>
  <c r="BH429" i="2"/>
  <c r="BG429" i="2"/>
  <c r="BF429" i="2"/>
  <c r="T429" i="2"/>
  <c r="R429" i="2"/>
  <c r="P429" i="2"/>
  <c r="BI428" i="2"/>
  <c r="BH428" i="2"/>
  <c r="BG428" i="2"/>
  <c r="BF428" i="2"/>
  <c r="T428" i="2"/>
  <c r="R428" i="2"/>
  <c r="P428" i="2"/>
  <c r="BI427" i="2"/>
  <c r="BH427" i="2"/>
  <c r="BG427" i="2"/>
  <c r="BF427" i="2"/>
  <c r="T427" i="2"/>
  <c r="R427" i="2"/>
  <c r="P427" i="2"/>
  <c r="BI426" i="2"/>
  <c r="BH426" i="2"/>
  <c r="BG426" i="2"/>
  <c r="BF426" i="2"/>
  <c r="T426" i="2"/>
  <c r="R426" i="2"/>
  <c r="P426" i="2"/>
  <c r="BI425" i="2"/>
  <c r="BH425" i="2"/>
  <c r="BG425" i="2"/>
  <c r="BF425" i="2"/>
  <c r="T425" i="2"/>
  <c r="R425" i="2"/>
  <c r="P425" i="2"/>
  <c r="BI424" i="2"/>
  <c r="BH424" i="2"/>
  <c r="BG424" i="2"/>
  <c r="BF424" i="2"/>
  <c r="T424" i="2"/>
  <c r="R424" i="2"/>
  <c r="P424" i="2"/>
  <c r="BI423" i="2"/>
  <c r="BH423" i="2"/>
  <c r="BG423" i="2"/>
  <c r="BF423" i="2"/>
  <c r="T423" i="2"/>
  <c r="R423" i="2"/>
  <c r="P423" i="2"/>
  <c r="BI422" i="2"/>
  <c r="BH422" i="2"/>
  <c r="BG422" i="2"/>
  <c r="BF422" i="2"/>
  <c r="T422" i="2"/>
  <c r="R422" i="2"/>
  <c r="P422" i="2"/>
  <c r="BI421" i="2"/>
  <c r="BH421" i="2"/>
  <c r="BG421" i="2"/>
  <c r="BF421" i="2"/>
  <c r="T421" i="2"/>
  <c r="R421" i="2"/>
  <c r="P421" i="2"/>
  <c r="BI420" i="2"/>
  <c r="BH420" i="2"/>
  <c r="BG420" i="2"/>
  <c r="BF420" i="2"/>
  <c r="T420" i="2"/>
  <c r="R420" i="2"/>
  <c r="P420" i="2"/>
  <c r="BI419" i="2"/>
  <c r="BH419" i="2"/>
  <c r="BG419" i="2"/>
  <c r="BF419" i="2"/>
  <c r="T419" i="2"/>
  <c r="R419" i="2"/>
  <c r="P419" i="2"/>
  <c r="BI418" i="2"/>
  <c r="BH418" i="2"/>
  <c r="BG418" i="2"/>
  <c r="BF418" i="2"/>
  <c r="T418" i="2"/>
  <c r="R418" i="2"/>
  <c r="P418" i="2"/>
  <c r="BI417" i="2"/>
  <c r="BH417" i="2"/>
  <c r="BG417" i="2"/>
  <c r="BF417" i="2"/>
  <c r="T417" i="2"/>
  <c r="R417" i="2"/>
  <c r="P417" i="2"/>
  <c r="BI416" i="2"/>
  <c r="BH416" i="2"/>
  <c r="BG416" i="2"/>
  <c r="BF416" i="2"/>
  <c r="T416" i="2"/>
  <c r="R416" i="2"/>
  <c r="P416" i="2"/>
  <c r="BI415" i="2"/>
  <c r="BH415" i="2"/>
  <c r="BG415" i="2"/>
  <c r="BF415" i="2"/>
  <c r="T415" i="2"/>
  <c r="R415" i="2"/>
  <c r="P415" i="2"/>
  <c r="BI413" i="2"/>
  <c r="BH413" i="2"/>
  <c r="BG413" i="2"/>
  <c r="BF413" i="2"/>
  <c r="T413" i="2"/>
  <c r="R413" i="2"/>
  <c r="P413" i="2"/>
  <c r="BI412" i="2"/>
  <c r="BH412" i="2"/>
  <c r="BG412" i="2"/>
  <c r="BF412" i="2"/>
  <c r="T412" i="2"/>
  <c r="R412" i="2"/>
  <c r="P412" i="2"/>
  <c r="BI411" i="2"/>
  <c r="BH411" i="2"/>
  <c r="BG411" i="2"/>
  <c r="BF411" i="2"/>
  <c r="T411" i="2"/>
  <c r="R411" i="2"/>
  <c r="P411" i="2"/>
  <c r="BI410" i="2"/>
  <c r="BH410" i="2"/>
  <c r="BG410" i="2"/>
  <c r="BF410" i="2"/>
  <c r="T410" i="2"/>
  <c r="R410" i="2"/>
  <c r="P410" i="2"/>
  <c r="BI409" i="2"/>
  <c r="BH409" i="2"/>
  <c r="BG409" i="2"/>
  <c r="BF409" i="2"/>
  <c r="T409" i="2"/>
  <c r="R409" i="2"/>
  <c r="P409" i="2"/>
  <c r="BI407" i="2"/>
  <c r="BH407" i="2"/>
  <c r="BG407" i="2"/>
  <c r="BF407" i="2"/>
  <c r="T407" i="2"/>
  <c r="R407" i="2"/>
  <c r="P407" i="2"/>
  <c r="BI406" i="2"/>
  <c r="BH406" i="2"/>
  <c r="BG406" i="2"/>
  <c r="BF406" i="2"/>
  <c r="T406" i="2"/>
  <c r="R406" i="2"/>
  <c r="P406" i="2"/>
  <c r="BI405" i="2"/>
  <c r="BH405" i="2"/>
  <c r="BG405" i="2"/>
  <c r="BF405" i="2"/>
  <c r="T405" i="2"/>
  <c r="R405" i="2"/>
  <c r="P405" i="2"/>
  <c r="BI404" i="2"/>
  <c r="BH404" i="2"/>
  <c r="BG404" i="2"/>
  <c r="BF404" i="2"/>
  <c r="T404" i="2"/>
  <c r="R404" i="2"/>
  <c r="P404" i="2"/>
  <c r="BI403" i="2"/>
  <c r="BH403" i="2"/>
  <c r="BG403" i="2"/>
  <c r="BF403" i="2"/>
  <c r="T403" i="2"/>
  <c r="R403" i="2"/>
  <c r="P403" i="2"/>
  <c r="BI402" i="2"/>
  <c r="BH402" i="2"/>
  <c r="BG402" i="2"/>
  <c r="BF402" i="2"/>
  <c r="T402" i="2"/>
  <c r="R402" i="2"/>
  <c r="P402" i="2"/>
  <c r="BI401" i="2"/>
  <c r="BH401" i="2"/>
  <c r="BG401" i="2"/>
  <c r="BF401" i="2"/>
  <c r="T401" i="2"/>
  <c r="R401" i="2"/>
  <c r="P401" i="2"/>
  <c r="BI400" i="2"/>
  <c r="BH400" i="2"/>
  <c r="BG400" i="2"/>
  <c r="BF400" i="2"/>
  <c r="T400" i="2"/>
  <c r="R400" i="2"/>
  <c r="P400" i="2"/>
  <c r="BI399" i="2"/>
  <c r="BH399" i="2"/>
  <c r="BG399" i="2"/>
  <c r="BF399" i="2"/>
  <c r="T399" i="2"/>
  <c r="R399" i="2"/>
  <c r="P399" i="2"/>
  <c r="BI397" i="2"/>
  <c r="BH397" i="2"/>
  <c r="BG397" i="2"/>
  <c r="BF397" i="2"/>
  <c r="T397" i="2"/>
  <c r="R397" i="2"/>
  <c r="P397" i="2"/>
  <c r="BI396" i="2"/>
  <c r="BH396" i="2"/>
  <c r="BG396" i="2"/>
  <c r="BF396" i="2"/>
  <c r="T396" i="2"/>
  <c r="R396" i="2"/>
  <c r="P396" i="2"/>
  <c r="BI395" i="2"/>
  <c r="BH395" i="2"/>
  <c r="BG395" i="2"/>
  <c r="BF395" i="2"/>
  <c r="T395" i="2"/>
  <c r="R395" i="2"/>
  <c r="P395" i="2"/>
  <c r="BI394" i="2"/>
  <c r="BH394" i="2"/>
  <c r="BG394" i="2"/>
  <c r="BF394" i="2"/>
  <c r="T394" i="2"/>
  <c r="R394" i="2"/>
  <c r="P394" i="2"/>
  <c r="BI393" i="2"/>
  <c r="BH393" i="2"/>
  <c r="BG393" i="2"/>
  <c r="BF393" i="2"/>
  <c r="T393" i="2"/>
  <c r="R393" i="2"/>
  <c r="P393" i="2"/>
  <c r="BI392" i="2"/>
  <c r="BH392" i="2"/>
  <c r="BG392" i="2"/>
  <c r="BF392" i="2"/>
  <c r="T392" i="2"/>
  <c r="R392" i="2"/>
  <c r="P392" i="2"/>
  <c r="BI391" i="2"/>
  <c r="BH391" i="2"/>
  <c r="BG391" i="2"/>
  <c r="BF391" i="2"/>
  <c r="T391" i="2"/>
  <c r="R391" i="2"/>
  <c r="P391" i="2"/>
  <c r="BI390" i="2"/>
  <c r="BH390" i="2"/>
  <c r="BG390" i="2"/>
  <c r="BF390" i="2"/>
  <c r="T390" i="2"/>
  <c r="R390" i="2"/>
  <c r="P390" i="2"/>
  <c r="BI389" i="2"/>
  <c r="BH389" i="2"/>
  <c r="BG389" i="2"/>
  <c r="BF389" i="2"/>
  <c r="T389" i="2"/>
  <c r="R389" i="2"/>
  <c r="P389" i="2"/>
  <c r="BI388" i="2"/>
  <c r="BH388" i="2"/>
  <c r="BG388" i="2"/>
  <c r="BF388" i="2"/>
  <c r="T388" i="2"/>
  <c r="R388" i="2"/>
  <c r="P388" i="2"/>
  <c r="BI387" i="2"/>
  <c r="BH387" i="2"/>
  <c r="BG387" i="2"/>
  <c r="BF387" i="2"/>
  <c r="T387" i="2"/>
  <c r="R387" i="2"/>
  <c r="P387" i="2"/>
  <c r="BI386" i="2"/>
  <c r="BH386" i="2"/>
  <c r="BG386" i="2"/>
  <c r="BF386" i="2"/>
  <c r="T386" i="2"/>
  <c r="R386" i="2"/>
  <c r="P386" i="2"/>
  <c r="BI385" i="2"/>
  <c r="BH385" i="2"/>
  <c r="BG385" i="2"/>
  <c r="BF385" i="2"/>
  <c r="T385" i="2"/>
  <c r="R385" i="2"/>
  <c r="P385" i="2"/>
  <c r="BI384" i="2"/>
  <c r="BH384" i="2"/>
  <c r="BG384" i="2"/>
  <c r="BF384" i="2"/>
  <c r="T384" i="2"/>
  <c r="R384" i="2"/>
  <c r="P384" i="2"/>
  <c r="BI383" i="2"/>
  <c r="BH383" i="2"/>
  <c r="BG383" i="2"/>
  <c r="BF383" i="2"/>
  <c r="T383" i="2"/>
  <c r="R383" i="2"/>
  <c r="P383" i="2"/>
  <c r="BI382" i="2"/>
  <c r="BH382" i="2"/>
  <c r="BG382" i="2"/>
  <c r="BF382" i="2"/>
  <c r="T382" i="2"/>
  <c r="R382" i="2"/>
  <c r="P382" i="2"/>
  <c r="BI381" i="2"/>
  <c r="BH381" i="2"/>
  <c r="BG381" i="2"/>
  <c r="BF381" i="2"/>
  <c r="T381" i="2"/>
  <c r="R381" i="2"/>
  <c r="P381" i="2"/>
  <c r="BI380" i="2"/>
  <c r="BH380" i="2"/>
  <c r="BG380" i="2"/>
  <c r="BF380" i="2"/>
  <c r="T380" i="2"/>
  <c r="R380" i="2"/>
  <c r="P380" i="2"/>
  <c r="BI379" i="2"/>
  <c r="BH379" i="2"/>
  <c r="BG379" i="2"/>
  <c r="BF379" i="2"/>
  <c r="T379" i="2"/>
  <c r="R379" i="2"/>
  <c r="P379" i="2"/>
  <c r="BI378" i="2"/>
  <c r="BH378" i="2"/>
  <c r="BG378" i="2"/>
  <c r="BF378" i="2"/>
  <c r="T378" i="2"/>
  <c r="R378" i="2"/>
  <c r="P378" i="2"/>
  <c r="BI377" i="2"/>
  <c r="BH377" i="2"/>
  <c r="BG377" i="2"/>
  <c r="BF377" i="2"/>
  <c r="T377" i="2"/>
  <c r="R377" i="2"/>
  <c r="P377" i="2"/>
  <c r="BI376" i="2"/>
  <c r="BH376" i="2"/>
  <c r="BG376" i="2"/>
  <c r="BF376" i="2"/>
  <c r="T376" i="2"/>
  <c r="R376" i="2"/>
  <c r="P376" i="2"/>
  <c r="BI375" i="2"/>
  <c r="BH375" i="2"/>
  <c r="BG375" i="2"/>
  <c r="BF375" i="2"/>
  <c r="T375" i="2"/>
  <c r="R375" i="2"/>
  <c r="P375" i="2"/>
  <c r="BI374" i="2"/>
  <c r="BH374" i="2"/>
  <c r="BG374" i="2"/>
  <c r="BF374" i="2"/>
  <c r="T374" i="2"/>
  <c r="R374" i="2"/>
  <c r="P374" i="2"/>
  <c r="BI373" i="2"/>
  <c r="BH373" i="2"/>
  <c r="BG373" i="2"/>
  <c r="BF373" i="2"/>
  <c r="T373" i="2"/>
  <c r="R373" i="2"/>
  <c r="P373" i="2"/>
  <c r="BI372" i="2"/>
  <c r="BH372" i="2"/>
  <c r="BG372" i="2"/>
  <c r="BF372" i="2"/>
  <c r="T372" i="2"/>
  <c r="R372" i="2"/>
  <c r="P372" i="2"/>
  <c r="BI371" i="2"/>
  <c r="BH371" i="2"/>
  <c r="BG371" i="2"/>
  <c r="BF371" i="2"/>
  <c r="T371" i="2"/>
  <c r="R371" i="2"/>
  <c r="P371" i="2"/>
  <c r="BI370" i="2"/>
  <c r="BH370" i="2"/>
  <c r="BG370" i="2"/>
  <c r="BF370" i="2"/>
  <c r="T370" i="2"/>
  <c r="R370" i="2"/>
  <c r="P370" i="2"/>
  <c r="BI369" i="2"/>
  <c r="BH369" i="2"/>
  <c r="BG369" i="2"/>
  <c r="BF369" i="2"/>
  <c r="T369" i="2"/>
  <c r="R369" i="2"/>
  <c r="P369" i="2"/>
  <c r="BI368" i="2"/>
  <c r="BH368" i="2"/>
  <c r="BG368" i="2"/>
  <c r="BF368" i="2"/>
  <c r="T368" i="2"/>
  <c r="R368" i="2"/>
  <c r="P368" i="2"/>
  <c r="BI367" i="2"/>
  <c r="BH367" i="2"/>
  <c r="BG367" i="2"/>
  <c r="BF367" i="2"/>
  <c r="T367" i="2"/>
  <c r="R367" i="2"/>
  <c r="P367" i="2"/>
  <c r="BI366" i="2"/>
  <c r="BH366" i="2"/>
  <c r="BG366" i="2"/>
  <c r="BF366" i="2"/>
  <c r="T366" i="2"/>
  <c r="R366" i="2"/>
  <c r="P366" i="2"/>
  <c r="BI365" i="2"/>
  <c r="BH365" i="2"/>
  <c r="BG365" i="2"/>
  <c r="BF365" i="2"/>
  <c r="T365" i="2"/>
  <c r="R365" i="2"/>
  <c r="P365" i="2"/>
  <c r="BI364" i="2"/>
  <c r="BH364" i="2"/>
  <c r="BG364" i="2"/>
  <c r="BF364" i="2"/>
  <c r="T364" i="2"/>
  <c r="R364" i="2"/>
  <c r="P364" i="2"/>
  <c r="BI363" i="2"/>
  <c r="BH363" i="2"/>
  <c r="BG363" i="2"/>
  <c r="BF363" i="2"/>
  <c r="T363" i="2"/>
  <c r="R363" i="2"/>
  <c r="P363" i="2"/>
  <c r="BI362" i="2"/>
  <c r="BH362" i="2"/>
  <c r="BG362" i="2"/>
  <c r="BF362" i="2"/>
  <c r="T362" i="2"/>
  <c r="R362" i="2"/>
  <c r="P362" i="2"/>
  <c r="BI361" i="2"/>
  <c r="BH361" i="2"/>
  <c r="BG361" i="2"/>
  <c r="BF361" i="2"/>
  <c r="T361" i="2"/>
  <c r="R361" i="2"/>
  <c r="P361" i="2"/>
  <c r="BI360" i="2"/>
  <c r="BH360" i="2"/>
  <c r="BG360" i="2"/>
  <c r="BF360" i="2"/>
  <c r="T360" i="2"/>
  <c r="R360" i="2"/>
  <c r="P360" i="2"/>
  <c r="BI359" i="2"/>
  <c r="BH359" i="2"/>
  <c r="BG359" i="2"/>
  <c r="BF359" i="2"/>
  <c r="T359" i="2"/>
  <c r="R359" i="2"/>
  <c r="P359" i="2"/>
  <c r="BI358" i="2"/>
  <c r="BH358" i="2"/>
  <c r="BG358" i="2"/>
  <c r="BF358" i="2"/>
  <c r="T358" i="2"/>
  <c r="R358" i="2"/>
  <c r="P358" i="2"/>
  <c r="BI357" i="2"/>
  <c r="BH357" i="2"/>
  <c r="BG357" i="2"/>
  <c r="BF357" i="2"/>
  <c r="T357" i="2"/>
  <c r="R357" i="2"/>
  <c r="P357" i="2"/>
  <c r="BI356" i="2"/>
  <c r="BH356" i="2"/>
  <c r="BG356" i="2"/>
  <c r="BF356" i="2"/>
  <c r="T356" i="2"/>
  <c r="R356" i="2"/>
  <c r="P356" i="2"/>
  <c r="BI355" i="2"/>
  <c r="BH355" i="2"/>
  <c r="BG355" i="2"/>
  <c r="BF355" i="2"/>
  <c r="T355" i="2"/>
  <c r="R355" i="2"/>
  <c r="P355" i="2"/>
  <c r="BI354" i="2"/>
  <c r="BH354" i="2"/>
  <c r="BG354" i="2"/>
  <c r="BF354" i="2"/>
  <c r="T354" i="2"/>
  <c r="R354" i="2"/>
  <c r="P354" i="2"/>
  <c r="BI353" i="2"/>
  <c r="BH353" i="2"/>
  <c r="BG353" i="2"/>
  <c r="BF353" i="2"/>
  <c r="T353" i="2"/>
  <c r="R353" i="2"/>
  <c r="P353" i="2"/>
  <c r="BI352" i="2"/>
  <c r="BH352" i="2"/>
  <c r="BG352" i="2"/>
  <c r="BF352" i="2"/>
  <c r="T352" i="2"/>
  <c r="R352" i="2"/>
  <c r="P352" i="2"/>
  <c r="BI351" i="2"/>
  <c r="BH351" i="2"/>
  <c r="BG351" i="2"/>
  <c r="BF351" i="2"/>
  <c r="T351" i="2"/>
  <c r="R351" i="2"/>
  <c r="P351" i="2"/>
  <c r="BI349" i="2"/>
  <c r="BH349" i="2"/>
  <c r="BG349" i="2"/>
  <c r="BF349" i="2"/>
  <c r="T349" i="2"/>
  <c r="R349" i="2"/>
  <c r="P349" i="2"/>
  <c r="BI348" i="2"/>
  <c r="BH348" i="2"/>
  <c r="BG348" i="2"/>
  <c r="BF348" i="2"/>
  <c r="T348" i="2"/>
  <c r="R348" i="2"/>
  <c r="P348" i="2"/>
  <c r="BI347" i="2"/>
  <c r="BH347" i="2"/>
  <c r="BG347" i="2"/>
  <c r="BF347" i="2"/>
  <c r="T347" i="2"/>
  <c r="R347" i="2"/>
  <c r="P347" i="2"/>
  <c r="BI346" i="2"/>
  <c r="BH346" i="2"/>
  <c r="BG346" i="2"/>
  <c r="BF346" i="2"/>
  <c r="T346" i="2"/>
  <c r="R346" i="2"/>
  <c r="P346" i="2"/>
  <c r="BI345" i="2"/>
  <c r="BH345" i="2"/>
  <c r="BG345" i="2"/>
  <c r="BF345" i="2"/>
  <c r="T345" i="2"/>
  <c r="R345" i="2"/>
  <c r="P345" i="2"/>
  <c r="BI344" i="2"/>
  <c r="BH344" i="2"/>
  <c r="BG344" i="2"/>
  <c r="BF344" i="2"/>
  <c r="T344" i="2"/>
  <c r="R344" i="2"/>
  <c r="P344" i="2"/>
  <c r="BI343" i="2"/>
  <c r="BH343" i="2"/>
  <c r="BG343" i="2"/>
  <c r="BF343" i="2"/>
  <c r="T343" i="2"/>
  <c r="R343" i="2"/>
  <c r="P343" i="2"/>
  <c r="BI342" i="2"/>
  <c r="BH342" i="2"/>
  <c r="BG342" i="2"/>
  <c r="BF342" i="2"/>
  <c r="T342" i="2"/>
  <c r="R342" i="2"/>
  <c r="P342" i="2"/>
  <c r="BI341" i="2"/>
  <c r="BH341" i="2"/>
  <c r="BG341" i="2"/>
  <c r="BF341" i="2"/>
  <c r="T341" i="2"/>
  <c r="R341" i="2"/>
  <c r="P341" i="2"/>
  <c r="BI340" i="2"/>
  <c r="BH340" i="2"/>
  <c r="BG340" i="2"/>
  <c r="BF340" i="2"/>
  <c r="T340" i="2"/>
  <c r="R340" i="2"/>
  <c r="P340" i="2"/>
  <c r="BI339" i="2"/>
  <c r="BH339" i="2"/>
  <c r="BG339" i="2"/>
  <c r="BF339" i="2"/>
  <c r="T339" i="2"/>
  <c r="R339" i="2"/>
  <c r="P339" i="2"/>
  <c r="BI338" i="2"/>
  <c r="BH338" i="2"/>
  <c r="BG338" i="2"/>
  <c r="BF338" i="2"/>
  <c r="T338" i="2"/>
  <c r="R338" i="2"/>
  <c r="P338" i="2"/>
  <c r="BI337" i="2"/>
  <c r="BH337" i="2"/>
  <c r="BG337" i="2"/>
  <c r="BF337" i="2"/>
  <c r="T337" i="2"/>
  <c r="R337" i="2"/>
  <c r="P337" i="2"/>
  <c r="BI336" i="2"/>
  <c r="BH336" i="2"/>
  <c r="BG336" i="2"/>
  <c r="BF336" i="2"/>
  <c r="T336" i="2"/>
  <c r="R336" i="2"/>
  <c r="P336" i="2"/>
  <c r="BI335" i="2"/>
  <c r="BH335" i="2"/>
  <c r="BG335" i="2"/>
  <c r="BF335" i="2"/>
  <c r="T335" i="2"/>
  <c r="R335" i="2"/>
  <c r="P335" i="2"/>
  <c r="BI334" i="2"/>
  <c r="BH334" i="2"/>
  <c r="BG334" i="2"/>
  <c r="BF334" i="2"/>
  <c r="T334" i="2"/>
  <c r="R334" i="2"/>
  <c r="P334" i="2"/>
  <c r="BI333" i="2"/>
  <c r="BH333" i="2"/>
  <c r="BG333" i="2"/>
  <c r="BF333" i="2"/>
  <c r="T333" i="2"/>
  <c r="R333" i="2"/>
  <c r="P333" i="2"/>
  <c r="BI332" i="2"/>
  <c r="BH332" i="2"/>
  <c r="BG332" i="2"/>
  <c r="BF332" i="2"/>
  <c r="T332" i="2"/>
  <c r="R332" i="2"/>
  <c r="P332" i="2"/>
  <c r="BI331" i="2"/>
  <c r="BH331" i="2"/>
  <c r="BG331" i="2"/>
  <c r="BF331" i="2"/>
  <c r="T331" i="2"/>
  <c r="R331" i="2"/>
  <c r="P331" i="2"/>
  <c r="BI330" i="2"/>
  <c r="BH330" i="2"/>
  <c r="BG330" i="2"/>
  <c r="BF330" i="2"/>
  <c r="T330" i="2"/>
  <c r="R330" i="2"/>
  <c r="P330" i="2"/>
  <c r="BI328" i="2"/>
  <c r="BH328" i="2"/>
  <c r="BG328" i="2"/>
  <c r="BF328" i="2"/>
  <c r="T328" i="2"/>
  <c r="R328" i="2"/>
  <c r="P328" i="2"/>
  <c r="BI327" i="2"/>
  <c r="BH327" i="2"/>
  <c r="BG327" i="2"/>
  <c r="BF327" i="2"/>
  <c r="T327" i="2"/>
  <c r="R327" i="2"/>
  <c r="P327" i="2"/>
  <c r="BI326" i="2"/>
  <c r="BH326" i="2"/>
  <c r="BG326" i="2"/>
  <c r="BF326" i="2"/>
  <c r="T326" i="2"/>
  <c r="R326" i="2"/>
  <c r="P326" i="2"/>
  <c r="BI324" i="2"/>
  <c r="BH324" i="2"/>
  <c r="BG324" i="2"/>
  <c r="BF324" i="2"/>
  <c r="T324" i="2"/>
  <c r="T323" i="2"/>
  <c r="R324" i="2"/>
  <c r="R323" i="2"/>
  <c r="P324" i="2"/>
  <c r="P323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1" i="2"/>
  <c r="BH311" i="2"/>
  <c r="BG311" i="2"/>
  <c r="BF311" i="2"/>
  <c r="T311" i="2"/>
  <c r="R311" i="2"/>
  <c r="P311" i="2"/>
  <c r="BI310" i="2"/>
  <c r="BH310" i="2"/>
  <c r="BG310" i="2"/>
  <c r="BF310" i="2"/>
  <c r="T310" i="2"/>
  <c r="R310" i="2"/>
  <c r="P310" i="2"/>
  <c r="BI309" i="2"/>
  <c r="BH309" i="2"/>
  <c r="BG309" i="2"/>
  <c r="BF309" i="2"/>
  <c r="T309" i="2"/>
  <c r="R309" i="2"/>
  <c r="P309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4" i="2"/>
  <c r="BH304" i="2"/>
  <c r="BG304" i="2"/>
  <c r="BF304" i="2"/>
  <c r="T304" i="2"/>
  <c r="R304" i="2"/>
  <c r="P304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7" i="2"/>
  <c r="BH297" i="2"/>
  <c r="BG297" i="2"/>
  <c r="BF297" i="2"/>
  <c r="T297" i="2"/>
  <c r="R297" i="2"/>
  <c r="P297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T283" i="2"/>
  <c r="R284" i="2"/>
  <c r="R283" i="2" s="1"/>
  <c r="P284" i="2"/>
  <c r="P283" i="2"/>
  <c r="BI282" i="2"/>
  <c r="BH282" i="2"/>
  <c r="BG282" i="2"/>
  <c r="BF282" i="2"/>
  <c r="T282" i="2"/>
  <c r="R282" i="2"/>
  <c r="P282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F141" i="2"/>
  <c r="F139" i="2"/>
  <c r="E137" i="2"/>
  <c r="F93" i="2"/>
  <c r="F91" i="2"/>
  <c r="E89" i="2"/>
  <c r="J26" i="2"/>
  <c r="E26" i="2"/>
  <c r="J142" i="2"/>
  <c r="J25" i="2"/>
  <c r="J23" i="2"/>
  <c r="E23" i="2"/>
  <c r="J141" i="2"/>
  <c r="J22" i="2"/>
  <c r="J20" i="2"/>
  <c r="E20" i="2"/>
  <c r="F94" i="2"/>
  <c r="J19" i="2"/>
  <c r="J14" i="2"/>
  <c r="J91" i="2"/>
  <c r="E7" i="2"/>
  <c r="E85" i="2"/>
  <c r="L90" i="1"/>
  <c r="AM90" i="1"/>
  <c r="AM89" i="1"/>
  <c r="L89" i="1"/>
  <c r="AM87" i="1"/>
  <c r="L87" i="1"/>
  <c r="L85" i="1"/>
  <c r="L84" i="1"/>
  <c r="BK127" i="17"/>
  <c r="BK138" i="11"/>
  <c r="BK134" i="11"/>
  <c r="BK130" i="11"/>
  <c r="J359" i="10"/>
  <c r="J356" i="10"/>
  <c r="J352" i="10"/>
  <c r="J350" i="10"/>
  <c r="BK348" i="10"/>
  <c r="BK344" i="10"/>
  <c r="BK343" i="10"/>
  <c r="BK327" i="10"/>
  <c r="J321" i="10"/>
  <c r="BK317" i="10"/>
  <c r="J313" i="10"/>
  <c r="J299" i="10"/>
  <c r="J298" i="10"/>
  <c r="BK293" i="10"/>
  <c r="J292" i="10"/>
  <c r="BK288" i="10"/>
  <c r="J287" i="10"/>
  <c r="BK283" i="10"/>
  <c r="BK277" i="10"/>
  <c r="J276" i="10"/>
  <c r="BK274" i="10"/>
  <c r="J272" i="10"/>
  <c r="J271" i="10"/>
  <c r="J269" i="10"/>
  <c r="J264" i="10"/>
  <c r="BK263" i="10"/>
  <c r="J261" i="10"/>
  <c r="BK255" i="10"/>
  <c r="BK249" i="10"/>
  <c r="J248" i="10"/>
  <c r="J247" i="10"/>
  <c r="BK246" i="10"/>
  <c r="J244" i="10"/>
  <c r="J241" i="10"/>
  <c r="J239" i="10"/>
  <c r="BK238" i="10"/>
  <c r="BK229" i="10"/>
  <c r="J221" i="10"/>
  <c r="BK219" i="10"/>
  <c r="BK216" i="10"/>
  <c r="BK214" i="10"/>
  <c r="BK213" i="10"/>
  <c r="BK205" i="10"/>
  <c r="J200" i="10"/>
  <c r="J199" i="10"/>
  <c r="J194" i="10"/>
  <c r="J191" i="10"/>
  <c r="BK189" i="10"/>
  <c r="J186" i="10"/>
  <c r="J182" i="10"/>
  <c r="BK174" i="10"/>
  <c r="J170" i="10"/>
  <c r="BK164" i="10"/>
  <c r="J162" i="10"/>
  <c r="J160" i="10"/>
  <c r="BK159" i="10"/>
  <c r="BK153" i="10"/>
  <c r="J146" i="10"/>
  <c r="BK144" i="10"/>
  <c r="J143" i="10"/>
  <c r="J142" i="10"/>
  <c r="J140" i="10"/>
  <c r="J132" i="10"/>
  <c r="J186" i="9"/>
  <c r="BK183" i="9"/>
  <c r="J181" i="9"/>
  <c r="J177" i="9"/>
  <c r="J176" i="9"/>
  <c r="BK172" i="9"/>
  <c r="BK169" i="9"/>
  <c r="BK162" i="9"/>
  <c r="J161" i="9"/>
  <c r="J158" i="9"/>
  <c r="BK153" i="9"/>
  <c r="J150" i="9"/>
  <c r="BK145" i="9"/>
  <c r="BK144" i="9"/>
  <c r="BK143" i="9"/>
  <c r="J136" i="9"/>
  <c r="BK143" i="8"/>
  <c r="BK141" i="8"/>
  <c r="BK139" i="8"/>
  <c r="J135" i="8"/>
  <c r="BK133" i="8"/>
  <c r="BK132" i="8"/>
  <c r="J130" i="8"/>
  <c r="BK127" i="8"/>
  <c r="BK187" i="7"/>
  <c r="BK186" i="7"/>
  <c r="J179" i="7"/>
  <c r="BK178" i="7"/>
  <c r="J177" i="7"/>
  <c r="J172" i="7"/>
  <c r="J170" i="7"/>
  <c r="BK169" i="7"/>
  <c r="BK152" i="7"/>
  <c r="J144" i="7"/>
  <c r="BK135" i="7"/>
  <c r="J131" i="7"/>
  <c r="J142" i="6"/>
  <c r="BK135" i="6"/>
  <c r="J209" i="5"/>
  <c r="BK208" i="5"/>
  <c r="J203" i="5"/>
  <c r="BK200" i="5"/>
  <c r="BK199" i="5"/>
  <c r="J192" i="5"/>
  <c r="BK186" i="5"/>
  <c r="J182" i="5"/>
  <c r="BK167" i="5"/>
  <c r="J166" i="5"/>
  <c r="BK164" i="5"/>
  <c r="BK162" i="5"/>
  <c r="J159" i="5"/>
  <c r="J154" i="5"/>
  <c r="BK153" i="5"/>
  <c r="J152" i="5"/>
  <c r="J145" i="5"/>
  <c r="BK144" i="5"/>
  <c r="J133" i="5"/>
  <c r="BK162" i="4"/>
  <c r="BK158" i="4"/>
  <c r="J152" i="4"/>
  <c r="BK151" i="4"/>
  <c r="J148" i="4"/>
  <c r="BK146" i="4"/>
  <c r="J132" i="4"/>
  <c r="BK131" i="4"/>
  <c r="BK216" i="3"/>
  <c r="J214" i="3"/>
  <c r="J213" i="3"/>
  <c r="BK211" i="3"/>
  <c r="BK207" i="3"/>
  <c r="J204" i="3"/>
  <c r="BK201" i="3"/>
  <c r="BK200" i="3"/>
  <c r="J195" i="3"/>
  <c r="J189" i="3"/>
  <c r="J180" i="3"/>
  <c r="J178" i="3"/>
  <c r="BK176" i="3"/>
  <c r="J173" i="3"/>
  <c r="BK166" i="3"/>
  <c r="BK165" i="3"/>
  <c r="J158" i="3"/>
  <c r="BK150" i="3"/>
  <c r="BK147" i="3"/>
  <c r="BK142" i="3"/>
  <c r="BK141" i="3"/>
  <c r="BK138" i="3"/>
  <c r="J441" i="2"/>
  <c r="BK438" i="2"/>
  <c r="BK430" i="2"/>
  <c r="BK428" i="2"/>
  <c r="J426" i="2"/>
  <c r="J423" i="2"/>
  <c r="J417" i="2"/>
  <c r="J406" i="2"/>
  <c r="BK403" i="2"/>
  <c r="J400" i="2"/>
  <c r="J397" i="2"/>
  <c r="J393" i="2"/>
  <c r="J391" i="2"/>
  <c r="J382" i="2"/>
  <c r="J377" i="2"/>
  <c r="BK375" i="2"/>
  <c r="BK373" i="2"/>
  <c r="BK372" i="2"/>
  <c r="BK366" i="2"/>
  <c r="BK362" i="2"/>
  <c r="BK359" i="2"/>
  <c r="BK349" i="2"/>
  <c r="J342" i="2"/>
  <c r="BK341" i="2"/>
  <c r="BK338" i="2"/>
  <c r="BK326" i="2"/>
  <c r="J324" i="2"/>
  <c r="BK311" i="2"/>
  <c r="BK306" i="2"/>
  <c r="J302" i="2"/>
  <c r="BK297" i="2"/>
  <c r="BK292" i="2"/>
  <c r="BK291" i="2"/>
  <c r="J281" i="2"/>
  <c r="J279" i="2"/>
  <c r="J268" i="2"/>
  <c r="J267" i="2"/>
  <c r="BK265" i="2"/>
  <c r="J263" i="2"/>
  <c r="J261" i="2"/>
  <c r="J248" i="2"/>
  <c r="BK247" i="2"/>
  <c r="BK245" i="2"/>
  <c r="BK241" i="2"/>
  <c r="J240" i="2"/>
  <c r="J238" i="2"/>
  <c r="BK236" i="2"/>
  <c r="BK233" i="2"/>
  <c r="BK230" i="2"/>
  <c r="J225" i="2"/>
  <c r="BK223" i="2"/>
  <c r="J219" i="2"/>
  <c r="J212" i="2"/>
  <c r="J210" i="2"/>
  <c r="J207" i="2"/>
  <c r="BK206" i="2"/>
  <c r="J202" i="2"/>
  <c r="J198" i="2"/>
  <c r="BK194" i="2"/>
  <c r="J190" i="2"/>
  <c r="BK189" i="2"/>
  <c r="J186" i="2"/>
  <c r="BK180" i="2"/>
  <c r="J174" i="2"/>
  <c r="BK166" i="2"/>
  <c r="J157" i="2"/>
  <c r="BK151" i="2"/>
  <c r="BK125" i="17"/>
  <c r="J134" i="16"/>
  <c r="BK132" i="16"/>
  <c r="J131" i="16"/>
  <c r="BK129" i="16"/>
  <c r="BK127" i="16"/>
  <c r="BK126" i="16"/>
  <c r="BK122" i="16"/>
  <c r="BK185" i="15"/>
  <c r="J181" i="15"/>
  <c r="J176" i="15"/>
  <c r="J175" i="15"/>
  <c r="J173" i="15"/>
  <c r="BK162" i="15"/>
  <c r="J158" i="15"/>
  <c r="BK154" i="15"/>
  <c r="J150" i="15"/>
  <c r="J149" i="15"/>
  <c r="J147" i="15"/>
  <c r="J145" i="15"/>
  <c r="J143" i="15"/>
  <c r="J142" i="15"/>
  <c r="J141" i="15"/>
  <c r="J140" i="15"/>
  <c r="BK139" i="15"/>
  <c r="BK136" i="15"/>
  <c r="J135" i="15"/>
  <c r="BK131" i="15"/>
  <c r="BK129" i="15"/>
  <c r="BK127" i="15"/>
  <c r="J126" i="15"/>
  <c r="BK124" i="15"/>
  <c r="J124" i="14"/>
  <c r="BK122" i="14"/>
  <c r="BK121" i="14"/>
  <c r="J120" i="14"/>
  <c r="J119" i="14"/>
  <c r="BK120" i="13"/>
  <c r="BK119" i="13"/>
  <c r="BK138" i="12"/>
  <c r="J137" i="12"/>
  <c r="BK134" i="12"/>
  <c r="J129" i="12"/>
  <c r="BK127" i="12"/>
  <c r="BK123" i="12"/>
  <c r="J171" i="11"/>
  <c r="BK170" i="11"/>
  <c r="BK168" i="11"/>
  <c r="J166" i="11"/>
  <c r="BK159" i="11"/>
  <c r="J158" i="11"/>
  <c r="J148" i="11"/>
  <c r="BK147" i="11"/>
  <c r="BK146" i="11"/>
  <c r="J141" i="11"/>
  <c r="BK139" i="11"/>
  <c r="J138" i="11"/>
  <c r="BK137" i="11"/>
  <c r="BK135" i="11"/>
  <c r="J130" i="11"/>
  <c r="BK363" i="10"/>
  <c r="J363" i="10"/>
  <c r="J362" i="10"/>
  <c r="BK358" i="10"/>
  <c r="J357" i="10"/>
  <c r="BK355" i="10"/>
  <c r="BK352" i="10"/>
  <c r="BK351" i="10"/>
  <c r="BK350" i="10"/>
  <c r="BK349" i="10"/>
  <c r="BK347" i="10"/>
  <c r="BK346" i="10"/>
  <c r="J343" i="10"/>
  <c r="BK341" i="10"/>
  <c r="J335" i="10"/>
  <c r="J331" i="10"/>
  <c r="J330" i="10"/>
  <c r="J328" i="10"/>
  <c r="BK325" i="10"/>
  <c r="J323" i="10"/>
  <c r="BK321" i="10"/>
  <c r="BK319" i="10"/>
  <c r="J317" i="10"/>
  <c r="BK314" i="10"/>
  <c r="J312" i="10"/>
  <c r="J311" i="10"/>
  <c r="BK308" i="10"/>
  <c r="BK307" i="10"/>
  <c r="BK306" i="10"/>
  <c r="BK305" i="10"/>
  <c r="BK296" i="10"/>
  <c r="J293" i="10"/>
  <c r="BK292" i="10"/>
  <c r="J290" i="10"/>
  <c r="BK289" i="10"/>
  <c r="J284" i="10"/>
  <c r="J283" i="10"/>
  <c r="BK282" i="10"/>
  <c r="BK280" i="10"/>
  <c r="BK279" i="10"/>
  <c r="J275" i="10"/>
  <c r="J273" i="10"/>
  <c r="J270" i="10"/>
  <c r="BK266" i="10"/>
  <c r="J265" i="10"/>
  <c r="J263" i="10"/>
  <c r="BK261" i="10"/>
  <c r="J258" i="10"/>
  <c r="BK257" i="10"/>
  <c r="J254" i="10"/>
  <c r="BK248" i="10"/>
  <c r="J243" i="10"/>
  <c r="J238" i="10"/>
  <c r="J236" i="10"/>
  <c r="J234" i="10"/>
  <c r="J232" i="10"/>
  <c r="BK227" i="10"/>
  <c r="J226" i="10"/>
  <c r="BK225" i="10"/>
  <c r="BK220" i="10"/>
  <c r="J218" i="10"/>
  <c r="BK217" i="10"/>
  <c r="BK207" i="10"/>
  <c r="J204" i="10"/>
  <c r="J202" i="10"/>
  <c r="BK201" i="10"/>
  <c r="BK198" i="10"/>
  <c r="BK197" i="10"/>
  <c r="BK192" i="10"/>
  <c r="J185" i="10"/>
  <c r="BK184" i="10"/>
  <c r="BK181" i="10"/>
  <c r="BK180" i="10"/>
  <c r="J179" i="10"/>
  <c r="BK177" i="10"/>
  <c r="BK172" i="10"/>
  <c r="J169" i="10"/>
  <c r="BK168" i="10"/>
  <c r="J167" i="10"/>
  <c r="BK165" i="10"/>
  <c r="BK162" i="10"/>
  <c r="J158" i="10"/>
  <c r="J154" i="10"/>
  <c r="BK149" i="10"/>
  <c r="BK141" i="10"/>
  <c r="BK135" i="10"/>
  <c r="BK132" i="10"/>
  <c r="J180" i="9"/>
  <c r="BK174" i="9"/>
  <c r="J172" i="9"/>
  <c r="J167" i="9"/>
  <c r="J164" i="9"/>
  <c r="BK161" i="9"/>
  <c r="BK158" i="9"/>
  <c r="J156" i="9"/>
  <c r="BK155" i="9"/>
  <c r="J153" i="9"/>
  <c r="J151" i="9"/>
  <c r="J149" i="9"/>
  <c r="BK147" i="9"/>
  <c r="BK142" i="9"/>
  <c r="BK140" i="9"/>
  <c r="BK138" i="9"/>
  <c r="J143" i="8"/>
  <c r="J138" i="8"/>
  <c r="BK136" i="8"/>
  <c r="J132" i="8"/>
  <c r="BK180" i="7"/>
  <c r="J174" i="7"/>
  <c r="BK168" i="7"/>
  <c r="J164" i="7"/>
  <c r="BK163" i="7"/>
  <c r="J155" i="7"/>
  <c r="BK154" i="7"/>
  <c r="J147" i="7"/>
  <c r="BK144" i="7"/>
  <c r="J142" i="7"/>
  <c r="J141" i="7"/>
  <c r="J139" i="7"/>
  <c r="BK138" i="7"/>
  <c r="BK137" i="7"/>
  <c r="BK140" i="6"/>
  <c r="J134" i="6"/>
  <c r="BK129" i="6"/>
  <c r="J211" i="5"/>
  <c r="J210" i="5"/>
  <c r="J196" i="5"/>
  <c r="BK189" i="5"/>
  <c r="J188" i="5"/>
  <c r="BK187" i="5"/>
  <c r="J181" i="5"/>
  <c r="BK178" i="5"/>
  <c r="J162" i="5"/>
  <c r="J156" i="5"/>
  <c r="BK152" i="5"/>
  <c r="J149" i="5"/>
  <c r="BK148" i="5"/>
  <c r="BK143" i="5"/>
  <c r="BK140" i="5"/>
  <c r="BK136" i="5"/>
  <c r="J134" i="5"/>
  <c r="BK157" i="4"/>
  <c r="J143" i="4"/>
  <c r="BK140" i="4"/>
  <c r="J134" i="4"/>
  <c r="J131" i="4"/>
  <c r="BK213" i="3"/>
  <c r="J203" i="3"/>
  <c r="BK202" i="3"/>
  <c r="J201" i="3"/>
  <c r="BK192" i="3"/>
  <c r="J191" i="3"/>
  <c r="BK190" i="3"/>
  <c r="J183" i="3"/>
  <c r="J177" i="3"/>
  <c r="J166" i="3"/>
  <c r="J164" i="3"/>
  <c r="J162" i="3"/>
  <c r="BK161" i="3"/>
  <c r="J157" i="3"/>
  <c r="J152" i="3"/>
  <c r="J150" i="3"/>
  <c r="J149" i="3"/>
  <c r="J142" i="3"/>
  <c r="BK135" i="3"/>
  <c r="BK436" i="2"/>
  <c r="BK432" i="2"/>
  <c r="BK420" i="2"/>
  <c r="BK419" i="2"/>
  <c r="BK416" i="2"/>
  <c r="J415" i="2"/>
  <c r="J411" i="2"/>
  <c r="BK410" i="2"/>
  <c r="J407" i="2"/>
  <c r="BK405" i="2"/>
  <c r="J404" i="2"/>
  <c r="BK396" i="2"/>
  <c r="BK393" i="2"/>
  <c r="BK390" i="2"/>
  <c r="J387" i="2"/>
  <c r="BK383" i="2"/>
  <c r="BK382" i="2"/>
  <c r="J347" i="2"/>
  <c r="J345" i="2"/>
  <c r="BK337" i="2"/>
  <c r="J326" i="2"/>
  <c r="BK324" i="2"/>
  <c r="BK321" i="2"/>
  <c r="BK320" i="2"/>
  <c r="J319" i="2"/>
  <c r="BK314" i="2"/>
  <c r="BK310" i="2"/>
  <c r="J306" i="2"/>
  <c r="BK303" i="2"/>
  <c r="J299" i="2"/>
  <c r="BK298" i="2"/>
  <c r="J296" i="2"/>
  <c r="J293" i="2"/>
  <c r="J290" i="2"/>
  <c r="BK287" i="2"/>
  <c r="J284" i="2"/>
  <c r="BK278" i="2"/>
  <c r="J275" i="2"/>
  <c r="J272" i="2"/>
  <c r="J270" i="2"/>
  <c r="J266" i="2"/>
  <c r="J262" i="2"/>
  <c r="BK261" i="2"/>
  <c r="J259" i="2"/>
  <c r="J257" i="2"/>
  <c r="BK255" i="2"/>
  <c r="J250" i="2"/>
  <c r="J249" i="2"/>
  <c r="J244" i="2"/>
  <c r="J243" i="2"/>
  <c r="BK239" i="2"/>
  <c r="J235" i="2"/>
  <c r="J233" i="2"/>
  <c r="BK231" i="2"/>
  <c r="J228" i="2"/>
  <c r="J226" i="2"/>
  <c r="J223" i="2"/>
  <c r="J222" i="2"/>
  <c r="BK220" i="2"/>
  <c r="J218" i="2"/>
  <c r="J215" i="2"/>
  <c r="BK211" i="2"/>
  <c r="BK209" i="2"/>
  <c r="BK200" i="2"/>
  <c r="BK199" i="2"/>
  <c r="BK196" i="2"/>
  <c r="J195" i="2"/>
  <c r="BK187" i="2"/>
  <c r="J185" i="2"/>
  <c r="J178" i="2"/>
  <c r="J176" i="2"/>
  <c r="BK172" i="2"/>
  <c r="J169" i="2"/>
  <c r="BK163" i="2"/>
  <c r="J159" i="2"/>
  <c r="BK150" i="2"/>
  <c r="J149" i="2"/>
  <c r="J125" i="17"/>
  <c r="BK124" i="17"/>
  <c r="BK123" i="17"/>
  <c r="BK121" i="17"/>
  <c r="BK125" i="16"/>
  <c r="J121" i="16"/>
  <c r="J120" i="16"/>
  <c r="BK189" i="15"/>
  <c r="BK182" i="15"/>
  <c r="J179" i="15"/>
  <c r="BK172" i="15"/>
  <c r="BK167" i="15"/>
  <c r="J164" i="15"/>
  <c r="BK163" i="15"/>
  <c r="J160" i="15"/>
  <c r="J155" i="15"/>
  <c r="BK152" i="15"/>
  <c r="J148" i="15"/>
  <c r="BK147" i="15"/>
  <c r="J139" i="15"/>
  <c r="J138" i="15"/>
  <c r="J136" i="15"/>
  <c r="J132" i="15"/>
  <c r="BK128" i="15"/>
  <c r="BK124" i="14"/>
  <c r="J124" i="13"/>
  <c r="BK122" i="13"/>
  <c r="BK139" i="12"/>
  <c r="J134" i="12"/>
  <c r="J133" i="12"/>
  <c r="BK125" i="12"/>
  <c r="J172" i="11"/>
  <c r="BK166" i="11"/>
  <c r="BK161" i="11"/>
  <c r="J160" i="11"/>
  <c r="BK153" i="11"/>
  <c r="J150" i="11"/>
  <c r="BK142" i="11"/>
  <c r="J139" i="11"/>
  <c r="J361" i="10"/>
  <c r="J360" i="10"/>
  <c r="J358" i="10"/>
  <c r="BK356" i="10"/>
  <c r="BK354" i="10"/>
  <c r="J341" i="10"/>
  <c r="BK323" i="10"/>
  <c r="BK322" i="10"/>
  <c r="J320" i="10"/>
  <c r="BK318" i="10"/>
  <c r="J315" i="10"/>
  <c r="BK312" i="10"/>
  <c r="J310" i="10"/>
  <c r="J309" i="10"/>
  <c r="J305" i="10"/>
  <c r="BK302" i="10"/>
  <c r="BK297" i="10"/>
  <c r="BK294" i="10"/>
  <c r="J279" i="10"/>
  <c r="BK278" i="10"/>
  <c r="J277" i="10"/>
  <c r="J274" i="10"/>
  <c r="BK271" i="10"/>
  <c r="J267" i="10"/>
  <c r="BK264" i="10"/>
  <c r="BK260" i="10"/>
  <c r="BK256" i="10"/>
  <c r="BK245" i="10"/>
  <c r="J242" i="10"/>
  <c r="BK240" i="10"/>
  <c r="BK239" i="10"/>
  <c r="BK237" i="10"/>
  <c r="BK232" i="10"/>
  <c r="J229" i="10"/>
  <c r="BK228" i="10"/>
  <c r="BK226" i="10"/>
  <c r="J225" i="10"/>
  <c r="J223" i="10"/>
  <c r="J222" i="10"/>
  <c r="BK221" i="10"/>
  <c r="J220" i="10"/>
  <c r="J213" i="10"/>
  <c r="BK212" i="10"/>
  <c r="BK200" i="10"/>
  <c r="BK196" i="10"/>
  <c r="J193" i="10"/>
  <c r="J192" i="10"/>
  <c r="J190" i="10"/>
  <c r="BK185" i="10"/>
  <c r="J180" i="10"/>
  <c r="J175" i="10"/>
  <c r="J174" i="10"/>
  <c r="J172" i="10"/>
  <c r="J171" i="10"/>
  <c r="BK167" i="10"/>
  <c r="J165" i="10"/>
  <c r="J164" i="10"/>
  <c r="BK160" i="10"/>
  <c r="J159" i="10"/>
  <c r="BK151" i="10"/>
  <c r="BK147" i="10"/>
  <c r="J141" i="10"/>
  <c r="J134" i="10"/>
  <c r="J190" i="9"/>
  <c r="BK182" i="9"/>
  <c r="BK180" i="9"/>
  <c r="J174" i="9"/>
  <c r="J173" i="9"/>
  <c r="J170" i="9"/>
  <c r="J169" i="9"/>
  <c r="BK167" i="9"/>
  <c r="J166" i="9"/>
  <c r="BK150" i="9"/>
  <c r="BK149" i="9"/>
  <c r="BK139" i="9"/>
  <c r="J137" i="9"/>
  <c r="BK135" i="9"/>
  <c r="BK129" i="9"/>
  <c r="J147" i="8"/>
  <c r="J145" i="8"/>
  <c r="J139" i="8"/>
  <c r="BK137" i="8"/>
  <c r="BK130" i="8"/>
  <c r="J186" i="7"/>
  <c r="J181" i="7"/>
  <c r="J171" i="7"/>
  <c r="J168" i="7"/>
  <c r="J167" i="7"/>
  <c r="J163" i="7"/>
  <c r="BK157" i="7"/>
  <c r="BK153" i="7"/>
  <c r="J152" i="7"/>
  <c r="BK147" i="7"/>
  <c r="J134" i="7"/>
  <c r="J133" i="7"/>
  <c r="J132" i="7"/>
  <c r="J143" i="6"/>
  <c r="BK139" i="6"/>
  <c r="BK133" i="6"/>
  <c r="J131" i="6"/>
  <c r="J128" i="6"/>
  <c r="BK205" i="5"/>
  <c r="BK197" i="5"/>
  <c r="J194" i="5"/>
  <c r="J184" i="5"/>
  <c r="J180" i="5"/>
  <c r="J175" i="5"/>
  <c r="J173" i="5"/>
  <c r="BK172" i="5"/>
  <c r="BK169" i="5"/>
  <c r="BK168" i="5"/>
  <c r="J165" i="5"/>
  <c r="J161" i="5"/>
  <c r="J158" i="5"/>
  <c r="J150" i="5"/>
  <c r="J146" i="5"/>
  <c r="J140" i="5"/>
  <c r="BK133" i="5"/>
  <c r="J132" i="5"/>
  <c r="J163" i="4"/>
  <c r="BK154" i="4"/>
  <c r="BK152" i="4"/>
  <c r="J150" i="4"/>
  <c r="BK148" i="4"/>
  <c r="J144" i="4"/>
  <c r="J133" i="4"/>
  <c r="BK132" i="4"/>
  <c r="J216" i="3"/>
  <c r="BK214" i="3"/>
  <c r="J202" i="3"/>
  <c r="J200" i="3"/>
  <c r="BK198" i="3"/>
  <c r="J197" i="3"/>
  <c r="BK193" i="3"/>
  <c r="J184" i="3"/>
  <c r="BK182" i="3"/>
  <c r="J176" i="3"/>
  <c r="BK173" i="3"/>
  <c r="BK170" i="3"/>
  <c r="J168" i="3"/>
  <c r="J160" i="3"/>
  <c r="BK148" i="3"/>
  <c r="BK136" i="3"/>
  <c r="J135" i="3"/>
  <c r="BK440" i="2"/>
  <c r="J427" i="2"/>
  <c r="J422" i="2"/>
  <c r="BK421" i="2"/>
  <c r="BK411" i="2"/>
  <c r="J409" i="2"/>
  <c r="BK404" i="2"/>
  <c r="J403" i="2"/>
  <c r="J402" i="2"/>
  <c r="BK397" i="2"/>
  <c r="J395" i="2"/>
  <c r="BK394" i="2"/>
  <c r="BK392" i="2"/>
  <c r="BK391" i="2"/>
  <c r="J390" i="2"/>
  <c r="J385" i="2"/>
  <c r="J384" i="2"/>
  <c r="J373" i="2"/>
  <c r="J367" i="2"/>
  <c r="J364" i="2"/>
  <c r="BK361" i="2"/>
  <c r="BK358" i="2"/>
  <c r="BK355" i="2"/>
  <c r="BK353" i="2"/>
  <c r="BK352" i="2"/>
  <c r="BK345" i="2"/>
  <c r="J343" i="2"/>
  <c r="J340" i="2"/>
  <c r="BK339" i="2"/>
  <c r="J333" i="2"/>
  <c r="J321" i="2"/>
  <c r="BK319" i="2"/>
  <c r="J318" i="2"/>
  <c r="BK317" i="2"/>
  <c r="J315" i="2"/>
  <c r="BK313" i="2"/>
  <c r="BK312" i="2"/>
  <c r="J309" i="2"/>
  <c r="J305" i="2"/>
  <c r="BK300" i="2"/>
  <c r="BK299" i="2"/>
  <c r="J297" i="2"/>
  <c r="J294" i="2"/>
  <c r="BK290" i="2"/>
  <c r="BK281" i="2"/>
  <c r="BK279" i="2"/>
  <c r="J274" i="2"/>
  <c r="J273" i="2"/>
  <c r="BK269" i="2"/>
  <c r="J258" i="2"/>
  <c r="BK256" i="2"/>
  <c r="BK254" i="2"/>
  <c r="BK248" i="2"/>
  <c r="J245" i="2"/>
  <c r="BK244" i="2"/>
  <c r="BK240" i="2"/>
  <c r="J237" i="2"/>
  <c r="J229" i="2"/>
  <c r="J227" i="2"/>
  <c r="BK226" i="2"/>
  <c r="J221" i="2"/>
  <c r="BK219" i="2"/>
  <c r="J217" i="2"/>
  <c r="BK213" i="2"/>
  <c r="J208" i="2"/>
  <c r="J204" i="2"/>
  <c r="J200" i="2"/>
  <c r="BK195" i="2"/>
  <c r="BK190" i="2"/>
  <c r="J187" i="2"/>
  <c r="BK183" i="2"/>
  <c r="BK181" i="2"/>
  <c r="BK175" i="2"/>
  <c r="J172" i="2"/>
  <c r="J170" i="2"/>
  <c r="BK169" i="2"/>
  <c r="J168" i="2"/>
  <c r="BK164" i="2"/>
  <c r="J162" i="2"/>
  <c r="BK158" i="2"/>
  <c r="BK157" i="2"/>
  <c r="J151" i="2"/>
  <c r="BK149" i="2"/>
  <c r="AS95" i="1"/>
  <c r="J124" i="17"/>
  <c r="J123" i="17"/>
  <c r="BK122" i="17"/>
  <c r="BK131" i="16"/>
  <c r="J129" i="16"/>
  <c r="J128" i="16"/>
  <c r="J125" i="16"/>
  <c r="BK123" i="16"/>
  <c r="J118" i="16"/>
  <c r="BK186" i="15"/>
  <c r="J184" i="15"/>
  <c r="BK178" i="15"/>
  <c r="J177" i="15"/>
  <c r="J174" i="15"/>
  <c r="J170" i="15"/>
  <c r="J169" i="15"/>
  <c r="BK168" i="15"/>
  <c r="J165" i="15"/>
  <c r="J159" i="15"/>
  <c r="BK156" i="15"/>
  <c r="J151" i="15"/>
  <c r="J146" i="15"/>
  <c r="BK143" i="15"/>
  <c r="BK141" i="15"/>
  <c r="J130" i="15"/>
  <c r="J128" i="15"/>
  <c r="J125" i="15"/>
  <c r="BK123" i="14"/>
  <c r="J123" i="13"/>
  <c r="J122" i="13"/>
  <c r="J121" i="13"/>
  <c r="J119" i="13"/>
  <c r="BK135" i="12"/>
  <c r="J132" i="12"/>
  <c r="J125" i="12"/>
  <c r="J170" i="11"/>
  <c r="J157" i="11"/>
  <c r="J155" i="11"/>
  <c r="BK149" i="11"/>
  <c r="J146" i="11"/>
  <c r="J145" i="11"/>
  <c r="BK141" i="11"/>
  <c r="J140" i="11"/>
  <c r="J137" i="11"/>
  <c r="BK136" i="11"/>
  <c r="BK362" i="10"/>
  <c r="BK361" i="10"/>
  <c r="BK359" i="10"/>
  <c r="BK357" i="10"/>
  <c r="J355" i="10"/>
  <c r="J354" i="10"/>
  <c r="BK342" i="10"/>
  <c r="BK339" i="10"/>
  <c r="BK337" i="10"/>
  <c r="J336" i="10"/>
  <c r="J332" i="10"/>
  <c r="J325" i="10"/>
  <c r="BK320" i="10"/>
  <c r="J319" i="10"/>
  <c r="BK316" i="10"/>
  <c r="J314" i="10"/>
  <c r="BK313" i="10"/>
  <c r="BK310" i="10"/>
  <c r="J307" i="10"/>
  <c r="J306" i="10"/>
  <c r="BK304" i="10"/>
  <c r="J303" i="10"/>
  <c r="BK301" i="10"/>
  <c r="J291" i="10"/>
  <c r="BK287" i="10"/>
  <c r="J286" i="10"/>
  <c r="BK284" i="10"/>
  <c r="J280" i="10"/>
  <c r="BK275" i="10"/>
  <c r="BK272" i="10"/>
  <c r="BK269" i="10"/>
  <c r="BK268" i="10"/>
  <c r="BK265" i="10"/>
  <c r="BK262" i="10"/>
  <c r="BK258" i="10"/>
  <c r="J255" i="10"/>
  <c r="BK254" i="10"/>
  <c r="J253" i="10"/>
  <c r="J252" i="10"/>
  <c r="BK250" i="10"/>
  <c r="BK242" i="10"/>
  <c r="J240" i="10"/>
  <c r="J237" i="10"/>
  <c r="BK236" i="10"/>
  <c r="BK235" i="10"/>
  <c r="J233" i="10"/>
  <c r="J231" i="10"/>
  <c r="BK230" i="10"/>
  <c r="J227" i="10"/>
  <c r="BK223" i="10"/>
  <c r="J217" i="10"/>
  <c r="J214" i="10"/>
  <c r="J211" i="10"/>
  <c r="BK209" i="10"/>
  <c r="BK208" i="10"/>
  <c r="J206" i="10"/>
  <c r="BK203" i="10"/>
  <c r="J201" i="10"/>
  <c r="BK199" i="10"/>
  <c r="BK195" i="10"/>
  <c r="BK193" i="10"/>
  <c r="BK191" i="10"/>
  <c r="J189" i="10"/>
  <c r="J187" i="10"/>
  <c r="BK178" i="10"/>
  <c r="J176" i="10"/>
  <c r="BK175" i="10"/>
  <c r="BK169" i="10"/>
  <c r="BK161" i="10"/>
  <c r="J157" i="10"/>
  <c r="J151" i="10"/>
  <c r="J149" i="10"/>
  <c r="BK146" i="10"/>
  <c r="BK142" i="10"/>
  <c r="BK138" i="10"/>
  <c r="BK136" i="10"/>
  <c r="BK189" i="9"/>
  <c r="BK188" i="9"/>
  <c r="J187" i="9"/>
  <c r="BK184" i="9"/>
  <c r="J183" i="9"/>
  <c r="BK181" i="9"/>
  <c r="BK178" i="9"/>
  <c r="BK170" i="9"/>
  <c r="BK166" i="9"/>
  <c r="BK164" i="9"/>
  <c r="J157" i="9"/>
  <c r="J155" i="9"/>
  <c r="BK146" i="9"/>
  <c r="J139" i="9"/>
  <c r="J126" i="9"/>
  <c r="BK149" i="8"/>
  <c r="J148" i="8"/>
  <c r="BK138" i="8"/>
  <c r="J137" i="8"/>
  <c r="BK134" i="8"/>
  <c r="J127" i="8"/>
  <c r="J182" i="7"/>
  <c r="J178" i="7"/>
  <c r="J169" i="7"/>
  <c r="BK166" i="7"/>
  <c r="BK164" i="7"/>
  <c r="BK162" i="7"/>
  <c r="J161" i="7"/>
  <c r="BK160" i="7"/>
  <c r="J157" i="7"/>
  <c r="BK150" i="7"/>
  <c r="BK149" i="7"/>
  <c r="J145" i="7"/>
  <c r="BK142" i="7"/>
  <c r="J140" i="7"/>
  <c r="J138" i="7"/>
  <c r="J135" i="7"/>
  <c r="J137" i="6"/>
  <c r="BK134" i="6"/>
  <c r="BK195" i="5"/>
  <c r="J189" i="5"/>
  <c r="BK184" i="5"/>
  <c r="BK177" i="5"/>
  <c r="BK173" i="5"/>
  <c r="BK171" i="5"/>
  <c r="BK170" i="5"/>
  <c r="J167" i="5"/>
  <c r="J163" i="5"/>
  <c r="BK161" i="5"/>
  <c r="BK159" i="5"/>
  <c r="BK158" i="5"/>
  <c r="J155" i="5"/>
  <c r="J136" i="5"/>
  <c r="BK134" i="5"/>
  <c r="BK132" i="5"/>
  <c r="BK163" i="4"/>
  <c r="J158" i="4"/>
  <c r="J157" i="4"/>
  <c r="J149" i="4"/>
  <c r="J145" i="4"/>
  <c r="J140" i="4"/>
  <c r="BK139" i="4"/>
  <c r="J137" i="4"/>
  <c r="BK215" i="3"/>
  <c r="J210" i="3"/>
  <c r="BK208" i="3"/>
  <c r="BK197" i="3"/>
  <c r="J194" i="3"/>
  <c r="J190" i="3"/>
  <c r="J187" i="3"/>
  <c r="J185" i="3"/>
  <c r="J175" i="3"/>
  <c r="BK174" i="3"/>
  <c r="BK172" i="3"/>
  <c r="J170" i="3"/>
  <c r="BK169" i="3"/>
  <c r="BK167" i="3"/>
  <c r="J147" i="3"/>
  <c r="J141" i="3"/>
  <c r="BK439" i="2"/>
  <c r="BK435" i="2"/>
  <c r="J434" i="2"/>
  <c r="BK429" i="2"/>
  <c r="J425" i="2"/>
  <c r="BK422" i="2"/>
  <c r="BK418" i="2"/>
  <c r="J416" i="2"/>
  <c r="BK406" i="2"/>
  <c r="BK402" i="2"/>
  <c r="BK401" i="2"/>
  <c r="BK386" i="2"/>
  <c r="J380" i="2"/>
  <c r="J372" i="2"/>
  <c r="J370" i="2"/>
  <c r="BK367" i="2"/>
  <c r="J366" i="2"/>
  <c r="J361" i="2"/>
  <c r="J358" i="2"/>
  <c r="BK356" i="2"/>
  <c r="J355" i="2"/>
  <c r="J354" i="2"/>
  <c r="BK351" i="2"/>
  <c r="BK347" i="2"/>
  <c r="J344" i="2"/>
  <c r="J337" i="2"/>
  <c r="BK334" i="2"/>
  <c r="J332" i="2"/>
  <c r="BK331" i="2"/>
  <c r="J314" i="2"/>
  <c r="BK307" i="2"/>
  <c r="BK305" i="2"/>
  <c r="BK304" i="2"/>
  <c r="J303" i="2"/>
  <c r="BK294" i="2"/>
  <c r="BK284" i="2"/>
  <c r="BK280" i="2"/>
  <c r="J278" i="2"/>
  <c r="J276" i="2"/>
  <c r="BK274" i="2"/>
  <c r="J269" i="2"/>
  <c r="BK267" i="2"/>
  <c r="BK263" i="2"/>
  <c r="BK262" i="2"/>
  <c r="BK253" i="2"/>
  <c r="BK251" i="2"/>
  <c r="BK242" i="2"/>
  <c r="J239" i="2"/>
  <c r="BK234" i="2"/>
  <c r="J224" i="2"/>
  <c r="BK217" i="2"/>
  <c r="BK214" i="2"/>
  <c r="BK212" i="2"/>
  <c r="J206" i="2"/>
  <c r="J205" i="2"/>
  <c r="J203" i="2"/>
  <c r="BK201" i="2"/>
  <c r="J199" i="2"/>
  <c r="J196" i="2"/>
  <c r="J194" i="2"/>
  <c r="J193" i="2"/>
  <c r="J179" i="2"/>
  <c r="J165" i="2"/>
  <c r="J164" i="2"/>
  <c r="BK161" i="2"/>
  <c r="J160" i="2"/>
  <c r="BK155" i="2"/>
  <c r="BK154" i="2"/>
  <c r="BK153" i="2"/>
  <c r="BK152" i="2"/>
  <c r="J150" i="2"/>
  <c r="J133" i="16"/>
  <c r="J132" i="16"/>
  <c r="BK130" i="16"/>
  <c r="J127" i="16"/>
  <c r="J119" i="16"/>
  <c r="BK117" i="16"/>
  <c r="BK187" i="15"/>
  <c r="J183" i="15"/>
  <c r="BK181" i="15"/>
  <c r="BK179" i="15"/>
  <c r="BK176" i="15"/>
  <c r="BK173" i="15"/>
  <c r="J172" i="15"/>
  <c r="BK171" i="15"/>
  <c r="BK165" i="15"/>
  <c r="J163" i="15"/>
  <c r="BK160" i="15"/>
  <c r="BK155" i="15"/>
  <c r="BK150" i="15"/>
  <c r="BK146" i="15"/>
  <c r="BK144" i="15"/>
  <c r="BK137" i="15"/>
  <c r="BK134" i="15"/>
  <c r="J131" i="15"/>
  <c r="BK130" i="15"/>
  <c r="BK125" i="15"/>
  <c r="J124" i="15"/>
  <c r="J123" i="14"/>
  <c r="BK119" i="14"/>
  <c r="BK125" i="13"/>
  <c r="BK123" i="13"/>
  <c r="BK121" i="13"/>
  <c r="BK136" i="12"/>
  <c r="BK133" i="12"/>
  <c r="J131" i="12"/>
  <c r="BK129" i="12"/>
  <c r="J123" i="12"/>
  <c r="BK169" i="11"/>
  <c r="BK164" i="11"/>
  <c r="BK160" i="11"/>
  <c r="BK157" i="11"/>
  <c r="J153" i="11"/>
  <c r="J149" i="11"/>
  <c r="BK143" i="11"/>
  <c r="J134" i="11"/>
  <c r="J132" i="11"/>
  <c r="BK360" i="10"/>
  <c r="J345" i="10"/>
  <c r="J340" i="10"/>
  <c r="J339" i="10"/>
  <c r="J337" i="10"/>
  <c r="BK334" i="10"/>
  <c r="J329" i="10"/>
  <c r="BK326" i="10"/>
  <c r="J324" i="10"/>
  <c r="J322" i="10"/>
  <c r="BK315" i="10"/>
  <c r="BK309" i="10"/>
  <c r="J304" i="10"/>
  <c r="J302" i="10"/>
  <c r="BK299" i="10"/>
  <c r="J297" i="10"/>
  <c r="J296" i="10"/>
  <c r="BK295" i="10"/>
  <c r="J294" i="10"/>
  <c r="BK291" i="10"/>
  <c r="J289" i="10"/>
  <c r="J288" i="10"/>
  <c r="BK285" i="10"/>
  <c r="BK276" i="10"/>
  <c r="BK273" i="10"/>
  <c r="J268" i="10"/>
  <c r="J259" i="10"/>
  <c r="J257" i="10"/>
  <c r="J256" i="10"/>
  <c r="BK253" i="10"/>
  <c r="BK252" i="10"/>
  <c r="J249" i="10"/>
  <c r="BK247" i="10"/>
  <c r="BK243" i="10"/>
  <c r="BK241" i="10"/>
  <c r="J235" i="10"/>
  <c r="BK234" i="10"/>
  <c r="BK233" i="10"/>
  <c r="J228" i="10"/>
  <c r="J224" i="10"/>
  <c r="J219" i="10"/>
  <c r="BK215" i="10"/>
  <c r="BK211" i="10"/>
  <c r="J209" i="10"/>
  <c r="J208" i="10"/>
  <c r="BK206" i="10"/>
  <c r="BK204" i="10"/>
  <c r="J203" i="10"/>
  <c r="J197" i="10"/>
  <c r="J195" i="10"/>
  <c r="BK194" i="10"/>
  <c r="J188" i="10"/>
  <c r="BK187" i="10"/>
  <c r="BK186" i="10"/>
  <c r="BK183" i="10"/>
  <c r="BK182" i="10"/>
  <c r="BK179" i="10"/>
  <c r="J177" i="10"/>
  <c r="J173" i="10"/>
  <c r="BK171" i="10"/>
  <c r="J163" i="10"/>
  <c r="BK158" i="10"/>
  <c r="BK157" i="10"/>
  <c r="J153" i="10"/>
  <c r="BK150" i="10"/>
  <c r="J147" i="10"/>
  <c r="J144" i="10"/>
  <c r="BK140" i="10"/>
  <c r="BK137" i="10"/>
  <c r="J191" i="9"/>
  <c r="J189" i="9"/>
  <c r="J188" i="9"/>
  <c r="BK176" i="9"/>
  <c r="BK175" i="9"/>
  <c r="BK168" i="9"/>
  <c r="J165" i="9"/>
  <c r="J162" i="9"/>
  <c r="BK159" i="9"/>
  <c r="J144" i="9"/>
  <c r="J143" i="9"/>
  <c r="J142" i="9"/>
  <c r="BK137" i="9"/>
  <c r="BK133" i="9"/>
  <c r="J132" i="9"/>
  <c r="BK131" i="9"/>
  <c r="BK127" i="9"/>
  <c r="J142" i="8"/>
  <c r="J140" i="8"/>
  <c r="J134" i="8"/>
  <c r="BK131" i="8"/>
  <c r="BK129" i="8"/>
  <c r="BK189" i="7"/>
  <c r="J189" i="7"/>
  <c r="J187" i="7"/>
  <c r="BK182" i="7"/>
  <c r="BK172" i="7"/>
  <c r="BK171" i="7"/>
  <c r="BK167" i="7"/>
  <c r="J160" i="7"/>
  <c r="J154" i="7"/>
  <c r="J148" i="7"/>
  <c r="J146" i="7"/>
  <c r="BK145" i="7"/>
  <c r="BK139" i="7"/>
  <c r="BK134" i="7"/>
  <c r="BK132" i="7"/>
  <c r="BK131" i="7"/>
  <c r="J139" i="6"/>
  <c r="BK138" i="6"/>
  <c r="J135" i="6"/>
  <c r="J130" i="6"/>
  <c r="J208" i="5"/>
  <c r="BK202" i="5"/>
  <c r="J200" i="5"/>
  <c r="BK191" i="5"/>
  <c r="BK190" i="5"/>
  <c r="BK185" i="5"/>
  <c r="BK180" i="5"/>
  <c r="J176" i="5"/>
  <c r="BK175" i="5"/>
  <c r="J174" i="5"/>
  <c r="J171" i="5"/>
  <c r="BK165" i="5"/>
  <c r="BK163" i="5"/>
  <c r="BK160" i="5"/>
  <c r="J157" i="5"/>
  <c r="BK154" i="5"/>
  <c r="J147" i="5"/>
  <c r="J143" i="5"/>
  <c r="BK142" i="5"/>
  <c r="BK141" i="5"/>
  <c r="J139" i="5"/>
  <c r="BK138" i="5"/>
  <c r="J135" i="5"/>
  <c r="J159" i="4"/>
  <c r="BK150" i="4"/>
  <c r="BK143" i="4"/>
  <c r="BK210" i="3"/>
  <c r="J207" i="3"/>
  <c r="J196" i="3"/>
  <c r="BK195" i="3"/>
  <c r="J192" i="3"/>
  <c r="BK189" i="3"/>
  <c r="J172" i="3"/>
  <c r="J169" i="3"/>
  <c r="BK168" i="3"/>
  <c r="J165" i="3"/>
  <c r="BK164" i="3"/>
  <c r="J163" i="3"/>
  <c r="J155" i="3"/>
  <c r="J146" i="3"/>
  <c r="J145" i="3"/>
  <c r="J136" i="3"/>
  <c r="J438" i="2"/>
  <c r="J436" i="2"/>
  <c r="BK434" i="2"/>
  <c r="J430" i="2"/>
  <c r="J429" i="2"/>
  <c r="J424" i="2"/>
  <c r="J413" i="2"/>
  <c r="BK400" i="2"/>
  <c r="BK389" i="2"/>
  <c r="BK387" i="2"/>
  <c r="BK384" i="2"/>
  <c r="BK381" i="2"/>
  <c r="BK378" i="2"/>
  <c r="J371" i="2"/>
  <c r="J369" i="2"/>
  <c r="J365" i="2"/>
  <c r="BK364" i="2"/>
  <c r="BK357" i="2"/>
  <c r="BK354" i="2"/>
  <c r="BK344" i="2"/>
  <c r="J338" i="2"/>
  <c r="BK333" i="2"/>
  <c r="BK328" i="2"/>
  <c r="J311" i="2"/>
  <c r="BK293" i="2"/>
  <c r="J292" i="2"/>
  <c r="J291" i="2"/>
  <c r="J282" i="2"/>
  <c r="J280" i="2"/>
  <c r="BK276" i="2"/>
  <c r="BK275" i="2"/>
  <c r="BK268" i="2"/>
  <c r="BK260" i="2"/>
  <c r="BK258" i="2"/>
  <c r="J256" i="2"/>
  <c r="J255" i="2"/>
  <c r="J253" i="2"/>
  <c r="J252" i="2"/>
  <c r="J251" i="2"/>
  <c r="BK246" i="2"/>
  <c r="J236" i="2"/>
  <c r="J231" i="2"/>
  <c r="BK229" i="2"/>
  <c r="BK225" i="2"/>
  <c r="BK224" i="2"/>
  <c r="BK222" i="2"/>
  <c r="BK218" i="2"/>
  <c r="J214" i="2"/>
  <c r="J213" i="2"/>
  <c r="J209" i="2"/>
  <c r="BK208" i="2"/>
  <c r="BK205" i="2"/>
  <c r="BK204" i="2"/>
  <c r="BK203" i="2"/>
  <c r="J188" i="2"/>
  <c r="BK186" i="2"/>
  <c r="BK185" i="2"/>
  <c r="BK179" i="2"/>
  <c r="BK178" i="2"/>
  <c r="BK176" i="2"/>
  <c r="J175" i="2"/>
  <c r="BK171" i="2"/>
  <c r="BK168" i="2"/>
  <c r="BK160" i="2"/>
  <c r="BK159" i="2"/>
  <c r="J154" i="2"/>
  <c r="BK148" i="2"/>
  <c r="J127" i="17"/>
  <c r="J126" i="16"/>
  <c r="J124" i="16"/>
  <c r="J117" i="16"/>
  <c r="BK188" i="15"/>
  <c r="J185" i="15"/>
  <c r="BK183" i="15"/>
  <c r="J178" i="15"/>
  <c r="BK177" i="15"/>
  <c r="BK174" i="15"/>
  <c r="J171" i="15"/>
  <c r="BK164" i="15"/>
  <c r="J161" i="15"/>
  <c r="BK159" i="15"/>
  <c r="J156" i="15"/>
  <c r="J154" i="15"/>
  <c r="BK145" i="15"/>
  <c r="J144" i="15"/>
  <c r="BK132" i="15"/>
  <c r="J122" i="14"/>
  <c r="J121" i="14"/>
  <c r="J126" i="13"/>
  <c r="BK124" i="13"/>
  <c r="J120" i="13"/>
  <c r="J139" i="12"/>
  <c r="BK137" i="12"/>
  <c r="J135" i="12"/>
  <c r="BK132" i="12"/>
  <c r="J127" i="12"/>
  <c r="BK171" i="11"/>
  <c r="J168" i="11"/>
  <c r="J164" i="11"/>
  <c r="J161" i="11"/>
  <c r="BK150" i="11"/>
  <c r="BK148" i="11"/>
  <c r="BK145" i="11"/>
  <c r="J143" i="11"/>
  <c r="J136" i="11"/>
  <c r="J135" i="11"/>
  <c r="J351" i="10"/>
  <c r="J349" i="10"/>
  <c r="J347" i="10"/>
  <c r="J346" i="10"/>
  <c r="BK335" i="10"/>
  <c r="BK332" i="10"/>
  <c r="BK331" i="10"/>
  <c r="BK329" i="10"/>
  <c r="J327" i="10"/>
  <c r="J326" i="10"/>
  <c r="J318" i="10"/>
  <c r="J316" i="10"/>
  <c r="BK311" i="10"/>
  <c r="J308" i="10"/>
  <c r="BK303" i="10"/>
  <c r="J301" i="10"/>
  <c r="BK298" i="10"/>
  <c r="J295" i="10"/>
  <c r="BK290" i="10"/>
  <c r="BK286" i="10"/>
  <c r="J285" i="10"/>
  <c r="J282" i="10"/>
  <c r="J278" i="10"/>
  <c r="BK270" i="10"/>
  <c r="BK267" i="10"/>
  <c r="J266" i="10"/>
  <c r="J262" i="10"/>
  <c r="J260" i="10"/>
  <c r="BK259" i="10"/>
  <c r="J250" i="10"/>
  <c r="J246" i="10"/>
  <c r="J245" i="10"/>
  <c r="BK244" i="10"/>
  <c r="BK231" i="10"/>
  <c r="J230" i="10"/>
  <c r="BK224" i="10"/>
  <c r="BK222" i="10"/>
  <c r="BK218" i="10"/>
  <c r="J216" i="10"/>
  <c r="J215" i="10"/>
  <c r="J212" i="10"/>
  <c r="J207" i="10"/>
  <c r="J205" i="10"/>
  <c r="BK202" i="10"/>
  <c r="J198" i="10"/>
  <c r="J196" i="10"/>
  <c r="BK190" i="10"/>
  <c r="BK188" i="10"/>
  <c r="J184" i="10"/>
  <c r="J183" i="10"/>
  <c r="J181" i="10"/>
  <c r="J178" i="10"/>
  <c r="BK176" i="10"/>
  <c r="BK173" i="10"/>
  <c r="BK170" i="10"/>
  <c r="J168" i="10"/>
  <c r="BK163" i="10"/>
  <c r="J161" i="10"/>
  <c r="BK154" i="10"/>
  <c r="J150" i="10"/>
  <c r="J145" i="10"/>
  <c r="BK139" i="10"/>
  <c r="J137" i="10"/>
  <c r="J135" i="10"/>
  <c r="BK191" i="9"/>
  <c r="BK190" i="9"/>
  <c r="J184" i="9"/>
  <c r="J178" i="9"/>
  <c r="BK177" i="9"/>
  <c r="BK173" i="9"/>
  <c r="BK165" i="9"/>
  <c r="BK163" i="9"/>
  <c r="J163" i="9"/>
  <c r="J159" i="9"/>
  <c r="BK157" i="9"/>
  <c r="BK156" i="9"/>
  <c r="J154" i="9"/>
  <c r="BK151" i="9"/>
  <c r="BK148" i="9"/>
  <c r="J147" i="9"/>
  <c r="J145" i="9"/>
  <c r="BK141" i="9"/>
  <c r="BK132" i="9"/>
  <c r="J129" i="9"/>
  <c r="BK128" i="9"/>
  <c r="BK126" i="9"/>
  <c r="BK152" i="8"/>
  <c r="J146" i="8"/>
  <c r="J141" i="8"/>
  <c r="J128" i="8"/>
  <c r="J185" i="7"/>
  <c r="J173" i="7"/>
  <c r="BK165" i="7"/>
  <c r="J162" i="7"/>
  <c r="J150" i="7"/>
  <c r="BK143" i="7"/>
  <c r="BK140" i="7"/>
  <c r="J137" i="7"/>
  <c r="BK143" i="6"/>
  <c r="BK142" i="6"/>
  <c r="J140" i="6"/>
  <c r="BK212" i="5"/>
  <c r="J212" i="5"/>
  <c r="BK211" i="5"/>
  <c r="BK210" i="5"/>
  <c r="BK209" i="5"/>
  <c r="J197" i="5"/>
  <c r="BK194" i="5"/>
  <c r="J193" i="5"/>
  <c r="BK192" i="5"/>
  <c r="BK188" i="5"/>
  <c r="J187" i="5"/>
  <c r="J186" i="5"/>
  <c r="BK183" i="5"/>
  <c r="BK182" i="5"/>
  <c r="J169" i="5"/>
  <c r="J168" i="5"/>
  <c r="J160" i="5"/>
  <c r="BK157" i="5"/>
  <c r="BK156" i="5"/>
  <c r="J153" i="5"/>
  <c r="J148" i="5"/>
  <c r="BK146" i="5"/>
  <c r="J141" i="5"/>
  <c r="J138" i="5"/>
  <c r="BK135" i="5"/>
  <c r="J164" i="4"/>
  <c r="J162" i="4"/>
  <c r="BK160" i="4"/>
  <c r="J151" i="4"/>
  <c r="BK149" i="4"/>
  <c r="BK144" i="4"/>
  <c r="J141" i="4"/>
  <c r="J136" i="4"/>
  <c r="J135" i="4"/>
  <c r="BK134" i="4"/>
  <c r="BK209" i="3"/>
  <c r="J208" i="3"/>
  <c r="J206" i="3"/>
  <c r="J205" i="3"/>
  <c r="BK204" i="3"/>
  <c r="BK203" i="3"/>
  <c r="BK199" i="3"/>
  <c r="J198" i="3"/>
  <c r="BK187" i="3"/>
  <c r="BK179" i="3"/>
  <c r="BK163" i="3"/>
  <c r="J159" i="3"/>
  <c r="J156" i="3"/>
  <c r="BK155" i="3"/>
  <c r="BK152" i="3"/>
  <c r="BK149" i="3"/>
  <c r="BK140" i="3"/>
  <c r="J138" i="3"/>
  <c r="BK441" i="2"/>
  <c r="BK433" i="2"/>
  <c r="BK425" i="2"/>
  <c r="BK423" i="2"/>
  <c r="J421" i="2"/>
  <c r="J418" i="2"/>
  <c r="BK413" i="2"/>
  <c r="J412" i="2"/>
  <c r="J410" i="2"/>
  <c r="BK409" i="2"/>
  <c r="BK399" i="2"/>
  <c r="J388" i="2"/>
  <c r="J386" i="2"/>
  <c r="BK380" i="2"/>
  <c r="J379" i="2"/>
  <c r="J378" i="2"/>
  <c r="BK370" i="2"/>
  <c r="BK369" i="2"/>
  <c r="BK365" i="2"/>
  <c r="J363" i="2"/>
  <c r="J360" i="2"/>
  <c r="J359" i="2"/>
  <c r="J353" i="2"/>
  <c r="J348" i="2"/>
  <c r="BK346" i="2"/>
  <c r="BK343" i="2"/>
  <c r="BK342" i="2"/>
  <c r="J339" i="2"/>
  <c r="J334" i="2"/>
  <c r="J330" i="2"/>
  <c r="J328" i="2"/>
  <c r="J327" i="2"/>
  <c r="BK322" i="2"/>
  <c r="BK316" i="2"/>
  <c r="J313" i="2"/>
  <c r="J312" i="2"/>
  <c r="J304" i="2"/>
  <c r="BK296" i="2"/>
  <c r="J288" i="2"/>
  <c r="BK273" i="2"/>
  <c r="BK266" i="2"/>
  <c r="J264" i="2"/>
  <c r="J260" i="2"/>
  <c r="BK259" i="2"/>
  <c r="BK252" i="2"/>
  <c r="BK249" i="2"/>
  <c r="J241" i="2"/>
  <c r="BK237" i="2"/>
  <c r="J234" i="2"/>
  <c r="BK232" i="2"/>
  <c r="J230" i="2"/>
  <c r="BK228" i="2"/>
  <c r="BK227" i="2"/>
  <c r="BK221" i="2"/>
  <c r="J220" i="2"/>
  <c r="BK215" i="2"/>
  <c r="BK210" i="2"/>
  <c r="J201" i="2"/>
  <c r="BK198" i="2"/>
  <c r="BK197" i="2"/>
  <c r="J192" i="2"/>
  <c r="J180" i="2"/>
  <c r="BK173" i="2"/>
  <c r="BK162" i="2"/>
  <c r="J161" i="2"/>
  <c r="J153" i="2"/>
  <c r="J152" i="2"/>
  <c r="BK120" i="17"/>
  <c r="J119" i="17"/>
  <c r="J118" i="17"/>
  <c r="BK117" i="17"/>
  <c r="J117" i="17"/>
  <c r="BK138" i="16"/>
  <c r="J138" i="16"/>
  <c r="BK137" i="16"/>
  <c r="J137" i="16"/>
  <c r="BK136" i="16"/>
  <c r="J136" i="16"/>
  <c r="BK135" i="16"/>
  <c r="J135" i="16"/>
  <c r="BK134" i="16"/>
  <c r="BK133" i="16"/>
  <c r="J130" i="16"/>
  <c r="BK128" i="16"/>
  <c r="BK124" i="16"/>
  <c r="J123" i="16"/>
  <c r="J122" i="16"/>
  <c r="BK121" i="16"/>
  <c r="BK120" i="16"/>
  <c r="BK119" i="16"/>
  <c r="BK118" i="16"/>
  <c r="J189" i="15"/>
  <c r="J188" i="15"/>
  <c r="J187" i="15"/>
  <c r="J186" i="15"/>
  <c r="BK184" i="15"/>
  <c r="J182" i="15"/>
  <c r="BK175" i="15"/>
  <c r="BK170" i="15"/>
  <c r="BK169" i="15"/>
  <c r="J168" i="15"/>
  <c r="J167" i="15"/>
  <c r="J162" i="15"/>
  <c r="BK161" i="15"/>
  <c r="BK158" i="15"/>
  <c r="J152" i="15"/>
  <c r="BK151" i="15"/>
  <c r="BK149" i="15"/>
  <c r="BK148" i="15"/>
  <c r="BK142" i="15"/>
  <c r="BK140" i="15"/>
  <c r="BK138" i="15"/>
  <c r="J137" i="15"/>
  <c r="BK135" i="15"/>
  <c r="J134" i="15"/>
  <c r="J129" i="15"/>
  <c r="J127" i="15"/>
  <c r="BK126" i="15"/>
  <c r="BK120" i="14"/>
  <c r="BK126" i="13"/>
  <c r="J125" i="13"/>
  <c r="J138" i="12"/>
  <c r="J136" i="12"/>
  <c r="BK131" i="12"/>
  <c r="BK172" i="11"/>
  <c r="J169" i="11"/>
  <c r="J159" i="11"/>
  <c r="BK158" i="11"/>
  <c r="BK155" i="11"/>
  <c r="J147" i="11"/>
  <c r="J142" i="11"/>
  <c r="BK140" i="11"/>
  <c r="BK132" i="11"/>
  <c r="J348" i="10"/>
  <c r="BK345" i="10"/>
  <c r="J344" i="10"/>
  <c r="J342" i="10"/>
  <c r="BK340" i="10"/>
  <c r="BK336" i="10"/>
  <c r="J334" i="10"/>
  <c r="BK330" i="10"/>
  <c r="BK328" i="10"/>
  <c r="BK324" i="10"/>
  <c r="J141" i="9"/>
  <c r="J138" i="9"/>
  <c r="BK136" i="9"/>
  <c r="J133" i="9"/>
  <c r="J128" i="9"/>
  <c r="BK147" i="8"/>
  <c r="BK145" i="8"/>
  <c r="BK144" i="8"/>
  <c r="BK142" i="8"/>
  <c r="BK140" i="8"/>
  <c r="J136" i="8"/>
  <c r="J131" i="8"/>
  <c r="BK185" i="7"/>
  <c r="BK184" i="7"/>
  <c r="BK181" i="7"/>
  <c r="J180" i="7"/>
  <c r="BK175" i="7"/>
  <c r="BK174" i="7"/>
  <c r="BK173" i="7"/>
  <c r="BK170" i="7"/>
  <c r="J166" i="7"/>
  <c r="J165" i="7"/>
  <c r="BK159" i="7"/>
  <c r="J153" i="7"/>
  <c r="J143" i="7"/>
  <c r="BK136" i="7"/>
  <c r="BK133" i="7"/>
  <c r="BK137" i="6"/>
  <c r="J129" i="6"/>
  <c r="BK128" i="6"/>
  <c r="BK201" i="5"/>
  <c r="BK196" i="5"/>
  <c r="BK193" i="5"/>
  <c r="J191" i="5"/>
  <c r="J190" i="5"/>
  <c r="J185" i="5"/>
  <c r="J183" i="5"/>
  <c r="BK181" i="5"/>
  <c r="J177" i="5"/>
  <c r="J170" i="5"/>
  <c r="J164" i="5"/>
  <c r="BK150" i="5"/>
  <c r="BK149" i="5"/>
  <c r="BK145" i="5"/>
  <c r="J144" i="5"/>
  <c r="BK139" i="5"/>
  <c r="BK164" i="4"/>
  <c r="J161" i="4"/>
  <c r="BK159" i="4"/>
  <c r="J146" i="4"/>
  <c r="BK145" i="4"/>
  <c r="BK141" i="4"/>
  <c r="J139" i="4"/>
  <c r="BK137" i="4"/>
  <c r="BK133" i="4"/>
  <c r="J209" i="3"/>
  <c r="BK205" i="3"/>
  <c r="J193" i="3"/>
  <c r="BK191" i="3"/>
  <c r="BK185" i="3"/>
  <c r="BK184" i="3"/>
  <c r="BK180" i="3"/>
  <c r="J179" i="3"/>
  <c r="BK177" i="3"/>
  <c r="J174" i="3"/>
  <c r="J167" i="3"/>
  <c r="BK162" i="3"/>
  <c r="J161" i="3"/>
  <c r="BK158" i="3"/>
  <c r="BK157" i="3"/>
  <c r="BK156" i="3"/>
  <c r="J148" i="3"/>
  <c r="J143" i="3"/>
  <c r="BK137" i="3"/>
  <c r="J428" i="2"/>
  <c r="BK427" i="2"/>
  <c r="BK426" i="2"/>
  <c r="BK424" i="2"/>
  <c r="J420" i="2"/>
  <c r="BK417" i="2"/>
  <c r="BK412" i="2"/>
  <c r="J401" i="2"/>
  <c r="J399" i="2"/>
  <c r="BK395" i="2"/>
  <c r="BK385" i="2"/>
  <c r="J383" i="2"/>
  <c r="BK379" i="2"/>
  <c r="BK376" i="2"/>
  <c r="J375" i="2"/>
  <c r="J374" i="2"/>
  <c r="BK371" i="2"/>
  <c r="J368" i="2"/>
  <c r="BK360" i="2"/>
  <c r="J357" i="2"/>
  <c r="J356" i="2"/>
  <c r="J352" i="2"/>
  <c r="BK336" i="2"/>
  <c r="BK335" i="2"/>
  <c r="BK332" i="2"/>
  <c r="J331" i="2"/>
  <c r="J320" i="2"/>
  <c r="BK318" i="2"/>
  <c r="J316" i="2"/>
  <c r="BK309" i="2"/>
  <c r="J307" i="2"/>
  <c r="BK302" i="2"/>
  <c r="J301" i="2"/>
  <c r="J298" i="2"/>
  <c r="BK282" i="2"/>
  <c r="BK277" i="2"/>
  <c r="BK272" i="2"/>
  <c r="BK270" i="2"/>
  <c r="J265" i="2"/>
  <c r="BK257" i="2"/>
  <c r="J254" i="2"/>
  <c r="BK207" i="2"/>
  <c r="J197" i="2"/>
  <c r="BK193" i="2"/>
  <c r="J191" i="2"/>
  <c r="J183" i="2"/>
  <c r="J182" i="2"/>
  <c r="J181" i="2"/>
  <c r="BK174" i="2"/>
  <c r="J171" i="2"/>
  <c r="BK165" i="2"/>
  <c r="J163" i="2"/>
  <c r="J158" i="2"/>
  <c r="J155" i="2"/>
  <c r="BK126" i="17"/>
  <c r="J126" i="17"/>
  <c r="J122" i="17"/>
  <c r="J121" i="17"/>
  <c r="J120" i="17"/>
  <c r="BK119" i="17"/>
  <c r="BK118" i="17"/>
  <c r="BK145" i="10"/>
  <c r="BK143" i="10"/>
  <c r="J139" i="10"/>
  <c r="J138" i="10"/>
  <c r="J136" i="10"/>
  <c r="BK134" i="10"/>
  <c r="BK187" i="9"/>
  <c r="BK186" i="9"/>
  <c r="J182" i="9"/>
  <c r="J175" i="9"/>
  <c r="J168" i="9"/>
  <c r="BK154" i="9"/>
  <c r="J148" i="9"/>
  <c r="J146" i="9"/>
  <c r="J140" i="9"/>
  <c r="J135" i="9"/>
  <c r="J131" i="9"/>
  <c r="J127" i="9"/>
  <c r="J152" i="8"/>
  <c r="J149" i="8"/>
  <c r="BK148" i="8"/>
  <c r="BK146" i="8"/>
  <c r="J144" i="8"/>
  <c r="BK135" i="8"/>
  <c r="J133" i="8"/>
  <c r="J129" i="8"/>
  <c r="BK128" i="8"/>
  <c r="J184" i="7"/>
  <c r="BK179" i="7"/>
  <c r="BK177" i="7"/>
  <c r="J175" i="7"/>
  <c r="BK161" i="7"/>
  <c r="J159" i="7"/>
  <c r="BK155" i="7"/>
  <c r="J149" i="7"/>
  <c r="BK148" i="7"/>
  <c r="BK146" i="7"/>
  <c r="BK141" i="7"/>
  <c r="J136" i="7"/>
  <c r="J138" i="6"/>
  <c r="J133" i="6"/>
  <c r="BK131" i="6"/>
  <c r="BK130" i="6"/>
  <c r="J205" i="5"/>
  <c r="BK203" i="5"/>
  <c r="J202" i="5"/>
  <c r="J201" i="5"/>
  <c r="J199" i="5"/>
  <c r="J195" i="5"/>
  <c r="J178" i="5"/>
  <c r="BK176" i="5"/>
  <c r="BK174" i="5"/>
  <c r="J172" i="5"/>
  <c r="BK166" i="5"/>
  <c r="BK155" i="5"/>
  <c r="BK147" i="5"/>
  <c r="J142" i="5"/>
  <c r="BK161" i="4"/>
  <c r="J160" i="4"/>
  <c r="J154" i="4"/>
  <c r="BK136" i="4"/>
  <c r="BK135" i="4"/>
  <c r="BK217" i="3"/>
  <c r="J217" i="3"/>
  <c r="J215" i="3"/>
  <c r="J211" i="3"/>
  <c r="BK206" i="3"/>
  <c r="J199" i="3"/>
  <c r="BK196" i="3"/>
  <c r="BK194" i="3"/>
  <c r="BK183" i="3"/>
  <c r="J182" i="3"/>
  <c r="BK178" i="3"/>
  <c r="BK175" i="3"/>
  <c r="BK160" i="3"/>
  <c r="BK159" i="3"/>
  <c r="BK146" i="3"/>
  <c r="BK145" i="3"/>
  <c r="BK143" i="3"/>
  <c r="J140" i="3"/>
  <c r="J137" i="3"/>
  <c r="BK448" i="2"/>
  <c r="J448" i="2"/>
  <c r="BK447" i="2"/>
  <c r="J447" i="2"/>
  <c r="BK446" i="2"/>
  <c r="J446" i="2"/>
  <c r="BK445" i="2"/>
  <c r="J445" i="2"/>
  <c r="BK443" i="2"/>
  <c r="J443" i="2"/>
  <c r="J440" i="2"/>
  <c r="J439" i="2"/>
  <c r="J435" i="2"/>
  <c r="J433" i="2"/>
  <c r="J432" i="2"/>
  <c r="J419" i="2"/>
  <c r="BK415" i="2"/>
  <c r="BK407" i="2"/>
  <c r="J405" i="2"/>
  <c r="J396" i="2"/>
  <c r="J394" i="2"/>
  <c r="J392" i="2"/>
  <c r="J389" i="2"/>
  <c r="BK388" i="2"/>
  <c r="J381" i="2"/>
  <c r="BK377" i="2"/>
  <c r="J376" i="2"/>
  <c r="BK374" i="2"/>
  <c r="BK368" i="2"/>
  <c r="BK363" i="2"/>
  <c r="J362" i="2"/>
  <c r="J351" i="2"/>
  <c r="J349" i="2"/>
  <c r="BK348" i="2"/>
  <c r="J346" i="2"/>
  <c r="J341" i="2"/>
  <c r="BK340" i="2"/>
  <c r="J336" i="2"/>
  <c r="J335" i="2"/>
  <c r="BK330" i="2"/>
  <c r="BK327" i="2"/>
  <c r="J322" i="2"/>
  <c r="J317" i="2"/>
  <c r="BK315" i="2"/>
  <c r="J310" i="2"/>
  <c r="BK301" i="2"/>
  <c r="J300" i="2"/>
  <c r="BK288" i="2"/>
  <c r="J287" i="2"/>
  <c r="J277" i="2"/>
  <c r="BK264" i="2"/>
  <c r="BK250" i="2"/>
  <c r="J247" i="2"/>
  <c r="J246" i="2"/>
  <c r="BK243" i="2"/>
  <c r="J242" i="2"/>
  <c r="BK238" i="2"/>
  <c r="BK235" i="2"/>
  <c r="J232" i="2"/>
  <c r="J211" i="2"/>
  <c r="BK202" i="2"/>
  <c r="BK192" i="2"/>
  <c r="BK191" i="2"/>
  <c r="J189" i="2"/>
  <c r="BK188" i="2"/>
  <c r="BK182" i="2"/>
  <c r="J173" i="2"/>
  <c r="BK170" i="2"/>
  <c r="J166" i="2"/>
  <c r="J148" i="2"/>
  <c r="F37" i="16" l="1"/>
  <c r="BK147" i="2"/>
  <c r="J147" i="2" s="1"/>
  <c r="J100" i="2" s="1"/>
  <c r="P156" i="2"/>
  <c r="BK177" i="2"/>
  <c r="J177" i="2"/>
  <c r="J103" i="2"/>
  <c r="T184" i="2"/>
  <c r="R271" i="2"/>
  <c r="P286" i="2"/>
  <c r="P295" i="2"/>
  <c r="T325" i="2"/>
  <c r="T329" i="2"/>
  <c r="R398" i="2"/>
  <c r="R408" i="2"/>
  <c r="T431" i="2"/>
  <c r="P444" i="2"/>
  <c r="BK139" i="3"/>
  <c r="J139" i="3" s="1"/>
  <c r="J101" i="3" s="1"/>
  <c r="P144" i="3"/>
  <c r="BK171" i="3"/>
  <c r="J171" i="3"/>
  <c r="J106" i="3"/>
  <c r="R188" i="3"/>
  <c r="T138" i="4"/>
  <c r="R131" i="5"/>
  <c r="P137" i="5"/>
  <c r="BK179" i="5"/>
  <c r="J179" i="5" s="1"/>
  <c r="J103" i="5"/>
  <c r="R207" i="5"/>
  <c r="R206" i="5" s="1"/>
  <c r="P132" i="6"/>
  <c r="R141" i="6"/>
  <c r="T130" i="7"/>
  <c r="T151" i="7"/>
  <c r="T176" i="7"/>
  <c r="T126" i="8"/>
  <c r="T125" i="8"/>
  <c r="T124" i="8" s="1"/>
  <c r="BK125" i="9"/>
  <c r="J125" i="9"/>
  <c r="J97" i="9" s="1"/>
  <c r="P134" i="9"/>
  <c r="T160" i="9"/>
  <c r="R179" i="9"/>
  <c r="BK116" i="17"/>
  <c r="J116" i="17" s="1"/>
  <c r="J96" i="17" s="1"/>
  <c r="BK167" i="2"/>
  <c r="J167" i="2"/>
  <c r="J102" i="2" s="1"/>
  <c r="T216" i="2"/>
  <c r="R295" i="2"/>
  <c r="BK350" i="2"/>
  <c r="J350" i="2" s="1"/>
  <c r="J116" i="2" s="1"/>
  <c r="T398" i="2"/>
  <c r="T408" i="2"/>
  <c r="P431" i="2"/>
  <c r="R134" i="3"/>
  <c r="BK144" i="3"/>
  <c r="J144" i="3"/>
  <c r="J102" i="3" s="1"/>
  <c r="R154" i="3"/>
  <c r="P181" i="3"/>
  <c r="BK212" i="3"/>
  <c r="J212" i="3" s="1"/>
  <c r="J110" i="3" s="1"/>
  <c r="T130" i="4"/>
  <c r="P142" i="4"/>
  <c r="P156" i="4"/>
  <c r="P155" i="4" s="1"/>
  <c r="P131" i="5"/>
  <c r="T137" i="5"/>
  <c r="R179" i="5"/>
  <c r="T127" i="6"/>
  <c r="T136" i="6"/>
  <c r="BK130" i="7"/>
  <c r="J130" i="7" s="1"/>
  <c r="J100" i="7" s="1"/>
  <c r="P158" i="7"/>
  <c r="BK183" i="7"/>
  <c r="J183" i="7" s="1"/>
  <c r="J105" i="7" s="1"/>
  <c r="BK166" i="10"/>
  <c r="J166" i="10"/>
  <c r="J103" i="10" s="1"/>
  <c r="R210" i="10"/>
  <c r="T300" i="10"/>
  <c r="P338" i="10"/>
  <c r="P144" i="11"/>
  <c r="T156" i="11"/>
  <c r="T151" i="11"/>
  <c r="P130" i="12"/>
  <c r="P121" i="12" s="1"/>
  <c r="AU106" i="1" s="1"/>
  <c r="R118" i="13"/>
  <c r="R117" i="13" s="1"/>
  <c r="P118" i="14"/>
  <c r="P117" i="14" s="1"/>
  <c r="AU108" i="1"/>
  <c r="R123" i="15"/>
  <c r="BK116" i="16"/>
  <c r="J116" i="16" s="1"/>
  <c r="J96" i="16" s="1"/>
  <c r="R116" i="17"/>
  <c r="T147" i="2"/>
  <c r="R167" i="2"/>
  <c r="P184" i="2"/>
  <c r="T271" i="2"/>
  <c r="T289" i="2"/>
  <c r="T308" i="2"/>
  <c r="P325" i="2"/>
  <c r="P329" i="2"/>
  <c r="P398" i="2"/>
  <c r="T414" i="2"/>
  <c r="BK444" i="2"/>
  <c r="J444" i="2"/>
  <c r="J123" i="2" s="1"/>
  <c r="P134" i="3"/>
  <c r="R139" i="3"/>
  <c r="R171" i="3"/>
  <c r="T188" i="3"/>
  <c r="BK138" i="4"/>
  <c r="J138" i="4"/>
  <c r="J101" i="4"/>
  <c r="BK147" i="4"/>
  <c r="J147" i="4" s="1"/>
  <c r="J103" i="4"/>
  <c r="R156" i="4"/>
  <c r="R155" i="4" s="1"/>
  <c r="P151" i="5"/>
  <c r="R198" i="5"/>
  <c r="T207" i="5"/>
  <c r="T206" i="5" s="1"/>
  <c r="R132" i="6"/>
  <c r="P141" i="6"/>
  <c r="P130" i="7"/>
  <c r="T158" i="7"/>
  <c r="T183" i="7"/>
  <c r="R125" i="9"/>
  <c r="T130" i="9"/>
  <c r="P152" i="9"/>
  <c r="T171" i="9"/>
  <c r="T179" i="9"/>
  <c r="BK133" i="10"/>
  <c r="J133" i="10" s="1"/>
  <c r="J98" i="10" s="1"/>
  <c r="P148" i="10"/>
  <c r="P131" i="10" s="1"/>
  <c r="T152" i="10"/>
  <c r="R156" i="10"/>
  <c r="T210" i="10"/>
  <c r="BK300" i="10"/>
  <c r="J300" i="10" s="1"/>
  <c r="J107" i="10" s="1"/>
  <c r="T333" i="10"/>
  <c r="R353" i="10"/>
  <c r="R133" i="11"/>
  <c r="R129" i="11" s="1"/>
  <c r="R167" i="11"/>
  <c r="R162" i="11"/>
  <c r="P118" i="13"/>
  <c r="P117" i="13" s="1"/>
  <c r="AU107" i="1" s="1"/>
  <c r="T133" i="15"/>
  <c r="T153" i="15"/>
  <c r="BK166" i="15"/>
  <c r="J166" i="15" s="1"/>
  <c r="J101" i="15" s="1"/>
  <c r="P180" i="15"/>
  <c r="T116" i="16"/>
  <c r="P116" i="17"/>
  <c r="AU111" i="1"/>
  <c r="R156" i="2"/>
  <c r="P177" i="2"/>
  <c r="BK216" i="2"/>
  <c r="J216" i="2"/>
  <c r="J105" i="2"/>
  <c r="BK286" i="2"/>
  <c r="P289" i="2"/>
  <c r="BK308" i="2"/>
  <c r="J308" i="2"/>
  <c r="J112" i="2" s="1"/>
  <c r="T350" i="2"/>
  <c r="BK408" i="2"/>
  <c r="J408" i="2"/>
  <c r="J118" i="2" s="1"/>
  <c r="R437" i="2"/>
  <c r="T134" i="3"/>
  <c r="BK154" i="3"/>
  <c r="J154" i="3" s="1"/>
  <c r="J105" i="3" s="1"/>
  <c r="T171" i="3"/>
  <c r="P188" i="3"/>
  <c r="BK130" i="4"/>
  <c r="J130" i="4" s="1"/>
  <c r="J100" i="4"/>
  <c r="BK142" i="4"/>
  <c r="J142" i="4" s="1"/>
  <c r="J102" i="4" s="1"/>
  <c r="T147" i="4"/>
  <c r="R151" i="5"/>
  <c r="T198" i="5"/>
  <c r="P127" i="6"/>
  <c r="BK141" i="6"/>
  <c r="J141" i="6" s="1"/>
  <c r="J103" i="6" s="1"/>
  <c r="BK151" i="7"/>
  <c r="J151" i="7"/>
  <c r="J101" i="7"/>
  <c r="P176" i="7"/>
  <c r="BK126" i="8"/>
  <c r="J126" i="8"/>
  <c r="J100" i="8"/>
  <c r="BK134" i="9"/>
  <c r="J134" i="9" s="1"/>
  <c r="J99" i="9"/>
  <c r="R152" i="9"/>
  <c r="P171" i="9"/>
  <c r="P179" i="9"/>
  <c r="T148" i="10"/>
  <c r="R166" i="10"/>
  <c r="P251" i="10"/>
  <c r="R300" i="10"/>
  <c r="T338" i="10"/>
  <c r="T133" i="11"/>
  <c r="T129" i="11" s="1"/>
  <c r="T167" i="11"/>
  <c r="T162" i="11" s="1"/>
  <c r="BK118" i="13"/>
  <c r="BK117" i="13" s="1"/>
  <c r="J117" i="13"/>
  <c r="J96" i="13" s="1"/>
  <c r="T118" i="14"/>
  <c r="T117" i="14" s="1"/>
  <c r="P133" i="15"/>
  <c r="R153" i="15"/>
  <c r="R157" i="15"/>
  <c r="T166" i="15"/>
  <c r="R116" i="16"/>
  <c r="T156" i="2"/>
  <c r="R177" i="2"/>
  <c r="P216" i="2"/>
  <c r="BK289" i="2"/>
  <c r="J289" i="2"/>
  <c r="J110" i="2" s="1"/>
  <c r="T295" i="2"/>
  <c r="P350" i="2"/>
  <c r="P414" i="2"/>
  <c r="BK437" i="2"/>
  <c r="J437" i="2" s="1"/>
  <c r="J121" i="2" s="1"/>
  <c r="T444" i="2"/>
  <c r="R144" i="3"/>
  <c r="P154" i="3"/>
  <c r="BK181" i="3"/>
  <c r="J181" i="3" s="1"/>
  <c r="J107" i="3" s="1"/>
  <c r="R212" i="3"/>
  <c r="P130" i="4"/>
  <c r="R142" i="4"/>
  <c r="T156" i="4"/>
  <c r="T155" i="4" s="1"/>
  <c r="T151" i="5"/>
  <c r="P198" i="5"/>
  <c r="BK136" i="6"/>
  <c r="J136" i="6" s="1"/>
  <c r="J102" i="6" s="1"/>
  <c r="P151" i="7"/>
  <c r="R183" i="7"/>
  <c r="P125" i="9"/>
  <c r="T134" i="9"/>
  <c r="P160" i="9"/>
  <c r="BK179" i="9"/>
  <c r="J179" i="9" s="1"/>
  <c r="J103" i="9" s="1"/>
  <c r="R185" i="9"/>
  <c r="R133" i="10"/>
  <c r="BK152" i="10"/>
  <c r="J152" i="10"/>
  <c r="J100" i="10" s="1"/>
  <c r="BK156" i="10"/>
  <c r="BK210" i="10"/>
  <c r="J210" i="10"/>
  <c r="J104" i="10" s="1"/>
  <c r="R251" i="10"/>
  <c r="T281" i="10"/>
  <c r="P333" i="10"/>
  <c r="BK353" i="10"/>
  <c r="J353" i="10" s="1"/>
  <c r="J110" i="10" s="1"/>
  <c r="BK144" i="11"/>
  <c r="J144" i="11" s="1"/>
  <c r="J100" i="11" s="1"/>
  <c r="P156" i="11"/>
  <c r="P151" i="11"/>
  <c r="BK130" i="12"/>
  <c r="J130" i="12" s="1"/>
  <c r="J101" i="12" s="1"/>
  <c r="R118" i="14"/>
  <c r="R117" i="14" s="1"/>
  <c r="BK133" i="15"/>
  <c r="J133" i="15"/>
  <c r="J98" i="15" s="1"/>
  <c r="BK153" i="15"/>
  <c r="J153" i="15" s="1"/>
  <c r="J99" i="15" s="1"/>
  <c r="R166" i="15"/>
  <c r="BK180" i="15"/>
  <c r="J180" i="15" s="1"/>
  <c r="J102" i="15" s="1"/>
  <c r="R147" i="2"/>
  <c r="T167" i="2"/>
  <c r="R184" i="2"/>
  <c r="BK271" i="2"/>
  <c r="J271" i="2"/>
  <c r="J106" i="2" s="1"/>
  <c r="T286" i="2"/>
  <c r="P308" i="2"/>
  <c r="BK325" i="2"/>
  <c r="J325" i="2" s="1"/>
  <c r="J114" i="2" s="1"/>
  <c r="R325" i="2"/>
  <c r="R329" i="2"/>
  <c r="BK398" i="2"/>
  <c r="J398" i="2" s="1"/>
  <c r="J117" i="2"/>
  <c r="R414" i="2"/>
  <c r="P437" i="2"/>
  <c r="P139" i="3"/>
  <c r="P171" i="3"/>
  <c r="T181" i="3"/>
  <c r="P212" i="3"/>
  <c r="P138" i="4"/>
  <c r="T142" i="4"/>
  <c r="BK156" i="4"/>
  <c r="J156" i="4" s="1"/>
  <c r="J106" i="4" s="1"/>
  <c r="BK137" i="5"/>
  <c r="J137" i="5" s="1"/>
  <c r="J101" i="5" s="1"/>
  <c r="P179" i="5"/>
  <c r="BK207" i="5"/>
  <c r="BK206" i="5"/>
  <c r="J206" i="5" s="1"/>
  <c r="J106" i="5" s="1"/>
  <c r="T132" i="6"/>
  <c r="T141" i="6"/>
  <c r="BK158" i="7"/>
  <c r="J158" i="7" s="1"/>
  <c r="J103" i="7"/>
  <c r="R176" i="7"/>
  <c r="BK130" i="9"/>
  <c r="J130" i="9" s="1"/>
  <c r="J98" i="9"/>
  <c r="R130" i="9"/>
  <c r="BK160" i="9"/>
  <c r="J160" i="9" s="1"/>
  <c r="J101" i="9"/>
  <c r="BK171" i="9"/>
  <c r="J171" i="9" s="1"/>
  <c r="J102" i="9" s="1"/>
  <c r="P185" i="9"/>
  <c r="BK148" i="10"/>
  <c r="J148" i="10" s="1"/>
  <c r="J99" i="10" s="1"/>
  <c r="T166" i="10"/>
  <c r="T251" i="10"/>
  <c r="R281" i="10"/>
  <c r="BK338" i="10"/>
  <c r="J338" i="10" s="1"/>
  <c r="J109" i="10" s="1"/>
  <c r="T353" i="10"/>
  <c r="BK133" i="11"/>
  <c r="J133" i="11"/>
  <c r="J99" i="11"/>
  <c r="T144" i="11"/>
  <c r="BK156" i="11"/>
  <c r="J156" i="11"/>
  <c r="J104" i="11"/>
  <c r="BK167" i="11"/>
  <c r="J167" i="11" s="1"/>
  <c r="J108" i="11" s="1"/>
  <c r="T130" i="12"/>
  <c r="T121" i="12" s="1"/>
  <c r="BK118" i="14"/>
  <c r="J118" i="14" s="1"/>
  <c r="J97" i="14" s="1"/>
  <c r="P123" i="15"/>
  <c r="T123" i="15"/>
  <c r="BK157" i="15"/>
  <c r="J157" i="15" s="1"/>
  <c r="J100" i="15" s="1"/>
  <c r="P166" i="15"/>
  <c r="T180" i="15"/>
  <c r="P147" i="2"/>
  <c r="P167" i="2"/>
  <c r="BK184" i="2"/>
  <c r="J184" i="2"/>
  <c r="J104" i="2"/>
  <c r="P271" i="2"/>
  <c r="R286" i="2"/>
  <c r="BK295" i="2"/>
  <c r="J295" i="2"/>
  <c r="J111" i="2" s="1"/>
  <c r="R350" i="2"/>
  <c r="BK414" i="2"/>
  <c r="J414" i="2"/>
  <c r="J119" i="2" s="1"/>
  <c r="R431" i="2"/>
  <c r="R444" i="2"/>
  <c r="BK134" i="3"/>
  <c r="J134" i="3" s="1"/>
  <c r="J100" i="3" s="1"/>
  <c r="T144" i="3"/>
  <c r="T154" i="3"/>
  <c r="T153" i="3" s="1"/>
  <c r="R181" i="3"/>
  <c r="T212" i="3"/>
  <c r="R130" i="4"/>
  <c r="P147" i="4"/>
  <c r="T131" i="5"/>
  <c r="R137" i="5"/>
  <c r="T179" i="5"/>
  <c r="P207" i="5"/>
  <c r="P206" i="5" s="1"/>
  <c r="R127" i="6"/>
  <c r="R126" i="6"/>
  <c r="R125" i="6" s="1"/>
  <c r="R136" i="6"/>
  <c r="R158" i="7"/>
  <c r="P183" i="7"/>
  <c r="R126" i="8"/>
  <c r="R125" i="8" s="1"/>
  <c r="R124" i="8"/>
  <c r="T125" i="9"/>
  <c r="P130" i="9"/>
  <c r="BK152" i="9"/>
  <c r="J152" i="9"/>
  <c r="J100" i="9"/>
  <c r="T152" i="9"/>
  <c r="R171" i="9"/>
  <c r="BK185" i="9"/>
  <c r="J185" i="9"/>
  <c r="J104" i="9" s="1"/>
  <c r="P133" i="10"/>
  <c r="R148" i="10"/>
  <c r="R152" i="10"/>
  <c r="P166" i="10"/>
  <c r="BK251" i="10"/>
  <c r="J251" i="10"/>
  <c r="J105" i="10" s="1"/>
  <c r="P300" i="10"/>
  <c r="R333" i="10"/>
  <c r="P353" i="10"/>
  <c r="P133" i="11"/>
  <c r="P129" i="11" s="1"/>
  <c r="P128" i="11"/>
  <c r="AU105" i="1" s="1"/>
  <c r="R144" i="11"/>
  <c r="R156" i="11"/>
  <c r="R151" i="11"/>
  <c r="P167" i="11"/>
  <c r="P162" i="11" s="1"/>
  <c r="R130" i="12"/>
  <c r="R121" i="12"/>
  <c r="T118" i="13"/>
  <c r="T117" i="13" s="1"/>
  <c r="BK123" i="15"/>
  <c r="J123" i="15"/>
  <c r="J97" i="15"/>
  <c r="R133" i="15"/>
  <c r="P153" i="15"/>
  <c r="P157" i="15"/>
  <c r="T157" i="15"/>
  <c r="R180" i="15"/>
  <c r="P116" i="16"/>
  <c r="AU110" i="1" s="1"/>
  <c r="BK156" i="2"/>
  <c r="J156" i="2" s="1"/>
  <c r="J101" i="2" s="1"/>
  <c r="T177" i="2"/>
  <c r="R216" i="2"/>
  <c r="R289" i="2"/>
  <c r="R308" i="2"/>
  <c r="BK329" i="2"/>
  <c r="J329" i="2" s="1"/>
  <c r="J115" i="2" s="1"/>
  <c r="P408" i="2"/>
  <c r="BK431" i="2"/>
  <c r="J431" i="2"/>
  <c r="J120" i="2" s="1"/>
  <c r="T437" i="2"/>
  <c r="T139" i="3"/>
  <c r="BK188" i="3"/>
  <c r="J188" i="3" s="1"/>
  <c r="J109" i="3" s="1"/>
  <c r="R138" i="4"/>
  <c r="R147" i="4"/>
  <c r="BK131" i="5"/>
  <c r="J131" i="5" s="1"/>
  <c r="J100" i="5"/>
  <c r="BK151" i="5"/>
  <c r="J151" i="5" s="1"/>
  <c r="J102" i="5" s="1"/>
  <c r="BK198" i="5"/>
  <c r="J198" i="5" s="1"/>
  <c r="J104" i="5" s="1"/>
  <c r="BK127" i="6"/>
  <c r="BK132" i="6"/>
  <c r="J132" i="6" s="1"/>
  <c r="J101" i="6" s="1"/>
  <c r="P136" i="6"/>
  <c r="R130" i="7"/>
  <c r="R129" i="7"/>
  <c r="R128" i="7" s="1"/>
  <c r="R151" i="7"/>
  <c r="BK176" i="7"/>
  <c r="J176" i="7"/>
  <c r="J104" i="7" s="1"/>
  <c r="P126" i="8"/>
  <c r="P125" i="8"/>
  <c r="P124" i="8"/>
  <c r="AU102" i="1" s="1"/>
  <c r="R134" i="9"/>
  <c r="R160" i="9"/>
  <c r="T185" i="9"/>
  <c r="T133" i="10"/>
  <c r="T131" i="10" s="1"/>
  <c r="P152" i="10"/>
  <c r="P156" i="10"/>
  <c r="T156" i="10"/>
  <c r="T155" i="10"/>
  <c r="T130" i="10" s="1"/>
  <c r="P210" i="10"/>
  <c r="BK281" i="10"/>
  <c r="J281" i="10" s="1"/>
  <c r="J106" i="10"/>
  <c r="P281" i="10"/>
  <c r="BK333" i="10"/>
  <c r="J333" i="10" s="1"/>
  <c r="J108" i="10" s="1"/>
  <c r="R338" i="10"/>
  <c r="F91" i="11"/>
  <c r="T116" i="17"/>
  <c r="BE157" i="2"/>
  <c r="BE159" i="2"/>
  <c r="BE161" i="2"/>
  <c r="BE162" i="2"/>
  <c r="BE183" i="2"/>
  <c r="BE187" i="2"/>
  <c r="BE200" i="2"/>
  <c r="BE205" i="2"/>
  <c r="BE207" i="2"/>
  <c r="BE212" i="2"/>
  <c r="BE237" i="2"/>
  <c r="BE248" i="2"/>
  <c r="BE254" i="2"/>
  <c r="BE256" i="2"/>
  <c r="BE257" i="2"/>
  <c r="BE272" i="2"/>
  <c r="BE284" i="2"/>
  <c r="BE293" i="2"/>
  <c r="BE299" i="2"/>
  <c r="BE306" i="2"/>
  <c r="BE324" i="2"/>
  <c r="BE328" i="2"/>
  <c r="BE334" i="2"/>
  <c r="BE338" i="2"/>
  <c r="BE339" i="2"/>
  <c r="BE343" i="2"/>
  <c r="BE353" i="2"/>
  <c r="BE354" i="2"/>
  <c r="BE355" i="2"/>
  <c r="BE358" i="2"/>
  <c r="BE359" i="2"/>
  <c r="BE361" i="2"/>
  <c r="BE382" i="2"/>
  <c r="BE386" i="2"/>
  <c r="BE397" i="2"/>
  <c r="BE406" i="2"/>
  <c r="BE412" i="2"/>
  <c r="BE413" i="2"/>
  <c r="BE416" i="2"/>
  <c r="BE420" i="2"/>
  <c r="BE423" i="2"/>
  <c r="BE424" i="2"/>
  <c r="BE429" i="2"/>
  <c r="BE430" i="2"/>
  <c r="BE440" i="2"/>
  <c r="BE441" i="2"/>
  <c r="BE443" i="2"/>
  <c r="BE445" i="2"/>
  <c r="BE446" i="2"/>
  <c r="BE447" i="2"/>
  <c r="BE448" i="2"/>
  <c r="BK323" i="2"/>
  <c r="J323" i="2"/>
  <c r="J113" i="2"/>
  <c r="J126" i="3"/>
  <c r="BE166" i="3"/>
  <c r="BE174" i="3"/>
  <c r="BE177" i="3"/>
  <c r="BE180" i="3"/>
  <c r="BE187" i="3"/>
  <c r="BE191" i="3"/>
  <c r="BE201" i="3"/>
  <c r="BE204" i="3"/>
  <c r="BE205" i="3"/>
  <c r="BE217" i="3"/>
  <c r="J93" i="4"/>
  <c r="J122" i="4"/>
  <c r="J125" i="4"/>
  <c r="BE137" i="4"/>
  <c r="BE143" i="4"/>
  <c r="BE148" i="4"/>
  <c r="BE149" i="4"/>
  <c r="BE150" i="4"/>
  <c r="BE162" i="4"/>
  <c r="E85" i="5"/>
  <c r="BE134" i="5"/>
  <c r="BE135" i="5"/>
  <c r="BE139" i="5"/>
  <c r="BE146" i="5"/>
  <c r="BE159" i="5"/>
  <c r="BE160" i="5"/>
  <c r="BE161" i="5"/>
  <c r="BE182" i="5"/>
  <c r="BE183" i="5"/>
  <c r="BE184" i="5"/>
  <c r="J91" i="6"/>
  <c r="E113" i="6"/>
  <c r="F122" i="6"/>
  <c r="BE129" i="6"/>
  <c r="BE142" i="6"/>
  <c r="J94" i="7"/>
  <c r="F125" i="7"/>
  <c r="BE134" i="7"/>
  <c r="BE140" i="7"/>
  <c r="BE152" i="7"/>
  <c r="BE170" i="7"/>
  <c r="J91" i="9"/>
  <c r="J121" i="9"/>
  <c r="BE153" i="9"/>
  <c r="BE158" i="9"/>
  <c r="BE180" i="9"/>
  <c r="BE191" i="9"/>
  <c r="J124" i="10"/>
  <c r="F127" i="10"/>
  <c r="BE120" i="17"/>
  <c r="BE124" i="17"/>
  <c r="BE125" i="17"/>
  <c r="J139" i="2"/>
  <c r="BE151" i="2"/>
  <c r="BE168" i="2"/>
  <c r="BE178" i="2"/>
  <c r="BE202" i="2"/>
  <c r="BE217" i="2"/>
  <c r="BE263" i="2"/>
  <c r="BE274" i="2"/>
  <c r="BE287" i="2"/>
  <c r="BE342" i="2"/>
  <c r="BE370" i="2"/>
  <c r="BE378" i="2"/>
  <c r="BE384" i="2"/>
  <c r="BE389" i="2"/>
  <c r="BE390" i="2"/>
  <c r="BE391" i="2"/>
  <c r="BE400" i="2"/>
  <c r="BE403" i="2"/>
  <c r="BE404" i="2"/>
  <c r="BE432" i="2"/>
  <c r="BE438" i="2"/>
  <c r="BK442" i="2"/>
  <c r="J442" i="2"/>
  <c r="J122" i="2" s="1"/>
  <c r="E85" i="3"/>
  <c r="J94" i="3"/>
  <c r="BE146" i="3"/>
  <c r="BE164" i="3"/>
  <c r="BE170" i="3"/>
  <c r="BE190" i="3"/>
  <c r="BE194" i="3"/>
  <c r="BE200" i="3"/>
  <c r="BE210" i="3"/>
  <c r="BE211" i="3"/>
  <c r="BE213" i="3"/>
  <c r="BE214" i="3"/>
  <c r="F125" i="4"/>
  <c r="BE140" i="4"/>
  <c r="BE151" i="4"/>
  <c r="BE152" i="4"/>
  <c r="BE133" i="5"/>
  <c r="BE142" i="5"/>
  <c r="BE154" i="5"/>
  <c r="BE199" i="5"/>
  <c r="BE208" i="5"/>
  <c r="BK204" i="5"/>
  <c r="J204" i="5" s="1"/>
  <c r="J105" i="5" s="1"/>
  <c r="BE133" i="6"/>
  <c r="BE135" i="6"/>
  <c r="BE142" i="7"/>
  <c r="BE177" i="7"/>
  <c r="BE182" i="7"/>
  <c r="F94" i="8"/>
  <c r="BE127" i="8"/>
  <c r="BE132" i="8"/>
  <c r="BE133" i="8"/>
  <c r="F120" i="9"/>
  <c r="BE126" i="9"/>
  <c r="BE139" i="9"/>
  <c r="BE329" i="10"/>
  <c r="BE354" i="10"/>
  <c r="BE355" i="10"/>
  <c r="BE356" i="10"/>
  <c r="BE357" i="10"/>
  <c r="BE360" i="10"/>
  <c r="BK131" i="10"/>
  <c r="J131" i="10" s="1"/>
  <c r="J97" i="10" s="1"/>
  <c r="J89" i="11"/>
  <c r="F125" i="11"/>
  <c r="BE135" i="11"/>
  <c r="BE150" i="11"/>
  <c r="BE157" i="11"/>
  <c r="BE161" i="11"/>
  <c r="BE168" i="11"/>
  <c r="BE171" i="11"/>
  <c r="BK131" i="11"/>
  <c r="J131" i="11"/>
  <c r="J98" i="11" s="1"/>
  <c r="E85" i="12"/>
  <c r="F91" i="12"/>
  <c r="J117" i="12"/>
  <c r="BE127" i="12"/>
  <c r="BE135" i="12"/>
  <c r="BK122" i="12"/>
  <c r="BK128" i="12"/>
  <c r="J128" i="12" s="1"/>
  <c r="J100" i="12" s="1"/>
  <c r="E107" i="13"/>
  <c r="F113" i="13"/>
  <c r="BE121" i="13"/>
  <c r="BE124" i="13"/>
  <c r="F92" i="14"/>
  <c r="J113" i="14"/>
  <c r="BE119" i="14"/>
  <c r="BE123" i="14"/>
  <c r="J91" i="15"/>
  <c r="F118" i="15"/>
  <c r="BE139" i="15"/>
  <c r="BE143" i="15"/>
  <c r="BE145" i="15"/>
  <c r="BE147" i="15"/>
  <c r="BE150" i="15"/>
  <c r="BE160" i="15"/>
  <c r="BE161" i="15"/>
  <c r="BE163" i="15"/>
  <c r="BE178" i="15"/>
  <c r="BE181" i="15"/>
  <c r="BE185" i="15"/>
  <c r="F92" i="16"/>
  <c r="F112" i="16"/>
  <c r="BE117" i="16"/>
  <c r="BE125" i="16"/>
  <c r="BE126" i="16"/>
  <c r="BE130" i="16"/>
  <c r="BE131" i="16"/>
  <c r="BE132" i="16"/>
  <c r="BE133" i="16"/>
  <c r="BE134" i="16"/>
  <c r="BE135" i="16"/>
  <c r="BE136" i="16"/>
  <c r="BE137" i="16"/>
  <c r="BE138" i="16"/>
  <c r="E85" i="17"/>
  <c r="J89" i="17"/>
  <c r="F91" i="17"/>
  <c r="J91" i="17"/>
  <c r="F92" i="17"/>
  <c r="J92" i="17"/>
  <c r="BE117" i="17"/>
  <c r="BE118" i="17"/>
  <c r="BE119" i="17"/>
  <c r="BE127" i="17"/>
  <c r="J93" i="2"/>
  <c r="BE150" i="2"/>
  <c r="BE165" i="2"/>
  <c r="BE169" i="2"/>
  <c r="BE171" i="2"/>
  <c r="BE175" i="2"/>
  <c r="BE196" i="2"/>
  <c r="BE199" i="2"/>
  <c r="BE204" i="2"/>
  <c r="BE224" i="2"/>
  <c r="BE225" i="2"/>
  <c r="BE231" i="2"/>
  <c r="BE258" i="2"/>
  <c r="BE268" i="2"/>
  <c r="BE270" i="2"/>
  <c r="BE278" i="2"/>
  <c r="BE281" i="2"/>
  <c r="BE282" i="2"/>
  <c r="BE297" i="2"/>
  <c r="BE302" i="2"/>
  <c r="BE310" i="2"/>
  <c r="BE318" i="2"/>
  <c r="BE319" i="2"/>
  <c r="BE331" i="2"/>
  <c r="BE341" i="2"/>
  <c r="BE352" i="2"/>
  <c r="BE364" i="2"/>
  <c r="BE367" i="2"/>
  <c r="BE372" i="2"/>
  <c r="BE375" i="2"/>
  <c r="BE376" i="2"/>
  <c r="BE394" i="2"/>
  <c r="BE402" i="2"/>
  <c r="F94" i="3"/>
  <c r="BE141" i="3"/>
  <c r="BE142" i="3"/>
  <c r="BE143" i="3"/>
  <c r="BE145" i="3"/>
  <c r="BE148" i="3"/>
  <c r="BE158" i="3"/>
  <c r="BE167" i="3"/>
  <c r="BE183" i="3"/>
  <c r="BE185" i="3"/>
  <c r="BE216" i="3"/>
  <c r="BK151" i="3"/>
  <c r="J151" i="3" s="1"/>
  <c r="J103" i="3" s="1"/>
  <c r="E85" i="4"/>
  <c r="BE132" i="4"/>
  <c r="BE133" i="4"/>
  <c r="BE154" i="4"/>
  <c r="BE157" i="4"/>
  <c r="J91" i="5"/>
  <c r="BE136" i="5"/>
  <c r="BE144" i="5"/>
  <c r="BE155" i="5"/>
  <c r="BE163" i="5"/>
  <c r="BE165" i="5"/>
  <c r="BE166" i="5"/>
  <c r="BE173" i="5"/>
  <c r="BE175" i="5"/>
  <c r="BE178" i="5"/>
  <c r="BE189" i="5"/>
  <c r="BE211" i="5"/>
  <c r="BE212" i="5"/>
  <c r="J94" i="6"/>
  <c r="BE130" i="6"/>
  <c r="J93" i="7"/>
  <c r="BE132" i="7"/>
  <c r="BE133" i="7"/>
  <c r="BE135" i="7"/>
  <c r="BE138" i="7"/>
  <c r="BE141" i="7"/>
  <c r="BE146" i="7"/>
  <c r="BE153" i="7"/>
  <c r="BE159" i="7"/>
  <c r="BE164" i="7"/>
  <c r="BE167" i="7"/>
  <c r="BE174" i="7"/>
  <c r="BE180" i="7"/>
  <c r="J93" i="8"/>
  <c r="BE131" i="8"/>
  <c r="BE137" i="8"/>
  <c r="BE139" i="8"/>
  <c r="BE149" i="8"/>
  <c r="J89" i="9"/>
  <c r="BE162" i="9"/>
  <c r="BE189" i="9"/>
  <c r="J126" i="10"/>
  <c r="BE144" i="10"/>
  <c r="BE147" i="10"/>
  <c r="BE149" i="10"/>
  <c r="BE157" i="10"/>
  <c r="BE158" i="10"/>
  <c r="BE159" i="10"/>
  <c r="BE160" i="10"/>
  <c r="BE162" i="10"/>
  <c r="BE167" i="10"/>
  <c r="BE175" i="10"/>
  <c r="BE182" i="10"/>
  <c r="BE197" i="10"/>
  <c r="BE200" i="10"/>
  <c r="BE201" i="10"/>
  <c r="BE208" i="10"/>
  <c r="BE209" i="10"/>
  <c r="BE214" i="10"/>
  <c r="BE217" i="10"/>
  <c r="BE221" i="10"/>
  <c r="BE229" i="10"/>
  <c r="BE261" i="10"/>
  <c r="BE265" i="10"/>
  <c r="BE277" i="10"/>
  <c r="BE296" i="10"/>
  <c r="BE297" i="10"/>
  <c r="BE302" i="10"/>
  <c r="BE305" i="10"/>
  <c r="BE306" i="10"/>
  <c r="BE307" i="10"/>
  <c r="BE310" i="10"/>
  <c r="BE319" i="10"/>
  <c r="BE320" i="10"/>
  <c r="BE325" i="10"/>
  <c r="BE343" i="10"/>
  <c r="E85" i="11"/>
  <c r="J92" i="11"/>
  <c r="BE130" i="11"/>
  <c r="BE134" i="11"/>
  <c r="BE139" i="11"/>
  <c r="BE166" i="11"/>
  <c r="J92" i="12"/>
  <c r="J115" i="12"/>
  <c r="BE123" i="12"/>
  <c r="BE125" i="12"/>
  <c r="BE134" i="12"/>
  <c r="J91" i="13"/>
  <c r="J111" i="13"/>
  <c r="F114" i="13"/>
  <c r="J114" i="13"/>
  <c r="BE122" i="13"/>
  <c r="BE123" i="13"/>
  <c r="BE120" i="14"/>
  <c r="BE124" i="14"/>
  <c r="F92" i="15"/>
  <c r="BE124" i="15"/>
  <c r="BE126" i="15"/>
  <c r="BE127" i="15"/>
  <c r="BE158" i="15"/>
  <c r="BE173" i="15"/>
  <c r="BE175" i="15"/>
  <c r="BE176" i="15"/>
  <c r="BE182" i="15"/>
  <c r="BE186" i="15"/>
  <c r="BE187" i="15"/>
  <c r="E106" i="16"/>
  <c r="BE122" i="16"/>
  <c r="BE127" i="16"/>
  <c r="BE128" i="16"/>
  <c r="BE129" i="16"/>
  <c r="BE149" i="2"/>
  <c r="BE170" i="2"/>
  <c r="BE180" i="2"/>
  <c r="BE190" i="2"/>
  <c r="BE191" i="2"/>
  <c r="BE192" i="2"/>
  <c r="BE195" i="2"/>
  <c r="BE197" i="2"/>
  <c r="BE201" i="2"/>
  <c r="BE206" i="2"/>
  <c r="BE211" i="2"/>
  <c r="BE219" i="2"/>
  <c r="BE220" i="2"/>
  <c r="BE223" i="2"/>
  <c r="BE227" i="2"/>
  <c r="BE247" i="2"/>
  <c r="BE249" i="2"/>
  <c r="BE259" i="2"/>
  <c r="BE265" i="2"/>
  <c r="BE273" i="2"/>
  <c r="BE288" i="2"/>
  <c r="BE296" i="2"/>
  <c r="BE304" i="2"/>
  <c r="BE305" i="2"/>
  <c r="BE307" i="2"/>
  <c r="BE309" i="2"/>
  <c r="BE312" i="2"/>
  <c r="BE313" i="2"/>
  <c r="BE315" i="2"/>
  <c r="BE321" i="2"/>
  <c r="BE330" i="2"/>
  <c r="BE345" i="2"/>
  <c r="BE347" i="2"/>
  <c r="BE348" i="2"/>
  <c r="BE351" i="2"/>
  <c r="BE366" i="2"/>
  <c r="BE373" i="2"/>
  <c r="BE377" i="2"/>
  <c r="BE383" i="2"/>
  <c r="BE385" i="2"/>
  <c r="BE393" i="2"/>
  <c r="BE407" i="2"/>
  <c r="BE418" i="2"/>
  <c r="BE419" i="2"/>
  <c r="BE422" i="2"/>
  <c r="BE427" i="2"/>
  <c r="BE433" i="2"/>
  <c r="BE149" i="3"/>
  <c r="BE184" i="3"/>
  <c r="BE203" i="3"/>
  <c r="BE206" i="3"/>
  <c r="BE139" i="4"/>
  <c r="BE145" i="4"/>
  <c r="BE158" i="4"/>
  <c r="J94" i="5"/>
  <c r="F126" i="5"/>
  <c r="BE132" i="5"/>
  <c r="BE153" i="5"/>
  <c r="BE158" i="5"/>
  <c r="BE188" i="5"/>
  <c r="BE203" i="5"/>
  <c r="BE205" i="5"/>
  <c r="BE209" i="5"/>
  <c r="BE131" i="6"/>
  <c r="BE137" i="6"/>
  <c r="J91" i="7"/>
  <c r="BE143" i="7"/>
  <c r="BE147" i="7"/>
  <c r="BE155" i="7"/>
  <c r="BE163" i="7"/>
  <c r="BE165" i="7"/>
  <c r="BE169" i="7"/>
  <c r="BE178" i="7"/>
  <c r="BE179" i="7"/>
  <c r="BE181" i="7"/>
  <c r="BE186" i="7"/>
  <c r="BE189" i="7"/>
  <c r="BK156" i="7"/>
  <c r="J156" i="7" s="1"/>
  <c r="J102" i="7" s="1"/>
  <c r="E112" i="8"/>
  <c r="BE145" i="8"/>
  <c r="BE147" i="8"/>
  <c r="BE148" i="8"/>
  <c r="BE129" i="9"/>
  <c r="BE147" i="9"/>
  <c r="BE156" i="9"/>
  <c r="BE161" i="9"/>
  <c r="BE164" i="9"/>
  <c r="BE172" i="9"/>
  <c r="BE173" i="9"/>
  <c r="BE174" i="9"/>
  <c r="BE177" i="9"/>
  <c r="BE181" i="9"/>
  <c r="BE182" i="9"/>
  <c r="BE187" i="9"/>
  <c r="J92" i="10"/>
  <c r="BE142" i="10"/>
  <c r="BE143" i="10"/>
  <c r="BE170" i="10"/>
  <c r="BE181" i="10"/>
  <c r="BE192" i="10"/>
  <c r="BE193" i="10"/>
  <c r="BE196" i="10"/>
  <c r="BE218" i="10"/>
  <c r="BE220" i="10"/>
  <c r="BE239" i="10"/>
  <c r="BE240" i="10"/>
  <c r="BE245" i="10"/>
  <c r="BE246" i="10"/>
  <c r="BE250" i="10"/>
  <c r="BE252" i="10"/>
  <c r="BE275" i="10"/>
  <c r="BE278" i="10"/>
  <c r="BE279" i="10"/>
  <c r="BE280" i="10"/>
  <c r="BE282" i="10"/>
  <c r="BE287" i="10"/>
  <c r="BE301" i="10"/>
  <c r="BE308" i="10"/>
  <c r="BE313" i="10"/>
  <c r="BE321" i="10"/>
  <c r="BE328" i="10"/>
  <c r="BE347" i="10"/>
  <c r="BE352" i="10"/>
  <c r="BE137" i="11"/>
  <c r="BE142" i="11"/>
  <c r="BE155" i="11"/>
  <c r="BE159" i="11"/>
  <c r="BE139" i="12"/>
  <c r="BK124" i="12"/>
  <c r="J124" i="12" s="1"/>
  <c r="J98" i="12" s="1"/>
  <c r="BK126" i="12"/>
  <c r="J126" i="12" s="1"/>
  <c r="J99" i="12" s="1"/>
  <c r="BE119" i="13"/>
  <c r="BE120" i="13"/>
  <c r="E85" i="14"/>
  <c r="F91" i="14"/>
  <c r="BE122" i="14"/>
  <c r="BE128" i="15"/>
  <c r="BE129" i="15"/>
  <c r="BE148" i="15"/>
  <c r="BE149" i="15"/>
  <c r="BE152" i="15"/>
  <c r="BE154" i="15"/>
  <c r="BE164" i="15"/>
  <c r="BE168" i="15"/>
  <c r="BE189" i="15"/>
  <c r="J89" i="16"/>
  <c r="E133" i="2"/>
  <c r="BE166" i="2"/>
  <c r="BE172" i="2"/>
  <c r="BE173" i="2"/>
  <c r="BE209" i="2"/>
  <c r="BE213" i="2"/>
  <c r="BE226" i="2"/>
  <c r="BE232" i="2"/>
  <c r="BE233" i="2"/>
  <c r="BE238" i="2"/>
  <c r="BE240" i="2"/>
  <c r="BE241" i="2"/>
  <c r="BE244" i="2"/>
  <c r="BE245" i="2"/>
  <c r="BE266" i="2"/>
  <c r="BE290" i="2"/>
  <c r="BE298" i="2"/>
  <c r="BE301" i="2"/>
  <c r="BE335" i="2"/>
  <c r="BE349" i="2"/>
  <c r="BE362" i="2"/>
  <c r="BE368" i="2"/>
  <c r="BE387" i="2"/>
  <c r="BE409" i="2"/>
  <c r="BE428" i="2"/>
  <c r="BE135" i="3"/>
  <c r="BE150" i="3"/>
  <c r="BE159" i="3"/>
  <c r="BE160" i="3"/>
  <c r="BE165" i="3"/>
  <c r="BE168" i="3"/>
  <c r="BE176" i="3"/>
  <c r="BE178" i="3"/>
  <c r="BE195" i="3"/>
  <c r="BE199" i="3"/>
  <c r="BK186" i="3"/>
  <c r="J186" i="3" s="1"/>
  <c r="J108" i="3" s="1"/>
  <c r="BE134" i="4"/>
  <c r="BE135" i="4"/>
  <c r="BE160" i="4"/>
  <c r="BE143" i="5"/>
  <c r="BE148" i="5"/>
  <c r="BE149" i="5"/>
  <c r="BE152" i="5"/>
  <c r="BE157" i="5"/>
  <c r="BE181" i="5"/>
  <c r="BE191" i="5"/>
  <c r="BE201" i="5"/>
  <c r="BE210" i="5"/>
  <c r="J93" i="6"/>
  <c r="BE139" i="6"/>
  <c r="BE140" i="6"/>
  <c r="BE139" i="7"/>
  <c r="BE154" i="7"/>
  <c r="BE172" i="7"/>
  <c r="BE185" i="7"/>
  <c r="BE129" i="8"/>
  <c r="BE140" i="8"/>
  <c r="BE141" i="8"/>
  <c r="BE142" i="8"/>
  <c r="BE144" i="8"/>
  <c r="BE152" i="8"/>
  <c r="BE128" i="9"/>
  <c r="BE131" i="9"/>
  <c r="BE133" i="9"/>
  <c r="BE135" i="9"/>
  <c r="BE137" i="9"/>
  <c r="BE142" i="9"/>
  <c r="BE149" i="9"/>
  <c r="BE150" i="9"/>
  <c r="BE151" i="9"/>
  <c r="BE154" i="9"/>
  <c r="BE169" i="9"/>
  <c r="BE175" i="9"/>
  <c r="BE176" i="9"/>
  <c r="BE186" i="9"/>
  <c r="F91" i="10"/>
  <c r="BE132" i="10"/>
  <c r="BE134" i="10"/>
  <c r="BE145" i="10"/>
  <c r="BE165" i="10"/>
  <c r="BE174" i="10"/>
  <c r="BE177" i="10"/>
  <c r="BE179" i="10"/>
  <c r="BE180" i="10"/>
  <c r="BE185" i="10"/>
  <c r="BE186" i="10"/>
  <c r="BE190" i="10"/>
  <c r="BE194" i="10"/>
  <c r="BE198" i="10"/>
  <c r="BE202" i="10"/>
  <c r="BE205" i="10"/>
  <c r="BE207" i="10"/>
  <c r="BE212" i="10"/>
  <c r="BE213" i="10"/>
  <c r="BE222" i="10"/>
  <c r="BE226" i="10"/>
  <c r="BE232" i="10"/>
  <c r="BE234" i="10"/>
  <c r="BE238" i="10"/>
  <c r="BE241" i="10"/>
  <c r="BE243" i="10"/>
  <c r="BE244" i="10"/>
  <c r="BE248" i="10"/>
  <c r="BE249" i="10"/>
  <c r="BE257" i="10"/>
  <c r="BE264" i="10"/>
  <c r="BE267" i="10"/>
  <c r="BE271" i="10"/>
  <c r="BE274" i="10"/>
  <c r="BE283" i="10"/>
  <c r="BE285" i="10"/>
  <c r="BE299" i="10"/>
  <c r="BE326" i="10"/>
  <c r="BE341" i="10"/>
  <c r="BE345" i="10"/>
  <c r="BE346" i="10"/>
  <c r="BE348" i="10"/>
  <c r="BE351" i="10"/>
  <c r="BE358" i="10"/>
  <c r="J91" i="11"/>
  <c r="BE138" i="11"/>
  <c r="BE143" i="11"/>
  <c r="BE148" i="11"/>
  <c r="BE172" i="11"/>
  <c r="BK165" i="11"/>
  <c r="J165" i="11"/>
  <c r="J107" i="11" s="1"/>
  <c r="F92" i="12"/>
  <c r="BE131" i="12"/>
  <c r="BE133" i="12"/>
  <c r="BE126" i="13"/>
  <c r="J89" i="14"/>
  <c r="J114" i="14"/>
  <c r="BE136" i="15"/>
  <c r="BE138" i="15"/>
  <c r="BE155" i="15"/>
  <c r="BE162" i="15"/>
  <c r="BE167" i="15"/>
  <c r="J91" i="16"/>
  <c r="BE119" i="16"/>
  <c r="BE123" i="17"/>
  <c r="BE126" i="17"/>
  <c r="BE152" i="2"/>
  <c r="BE154" i="2"/>
  <c r="BE176" i="2"/>
  <c r="BE179" i="2"/>
  <c r="BE186" i="2"/>
  <c r="BE189" i="2"/>
  <c r="BE193" i="2"/>
  <c r="BE198" i="2"/>
  <c r="BE210" i="2"/>
  <c r="BE214" i="2"/>
  <c r="BE215" i="2"/>
  <c r="BE218" i="2"/>
  <c r="BE228" i="2"/>
  <c r="BE236" i="2"/>
  <c r="BE239" i="2"/>
  <c r="BE243" i="2"/>
  <c r="BE261" i="2"/>
  <c r="BE262" i="2"/>
  <c r="BE267" i="2"/>
  <c r="BE276" i="2"/>
  <c r="BE277" i="2"/>
  <c r="BE292" i="2"/>
  <c r="BE311" i="2"/>
  <c r="BE326" i="2"/>
  <c r="BE337" i="2"/>
  <c r="BE346" i="2"/>
  <c r="BE363" i="2"/>
  <c r="BE379" i="2"/>
  <c r="BE380" i="2"/>
  <c r="BE381" i="2"/>
  <c r="BE388" i="2"/>
  <c r="BE396" i="2"/>
  <c r="BE410" i="2"/>
  <c r="BE417" i="2"/>
  <c r="BE426" i="2"/>
  <c r="J93" i="3"/>
  <c r="BE152" i="3"/>
  <c r="BE155" i="3"/>
  <c r="BE156" i="3"/>
  <c r="BE157" i="3"/>
  <c r="BE161" i="3"/>
  <c r="BE162" i="3"/>
  <c r="BE163" i="3"/>
  <c r="BE179" i="3"/>
  <c r="BE189" i="3"/>
  <c r="BE192" i="3"/>
  <c r="BE207" i="3"/>
  <c r="BE208" i="3"/>
  <c r="BE131" i="4"/>
  <c r="BE146" i="4"/>
  <c r="BE141" i="5"/>
  <c r="BE162" i="5"/>
  <c r="BE187" i="5"/>
  <c r="BE196" i="5"/>
  <c r="BE200" i="5"/>
  <c r="BE202" i="5"/>
  <c r="E85" i="7"/>
  <c r="BE136" i="7"/>
  <c r="BE144" i="7"/>
  <c r="BE145" i="7"/>
  <c r="BE148" i="7"/>
  <c r="BE161" i="7"/>
  <c r="BE166" i="7"/>
  <c r="BE173" i="7"/>
  <c r="BE184" i="7"/>
  <c r="BK188" i="7"/>
  <c r="J188" i="7"/>
  <c r="J106" i="7" s="1"/>
  <c r="J91" i="8"/>
  <c r="BE128" i="8"/>
  <c r="BE135" i="8"/>
  <c r="BE143" i="8"/>
  <c r="BK151" i="8"/>
  <c r="J151" i="8"/>
  <c r="J102" i="8" s="1"/>
  <c r="F92" i="9"/>
  <c r="BE132" i="9"/>
  <c r="BE140" i="9"/>
  <c r="BE141" i="9"/>
  <c r="BE144" i="9"/>
  <c r="BE145" i="9"/>
  <c r="BE146" i="9"/>
  <c r="BE155" i="9"/>
  <c r="BE163" i="9"/>
  <c r="BE165" i="9"/>
  <c r="BE168" i="9"/>
  <c r="BE178" i="9"/>
  <c r="E85" i="10"/>
  <c r="BE135" i="10"/>
  <c r="BE136" i="10"/>
  <c r="BE137" i="10"/>
  <c r="BE146" i="10"/>
  <c r="BE150" i="10"/>
  <c r="BE163" i="10"/>
  <c r="BE184" i="10"/>
  <c r="BE187" i="10"/>
  <c r="BE189" i="10"/>
  <c r="BE191" i="10"/>
  <c r="BE199" i="10"/>
  <c r="BE211" i="10"/>
  <c r="BE219" i="10"/>
  <c r="BE224" i="10"/>
  <c r="BE227" i="10"/>
  <c r="BE236" i="10"/>
  <c r="BE255" i="10"/>
  <c r="BE258" i="10"/>
  <c r="BE259" i="10"/>
  <c r="BE263" i="10"/>
  <c r="BE266" i="10"/>
  <c r="BE268" i="10"/>
  <c r="BE270" i="10"/>
  <c r="BE273" i="10"/>
  <c r="BE276" i="10"/>
  <c r="BE286" i="10"/>
  <c r="BE292" i="10"/>
  <c r="BE293" i="10"/>
  <c r="BE311" i="10"/>
  <c r="BE314" i="10"/>
  <c r="BE317" i="10"/>
  <c r="BE330" i="10"/>
  <c r="BE335" i="10"/>
  <c r="BE336" i="10"/>
  <c r="BE337" i="10"/>
  <c r="BE339" i="10"/>
  <c r="BE344" i="10"/>
  <c r="BE349" i="10"/>
  <c r="BE350" i="10"/>
  <c r="BE359" i="10"/>
  <c r="BE141" i="11"/>
  <c r="BE145" i="11"/>
  <c r="BE146" i="11"/>
  <c r="BE147" i="11"/>
  <c r="BE158" i="11"/>
  <c r="BE164" i="11"/>
  <c r="BE169" i="11"/>
  <c r="BE170" i="11"/>
  <c r="BK152" i="11"/>
  <c r="BE138" i="12"/>
  <c r="BE121" i="14"/>
  <c r="E85" i="15"/>
  <c r="J92" i="15"/>
  <c r="J116" i="15"/>
  <c r="BE130" i="15"/>
  <c r="BE131" i="15"/>
  <c r="BE134" i="15"/>
  <c r="BE135" i="15"/>
  <c r="BE137" i="15"/>
  <c r="BE151" i="15"/>
  <c r="BE156" i="15"/>
  <c r="BE169" i="15"/>
  <c r="BE171" i="15"/>
  <c r="BE188" i="15"/>
  <c r="J92" i="16"/>
  <c r="BE123" i="16"/>
  <c r="BE124" i="16"/>
  <c r="BE121" i="17"/>
  <c r="BE122" i="17"/>
  <c r="J94" i="2"/>
  <c r="BE153" i="2"/>
  <c r="BE155" i="2"/>
  <c r="BE160" i="2"/>
  <c r="BE164" i="2"/>
  <c r="BE174" i="2"/>
  <c r="BE182" i="2"/>
  <c r="BE188" i="2"/>
  <c r="BE194" i="2"/>
  <c r="BE203" i="2"/>
  <c r="BE221" i="2"/>
  <c r="BE230" i="2"/>
  <c r="BE234" i="2"/>
  <c r="BE242" i="2"/>
  <c r="BE246" i="2"/>
  <c r="BE251" i="2"/>
  <c r="BE252" i="2"/>
  <c r="BE253" i="2"/>
  <c r="BE260" i="2"/>
  <c r="BE264" i="2"/>
  <c r="BE279" i="2"/>
  <c r="BE280" i="2"/>
  <c r="BE291" i="2"/>
  <c r="BE294" i="2"/>
  <c r="BE316" i="2"/>
  <c r="BE317" i="2"/>
  <c r="BE322" i="2"/>
  <c r="BE333" i="2"/>
  <c r="BE360" i="2"/>
  <c r="BE365" i="2"/>
  <c r="BE374" i="2"/>
  <c r="BE395" i="2"/>
  <c r="BE401" i="2"/>
  <c r="BE421" i="2"/>
  <c r="BE434" i="2"/>
  <c r="BE138" i="3"/>
  <c r="BE140" i="3"/>
  <c r="BE147" i="3"/>
  <c r="BE169" i="3"/>
  <c r="BE172" i="3"/>
  <c r="BE173" i="3"/>
  <c r="BE175" i="3"/>
  <c r="BE193" i="3"/>
  <c r="BE196" i="3"/>
  <c r="BE197" i="3"/>
  <c r="BE198" i="3"/>
  <c r="BE209" i="3"/>
  <c r="BE215" i="3"/>
  <c r="BE136" i="4"/>
  <c r="BE144" i="4"/>
  <c r="BE159" i="4"/>
  <c r="BE163" i="4"/>
  <c r="BK153" i="4"/>
  <c r="J153" i="4" s="1"/>
  <c r="J104" i="4" s="1"/>
  <c r="BE145" i="5"/>
  <c r="BE147" i="5"/>
  <c r="BE150" i="5"/>
  <c r="BE164" i="5"/>
  <c r="BE167" i="5"/>
  <c r="BE168" i="5"/>
  <c r="BE172" i="5"/>
  <c r="BE174" i="5"/>
  <c r="BE176" i="5"/>
  <c r="BE180" i="5"/>
  <c r="BE186" i="5"/>
  <c r="BE192" i="5"/>
  <c r="BE194" i="5"/>
  <c r="BE128" i="6"/>
  <c r="BE138" i="6"/>
  <c r="BE131" i="7"/>
  <c r="BE149" i="7"/>
  <c r="BE150" i="7"/>
  <c r="BE160" i="7"/>
  <c r="BE162" i="7"/>
  <c r="BE171" i="7"/>
  <c r="BE187" i="7"/>
  <c r="J94" i="8"/>
  <c r="BE130" i="8"/>
  <c r="BE134" i="8"/>
  <c r="BE146" i="8"/>
  <c r="E85" i="9"/>
  <c r="BE136" i="9"/>
  <c r="BE143" i="9"/>
  <c r="BE148" i="9"/>
  <c r="BE157" i="9"/>
  <c r="BE159" i="9"/>
  <c r="BE170" i="9"/>
  <c r="BE183" i="9"/>
  <c r="BE188" i="9"/>
  <c r="BE138" i="10"/>
  <c r="BE139" i="10"/>
  <c r="BE140" i="10"/>
  <c r="BE153" i="10"/>
  <c r="BE164" i="10"/>
  <c r="BE176" i="10"/>
  <c r="BE178" i="10"/>
  <c r="BE183" i="10"/>
  <c r="BE188" i="10"/>
  <c r="BE195" i="10"/>
  <c r="BE203" i="10"/>
  <c r="BE206" i="10"/>
  <c r="BE216" i="10"/>
  <c r="BE223" i="10"/>
  <c r="BE230" i="10"/>
  <c r="BE231" i="10"/>
  <c r="BE233" i="10"/>
  <c r="BE235" i="10"/>
  <c r="BE237" i="10"/>
  <c r="BE242" i="10"/>
  <c r="BE247" i="10"/>
  <c r="BE253" i="10"/>
  <c r="BE256" i="10"/>
  <c r="BE260" i="10"/>
  <c r="BE262" i="10"/>
  <c r="BE269" i="10"/>
  <c r="BE272" i="10"/>
  <c r="BE284" i="10"/>
  <c r="BE288" i="10"/>
  <c r="BE294" i="10"/>
  <c r="BE295" i="10"/>
  <c r="BE298" i="10"/>
  <c r="BE315" i="10"/>
  <c r="BE318" i="10"/>
  <c r="BE322" i="10"/>
  <c r="BE324" i="10"/>
  <c r="BE327" i="10"/>
  <c r="BE334" i="10"/>
  <c r="BE340" i="10"/>
  <c r="BE342" i="10"/>
  <c r="BE361" i="10"/>
  <c r="BE362" i="10"/>
  <c r="BE363" i="10"/>
  <c r="BE132" i="11"/>
  <c r="BE136" i="11"/>
  <c r="BE140" i="11"/>
  <c r="BE149" i="11"/>
  <c r="BE153" i="11"/>
  <c r="BE160" i="11"/>
  <c r="BK154" i="11"/>
  <c r="J154" i="11"/>
  <c r="J103" i="11"/>
  <c r="BK163" i="11"/>
  <c r="J163" i="11" s="1"/>
  <c r="J106" i="11"/>
  <c r="BE129" i="12"/>
  <c r="BE132" i="12"/>
  <c r="BE136" i="12"/>
  <c r="BE137" i="12"/>
  <c r="BE125" i="13"/>
  <c r="BE125" i="15"/>
  <c r="BE132" i="15"/>
  <c r="BE140" i="15"/>
  <c r="BE141" i="15"/>
  <c r="BE142" i="15"/>
  <c r="BE144" i="15"/>
  <c r="BE146" i="15"/>
  <c r="BE159" i="15"/>
  <c r="BE165" i="15"/>
  <c r="BE170" i="15"/>
  <c r="BE172" i="15"/>
  <c r="BE174" i="15"/>
  <c r="BE177" i="15"/>
  <c r="BE179" i="15"/>
  <c r="BE183" i="15"/>
  <c r="BE184" i="15"/>
  <c r="BE118" i="16"/>
  <c r="BE120" i="16"/>
  <c r="BE121" i="16"/>
  <c r="BE148" i="2"/>
  <c r="BE158" i="2"/>
  <c r="BE163" i="2"/>
  <c r="BE181" i="2"/>
  <c r="BE185" i="2"/>
  <c r="BE208" i="2"/>
  <c r="BE222" i="2"/>
  <c r="BE229" i="2"/>
  <c r="BE235" i="2"/>
  <c r="BE250" i="2"/>
  <c r="BE255" i="2"/>
  <c r="BE269" i="2"/>
  <c r="BE275" i="2"/>
  <c r="BE300" i="2"/>
  <c r="BE303" i="2"/>
  <c r="BE314" i="2"/>
  <c r="BE320" i="2"/>
  <c r="BE327" i="2"/>
  <c r="BE332" i="2"/>
  <c r="BE336" i="2"/>
  <c r="BE340" i="2"/>
  <c r="BE344" i="2"/>
  <c r="BE356" i="2"/>
  <c r="BE357" i="2"/>
  <c r="BE369" i="2"/>
  <c r="BE371" i="2"/>
  <c r="BE392" i="2"/>
  <c r="BE399" i="2"/>
  <c r="BE405" i="2"/>
  <c r="BE411" i="2"/>
  <c r="BE415" i="2"/>
  <c r="BE425" i="2"/>
  <c r="BE435" i="2"/>
  <c r="BE436" i="2"/>
  <c r="BE439" i="2"/>
  <c r="BK283" i="2"/>
  <c r="J283" i="2"/>
  <c r="J107" i="2" s="1"/>
  <c r="BE136" i="3"/>
  <c r="BE137" i="3"/>
  <c r="BE182" i="3"/>
  <c r="BE202" i="3"/>
  <c r="BE141" i="4"/>
  <c r="BE161" i="4"/>
  <c r="BE164" i="4"/>
  <c r="J93" i="5"/>
  <c r="BE138" i="5"/>
  <c r="BE140" i="5"/>
  <c r="BE156" i="5"/>
  <c r="BE169" i="5"/>
  <c r="BE170" i="5"/>
  <c r="BE171" i="5"/>
  <c r="BE177" i="5"/>
  <c r="BE185" i="5"/>
  <c r="BE190" i="5"/>
  <c r="BE193" i="5"/>
  <c r="BE195" i="5"/>
  <c r="BE197" i="5"/>
  <c r="BE134" i="6"/>
  <c r="BE143" i="6"/>
  <c r="BE137" i="7"/>
  <c r="BE157" i="7"/>
  <c r="BE168" i="7"/>
  <c r="BE175" i="7"/>
  <c r="BE136" i="8"/>
  <c r="BE138" i="8"/>
  <c r="BE127" i="9"/>
  <c r="BE138" i="9"/>
  <c r="BE166" i="9"/>
  <c r="BE167" i="9"/>
  <c r="BE184" i="9"/>
  <c r="BE190" i="9"/>
  <c r="BE141" i="10"/>
  <c r="BE151" i="10"/>
  <c r="BE154" i="10"/>
  <c r="BE161" i="10"/>
  <c r="BE168" i="10"/>
  <c r="BE169" i="10"/>
  <c r="BE171" i="10"/>
  <c r="BE172" i="10"/>
  <c r="BE173" i="10"/>
  <c r="BE204" i="10"/>
  <c r="BE215" i="10"/>
  <c r="BE225" i="10"/>
  <c r="BE228" i="10"/>
  <c r="BE254" i="10"/>
  <c r="BE289" i="10"/>
  <c r="BE290" i="10"/>
  <c r="BE291" i="10"/>
  <c r="BE303" i="10"/>
  <c r="BE304" i="10"/>
  <c r="BE309" i="10"/>
  <c r="BE312" i="10"/>
  <c r="BE316" i="10"/>
  <c r="BE323" i="10"/>
  <c r="BE331" i="10"/>
  <c r="BE332" i="10"/>
  <c r="BB110" i="1"/>
  <c r="BD110" i="1"/>
  <c r="F37" i="11"/>
  <c r="BD105" i="1"/>
  <c r="F35" i="17"/>
  <c r="BB111" i="1" s="1"/>
  <c r="J36" i="4"/>
  <c r="AW98" i="1" s="1"/>
  <c r="F35" i="10"/>
  <c r="BB104" i="1" s="1"/>
  <c r="F34" i="15"/>
  <c r="BA109" i="1" s="1"/>
  <c r="J34" i="16"/>
  <c r="AW110" i="1" s="1"/>
  <c r="J36" i="8"/>
  <c r="AW102" i="1"/>
  <c r="F38" i="3"/>
  <c r="BC97" i="1" s="1"/>
  <c r="F38" i="6"/>
  <c r="BC100" i="1" s="1"/>
  <c r="F34" i="10"/>
  <c r="BA104" i="1" s="1"/>
  <c r="F36" i="16"/>
  <c r="BC110" i="1" s="1"/>
  <c r="F37" i="4"/>
  <c r="BB98" i="1" s="1"/>
  <c r="F36" i="9"/>
  <c r="BC103" i="1" s="1"/>
  <c r="F37" i="15"/>
  <c r="BD109" i="1" s="1"/>
  <c r="AS94" i="1"/>
  <c r="F38" i="5"/>
  <c r="BC99" i="1" s="1"/>
  <c r="F39" i="6"/>
  <c r="BD100" i="1" s="1"/>
  <c r="F39" i="5"/>
  <c r="BD99" i="1" s="1"/>
  <c r="F34" i="14"/>
  <c r="BA108" i="1" s="1"/>
  <c r="F37" i="6"/>
  <c r="BB100" i="1" s="1"/>
  <c r="F36" i="15"/>
  <c r="BC109" i="1" s="1"/>
  <c r="F36" i="10"/>
  <c r="BC104" i="1" s="1"/>
  <c r="F36" i="11"/>
  <c r="BC105" i="1" s="1"/>
  <c r="J34" i="17"/>
  <c r="AW111" i="1" s="1"/>
  <c r="F34" i="9"/>
  <c r="BA103" i="1" s="1"/>
  <c r="F34" i="12"/>
  <c r="BA106" i="1" s="1"/>
  <c r="J36" i="5"/>
  <c r="AW99" i="1" s="1"/>
  <c r="F38" i="7"/>
  <c r="BC101" i="1" s="1"/>
  <c r="F34" i="11"/>
  <c r="BA105" i="1"/>
  <c r="F37" i="14"/>
  <c r="BD108" i="1" s="1"/>
  <c r="F37" i="12"/>
  <c r="BD106" i="1" s="1"/>
  <c r="F36" i="3"/>
  <c r="BA97" i="1" s="1"/>
  <c r="F37" i="5"/>
  <c r="BB99" i="1" s="1"/>
  <c r="J34" i="10"/>
  <c r="AW104" i="1" s="1"/>
  <c r="J34" i="9"/>
  <c r="AW103" i="1" s="1"/>
  <c r="F37" i="7"/>
  <c r="BB101" i="1" s="1"/>
  <c r="F35" i="12"/>
  <c r="BB106" i="1" s="1"/>
  <c r="F37" i="2"/>
  <c r="BB96" i="1" s="1"/>
  <c r="J36" i="7"/>
  <c r="AW101" i="1" s="1"/>
  <c r="F37" i="8"/>
  <c r="BB102" i="1" s="1"/>
  <c r="F37" i="3"/>
  <c r="BB97" i="1"/>
  <c r="F37" i="17"/>
  <c r="BD111" i="1" s="1"/>
  <c r="F36" i="17"/>
  <c r="BC111" i="1"/>
  <c r="F37" i="10"/>
  <c r="BD104" i="1" s="1"/>
  <c r="F39" i="2"/>
  <c r="BD96" i="1" s="1"/>
  <c r="F37" i="9"/>
  <c r="BD103" i="1" s="1"/>
  <c r="F35" i="11"/>
  <c r="BB105" i="1"/>
  <c r="F35" i="13"/>
  <c r="BB107" i="1"/>
  <c r="F35" i="14"/>
  <c r="BB108" i="1" s="1"/>
  <c r="J34" i="15"/>
  <c r="AW109" i="1" s="1"/>
  <c r="J36" i="3"/>
  <c r="AW97" i="1" s="1"/>
  <c r="F36" i="4"/>
  <c r="BA98" i="1" s="1"/>
  <c r="F36" i="8"/>
  <c r="BA102" i="1"/>
  <c r="F37" i="13"/>
  <c r="BD107" i="1"/>
  <c r="F36" i="2"/>
  <c r="BA96" i="1" s="1"/>
  <c r="F35" i="9"/>
  <c r="BB103" i="1" s="1"/>
  <c r="F36" i="13"/>
  <c r="BC107" i="1"/>
  <c r="F36" i="14"/>
  <c r="BC108" i="1" s="1"/>
  <c r="F36" i="6"/>
  <c r="BA100" i="1" s="1"/>
  <c r="F39" i="7"/>
  <c r="BD101" i="1" s="1"/>
  <c r="F39" i="4"/>
  <c r="BD98" i="1"/>
  <c r="F38" i="8"/>
  <c r="BC102" i="1"/>
  <c r="J34" i="11"/>
  <c r="AW105" i="1"/>
  <c r="J34" i="12"/>
  <c r="AW106" i="1" s="1"/>
  <c r="J34" i="13"/>
  <c r="AW107" i="1" s="1"/>
  <c r="F35" i="15"/>
  <c r="BB109" i="1" s="1"/>
  <c r="F34" i="16"/>
  <c r="BA110" i="1" s="1"/>
  <c r="F38" i="2"/>
  <c r="BC96" i="1" s="1"/>
  <c r="F38" i="4"/>
  <c r="BC98" i="1"/>
  <c r="F36" i="7"/>
  <c r="BA101" i="1" s="1"/>
  <c r="F39" i="8"/>
  <c r="BD102" i="1"/>
  <c r="F36" i="12"/>
  <c r="BC106" i="1" s="1"/>
  <c r="F36" i="5"/>
  <c r="BA99" i="1" s="1"/>
  <c r="F39" i="3"/>
  <c r="BD97" i="1" s="1"/>
  <c r="F34" i="13"/>
  <c r="BA107" i="1" s="1"/>
  <c r="F34" i="17"/>
  <c r="BA111" i="1"/>
  <c r="J36" i="6"/>
  <c r="AW100" i="1" s="1"/>
  <c r="J34" i="14"/>
  <c r="AW108" i="1" s="1"/>
  <c r="J36" i="2"/>
  <c r="AW96" i="1" s="1"/>
  <c r="T128" i="11" l="1"/>
  <c r="R131" i="10"/>
  <c r="R128" i="11"/>
  <c r="P155" i="10"/>
  <c r="P130" i="10"/>
  <c r="AU104" i="1" s="1"/>
  <c r="BK126" i="6"/>
  <c r="BK125" i="6" s="1"/>
  <c r="J125" i="6" s="1"/>
  <c r="J32" i="6" s="1"/>
  <c r="AG100" i="1" s="1"/>
  <c r="R146" i="2"/>
  <c r="T133" i="3"/>
  <c r="T132" i="3"/>
  <c r="R124" i="9"/>
  <c r="P133" i="3"/>
  <c r="R122" i="15"/>
  <c r="R130" i="5"/>
  <c r="R129" i="5"/>
  <c r="T124" i="9"/>
  <c r="T122" i="15"/>
  <c r="P126" i="6"/>
  <c r="P125" i="6"/>
  <c r="AU100" i="1" s="1"/>
  <c r="BK285" i="2"/>
  <c r="J285" i="2" s="1"/>
  <c r="J108" i="2" s="1"/>
  <c r="R155" i="10"/>
  <c r="R130" i="10" s="1"/>
  <c r="P129" i="7"/>
  <c r="P128" i="7"/>
  <c r="AU101" i="1" s="1"/>
  <c r="T146" i="2"/>
  <c r="T130" i="5"/>
  <c r="T129" i="5"/>
  <c r="P285" i="2"/>
  <c r="T126" i="6"/>
  <c r="T125" i="6"/>
  <c r="T129" i="4"/>
  <c r="T128" i="4" s="1"/>
  <c r="R133" i="3"/>
  <c r="P153" i="3"/>
  <c r="BK155" i="10"/>
  <c r="J155" i="10" s="1"/>
  <c r="J101" i="10" s="1"/>
  <c r="P129" i="4"/>
  <c r="P128" i="4"/>
  <c r="AU98" i="1" s="1"/>
  <c r="R153" i="3"/>
  <c r="T129" i="7"/>
  <c r="T128" i="7"/>
  <c r="P146" i="2"/>
  <c r="P145" i="2" s="1"/>
  <c r="AU96" i="1" s="1"/>
  <c r="P122" i="15"/>
  <c r="AU109" i="1" s="1"/>
  <c r="T285" i="2"/>
  <c r="P130" i="5"/>
  <c r="P129" i="5"/>
  <c r="AU99" i="1" s="1"/>
  <c r="BK151" i="11"/>
  <c r="J151" i="11"/>
  <c r="J101" i="11"/>
  <c r="BK121" i="12"/>
  <c r="J121" i="12" s="1"/>
  <c r="J96" i="12" s="1"/>
  <c r="R129" i="4"/>
  <c r="R128" i="4" s="1"/>
  <c r="R285" i="2"/>
  <c r="P124" i="9"/>
  <c r="AU103" i="1"/>
  <c r="BK129" i="11"/>
  <c r="J129" i="11" s="1"/>
  <c r="J97" i="11" s="1"/>
  <c r="BK129" i="4"/>
  <c r="J129" i="4" s="1"/>
  <c r="J99" i="4" s="1"/>
  <c r="BK155" i="4"/>
  <c r="J155" i="4" s="1"/>
  <c r="J105" i="4" s="1"/>
  <c r="J127" i="6"/>
  <c r="J100" i="6" s="1"/>
  <c r="J286" i="2"/>
  <c r="J109" i="2" s="1"/>
  <c r="BK150" i="8"/>
  <c r="J150" i="8"/>
  <c r="J101" i="8"/>
  <c r="BK133" i="3"/>
  <c r="J133" i="3" s="1"/>
  <c r="J99" i="3" s="1"/>
  <c r="BK153" i="3"/>
  <c r="J153" i="3" s="1"/>
  <c r="J104" i="3" s="1"/>
  <c r="BK125" i="8"/>
  <c r="J125" i="8"/>
  <c r="J99" i="8" s="1"/>
  <c r="J156" i="10"/>
  <c r="J102" i="10"/>
  <c r="J152" i="11"/>
  <c r="J102" i="11" s="1"/>
  <c r="J122" i="12"/>
  <c r="J97" i="12"/>
  <c r="BK117" i="14"/>
  <c r="J117" i="14" s="1"/>
  <c r="J96" i="14" s="1"/>
  <c r="BK146" i="2"/>
  <c r="J146" i="2" s="1"/>
  <c r="J99" i="2" s="1"/>
  <c r="BK130" i="5"/>
  <c r="BK129" i="5"/>
  <c r="J129" i="5"/>
  <c r="J32" i="5" s="1"/>
  <c r="AG99" i="1" s="1"/>
  <c r="J207" i="5"/>
  <c r="J107" i="5" s="1"/>
  <c r="BK129" i="7"/>
  <c r="BK128" i="7" s="1"/>
  <c r="J128" i="7" s="1"/>
  <c r="J98" i="7" s="1"/>
  <c r="BK124" i="9"/>
  <c r="J124" i="9" s="1"/>
  <c r="J30" i="9" s="1"/>
  <c r="AG103" i="1" s="1"/>
  <c r="BK162" i="11"/>
  <c r="J162" i="11" s="1"/>
  <c r="J105" i="11" s="1"/>
  <c r="BK122" i="15"/>
  <c r="J122" i="15" s="1"/>
  <c r="J96" i="15" s="1"/>
  <c r="J118" i="13"/>
  <c r="J97" i="13"/>
  <c r="J30" i="13"/>
  <c r="AG107" i="1" s="1"/>
  <c r="J35" i="7"/>
  <c r="AV101" i="1" s="1"/>
  <c r="AT101" i="1" s="1"/>
  <c r="F33" i="9"/>
  <c r="AZ103" i="1" s="1"/>
  <c r="J35" i="8"/>
  <c r="AV102" i="1" s="1"/>
  <c r="AT102" i="1" s="1"/>
  <c r="J35" i="2"/>
  <c r="AV96" i="1" s="1"/>
  <c r="AT96" i="1" s="1"/>
  <c r="F35" i="4"/>
  <c r="AZ98" i="1" s="1"/>
  <c r="J33" i="10"/>
  <c r="AV104" i="1" s="1"/>
  <c r="AT104" i="1" s="1"/>
  <c r="F33" i="16"/>
  <c r="AZ110" i="1" s="1"/>
  <c r="J33" i="9"/>
  <c r="AV103" i="1" s="1"/>
  <c r="AT103" i="1" s="1"/>
  <c r="F35" i="7"/>
  <c r="AZ101" i="1" s="1"/>
  <c r="BC95" i="1"/>
  <c r="BC94" i="1" s="1"/>
  <c r="W32" i="1" s="1"/>
  <c r="J35" i="5"/>
  <c r="AV99" i="1" s="1"/>
  <c r="AT99" i="1" s="1"/>
  <c r="J30" i="16"/>
  <c r="AG110" i="1" s="1"/>
  <c r="F33" i="12"/>
  <c r="AZ106" i="1" s="1"/>
  <c r="F35" i="6"/>
  <c r="AZ100" i="1" s="1"/>
  <c r="F33" i="14"/>
  <c r="AZ108" i="1"/>
  <c r="F33" i="17"/>
  <c r="AZ111" i="1" s="1"/>
  <c r="J33" i="17"/>
  <c r="AV111" i="1" s="1"/>
  <c r="AT111" i="1" s="1"/>
  <c r="F35" i="3"/>
  <c r="AZ97" i="1" s="1"/>
  <c r="F35" i="5"/>
  <c r="AZ99" i="1"/>
  <c r="F33" i="15"/>
  <c r="AZ109" i="1" s="1"/>
  <c r="J30" i="17"/>
  <c r="AG111" i="1"/>
  <c r="BD95" i="1"/>
  <c r="BD94" i="1" s="1"/>
  <c r="W33" i="1" s="1"/>
  <c r="J33" i="16"/>
  <c r="AV110" i="1" s="1"/>
  <c r="AT110" i="1" s="1"/>
  <c r="F35" i="2"/>
  <c r="AZ96" i="1" s="1"/>
  <c r="F33" i="13"/>
  <c r="AZ107" i="1"/>
  <c r="BA95" i="1"/>
  <c r="AW95" i="1" s="1"/>
  <c r="BB95" i="1"/>
  <c r="AX95" i="1" s="1"/>
  <c r="J33" i="15"/>
  <c r="AV109" i="1" s="1"/>
  <c r="AT109" i="1" s="1"/>
  <c r="J35" i="6"/>
  <c r="AV100" i="1" s="1"/>
  <c r="AT100" i="1" s="1"/>
  <c r="F33" i="11"/>
  <c r="AZ105" i="1"/>
  <c r="J33" i="12"/>
  <c r="AV106" i="1" s="1"/>
  <c r="AT106" i="1" s="1"/>
  <c r="J33" i="14"/>
  <c r="AV108" i="1" s="1"/>
  <c r="AT108" i="1" s="1"/>
  <c r="J35" i="3"/>
  <c r="AV97" i="1" s="1"/>
  <c r="AT97" i="1" s="1"/>
  <c r="J35" i="4"/>
  <c r="AV98" i="1"/>
  <c r="AT98" i="1" s="1"/>
  <c r="J33" i="11"/>
  <c r="AV105" i="1"/>
  <c r="AT105" i="1" s="1"/>
  <c r="J33" i="13"/>
  <c r="AV107" i="1" s="1"/>
  <c r="AT107" i="1" s="1"/>
  <c r="F35" i="8"/>
  <c r="AZ102" i="1" s="1"/>
  <c r="F33" i="10"/>
  <c r="AZ104" i="1" s="1"/>
  <c r="AN111" i="1" l="1"/>
  <c r="AN103" i="1"/>
  <c r="BK130" i="10"/>
  <c r="J130" i="10" s="1"/>
  <c r="J96" i="10" s="1"/>
  <c r="P132" i="3"/>
  <c r="AU97" i="1"/>
  <c r="T145" i="2"/>
  <c r="R145" i="2"/>
  <c r="R132" i="3"/>
  <c r="J41" i="6"/>
  <c r="J39" i="17"/>
  <c r="J39" i="13"/>
  <c r="J39" i="16"/>
  <c r="J39" i="9"/>
  <c r="J41" i="5"/>
  <c r="BK128" i="4"/>
  <c r="J128" i="4" s="1"/>
  <c r="J32" i="4" s="1"/>
  <c r="AG98" i="1" s="1"/>
  <c r="AN98" i="1" s="1"/>
  <c r="J98" i="6"/>
  <c r="BK145" i="2"/>
  <c r="J145" i="2" s="1"/>
  <c r="J32" i="2" s="1"/>
  <c r="AG96" i="1" s="1"/>
  <c r="AN96" i="1" s="1"/>
  <c r="J130" i="5"/>
  <c r="J99" i="5"/>
  <c r="BK128" i="11"/>
  <c r="J128" i="11" s="1"/>
  <c r="J96" i="11" s="1"/>
  <c r="BK124" i="8"/>
  <c r="J124" i="8" s="1"/>
  <c r="J98" i="8" s="1"/>
  <c r="J98" i="5"/>
  <c r="J96" i="9"/>
  <c r="J126" i="6"/>
  <c r="J99" i="6" s="1"/>
  <c r="J129" i="7"/>
  <c r="J99" i="7" s="1"/>
  <c r="BK132" i="3"/>
  <c r="J132" i="3" s="1"/>
  <c r="J98" i="3" s="1"/>
  <c r="AN100" i="1"/>
  <c r="AN107" i="1"/>
  <c r="AN99" i="1"/>
  <c r="AN110" i="1"/>
  <c r="AU95" i="1"/>
  <c r="AU94" i="1" s="1"/>
  <c r="AZ95" i="1"/>
  <c r="AV95" i="1" s="1"/>
  <c r="AT95" i="1" s="1"/>
  <c r="J30" i="12"/>
  <c r="AG106" i="1" s="1"/>
  <c r="AN106" i="1" s="1"/>
  <c r="J30" i="15"/>
  <c r="AG109" i="1" s="1"/>
  <c r="AN109" i="1" s="1"/>
  <c r="J32" i="7"/>
  <c r="AG101" i="1" s="1"/>
  <c r="AN101" i="1" s="1"/>
  <c r="AY95" i="1"/>
  <c r="AY94" i="1"/>
  <c r="J30" i="14"/>
  <c r="AG108" i="1" s="1"/>
  <c r="AN108" i="1" s="1"/>
  <c r="BA94" i="1"/>
  <c r="W30" i="1" s="1"/>
  <c r="J30" i="10"/>
  <c r="AG104" i="1" s="1"/>
  <c r="AN104" i="1" s="1"/>
  <c r="BB94" i="1"/>
  <c r="AX94" i="1" s="1"/>
  <c r="J41" i="2" l="1"/>
  <c r="J98" i="2"/>
  <c r="J98" i="4"/>
  <c r="J39" i="15"/>
  <c r="J39" i="12"/>
  <c r="J41" i="4"/>
  <c r="J39" i="10"/>
  <c r="J39" i="14"/>
  <c r="J41" i="7"/>
  <c r="AW94" i="1"/>
  <c r="AK30" i="1" s="1"/>
  <c r="J32" i="8"/>
  <c r="AG102" i="1" s="1"/>
  <c r="AN102" i="1" s="1"/>
  <c r="J32" i="3"/>
  <c r="AG97" i="1" s="1"/>
  <c r="AN97" i="1" s="1"/>
  <c r="AZ94" i="1"/>
  <c r="AV94" i="1" s="1"/>
  <c r="AK29" i="1" s="1"/>
  <c r="J30" i="11"/>
  <c r="AG105" i="1" s="1"/>
  <c r="AN105" i="1" s="1"/>
  <c r="W31" i="1"/>
  <c r="J41" i="8" l="1"/>
  <c r="J39" i="11"/>
  <c r="J41" i="3"/>
  <c r="AG95" i="1"/>
  <c r="AG94" i="1" s="1"/>
  <c r="AT94" i="1"/>
  <c r="W29" i="1"/>
  <c r="AN95" i="1" l="1"/>
  <c r="AN94" i="1"/>
  <c r="AK26" i="1"/>
  <c r="AK35" i="1" s="1"/>
</calcChain>
</file>

<file path=xl/sharedStrings.xml><?xml version="1.0" encoding="utf-8"?>
<sst xmlns="http://schemas.openxmlformats.org/spreadsheetml/2006/main" count="16491" uniqueCount="2825">
  <si>
    <t>Export Komplet</t>
  </si>
  <si>
    <t/>
  </si>
  <si>
    <t>2.0</t>
  </si>
  <si>
    <t>False</t>
  </si>
  <si>
    <t>{1d4c90b3-0a71-4b7e-9fe2-6e606f5dc582}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</si>
  <si>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</si>
  <si>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</si>
  <si>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</si>
  <si>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</si>
  <si>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</si>
  <si>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</si>
  <si>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</si>
  <si>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</si>
  <si>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</si>
  <si>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14/2020-P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</si>
  <si>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</si>
  <si>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</si>
  <si>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měnírny Sad Boženy Němcové</t>
  </si>
  <si>
    <t>KSO:</t>
  </si>
  <si>
    <t>CC-CZ:</t>
  </si>
  <si>
    <t>Místo:</t>
  </si>
  <si>
    <t>Ostrava</t>
  </si>
  <si>
    <t>Datum:</t>
  </si>
  <si>
    <t>30. 6. 2020</t>
  </si>
  <si>
    <t>Zadavatel:</t>
  </si>
  <si>
    <t>IČ:</t>
  </si>
  <si>
    <t>Dopravní podnik Ostrava a.s.</t>
  </si>
  <si>
    <t>DIČ:</t>
  </si>
  <si>
    <t>Uchazeč:</t>
  </si>
  <si>
    <t>Vyplň údaj</t>
  </si>
  <si>
    <t>Projektant:</t>
  </si>
  <si>
    <t>Ing. Jaromír Ferdian</t>
  </si>
  <si>
    <t>True</t>
  </si>
  <si>
    <t>Zpracovatel:</t>
  </si>
  <si>
    <t xml:space="preserve"> </t>
  </si>
  <si>
    <t>Poznámka:</t>
  </si>
  <si>
    <t>Rozpočet zpracován v CÚ ÚRS 2020/I.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</si>
  <si>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</si>
  <si>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</si>
  <si>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</si>
  <si>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</si>
  <si>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</si>
  <si>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</si>
  <si>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</si>
  <si>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</si>
  <si>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</si>
  <si>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</si>
  <si>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</si>
  <si>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</si>
  <si>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</si>
  <si>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</si>
  <si>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</si>
  <si>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</si>
  <si>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</si>
  <si>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</si>
  <si>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</si>
  <si>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</si>
  <si>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</si>
  <si>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</si>
  <si>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</si>
  <si>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</si>
  <si>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</si>
  <si>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</si>
  <si>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</si>
  <si>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</si>
  <si>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</si>
  <si>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</si>
  <si>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</si>
  <si>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</si>
  <si>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</si>
  <si>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</si>
  <si>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</si>
  <si>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</si>
  <si>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</si>
  <si>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</si>
  <si>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</si>
  <si>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</si>
  <si>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</si>
  <si>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</si>
  <si>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</si>
  <si>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</si>
  <si>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01</t>
  </si>
  <si>
    <t>Rekonstrukce budov měnírny Sad Boženy Němcové</t>
  </si>
  <si>
    <t>STA</t>
  </si>
  <si>
    <t>1</t>
  </si>
  <si>
    <t>{5b34f0cf-8072-492b-9348-bf56a8913048}</t>
  </si>
  <si>
    <t>2</t>
  </si>
  <si>
    <t>/</t>
  </si>
  <si>
    <t>01</t>
  </si>
  <si>
    <t>DSO 01.1 - Stavební část - STAVBA - započitatelné náklady</t>
  </si>
  <si>
    <t>Soupis</t>
  </si>
  <si>
    <t>{4e283dce-b404-4b61-89c6-898112f98465}</t>
  </si>
  <si>
    <t>02</t>
  </si>
  <si>
    <t>DSO 01.1 - Stavební část - STŘECHA, KLEMPÍŘSKÉ PRÁCE - nezapočitatelné náklady</t>
  </si>
  <si>
    <t>{8a498e7c-ee65-4952-8072-5ec580b7d6b1}</t>
  </si>
  <si>
    <t>03</t>
  </si>
  <si>
    <t>DSO 01.1 - Stavební část - HYDROIZOLACE SUTERÉNU - nezapočitatelné náklady</t>
  </si>
  <si>
    <t>{934f60e8-a836-4c7c-b0c6-10e3b524b634}</t>
  </si>
  <si>
    <t>04</t>
  </si>
  <si>
    <t>DSO 01 - Stavební část - OPLOCENÍ - nezapočitatelné náklady</t>
  </si>
  <si>
    <t>{29312ae5-d2e0-4e37-b764-96008801ff57}</t>
  </si>
  <si>
    <t>05</t>
  </si>
  <si>
    <t>DSO 01.2 - VZDUCHOTECHNIKA - započitatelné náklady</t>
  </si>
  <si>
    <t>{1448307b-c1fa-4b87-ac68-2bc4e167bb42}</t>
  </si>
  <si>
    <t>06</t>
  </si>
  <si>
    <t>DSO 01.1 - Stavební část - ZPEVNĚNÉ PLOCHY - nezapočitatelné náklady</t>
  </si>
  <si>
    <t>{3356db61-2273-4fbf-8dc9-a53503e69bbf}</t>
  </si>
  <si>
    <t>07</t>
  </si>
  <si>
    <t>DSO 01.1 - Stavební část - VÝKOPY A ZÁSYPY - nezapočitatelné náklady</t>
  </si>
  <si>
    <t>{3f973823-6f51-433e-bc71-315626cba859}</t>
  </si>
  <si>
    <t>PS1</t>
  </si>
  <si>
    <t>Společná část</t>
  </si>
  <si>
    <t>{7029d4c5-4681-4e3f-a84c-ab89a7cda4a0}</t>
  </si>
  <si>
    <t>PS2</t>
  </si>
  <si>
    <t>Rozvodna 22kV</t>
  </si>
  <si>
    <t>{bbd426f3-30a8-4761-b1cc-f701df893dfc}</t>
  </si>
  <si>
    <t>PS3</t>
  </si>
  <si>
    <t>Stejnosměrné zařízení</t>
  </si>
  <si>
    <t>{78bb7d24-e227-4995-926e-89b616f1f5ca}</t>
  </si>
  <si>
    <t>PS4</t>
  </si>
  <si>
    <t>Vlastní spotřeba</t>
  </si>
  <si>
    <t>{814e0214-2510-4605-a3bd-46c3e442a7b9}</t>
  </si>
  <si>
    <t>PS5</t>
  </si>
  <si>
    <t>Zařízení pro detekci požáru</t>
  </si>
  <si>
    <t>{02d340ea-3b06-4573-aa35-30fd8fb93a9b}</t>
  </si>
  <si>
    <t>PS6</t>
  </si>
  <si>
    <t>Dálkové ovládání a poruchová signalizace</t>
  </si>
  <si>
    <t>{caf28f3e-23a1-45a5-a6ad-657c66d245b0}</t>
  </si>
  <si>
    <t>PS7</t>
  </si>
  <si>
    <t>Elektroinstalace</t>
  </si>
  <si>
    <t>{da87037f-7614-40b9-bffe-96ae38309fff}</t>
  </si>
  <si>
    <t>PS8</t>
  </si>
  <si>
    <t>Kamerový systém</t>
  </si>
  <si>
    <t>{9d3f762f-9a06-498e-bd2a-0ea24ad42e54}</t>
  </si>
  <si>
    <t>VRN</t>
  </si>
  <si>
    <t>Vedlejší rozpočtové náklady</t>
  </si>
  <si>
    <t>{c6d145fd-f86e-414d-bb9d-be9a0ecbcaa0}</t>
  </si>
  <si>
    <t>KRYCÍ LIST SOUPISU PRACÍ</t>
  </si>
  <si>
    <t>Objekt:</t>
  </si>
  <si>
    <t>SO 01 - Rekonstrukce budov měnírny Sad Boženy Němcové</t>
  </si>
  <si>
    <t>Soupis:</t>
  </si>
  <si>
    <t>01 - DSO 01.1 - Stavební část - STAVBA - započitatelné náklady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</si>
  <si>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</si>
  <si>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</si>
  <si>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</si>
  <si>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</si>
  <si>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</si>
  <si>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</si>
  <si>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</si>
  <si>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</si>
  <si>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</si>
  <si>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</si>
  <si>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</si>
  <si>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</si>
  <si>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</si>
  <si>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</si>
  <si>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</si>
  <si>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</si>
  <si>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</si>
  <si>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</si>
  <si>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</si>
  <si>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732 - Ústřední vytápění - strojovny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</si>
  <si>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</si>
  <si>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</si>
  <si>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</si>
  <si>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</si>
  <si>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</si>
  <si>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</si>
  <si>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</si>
  <si>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</si>
  <si>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787 - Dokončovací práce - zasklívání</t>
  </si>
  <si>
    <t xml:space="preserve">    789 - Povrchové úpravy ocelových konstrukcí a technologických zařízení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</si>
  <si>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</si>
  <si>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</si>
  <si>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</si>
  <si>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</si>
  <si>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</si>
  <si>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</si>
  <si>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</si>
  <si>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</si>
  <si>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</si>
  <si>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</si>
  <si>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</si>
  <si>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</si>
  <si>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</si>
  <si>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</si>
  <si>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</si>
  <si>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</si>
  <si>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</si>
  <si>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</si>
  <si>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113107031</t>
  </si>
  <si>
    <t>Odstranění podkladu z betonu prostého tl 150 mm při překopech ručně</t>
  </si>
  <si>
    <t>m2</t>
  </si>
  <si>
    <t>4</t>
  </si>
  <si>
    <t>-379174245</t>
  </si>
  <si>
    <t>131313102</t>
  </si>
  <si>
    <t>Hloubení jam v nesoudržných horninách třídy těžitelnosti II, skupiny 4 ručně</t>
  </si>
  <si>
    <t>m3</t>
  </si>
  <si>
    <t>-136948960</t>
  </si>
  <si>
    <t>3</t>
  </si>
  <si>
    <t>162751137</t>
  </si>
  <si>
    <t>Vodorovné přemístění do 10000 m výkopku/sypaniny z horniny třídy těžitelnosti II, skupiny 4 a 5</t>
  </si>
  <si>
    <t>2107075250</t>
  </si>
  <si>
    <t>171201221</t>
  </si>
  <si>
    <t>Poplatek za uložení na skládce (skládkovné) zeminy a kamení kód odpadu 17 05 04</t>
  </si>
  <si>
    <t>t</t>
  </si>
  <si>
    <t>-1334971281</t>
  </si>
  <si>
    <t>5</t>
  </si>
  <si>
    <t>171251201</t>
  </si>
  <si>
    <t>Uložení sypaniny na skládky nebo meziskládky</t>
  </si>
  <si>
    <t>-1709491162</t>
  </si>
  <si>
    <t>6</t>
  </si>
  <si>
    <t>174151101</t>
  </si>
  <si>
    <t>Zásyp jam, šachet rýh nebo kolem objektů sypaninou se zhutněním</t>
  </si>
  <si>
    <t>1142766055</t>
  </si>
  <si>
    <t>7</t>
  </si>
  <si>
    <t>M</t>
  </si>
  <si>
    <t>58344197</t>
  </si>
  <si>
    <t>štěrkodrť frakce 0/63 (přírodní drcené kamenivo lomové)</t>
  </si>
  <si>
    <t>8</t>
  </si>
  <si>
    <t>1308973352</t>
  </si>
  <si>
    <t>181152302</t>
  </si>
  <si>
    <t>Úprava pláně v zářezech se zhutněním</t>
  </si>
  <si>
    <t>788389085</t>
  </si>
  <si>
    <t>Zakládání</t>
  </si>
  <si>
    <t>9</t>
  </si>
  <si>
    <t>271572211</t>
  </si>
  <si>
    <t>Podsyp pod základové konstrukce se zhutněním z netříděného štěrkopísku</t>
  </si>
  <si>
    <t>1834162709</t>
  </si>
  <si>
    <t>10</t>
  </si>
  <si>
    <t>273313711</t>
  </si>
  <si>
    <t>Základové desky z betonu tř. C 20/25</t>
  </si>
  <si>
    <t>1177323708</t>
  </si>
  <si>
    <t>11</t>
  </si>
  <si>
    <t>273351121</t>
  </si>
  <si>
    <t>Zřízení bednění základových desek</t>
  </si>
  <si>
    <t>-1193891703</t>
  </si>
  <si>
    <t>12</t>
  </si>
  <si>
    <t>273351122</t>
  </si>
  <si>
    <t>Odstranění bednění základových desek</t>
  </si>
  <si>
    <t>-2118906560</t>
  </si>
  <si>
    <t>13</t>
  </si>
  <si>
    <t>275313811</t>
  </si>
  <si>
    <t>Základové patky z betonu tř. C 25/30</t>
  </si>
  <si>
    <t>2140614233</t>
  </si>
  <si>
    <t>14</t>
  </si>
  <si>
    <t>275321511</t>
  </si>
  <si>
    <t>Základové patky ze ŽB bez zvýšených nároků na prostředí tř. C 25/30</t>
  </si>
  <si>
    <t>482601015</t>
  </si>
  <si>
    <t>275351121</t>
  </si>
  <si>
    <t>Zřízení bednění základových patek</t>
  </si>
  <si>
    <t>-1411504354</t>
  </si>
  <si>
    <t>16</t>
  </si>
  <si>
    <t>275351122</t>
  </si>
  <si>
    <t>Odstranění bednění základových patek</t>
  </si>
  <si>
    <t>1647015428</t>
  </si>
  <si>
    <t>17</t>
  </si>
  <si>
    <t>275362021</t>
  </si>
  <si>
    <t>Výztuž základových patek svařovanými sítěmi Kari</t>
  </si>
  <si>
    <t>1373776361</t>
  </si>
  <si>
    <t>18</t>
  </si>
  <si>
    <t>279311115-1</t>
  </si>
  <si>
    <t>Zabetonování základového zdiva prostým betonem tř. C 20/25</t>
  </si>
  <si>
    <t>-298627480</t>
  </si>
  <si>
    <t>Svislé a kompletní konstrukce</t>
  </si>
  <si>
    <t>19</t>
  </si>
  <si>
    <t>311272031</t>
  </si>
  <si>
    <t>Zdivo z pórobetonových tvárnic hladkých přes P2 do P4 přes 450 do 600 kg/m3 na tenkovrstvou maltu tl 200 mm</t>
  </si>
  <si>
    <t>969156671</t>
  </si>
  <si>
    <t>20</t>
  </si>
  <si>
    <t>311272111</t>
  </si>
  <si>
    <t>Zdivo z pórobetonových tvárnic hladkých do P2 do 450 kg/m3 na tenkovrstvou maltu tl 250 mm</t>
  </si>
  <si>
    <t>1125012673</t>
  </si>
  <si>
    <t>311272221</t>
  </si>
  <si>
    <t>Zdivo z pórobetonových tvárnic na pero a drážku do P2 do 450 kg/m3 na tenkovrstvou maltu tl 300 mm</t>
  </si>
  <si>
    <t>478482317</t>
  </si>
  <si>
    <t>22</t>
  </si>
  <si>
    <t>317143452</t>
  </si>
  <si>
    <t>Překlad nosný z pórobetonu ve zdech tl 300 mm dl přes 1300 do 1500 mm</t>
  </si>
  <si>
    <t>kus</t>
  </si>
  <si>
    <t>-774952074</t>
  </si>
  <si>
    <t>23</t>
  </si>
  <si>
    <t>317143454</t>
  </si>
  <si>
    <t>Překlad nosný z pórobetonu ve zdech tl 300 mm dl přes 1800 do 2100 mm</t>
  </si>
  <si>
    <t>1819572616</t>
  </si>
  <si>
    <t>24</t>
  </si>
  <si>
    <t>317944321</t>
  </si>
  <si>
    <t>Válcované nosníky do č.12 dodatečně osazované do připravených otvorů</t>
  </si>
  <si>
    <t>-1963802736</t>
  </si>
  <si>
    <t>25</t>
  </si>
  <si>
    <t>341121115</t>
  </si>
  <si>
    <t>Oprava panelu s výztuží s pevnostním můstkem při hloubce poškozeného místa do 50 mm</t>
  </si>
  <si>
    <t>614768572</t>
  </si>
  <si>
    <t>26</t>
  </si>
  <si>
    <t>342291131-1</t>
  </si>
  <si>
    <t>Ukotvení dozdívek k betonovým konstrukcím plochými kotvami</t>
  </si>
  <si>
    <t>m</t>
  </si>
  <si>
    <t>-1283578454</t>
  </si>
  <si>
    <t>27</t>
  </si>
  <si>
    <t>346244381</t>
  </si>
  <si>
    <t>Plentování jednostranné v do 200 mm válcovaných nosníků cihlami</t>
  </si>
  <si>
    <t>1049161353</t>
  </si>
  <si>
    <t>Vodorovné konstrukce</t>
  </si>
  <si>
    <t>28</t>
  </si>
  <si>
    <t>411361221</t>
  </si>
  <si>
    <t>Výztuž stropů betonářskou ocelí 10 216</t>
  </si>
  <si>
    <t>343828749</t>
  </si>
  <si>
    <t>29</t>
  </si>
  <si>
    <t>411361821</t>
  </si>
  <si>
    <t>Výztuž stropů betonářskou ocelí 10 505</t>
  </si>
  <si>
    <t>-930224412</t>
  </si>
  <si>
    <t>30</t>
  </si>
  <si>
    <t>411362021</t>
  </si>
  <si>
    <t>Výztuž stropů svařovanými sítěmi Kari</t>
  </si>
  <si>
    <t>1174961627</t>
  </si>
  <si>
    <t>31</t>
  </si>
  <si>
    <t>411386611-1</t>
  </si>
  <si>
    <t>Zabetonování kapes ze suchých směsí pl do 0,09 m2 ve stropech vč. bednění</t>
  </si>
  <si>
    <t>-612535382</t>
  </si>
  <si>
    <t>32</t>
  </si>
  <si>
    <t>411388621</t>
  </si>
  <si>
    <t>Zabetonování otvorů ve stropech nebo v klenbách  včetně lešení, bednění, odbednění a výztuže (materiál v ceně) ze suchých směsí, tl. do 150 mm ve stropech železobetonových, tvárnicových a prefabrikovaných plochy do 0,25 m2</t>
  </si>
  <si>
    <t>-1654286656</t>
  </si>
  <si>
    <t>33</t>
  </si>
  <si>
    <t>411388631</t>
  </si>
  <si>
    <t>Zabetonování otvorů ve stropech nebo v klenbách  včetně lešení, bednění, odbednění a výztuže (materiál v ceně) ze suchých směsí, tl. do 150 mm ve stropech železobetonových, tvárnicových a prefabrikovaných plochy přes 0,25 do 1 m2</t>
  </si>
  <si>
    <t>-337006294</t>
  </si>
  <si>
    <t>Úpravy povrchů, podlahy a osazování výplní</t>
  </si>
  <si>
    <t>34</t>
  </si>
  <si>
    <t>611325421</t>
  </si>
  <si>
    <t>Oprava vnitřní vápenocementové štukové omítky stropů v rozsahu plochy do 10%</t>
  </si>
  <si>
    <t>-279839222</t>
  </si>
  <si>
    <t>35</t>
  </si>
  <si>
    <t>611331152</t>
  </si>
  <si>
    <t>Cementová omítka štuková dvouvrstvá ocelí hlazená vnitřních stropů žebrových nanášená ručně</t>
  </si>
  <si>
    <t>55065419</t>
  </si>
  <si>
    <t>36</t>
  </si>
  <si>
    <t>612131101</t>
  </si>
  <si>
    <t>Cementový postřik vnitřních stěn nanášený celoplošně ručně</t>
  </si>
  <si>
    <t>442576363</t>
  </si>
  <si>
    <t>37</t>
  </si>
  <si>
    <t>612142001</t>
  </si>
  <si>
    <t>Potažení vnitřních stěn sklovláknitým pletivem vtlačeným do tenkovrstvé hmoty</t>
  </si>
  <si>
    <t>-1523631796</t>
  </si>
  <si>
    <t>38</t>
  </si>
  <si>
    <t>612321141</t>
  </si>
  <si>
    <t>Vápenocementová omítka štuková dvouvrstvá vnitřních stěn nanášená ručně</t>
  </si>
  <si>
    <t>848793464</t>
  </si>
  <si>
    <t>39</t>
  </si>
  <si>
    <t>612325422</t>
  </si>
  <si>
    <t>Oprava vnitřní vápenocementové štukové omítky stěn v rozsahu plochy do 30%</t>
  </si>
  <si>
    <t>-112373283</t>
  </si>
  <si>
    <t>40</t>
  </si>
  <si>
    <t>612331151</t>
  </si>
  <si>
    <t>Cementová omítka štuková dvouvrstvá ocelí hlazená vnitřních stěn nanášená ručně</t>
  </si>
  <si>
    <t>959325497</t>
  </si>
  <si>
    <t>41</t>
  </si>
  <si>
    <t>612821002</t>
  </si>
  <si>
    <t>Vnitřní sanační štuková omítka pro vlhké zdivo prováděná ručně</t>
  </si>
  <si>
    <t>917241915</t>
  </si>
  <si>
    <t>42</t>
  </si>
  <si>
    <t>612821031</t>
  </si>
  <si>
    <t>Vnitřní vyrovnávací sanační omítka prováděná ručně</t>
  </si>
  <si>
    <t>-701476582</t>
  </si>
  <si>
    <t>43</t>
  </si>
  <si>
    <t>619995001</t>
  </si>
  <si>
    <t>Začištění omítek kolem oken, dveří, podlah nebo obkladů</t>
  </si>
  <si>
    <t>-957598123</t>
  </si>
  <si>
    <t>44</t>
  </si>
  <si>
    <t>622131101</t>
  </si>
  <si>
    <t>Cementový postřik vnějších stěn nanášený celoplošně ručně</t>
  </si>
  <si>
    <t>28379265</t>
  </si>
  <si>
    <t>45</t>
  </si>
  <si>
    <t>622142001</t>
  </si>
  <si>
    <t>Potažení vnějších stěn sklovláknitým pletivem vtlačeným do tenkovrstvé hmoty</t>
  </si>
  <si>
    <t>-665789058</t>
  </si>
  <si>
    <t>46</t>
  </si>
  <si>
    <t>622211011</t>
  </si>
  <si>
    <t>Montáž kontaktního zateplení vnějších stěn lepením a mechanickým kotvením polystyrénových desek tl do 80 mm</t>
  </si>
  <si>
    <t>1565600025</t>
  </si>
  <si>
    <t>47</t>
  </si>
  <si>
    <t>28376441</t>
  </si>
  <si>
    <t>deska z polystyrénu XPS, hrana rovná a strukturovaný povrch 300kPa tl 60mm</t>
  </si>
  <si>
    <t>1914849754</t>
  </si>
  <si>
    <t>48</t>
  </si>
  <si>
    <t>622212001</t>
  </si>
  <si>
    <t>Montáž kontaktního zateplení vnějšího ostění, nadpraží nebo parapetu hl. špalety do 200 mm lepením desek z polystyrenu tl do 40 mm</t>
  </si>
  <si>
    <t>1813338383</t>
  </si>
  <si>
    <t>49</t>
  </si>
  <si>
    <t>28376470</t>
  </si>
  <si>
    <t>deska z polystyrénu XPS, hrana rovná a strukturovaný povrch 200kPa tl 20mm</t>
  </si>
  <si>
    <t>-257320804</t>
  </si>
  <si>
    <t>50</t>
  </si>
  <si>
    <t>622212071</t>
  </si>
  <si>
    <t>Montáž kontaktního zateplení vnějšího ostění, nadpraží nebo parapetu hl. špalety do 400 mm lepením desek z polystyrenu tl do 120 mm</t>
  </si>
  <si>
    <t>1613492738</t>
  </si>
  <si>
    <t>51</t>
  </si>
  <si>
    <t>28375950</t>
  </si>
  <si>
    <t>deska EPS 100 fasádní λ=0,037 tl 100mm</t>
  </si>
  <si>
    <t>-729699899</t>
  </si>
  <si>
    <t>52</t>
  </si>
  <si>
    <t>622321131</t>
  </si>
  <si>
    <t>Potažení vnějších stěn vápenocementovým aktivovaným štukem tloušťky do 3 mm</t>
  </si>
  <si>
    <t>1536434364</t>
  </si>
  <si>
    <t>53</t>
  </si>
  <si>
    <t>622331101</t>
  </si>
  <si>
    <t>Cementová omítka hrubá jednovrstvá nezatřená vnějších stěn nanášená ručně</t>
  </si>
  <si>
    <t>274655949</t>
  </si>
  <si>
    <t>54</t>
  </si>
  <si>
    <t>622335112</t>
  </si>
  <si>
    <t>Oprava cementové štukové omítky vnějších stěn v rozsahu do 30%</t>
  </si>
  <si>
    <t>-2135412636</t>
  </si>
  <si>
    <t>55</t>
  </si>
  <si>
    <t>622511111</t>
  </si>
  <si>
    <t>Tenkovrstvá akrylátová mozaiková střednězrnná omítka včetně penetrace vnějších stěn</t>
  </si>
  <si>
    <t>-479858872</t>
  </si>
  <si>
    <t>56</t>
  </si>
  <si>
    <t>622532021</t>
  </si>
  <si>
    <t>Tenkovrstvá silikonová hydrofilní zrnitá omítka tl. 2,0 mm včetně penetrace vnějších stěn</t>
  </si>
  <si>
    <t>2070499711</t>
  </si>
  <si>
    <t>57</t>
  </si>
  <si>
    <t>622821011</t>
  </si>
  <si>
    <t>Vnější sanační zatřená omítka pro vlhké a zasolené zdivo prováděná ručně</t>
  </si>
  <si>
    <t>619425163</t>
  </si>
  <si>
    <t>58</t>
  </si>
  <si>
    <t>624631212</t>
  </si>
  <si>
    <t>Tmelení akrylátovým tmelem spár prefabrikovaných dílců š do 20 mm včetně penetrace</t>
  </si>
  <si>
    <t>666863231</t>
  </si>
  <si>
    <t>59</t>
  </si>
  <si>
    <t>629135102</t>
  </si>
  <si>
    <t>Vyrovnávací vrstva pod klempířské prvky z MC š do 300 mm</t>
  </si>
  <si>
    <t>1240396326</t>
  </si>
  <si>
    <t>60</t>
  </si>
  <si>
    <t>629991011</t>
  </si>
  <si>
    <t>Zakrytí výplní otvorů a svislých ploch fólií přilepenou lepící páskou</t>
  </si>
  <si>
    <t>-1113600210</t>
  </si>
  <si>
    <t>61</t>
  </si>
  <si>
    <t>632451033</t>
  </si>
  <si>
    <t>Vyrovnávací potěr tl do 40 mm z MC 15 provedený v ploše</t>
  </si>
  <si>
    <t>2099986587</t>
  </si>
  <si>
    <t>62</t>
  </si>
  <si>
    <t>642942611</t>
  </si>
  <si>
    <t>Osazování zárubní nebo rámů dveřních kovových do 2,5 m2 na montážní pěnu</t>
  </si>
  <si>
    <t>344798072</t>
  </si>
  <si>
    <t>63</t>
  </si>
  <si>
    <t>642944121</t>
  </si>
  <si>
    <t>Osazování ocelových zárubní dodatečné pl do 2,5 m2</t>
  </si>
  <si>
    <t>-1323341654</t>
  </si>
  <si>
    <t>64</t>
  </si>
  <si>
    <t>642944221</t>
  </si>
  <si>
    <t>Osazování ocelových zárubní dodatečné pl přes 2,5 m2</t>
  </si>
  <si>
    <t>1803048478</t>
  </si>
  <si>
    <t>Ostatní konstrukce a práce, bourání</t>
  </si>
  <si>
    <t>65</t>
  </si>
  <si>
    <t>919726122</t>
  </si>
  <si>
    <t>Geotextilie pro ochranu, separaci a filtraci netkaná měrná hmotnost do 300 g/m2</t>
  </si>
  <si>
    <t>1968854448</t>
  </si>
  <si>
    <t>66</t>
  </si>
  <si>
    <t>919735123</t>
  </si>
  <si>
    <t>Řezání stávajícího betonového krytu hl do 150 mm</t>
  </si>
  <si>
    <t>-627657840</t>
  </si>
  <si>
    <t>67</t>
  </si>
  <si>
    <t>941111121</t>
  </si>
  <si>
    <t>Montáž lešení řadového trubkového lehkého s podlahami zatížení do 200 kg/m2 š do 1,2 m v do 10 m</t>
  </si>
  <si>
    <t>1763547155</t>
  </si>
  <si>
    <t>68</t>
  </si>
  <si>
    <t>941111221</t>
  </si>
  <si>
    <t>Příplatek k lešení řadovému trubkovému lehkému s podlahami š 1,2 m v 10 m za první a ZKD den použití</t>
  </si>
  <si>
    <t>99888881</t>
  </si>
  <si>
    <t>69</t>
  </si>
  <si>
    <t>941111821</t>
  </si>
  <si>
    <t>Demontáž lešení řadového trubkového lehkého s podlahami zatížení do 200 kg/m2 š do 1,2 m v do 10 m</t>
  </si>
  <si>
    <t>443844372</t>
  </si>
  <si>
    <t>70</t>
  </si>
  <si>
    <t>949101111</t>
  </si>
  <si>
    <t>Lešení pomocné pro objekty pozemních staveb s lešeňovou podlahou v do 1,9 m zatížení do 150 kg/m2</t>
  </si>
  <si>
    <t>-2097694641</t>
  </si>
  <si>
    <t>71</t>
  </si>
  <si>
    <t>949101112</t>
  </si>
  <si>
    <t>Lešení pomocné pro objekty pozemních staveb s lešeňovou podlahou v do 3,5 m zatížení do 150 kg/m2</t>
  </si>
  <si>
    <t>1028939590</t>
  </si>
  <si>
    <t>72</t>
  </si>
  <si>
    <t>952901221</t>
  </si>
  <si>
    <t>Vyčištění budov průmyslových objektů při jakékoliv výšce podlaží</t>
  </si>
  <si>
    <t>984386161</t>
  </si>
  <si>
    <t>73</t>
  </si>
  <si>
    <t>953312122</t>
  </si>
  <si>
    <t>Vložky do svislých dilatačních spár z extrudovaných polystyrénových desek tl 20 mm</t>
  </si>
  <si>
    <t>1097686223</t>
  </si>
  <si>
    <t>74</t>
  </si>
  <si>
    <t>953961215</t>
  </si>
  <si>
    <t>Kotvy chemickou patronou M 20 hl 170 mm do betonu, ŽB nebo kamene s vyvrtáním otvoru</t>
  </si>
  <si>
    <t>-1893075303</t>
  </si>
  <si>
    <t>75</t>
  </si>
  <si>
    <t>953965121</t>
  </si>
  <si>
    <t>Kotevní šroub pro chemické kotvy M 12 dl 160 mm</t>
  </si>
  <si>
    <t>9480849</t>
  </si>
  <si>
    <t>76</t>
  </si>
  <si>
    <t>961044111</t>
  </si>
  <si>
    <t>Bourání základů z betonu prostého</t>
  </si>
  <si>
    <t>-931456326</t>
  </si>
  <si>
    <t>77</t>
  </si>
  <si>
    <t>961055111</t>
  </si>
  <si>
    <t>Bourání základů ze ŽB</t>
  </si>
  <si>
    <t>2009073836</t>
  </si>
  <si>
    <t>78</t>
  </si>
  <si>
    <t>965045113</t>
  </si>
  <si>
    <t>Bourání potěrů cementových nebo pískocementových tl do 50 mm pl přes 4 m2</t>
  </si>
  <si>
    <t>1510809028</t>
  </si>
  <si>
    <t>79</t>
  </si>
  <si>
    <t>965046111</t>
  </si>
  <si>
    <t>Broušení stávajících betonových podlah úběr do 3 mm</t>
  </si>
  <si>
    <t>2019091291</t>
  </si>
  <si>
    <t>80</t>
  </si>
  <si>
    <t>965081313</t>
  </si>
  <si>
    <t>Bourání podlah z dlaždic betonových, teracových nebo čedičových tl do 20 mm plochy přes 1 m2</t>
  </si>
  <si>
    <t>-1926267212</t>
  </si>
  <si>
    <t>81</t>
  </si>
  <si>
    <t>966055121-1</t>
  </si>
  <si>
    <t>Vybourání částí ŽB říms vyložených přes 500 mm - betonová rampa</t>
  </si>
  <si>
    <t>1528861619</t>
  </si>
  <si>
    <t>82</t>
  </si>
  <si>
    <t>967041112</t>
  </si>
  <si>
    <t>Přisekání rovných ostění v betonu (zešikmení otvorů pro betonáž)</t>
  </si>
  <si>
    <t>-453677497</t>
  </si>
  <si>
    <t>83</t>
  </si>
  <si>
    <t>968072244</t>
  </si>
  <si>
    <t>Vybourání kovových rámů oken jednoduchých včetně křídel pl do 1 m2</t>
  </si>
  <si>
    <t>-409783029</t>
  </si>
  <si>
    <t>84</t>
  </si>
  <si>
    <t>968072455</t>
  </si>
  <si>
    <t>Vybourání kovových dveřních zárubní pl do 2 m2</t>
  </si>
  <si>
    <t>-611139748</t>
  </si>
  <si>
    <t>85</t>
  </si>
  <si>
    <t>968072456</t>
  </si>
  <si>
    <t>Vybourání kovových dveřních zárubní pl přes 2 m2</t>
  </si>
  <si>
    <t>-1739239299</t>
  </si>
  <si>
    <t>86</t>
  </si>
  <si>
    <t>971042651</t>
  </si>
  <si>
    <t>Vybourání otvorů v betonových příčkách a zdech pl do 4 m2</t>
  </si>
  <si>
    <t>-1727831580</t>
  </si>
  <si>
    <t>87</t>
  </si>
  <si>
    <t>972054491</t>
  </si>
  <si>
    <t>Vybourání otvorů v ŽB stropech nebo klenbách pl do 1 m2 tl přes 80 mm</t>
  </si>
  <si>
    <t>806517053</t>
  </si>
  <si>
    <t>88</t>
  </si>
  <si>
    <t>973011191</t>
  </si>
  <si>
    <t>Vysekání kapes ve stěnách nebo stropech z betonu lehkého do 15x15x100 mm</t>
  </si>
  <si>
    <t>870943448</t>
  </si>
  <si>
    <t>89</t>
  </si>
  <si>
    <t>973045131</t>
  </si>
  <si>
    <t>Vysekání kapes ve zdivu z betonu pro upevňovací prvky hl do 150 mm</t>
  </si>
  <si>
    <t>-903201004</t>
  </si>
  <si>
    <t>90</t>
  </si>
  <si>
    <t>973048151</t>
  </si>
  <si>
    <t>Vysekání kapes ve zdivu z betonu pro zavázání příček nebo zdí tl do 450 mm</t>
  </si>
  <si>
    <t>2112088717</t>
  </si>
  <si>
    <t>91</t>
  </si>
  <si>
    <t>977151113</t>
  </si>
  <si>
    <t>Jádrové vrty diamantovými korunkami do D 50 mm do stavebních materiálů</t>
  </si>
  <si>
    <t>-2051412928</t>
  </si>
  <si>
    <t>92</t>
  </si>
  <si>
    <t>977151115</t>
  </si>
  <si>
    <t>Jádrové vrty diamantovými korunkami do D 70 mm do stavebních materiálů</t>
  </si>
  <si>
    <t>-738033651</t>
  </si>
  <si>
    <t>93</t>
  </si>
  <si>
    <t>977151118</t>
  </si>
  <si>
    <t>Jádrové vrty diamantovými korunkami do D 100 mm do stavebních materiálů</t>
  </si>
  <si>
    <t>-1355973782</t>
  </si>
  <si>
    <t>94</t>
  </si>
  <si>
    <t>977151121</t>
  </si>
  <si>
    <t>Jádrové vrty diamantovými korunkami do D 120 mm do stavebních materiálů</t>
  </si>
  <si>
    <t>-464447464</t>
  </si>
  <si>
    <t>95</t>
  </si>
  <si>
    <t>977211111</t>
  </si>
  <si>
    <t>Řezání stěnovou pilou ŽB kcí s výztuží průměru do 16 mm hl do 200 mm</t>
  </si>
  <si>
    <t>1560331382</t>
  </si>
  <si>
    <t>96</t>
  </si>
  <si>
    <t>977211112</t>
  </si>
  <si>
    <t>Řezání stěnovou pilou ŽB kcí s výztuží průměru do 16 mm hl do 350 mm</t>
  </si>
  <si>
    <t>1432630474</t>
  </si>
  <si>
    <t>97</t>
  </si>
  <si>
    <t>978011121</t>
  </si>
  <si>
    <t>Otlučení (osekání) vnitřní vápenné nebo vápenocementové omítky stropů v rozsahu do 10 %</t>
  </si>
  <si>
    <t>-1638872682</t>
  </si>
  <si>
    <t>98</t>
  </si>
  <si>
    <t>978013141</t>
  </si>
  <si>
    <t>Otlučení (osekání) vnitřní vápenné nebo vápenocementové omítky stěn v rozsahu do 30 %</t>
  </si>
  <si>
    <t>140470996</t>
  </si>
  <si>
    <t>99</t>
  </si>
  <si>
    <t>978021121</t>
  </si>
  <si>
    <t>Otlučení (osekání) cementových omítek vnitřních stěn v rozsahu do 10 %</t>
  </si>
  <si>
    <t>964874432</t>
  </si>
  <si>
    <t>100</t>
  </si>
  <si>
    <t>978021191</t>
  </si>
  <si>
    <t>Otlučení (osekání) cementových omítek vnitřních stěn v rozsahu do 100 %</t>
  </si>
  <si>
    <t>-618669471</t>
  </si>
  <si>
    <t>101</t>
  </si>
  <si>
    <t>978021221</t>
  </si>
  <si>
    <t>Otlučení (osekání) cementových omítek vnitřních stropů v rozsahu do 10 %</t>
  </si>
  <si>
    <t>-50439389</t>
  </si>
  <si>
    <t>102</t>
  </si>
  <si>
    <t>978036141</t>
  </si>
  <si>
    <t>Otlučení (osekání) cementových omítek vnějších ploch v rozsahu do 30 %</t>
  </si>
  <si>
    <t>-172447419</t>
  </si>
  <si>
    <t>103</t>
  </si>
  <si>
    <t>978059641</t>
  </si>
  <si>
    <t>Odsekání a odebrání obkladů stěn z vnějších obkládaček plochy přes 1 m2</t>
  </si>
  <si>
    <t>367001060</t>
  </si>
  <si>
    <t>104</t>
  </si>
  <si>
    <t>985112121</t>
  </si>
  <si>
    <t>Odsekání degradovaného betonu líce kleneb a podhledů tl do 10 mm</t>
  </si>
  <si>
    <t>-1576660552</t>
  </si>
  <si>
    <t>105</t>
  </si>
  <si>
    <t>985121123</t>
  </si>
  <si>
    <t>Tryskání degradovaného betonu stěn a rubu kleneb vodou pod tlakem do 2500 barů</t>
  </si>
  <si>
    <t>1883837070</t>
  </si>
  <si>
    <t>106</t>
  </si>
  <si>
    <t>985131111</t>
  </si>
  <si>
    <t>Očištění ploch stěn, rubu kleneb a podlah tlakovou vodou</t>
  </si>
  <si>
    <t>1993303608</t>
  </si>
  <si>
    <t>107</t>
  </si>
  <si>
    <t>985142111</t>
  </si>
  <si>
    <t>Vysekání spojovací hmoty ze spár zdiva hl do 40 mm dl do 6 m/m2</t>
  </si>
  <si>
    <t>1735363852</t>
  </si>
  <si>
    <t>108</t>
  </si>
  <si>
    <t>985311213</t>
  </si>
  <si>
    <t>Reprofilace líce kleneb a podhledů cementovými sanačními maltami tl 30 mm</t>
  </si>
  <si>
    <t>364814457</t>
  </si>
  <si>
    <t>109</t>
  </si>
  <si>
    <t>985312112</t>
  </si>
  <si>
    <t>Stěrka k vyrovnání betonových ploch stěn tl 3 mm</t>
  </si>
  <si>
    <t>-523758286</t>
  </si>
  <si>
    <t>110</t>
  </si>
  <si>
    <t>985312124</t>
  </si>
  <si>
    <t>Stěrka k vyrovnání betonových ploch líce kleneb a podhledů tl 5 mm</t>
  </si>
  <si>
    <t>1174327891</t>
  </si>
  <si>
    <t>111</t>
  </si>
  <si>
    <t>985312132</t>
  </si>
  <si>
    <t>Stěrka k vyrovnání betonových ploch rubu kleneb a podlah tl 3 mm</t>
  </si>
  <si>
    <t>-1200984750</t>
  </si>
  <si>
    <t>112</t>
  </si>
  <si>
    <t>985321111</t>
  </si>
  <si>
    <t>Ochranný nátěr výztuže na cementové bázi stěn, líce kleneb a podhledů 1 vrstva tl 1 mm</t>
  </si>
  <si>
    <t>-1351841047</t>
  </si>
  <si>
    <t>113</t>
  </si>
  <si>
    <t>985323111</t>
  </si>
  <si>
    <t>Spojovací můstek reprofilovaného betonu na cementové bázi tl 1 mm</t>
  </si>
  <si>
    <t>-1419198159</t>
  </si>
  <si>
    <t>114</t>
  </si>
  <si>
    <t>985324112</t>
  </si>
  <si>
    <t>Impregnační gelový nátěr betonu dvojnásobný (OS-A)</t>
  </si>
  <si>
    <t>-1660842970</t>
  </si>
  <si>
    <t>115</t>
  </si>
  <si>
    <t>985324231</t>
  </si>
  <si>
    <t>Ochranný akrylátový nátěr betonu trojnásobný se stěrkou (OS-D)</t>
  </si>
  <si>
    <t>705442369</t>
  </si>
  <si>
    <t>116</t>
  </si>
  <si>
    <t>R66-3</t>
  </si>
  <si>
    <t>Injektáž zjevných trhlin v podlaze 1. NP</t>
  </si>
  <si>
    <t>celk</t>
  </si>
  <si>
    <t>54050304</t>
  </si>
  <si>
    <t>117</t>
  </si>
  <si>
    <t>R99-1</t>
  </si>
  <si>
    <t>Podepření stropu pro transpotrt traf T1, T2, T3 - D+M + demontáž</t>
  </si>
  <si>
    <t>-654412384</t>
  </si>
  <si>
    <t>118</t>
  </si>
  <si>
    <t>R99-2</t>
  </si>
  <si>
    <t>Odtěžení znečištěné štěrkové výplně havarijních jímek 1.PP</t>
  </si>
  <si>
    <t>2132916985</t>
  </si>
  <si>
    <t>997</t>
  </si>
  <si>
    <t>Přesun sutě</t>
  </si>
  <si>
    <t>119</t>
  </si>
  <si>
    <t>997013152</t>
  </si>
  <si>
    <t>Vnitrostaveništní doprava suti a vybouraných hmot pro budovy v do 9 m s omezením mechanizace</t>
  </si>
  <si>
    <t>1459476178</t>
  </si>
  <si>
    <t>120</t>
  </si>
  <si>
    <t>997013501</t>
  </si>
  <si>
    <t>Odvoz suti a vybouraných hmot na skládku nebo meziskládku do 1 km se složením</t>
  </si>
  <si>
    <t>1906703147</t>
  </si>
  <si>
    <t>121</t>
  </si>
  <si>
    <t>997013509</t>
  </si>
  <si>
    <t>Příplatek k odvozu suti a vybouraných hmot na skládku ZKD 1 km přes 1 km</t>
  </si>
  <si>
    <t>-719399289</t>
  </si>
  <si>
    <t>122</t>
  </si>
  <si>
    <t>997013601</t>
  </si>
  <si>
    <t>Poplatek za uložení na skládce (skládkovné) stavebního odpadu betonového kód odpadu 17 01 01</t>
  </si>
  <si>
    <t>1081498226</t>
  </si>
  <si>
    <t>123</t>
  </si>
  <si>
    <t>997013602</t>
  </si>
  <si>
    <t>Poplatek za uložení na skládce (skládkovné) stavebního odpadu železobetonového kód odpadu 17 01 01</t>
  </si>
  <si>
    <t>2080510583</t>
  </si>
  <si>
    <t>124</t>
  </si>
  <si>
    <t>997013607</t>
  </si>
  <si>
    <t>Poplatek za uložení na skládce (skládkovné) stavebního odpadu keramického kód odpadu 17 01 03</t>
  </si>
  <si>
    <t>-781350013</t>
  </si>
  <si>
    <t>125</t>
  </si>
  <si>
    <t>997013631</t>
  </si>
  <si>
    <t>Poplatek za uložení na skládce (skládkovné) stavebního odpadu směsného kód odpadu 17 09 04</t>
  </si>
  <si>
    <t>1860891213</t>
  </si>
  <si>
    <t>126</t>
  </si>
  <si>
    <t>997013813</t>
  </si>
  <si>
    <t>Poplatek za uložení na skládce (skládkovné) stavebního odpadu z plastických hmot kód odpadu 17 02 03</t>
  </si>
  <si>
    <t>-2103107534</t>
  </si>
  <si>
    <t>127</t>
  </si>
  <si>
    <t>997013814</t>
  </si>
  <si>
    <t>Poplatek za uložení na skládce (skládkovné) stavebního odpadu izolací kód odpadu 17 06 04</t>
  </si>
  <si>
    <t>-905130346</t>
  </si>
  <si>
    <t>128</t>
  </si>
  <si>
    <t>997013841</t>
  </si>
  <si>
    <t>Poplatek za uložení na skládce (skládkovné) odpadu po otryskávání bez obsahu nebezpečných látek kód odpadu 12 01 17</t>
  </si>
  <si>
    <t>882583009</t>
  </si>
  <si>
    <t>129</t>
  </si>
  <si>
    <t>R99701399</t>
  </si>
  <si>
    <t>Poplatek za uložení na skládce (skládkovné) stavebního odpadu s obsahem ropných látek (odpad z jímek)</t>
  </si>
  <si>
    <t>-981658509</t>
  </si>
  <si>
    <t>998</t>
  </si>
  <si>
    <t>Přesun hmot</t>
  </si>
  <si>
    <t>130</t>
  </si>
  <si>
    <t>998012022</t>
  </si>
  <si>
    <t>Přesun hmot pro budovy v do 12 m</t>
  </si>
  <si>
    <t>-1990057919</t>
  </si>
  <si>
    <t>PSV</t>
  </si>
  <si>
    <t>Práce a dodávky PSV</t>
  </si>
  <si>
    <t>711</t>
  </si>
  <si>
    <t>Izolace proti vodě, vlhkosti a plynům</t>
  </si>
  <si>
    <t>131</t>
  </si>
  <si>
    <t>711193121</t>
  </si>
  <si>
    <t>Izolace proti vlhkosti na vodorovné ploše těsnicí hmotou minerální na bázi cementu a disperze dvousložková</t>
  </si>
  <si>
    <t>-752888706</t>
  </si>
  <si>
    <t>132</t>
  </si>
  <si>
    <t>998711102</t>
  </si>
  <si>
    <t>Přesun hmot tonážní pro izolace proti vodě, vlhkosti a plynům v objektech výšky do 12 m</t>
  </si>
  <si>
    <t>1218711665</t>
  </si>
  <si>
    <t>721</t>
  </si>
  <si>
    <t>Zdravotechnika - vnitřní kanalizace</t>
  </si>
  <si>
    <t>133</t>
  </si>
  <si>
    <t>721171913</t>
  </si>
  <si>
    <t>Potrubí z PP propojení potrubí DN 50</t>
  </si>
  <si>
    <t>1321444516</t>
  </si>
  <si>
    <t>134</t>
  </si>
  <si>
    <t>721171915</t>
  </si>
  <si>
    <t>Potrubí z PP propojení potrubí DN 110</t>
  </si>
  <si>
    <t>-2126561773</t>
  </si>
  <si>
    <t>135</t>
  </si>
  <si>
    <t>721211422-1</t>
  </si>
  <si>
    <t>Vpusť podlahová se svislým odtokem DN 50/75/110 mřížka nerez 138x138</t>
  </si>
  <si>
    <t>-871543702</t>
  </si>
  <si>
    <t>136</t>
  </si>
  <si>
    <t>721273153</t>
  </si>
  <si>
    <t>Hlavice ventilační polypropylen PP DN 110</t>
  </si>
  <si>
    <t>1794994061</t>
  </si>
  <si>
    <t>137</t>
  </si>
  <si>
    <t>721300912</t>
  </si>
  <si>
    <t>Pročištění odpadů svislých v jednom podlaží do DN 200</t>
  </si>
  <si>
    <t>-422383005</t>
  </si>
  <si>
    <t>722</t>
  </si>
  <si>
    <t>Zdravotechnika - vnitřní vodovod</t>
  </si>
  <si>
    <t>138</t>
  </si>
  <si>
    <t>722171932</t>
  </si>
  <si>
    <t>Potrubí plastové výměna trub nebo tvarovek D do 20 mm</t>
  </si>
  <si>
    <t>515969597</t>
  </si>
  <si>
    <t>139</t>
  </si>
  <si>
    <t>28615133</t>
  </si>
  <si>
    <t>trubka vodovodní tlaková PPR řada PN 16 D 20mm dl 4m</t>
  </si>
  <si>
    <t>878282560</t>
  </si>
  <si>
    <t>140</t>
  </si>
  <si>
    <t>42390142</t>
  </si>
  <si>
    <t>objímka potrubí dvoušroubová M8 20–23 1/2"</t>
  </si>
  <si>
    <t>-93050452</t>
  </si>
  <si>
    <t>141</t>
  </si>
  <si>
    <t>722171933</t>
  </si>
  <si>
    <t>Potrubí plastové výměna trub nebo tvarovek D do 25 mm</t>
  </si>
  <si>
    <t>1607745407</t>
  </si>
  <si>
    <t>142</t>
  </si>
  <si>
    <t>28615135</t>
  </si>
  <si>
    <t>trubka vodovodní tlaková PPR řada PN 16 D 25mm dl 4m</t>
  </si>
  <si>
    <t>-54242959</t>
  </si>
  <si>
    <t>143</t>
  </si>
  <si>
    <t>42390143</t>
  </si>
  <si>
    <t>objímka potrubí dvoušroubová M8 25–30 3/4"</t>
  </si>
  <si>
    <t>-841047795</t>
  </si>
  <si>
    <t>144</t>
  </si>
  <si>
    <t>722190901</t>
  </si>
  <si>
    <t>Uzavření nebo otevření vodovodního potrubí při opravách</t>
  </si>
  <si>
    <t>-828216866</t>
  </si>
  <si>
    <t>145</t>
  </si>
  <si>
    <t>R722011</t>
  </si>
  <si>
    <t>Montáž hasícího přístroje vč. držáku</t>
  </si>
  <si>
    <t>1216749316</t>
  </si>
  <si>
    <t>146</t>
  </si>
  <si>
    <t>44932114</t>
  </si>
  <si>
    <t>přístroj hasicí ruční práškový 6 kg</t>
  </si>
  <si>
    <t>-1748378331</t>
  </si>
  <si>
    <t>147</t>
  </si>
  <si>
    <t>4499021</t>
  </si>
  <si>
    <t>držák hasícího přístroje</t>
  </si>
  <si>
    <t>605505888</t>
  </si>
  <si>
    <t>148</t>
  </si>
  <si>
    <t>R722021</t>
  </si>
  <si>
    <t>Revize hasícího přístroje</t>
  </si>
  <si>
    <t>1583721961</t>
  </si>
  <si>
    <t>149</t>
  </si>
  <si>
    <t>R722201</t>
  </si>
  <si>
    <t>Bezpečnostní značky a tabulky</t>
  </si>
  <si>
    <t>kpl</t>
  </si>
  <si>
    <t>-868901606</t>
  </si>
  <si>
    <t>725</t>
  </si>
  <si>
    <t>Zdravotechnika - zařizovací předměty</t>
  </si>
  <si>
    <t>150</t>
  </si>
  <si>
    <t>725535222</t>
  </si>
  <si>
    <t>Ventil pojistný bezpečnostní souprava s redukčním ventilem a výlevkou</t>
  </si>
  <si>
    <t>soubor</t>
  </si>
  <si>
    <t>-20492371</t>
  </si>
  <si>
    <t>151</t>
  </si>
  <si>
    <t>725813111</t>
  </si>
  <si>
    <t>Ventil rohový bez připojovací trubičky nebo flexi hadičky G 1/2</t>
  </si>
  <si>
    <t>674402340</t>
  </si>
  <si>
    <t>152</t>
  </si>
  <si>
    <t>725110811</t>
  </si>
  <si>
    <t>Demontáž klozetů splachovací s nádrží</t>
  </si>
  <si>
    <t>1349874847</t>
  </si>
  <si>
    <t>153</t>
  </si>
  <si>
    <t>725112183</t>
  </si>
  <si>
    <t>Kombi klozet s úspornou armaturou odpad šikmý</t>
  </si>
  <si>
    <t>-1746147587</t>
  </si>
  <si>
    <t>154</t>
  </si>
  <si>
    <t>725210821</t>
  </si>
  <si>
    <t>Demontáž umyvadel bez výtokových armatur</t>
  </si>
  <si>
    <t>1408842286</t>
  </si>
  <si>
    <t>155</t>
  </si>
  <si>
    <t>725211601</t>
  </si>
  <si>
    <t>Umyvadlo keramické bílé šířky 500 mm bez krytu na sifon připevněné na stěnu šrouby</t>
  </si>
  <si>
    <t>-1494304207</t>
  </si>
  <si>
    <t>156</t>
  </si>
  <si>
    <t>725530823</t>
  </si>
  <si>
    <t>Demontáž ohřívač elektrický tlakový do 200 litrů</t>
  </si>
  <si>
    <t>1123148944</t>
  </si>
  <si>
    <t>157</t>
  </si>
  <si>
    <t>725532114</t>
  </si>
  <si>
    <t>Elektrický ohřívač zásobníkový akumulační závěsný svislý 80 l / 3 kW</t>
  </si>
  <si>
    <t>221234633</t>
  </si>
  <si>
    <t>158</t>
  </si>
  <si>
    <t>725590812</t>
  </si>
  <si>
    <t>Přemístění vnitrostaveništní demontovaných zařizovacích předmětů v objektech výšky do 12 m</t>
  </si>
  <si>
    <t>-2075852051</t>
  </si>
  <si>
    <t>159</t>
  </si>
  <si>
    <t>725820801</t>
  </si>
  <si>
    <t>Demontáž baterie nástěnné do G 3 / 4</t>
  </si>
  <si>
    <t>1572547616</t>
  </si>
  <si>
    <t>160</t>
  </si>
  <si>
    <t>725822611</t>
  </si>
  <si>
    <t>Baterie umyvadlová stojánková páková bez výpusti</t>
  </si>
  <si>
    <t>213745814</t>
  </si>
  <si>
    <t>161</t>
  </si>
  <si>
    <t>725840850</t>
  </si>
  <si>
    <t>Demontáž baterie sprch diferenciální do G 3/4x1</t>
  </si>
  <si>
    <t>-1593662178</t>
  </si>
  <si>
    <t>162</t>
  </si>
  <si>
    <t>725841333</t>
  </si>
  <si>
    <t>Baterie sprchová podomítková s přepínačem a pevnou sprchou</t>
  </si>
  <si>
    <t>508898409</t>
  </si>
  <si>
    <t>163</t>
  </si>
  <si>
    <t>998725102</t>
  </si>
  <si>
    <t>Přesun hmot tonážní pro zařizovací předměty v objektech v do 12 m</t>
  </si>
  <si>
    <t>-711415587</t>
  </si>
  <si>
    <t>732</t>
  </si>
  <si>
    <t>Ústřední vytápění - strojovny</t>
  </si>
  <si>
    <t>164</t>
  </si>
  <si>
    <t>732331612</t>
  </si>
  <si>
    <t>Nádoba tlaková expanzní s membránou závitové připojení PN 0,6 o objemu 12 l</t>
  </si>
  <si>
    <t>519761844</t>
  </si>
  <si>
    <t>764</t>
  </si>
  <si>
    <t>Konstrukce klempířské</t>
  </si>
  <si>
    <t>165</t>
  </si>
  <si>
    <t>764002851</t>
  </si>
  <si>
    <t>Demontáž oplechování parapetů do suti</t>
  </si>
  <si>
    <t>-1309424938</t>
  </si>
  <si>
    <t>166</t>
  </si>
  <si>
    <t>764216604</t>
  </si>
  <si>
    <t>Oplechování rovných parapetů mechanicky kotvené z Pz s povrchovou úpravou rš 330 mm</t>
  </si>
  <si>
    <t>2103946866</t>
  </si>
  <si>
    <t>167</t>
  </si>
  <si>
    <t>998764102</t>
  </si>
  <si>
    <t>Přesun hmot tonážní pro konstrukce klempířské v objektech v do 12 m</t>
  </si>
  <si>
    <t>-624834553</t>
  </si>
  <si>
    <t>766</t>
  </si>
  <si>
    <t>Konstrukce truhlářské</t>
  </si>
  <si>
    <t>168</t>
  </si>
  <si>
    <t>766441811</t>
  </si>
  <si>
    <t>Demontáž parapetních desek dřevěných nebo plastových šířky do 30 cm délky do 1,0 m</t>
  </si>
  <si>
    <t>-1110174316</t>
  </si>
  <si>
    <t>169</t>
  </si>
  <si>
    <t>766441821</t>
  </si>
  <si>
    <t>Demontáž parapetních desek dřevěných nebo plastových šířky do 30 cm délky přes 1,0 m</t>
  </si>
  <si>
    <t>-1734012169</t>
  </si>
  <si>
    <t>170</t>
  </si>
  <si>
    <t>766622131</t>
  </si>
  <si>
    <t>Montáž plastových oken plochy přes 1 m2 otevíravých výšky do 1,5 m s rámem do zdiva</t>
  </si>
  <si>
    <t>-1887065047</t>
  </si>
  <si>
    <t>171</t>
  </si>
  <si>
    <t>766-01</t>
  </si>
  <si>
    <t>OV1 - okno plast 1100/1200mm, jednokřídlé, izol. 2sklo, otevíravé, sklápěcí + kování + folie + síť proti hmyzu</t>
  </si>
  <si>
    <t>-2046590951</t>
  </si>
  <si>
    <t>172</t>
  </si>
  <si>
    <t>766-03</t>
  </si>
  <si>
    <t>OV3 - okno plast 900/1500mm, jednokřídlé, izol. 2sklo, otevíravé, sklápěcí + kování + folie + síť proti hmyzu</t>
  </si>
  <si>
    <t>-1538237752</t>
  </si>
  <si>
    <t>173</t>
  </si>
  <si>
    <t>766-04</t>
  </si>
  <si>
    <t>OV4 - okno plast 1500/850mm, jednokřídlé, izol. 2sklo, sklápěcí + kování</t>
  </si>
  <si>
    <t>-53388965</t>
  </si>
  <si>
    <t>174</t>
  </si>
  <si>
    <t>766622216</t>
  </si>
  <si>
    <t>Montáž plastových oken plochy do 1 m2 otevíravých s rámem do zdiva</t>
  </si>
  <si>
    <t>805736355</t>
  </si>
  <si>
    <t>175</t>
  </si>
  <si>
    <t>766-02</t>
  </si>
  <si>
    <t>OV2 - okno plast 600/600mm jednokřídlé, izol. 2sklo, sklápěcí + kování + folie + síť proti hmyzu</t>
  </si>
  <si>
    <t>2125889858</t>
  </si>
  <si>
    <t>176</t>
  </si>
  <si>
    <t>766-05</t>
  </si>
  <si>
    <t>OV5 - okno plast 900/600mm jednokřídlé, izol. 2sklo, sklápěcí + kování + folie + síť proti hmyzu</t>
  </si>
  <si>
    <t>-769063654</t>
  </si>
  <si>
    <t>177</t>
  </si>
  <si>
    <t>766-06</t>
  </si>
  <si>
    <t>OV6 - okno plast 900/500mm jednokřídlé, izol. 2sklo, sklápěcí + kování + folie + síť proti hmyzu</t>
  </si>
  <si>
    <t>644599752</t>
  </si>
  <si>
    <t>178</t>
  </si>
  <si>
    <t>766-07</t>
  </si>
  <si>
    <t xml:space="preserve">OV7 - okno plast 900/600mm jednokřídlé, izol. 2sklo, sklápěcí + kování + folie </t>
  </si>
  <si>
    <t>344216595</t>
  </si>
  <si>
    <t>179</t>
  </si>
  <si>
    <t>766660001</t>
  </si>
  <si>
    <t>Montáž dveřních křídel otvíravých jednokřídlových š do 0,8 m do ocelové zárubně</t>
  </si>
  <si>
    <t>-726317090</t>
  </si>
  <si>
    <t>180</t>
  </si>
  <si>
    <t>611-09</t>
  </si>
  <si>
    <t>D9 - vnitřní dveře dřevěné plné otočné 800/1970mm , vč. kování + zámek + zárubeň vč. nátěru + lakovaný práh</t>
  </si>
  <si>
    <t>-1152717179</t>
  </si>
  <si>
    <t>181</t>
  </si>
  <si>
    <t>611-10</t>
  </si>
  <si>
    <t>D10 - vnitřní dveře dřevěné plné s větr. mřížkou otočné 600/1970mm , vč. kování + zárubeň vč. nátěru + lakovaný práh</t>
  </si>
  <si>
    <t>-908743452</t>
  </si>
  <si>
    <t>182</t>
  </si>
  <si>
    <t>766660411</t>
  </si>
  <si>
    <t>Montáž vchodových dveří jednokřídlových bez nadsvětlíku do zdiva</t>
  </si>
  <si>
    <t>440916319</t>
  </si>
  <si>
    <t>183</t>
  </si>
  <si>
    <t>611-01</t>
  </si>
  <si>
    <t>D1 - vnější dveře dřevěné plné otočné 900/1970mm , vč. bezp.kování + bezp. zámek + okopový plech nerez + těsnění + zárubeň HDT vč. nátěru + lakovaný práh</t>
  </si>
  <si>
    <t>787594931</t>
  </si>
  <si>
    <t>184</t>
  </si>
  <si>
    <t>766694111</t>
  </si>
  <si>
    <t>Montáž parapetních desek dřevěných nebo plastových šířky do 30 cm délky do 1,0 m</t>
  </si>
  <si>
    <t>-1386449145</t>
  </si>
  <si>
    <t>185</t>
  </si>
  <si>
    <t>766694112</t>
  </si>
  <si>
    <t>Montáž parapetních desek dřevěných nebo plastových šířky do 30 cm délky do 1,6 m</t>
  </si>
  <si>
    <t>-729464883</t>
  </si>
  <si>
    <t>186</t>
  </si>
  <si>
    <t>6079-01</t>
  </si>
  <si>
    <t>deska parapetní z tvrzené pěny š. 80mm, barva bílá</t>
  </si>
  <si>
    <t>709548327</t>
  </si>
  <si>
    <t>187</t>
  </si>
  <si>
    <t>998766102</t>
  </si>
  <si>
    <t>Přesun hmot tonážní pro konstrukce truhlářské v objektech v do 12 m</t>
  </si>
  <si>
    <t>-570610728</t>
  </si>
  <si>
    <t>767</t>
  </si>
  <si>
    <t>Konstrukce zámečnické</t>
  </si>
  <si>
    <t>188</t>
  </si>
  <si>
    <t>767112812</t>
  </si>
  <si>
    <t>Demontáž stěn pro zasklení svařovaných</t>
  </si>
  <si>
    <t>-82567631</t>
  </si>
  <si>
    <t>189</t>
  </si>
  <si>
    <t>767161813</t>
  </si>
  <si>
    <t>Demontáž zábradlí rovného nerozebíratelného hmotnosti 1m zábradlí do 20 kg do suti</t>
  </si>
  <si>
    <t>1111677998</t>
  </si>
  <si>
    <t>190</t>
  </si>
  <si>
    <t>767161823</t>
  </si>
  <si>
    <t>Demontáž zábradlí schodišťového nerozebíratelného hmotnosti 1m zábradlí do 20 kg do suti</t>
  </si>
  <si>
    <t>-555564653</t>
  </si>
  <si>
    <t>191</t>
  </si>
  <si>
    <t>767640111</t>
  </si>
  <si>
    <t>Montáž dveří ocelových vchodových jednokřídlových bez nadsvětlíku</t>
  </si>
  <si>
    <t>2127146432</t>
  </si>
  <si>
    <t>192</t>
  </si>
  <si>
    <t>553-01</t>
  </si>
  <si>
    <t>D3 - vnější dveře ocelové jednokřídlé plné otočné 900/1970 mm zateplené, vč. bezp. kování + bezp. zámek + těsnění + zárubeň HDT vč. nátěru + lakovaný práh</t>
  </si>
  <si>
    <t>-1324449035</t>
  </si>
  <si>
    <t>193</t>
  </si>
  <si>
    <t>553-02</t>
  </si>
  <si>
    <t>D4 - vnější dveře ocelové jednokřídlé plné otočné 800/1970 mm zateplené, vč. bezp. kování + bezp. zámek + těsnění + zárubeň HDT vč. nátěru + lakovaný práh</t>
  </si>
  <si>
    <t>-1047488382</t>
  </si>
  <si>
    <t>194</t>
  </si>
  <si>
    <t>553-03</t>
  </si>
  <si>
    <t xml:space="preserve">D5 - vnější dveře ocelové jednokřídlé plné otočné 800/1970 mm zateplené, vč. bezp. kování + bezp. zámek + těsnění + zárubeň vč. nátěru </t>
  </si>
  <si>
    <t>-95685597</t>
  </si>
  <si>
    <t>195</t>
  </si>
  <si>
    <t>767640311</t>
  </si>
  <si>
    <t>Montáž dveří ocelových vnitřních jednokřídlových</t>
  </si>
  <si>
    <t>1385209154</t>
  </si>
  <si>
    <t>196</t>
  </si>
  <si>
    <t>553-04</t>
  </si>
  <si>
    <t>D7 - atyp vnitřní dveře ocelové jednokřídlé plné otočné 1000/2200 mm zateplené; vč. kování + zámek + těsnění + zárubeň HDT vč. nátěru + lakovaný práh</t>
  </si>
  <si>
    <t>420203662</t>
  </si>
  <si>
    <t>197</t>
  </si>
  <si>
    <t>553-05</t>
  </si>
  <si>
    <t>D8 - vnitřní dveře ocelové jednokřídlé plné otočné 800/1970 mm zateplené; vč. kování + zámek + těsnění + zárubeň vč. nátěru + lakovaný práh</t>
  </si>
  <si>
    <t>144940952</t>
  </si>
  <si>
    <t>198</t>
  </si>
  <si>
    <t>767651210</t>
  </si>
  <si>
    <t>Montáž vrat garážových otvíravých do ocelové zárubně plochy do 6 m2</t>
  </si>
  <si>
    <t>-1989871446</t>
  </si>
  <si>
    <t>199</t>
  </si>
  <si>
    <t>553-06</t>
  </si>
  <si>
    <t xml:space="preserve">D2 - vnější vrata ocelová dvoukřídlá plná otočná 1750/2500 mm zateplená; vč. bezp. kování + bezp. zámek + těsnění + zárubeň HDT vč. nátěru </t>
  </si>
  <si>
    <t>-1098632233</t>
  </si>
  <si>
    <t>200</t>
  </si>
  <si>
    <t>767651805</t>
  </si>
  <si>
    <t>Demontáž zárubní vrat odřezáním plochy přes 10,0 m2</t>
  </si>
  <si>
    <t>1108664895</t>
  </si>
  <si>
    <t>201</t>
  </si>
  <si>
    <t>767651823</t>
  </si>
  <si>
    <t>Demontáž vrat garážových otvíravých plochy do 13 m2</t>
  </si>
  <si>
    <t>550554108</t>
  </si>
  <si>
    <t>202</t>
  </si>
  <si>
    <t>767661811</t>
  </si>
  <si>
    <t>Demontáž mříží pevných nebo otevíravých</t>
  </si>
  <si>
    <t>2046781084</t>
  </si>
  <si>
    <t>203</t>
  </si>
  <si>
    <t>767810811</t>
  </si>
  <si>
    <t>Demontáž mřížek větracích ocelových čtyřhranných nebo kruhových</t>
  </si>
  <si>
    <t>1784264138</t>
  </si>
  <si>
    <t>204</t>
  </si>
  <si>
    <t>767832102</t>
  </si>
  <si>
    <t>Montáž venkovních požárních žebříků do zdiva bez suchovodu</t>
  </si>
  <si>
    <t>-1714606550</t>
  </si>
  <si>
    <t>205</t>
  </si>
  <si>
    <t>767832802</t>
  </si>
  <si>
    <t>Demontáž venkovních požárních žebříků bez ochranného koše</t>
  </si>
  <si>
    <t>-311364711</t>
  </si>
  <si>
    <t>206</t>
  </si>
  <si>
    <t>767834112</t>
  </si>
  <si>
    <t>Příplatek k ceně za montáž ochranného koše svařovaný</t>
  </si>
  <si>
    <t>1166697397</t>
  </si>
  <si>
    <t>207</t>
  </si>
  <si>
    <t>767-13</t>
  </si>
  <si>
    <t>Z13 - ocelový žebřík dvoudílný vnější dl. 5,55m s ochraným košem + zábradlí; vč. kotvícího materiálu; povrch. úprava žárový zinek (dodávka + výroba + nátěr)</t>
  </si>
  <si>
    <t>kg</t>
  </si>
  <si>
    <t>58141224</t>
  </si>
  <si>
    <t>208</t>
  </si>
  <si>
    <t>767-14</t>
  </si>
  <si>
    <t>Z14 - ocelový žebřík vnější dl. 3,1m vč. kotvícího materiálu;  povrch. úprava žárový zinek (dodávka + výroba + nátěr)</t>
  </si>
  <si>
    <t>1303236863</t>
  </si>
  <si>
    <t>209</t>
  </si>
  <si>
    <t>767893815</t>
  </si>
  <si>
    <t>Demontáž stříšek nad vstupy s výplní skleněnou</t>
  </si>
  <si>
    <t>1962640948</t>
  </si>
  <si>
    <t>210</t>
  </si>
  <si>
    <t>767995112</t>
  </si>
  <si>
    <t>Montáž atypických zámečnických konstrukcí hmotnosti do 10 kg</t>
  </si>
  <si>
    <t>-1608564952</t>
  </si>
  <si>
    <t>211</t>
  </si>
  <si>
    <t>767-02</t>
  </si>
  <si>
    <t>Z2 - mříž před okno 600 x 600 mm vč. kotvícího materiálu; povrch. úprava žárový zinek (dodávka + výroba + nátěr) - 4 ks</t>
  </si>
  <si>
    <t>1859377585</t>
  </si>
  <si>
    <t>212</t>
  </si>
  <si>
    <t>767-06</t>
  </si>
  <si>
    <t>Z6 - mříž před okno 900 x 500 mm vč. kotvícího materiálu; povrch. úprava žárový zinek (dodávka + výroba + nátěr) - 1 ks</t>
  </si>
  <si>
    <t>1907534835</t>
  </si>
  <si>
    <t>213</t>
  </si>
  <si>
    <t>767995113</t>
  </si>
  <si>
    <t>Montáž atypických zámečnických konstrukcí hmotnosti do 20 kg</t>
  </si>
  <si>
    <t>1517229203</t>
  </si>
  <si>
    <t>214</t>
  </si>
  <si>
    <t>767-01</t>
  </si>
  <si>
    <t>Z1 - mříž před okno 1100 x 1200 mm vč. kotvícího materiálu; povrch. úprava žárový zinek (dodávka + výroba + nátěr) - 3 ks</t>
  </si>
  <si>
    <t>-1659920683</t>
  </si>
  <si>
    <t>215</t>
  </si>
  <si>
    <t>767-03</t>
  </si>
  <si>
    <t>Z3 - mříž před okno 900 x 1500 mm vč. kotvícího materiálu; povrch. úprava žárový zinek (dodávka + výroba + nátěr) - 6 ks</t>
  </si>
  <si>
    <t>2086001785</t>
  </si>
  <si>
    <t>216</t>
  </si>
  <si>
    <t>767-04</t>
  </si>
  <si>
    <t>Z4 - mříž před okno 1500 x 850 mm vč. kotvícího materiálu; povrch. úprava žárový zinek (dodávka + výroba + nátěr) - 4 ks</t>
  </si>
  <si>
    <t>-1222828393</t>
  </si>
  <si>
    <t>217</t>
  </si>
  <si>
    <t>767-05</t>
  </si>
  <si>
    <t>Z5 - mříž před okno 900 x 600 mm vč. kotvícího materiálu; povrch. úprava žárový zinek (dodávka + výroba + nátěr) - 10 ks</t>
  </si>
  <si>
    <t>823717949</t>
  </si>
  <si>
    <t>218</t>
  </si>
  <si>
    <t>767995115</t>
  </si>
  <si>
    <t>Montáž atypických zámečnických konstrukcí hmotnosti do 100 kg</t>
  </si>
  <si>
    <t>-44595298</t>
  </si>
  <si>
    <t>219</t>
  </si>
  <si>
    <t>767-07</t>
  </si>
  <si>
    <t>Z7 - výztužný rám L 150x100x10mm vč. kotvícího materiálu (dodávka + výroba + nátěr) - 1 ks</t>
  </si>
  <si>
    <t>-585090985</t>
  </si>
  <si>
    <t>220</t>
  </si>
  <si>
    <t>1832824411</t>
  </si>
  <si>
    <t>221</t>
  </si>
  <si>
    <t>767-12</t>
  </si>
  <si>
    <t>ocelový rám pod rozvaděče + Z18, Z19, Z20, Z21, Z22, Z23, Z24 (dodávka + výroba +nátě, vč. chem.kotevr)</t>
  </si>
  <si>
    <t>-188613034</t>
  </si>
  <si>
    <t>222</t>
  </si>
  <si>
    <t>767995116</t>
  </si>
  <si>
    <t>Montáž atypických zámečnických konstrukcí hmotnosti do 250 kg</t>
  </si>
  <si>
    <t>1616364838</t>
  </si>
  <si>
    <t>223</t>
  </si>
  <si>
    <t>767-08</t>
  </si>
  <si>
    <t>Z8 - ocelový rošt svařovaný, úprava žárový zinek; vč. kotvícího materiálu (dodávka + výroba + nátěr) - 3 ks</t>
  </si>
  <si>
    <t>1265730984</t>
  </si>
  <si>
    <t>224</t>
  </si>
  <si>
    <t>767995117</t>
  </si>
  <si>
    <t>Montáž atypických zámečnických konstrukcí hmotnosti do 500 kg</t>
  </si>
  <si>
    <t>-616723681</t>
  </si>
  <si>
    <t>225</t>
  </si>
  <si>
    <t>767-09</t>
  </si>
  <si>
    <t xml:space="preserve">Z9 - ocelové vnější schodiště vč. kotvícího materiálu; úprava žárový zinek (dodávka + výroba + nátěr) </t>
  </si>
  <si>
    <t>-1741897235</t>
  </si>
  <si>
    <t>226</t>
  </si>
  <si>
    <t>767-10</t>
  </si>
  <si>
    <t xml:space="preserve">Z10 - ocelová rampa severozápadní vč. kotvícího materiálu; úprava žárový zinek (dodávka + výroba + nátěr) </t>
  </si>
  <si>
    <t>353656755</t>
  </si>
  <si>
    <t>227</t>
  </si>
  <si>
    <t>767-11</t>
  </si>
  <si>
    <t xml:space="preserve">Z11 - ocelová rampa severovýchodní vč. kotvícího materiálu; úprava žárový zinek (dodávka + výroba + nátěr) </t>
  </si>
  <si>
    <t>-593405856</t>
  </si>
  <si>
    <t>228</t>
  </si>
  <si>
    <t>998767102</t>
  </si>
  <si>
    <t>Přesun hmot tonážní pro zámečnické konstrukce v objektech v do 12 m</t>
  </si>
  <si>
    <t>-1982522799</t>
  </si>
  <si>
    <t>229</t>
  </si>
  <si>
    <t>R7672001</t>
  </si>
  <si>
    <t xml:space="preserve">Úprava stávajících ocel. interiérových dveří </t>
  </si>
  <si>
    <t>1892596335</t>
  </si>
  <si>
    <t>230</t>
  </si>
  <si>
    <t>553-91</t>
  </si>
  <si>
    <t>D6 - nové kování klika/klika, zámek vložkový</t>
  </si>
  <si>
    <t>-677056866</t>
  </si>
  <si>
    <t>231</t>
  </si>
  <si>
    <t>R7673101</t>
  </si>
  <si>
    <t>Vnější kovová konzolová stříška 300/1000mm, D+M</t>
  </si>
  <si>
    <t>460131986</t>
  </si>
  <si>
    <t>232</t>
  </si>
  <si>
    <t>R7673102</t>
  </si>
  <si>
    <t>Vnější kovová konzolová stříška 300/1100mm, D+M</t>
  </si>
  <si>
    <t>719587355</t>
  </si>
  <si>
    <t>233</t>
  </si>
  <si>
    <t>R7673103</t>
  </si>
  <si>
    <t>Vnější kovová konzolová stříška 300/2000mm, D+M</t>
  </si>
  <si>
    <t>1448037876</t>
  </si>
  <si>
    <t>234</t>
  </si>
  <si>
    <t>R7679991</t>
  </si>
  <si>
    <t>Prostupová pažnice DN 100 dl. 500mm vč. PVC límce a modif. asfalt. pásu</t>
  </si>
  <si>
    <t>1735645378</t>
  </si>
  <si>
    <t>771</t>
  </si>
  <si>
    <t>Podlahy z dlaždic</t>
  </si>
  <si>
    <t>235</t>
  </si>
  <si>
    <t>771121011</t>
  </si>
  <si>
    <t>Nátěr penetrační na podlahu</t>
  </si>
  <si>
    <t>744787479</t>
  </si>
  <si>
    <t>236</t>
  </si>
  <si>
    <t>771151011</t>
  </si>
  <si>
    <t>Samonivelační stěrka podlah pevnosti 20 MPa tl 3 mm</t>
  </si>
  <si>
    <t>308090718</t>
  </si>
  <si>
    <t>237</t>
  </si>
  <si>
    <t>771571810</t>
  </si>
  <si>
    <t>Demontáž podlah z dlaždic keramických kladených do malty</t>
  </si>
  <si>
    <t>-1683801736</t>
  </si>
  <si>
    <t>238</t>
  </si>
  <si>
    <t>771574266</t>
  </si>
  <si>
    <t>Montáž podlah keramických pro mechanické zatížení protiskluzných lepených flexibilním lepidlem do 25 ks/m2</t>
  </si>
  <si>
    <t>-357958835</t>
  </si>
  <si>
    <t>239</t>
  </si>
  <si>
    <t>771577111</t>
  </si>
  <si>
    <t>Příplatek k montáži podlah keramických lepených flexibilním lepidlem za plochu do 5 m2</t>
  </si>
  <si>
    <t>1525775237</t>
  </si>
  <si>
    <t>240</t>
  </si>
  <si>
    <t>771577114-1</t>
  </si>
  <si>
    <t>Příplatek k montáži podlah keramických lepených flexibilním lepidlem za spárování tmelem s protiplísňovou přísadou</t>
  </si>
  <si>
    <t>1955381386</t>
  </si>
  <si>
    <t>241</t>
  </si>
  <si>
    <t>59761406</t>
  </si>
  <si>
    <t>dlažba keramická slinutá protiskluzná do interiéru i exteriéru pro vysoké mechanické namáhání přes 22 do 25ks/m2</t>
  </si>
  <si>
    <t>-1681601657</t>
  </si>
  <si>
    <t>242</t>
  </si>
  <si>
    <t>771591112</t>
  </si>
  <si>
    <t>Izolace pod dlažbu nátěrem nebo stěrkou ve dvou vrstvách</t>
  </si>
  <si>
    <t>-1072906169</t>
  </si>
  <si>
    <t>243</t>
  </si>
  <si>
    <t>998771102</t>
  </si>
  <si>
    <t>Přesun hmot tonážní pro podlahy z dlaždic v objektech v do 12 m</t>
  </si>
  <si>
    <t>1796231326</t>
  </si>
  <si>
    <t>776</t>
  </si>
  <si>
    <t>Podlahy povlakové</t>
  </si>
  <si>
    <t>244</t>
  </si>
  <si>
    <t>776111112</t>
  </si>
  <si>
    <t>Broušení betonového podkladu povlakových podlah</t>
  </si>
  <si>
    <t>24063212</t>
  </si>
  <si>
    <t>245</t>
  </si>
  <si>
    <t>776201811</t>
  </si>
  <si>
    <t>Demontáž lepených povlakových podlah bez podložky ručně</t>
  </si>
  <si>
    <t>-1133413596</t>
  </si>
  <si>
    <t>246</t>
  </si>
  <si>
    <t>776221111</t>
  </si>
  <si>
    <t>Lepení pásů z PVC standardním lepidlem</t>
  </si>
  <si>
    <t>-1184391714</t>
  </si>
  <si>
    <t>247</t>
  </si>
  <si>
    <t>28411011-1</t>
  </si>
  <si>
    <t>PVC heterogenní zátěžové</t>
  </si>
  <si>
    <t>1373527710</t>
  </si>
  <si>
    <t>248</t>
  </si>
  <si>
    <t>998776102</t>
  </si>
  <si>
    <t>Přesun hmot tonážní pro podlahy povlakové v objektech v do 12 m</t>
  </si>
  <si>
    <t>406092953</t>
  </si>
  <si>
    <t>781</t>
  </si>
  <si>
    <t>Dokončovací práce - obklady</t>
  </si>
  <si>
    <t>249</t>
  </si>
  <si>
    <t>781121011</t>
  </si>
  <si>
    <t>Nátěr penetrační na stěnu</t>
  </si>
  <si>
    <t>-922446920</t>
  </si>
  <si>
    <t>250</t>
  </si>
  <si>
    <t>781131112</t>
  </si>
  <si>
    <t>Izolace pod obklad nátěrem nebo stěrkou ve dvou vrstvách</t>
  </si>
  <si>
    <t>-428755165</t>
  </si>
  <si>
    <t>251</t>
  </si>
  <si>
    <t>781131241</t>
  </si>
  <si>
    <t>Izolace pod obklad těsnícími pásy vnitřní kout</t>
  </si>
  <si>
    <t>349207825</t>
  </si>
  <si>
    <t>252</t>
  </si>
  <si>
    <t>781131242</t>
  </si>
  <si>
    <t>Izolace pod obklad těsnícími pásy vnější roh</t>
  </si>
  <si>
    <t>-1622963819</t>
  </si>
  <si>
    <t>253</t>
  </si>
  <si>
    <t>781131264</t>
  </si>
  <si>
    <t>Izolace pod obklad těsnícími pásy mezi podlahou a stěnou</t>
  </si>
  <si>
    <t>1149077491</t>
  </si>
  <si>
    <t>254</t>
  </si>
  <si>
    <t>781151031</t>
  </si>
  <si>
    <t>Celoplošné vyrovnání podkladu stěrkou tl 3 mm</t>
  </si>
  <si>
    <t>1649420392</t>
  </si>
  <si>
    <t>255</t>
  </si>
  <si>
    <t>781471810</t>
  </si>
  <si>
    <t>Demontáž obkladů z obkladaček keramických kladených do malty</t>
  </si>
  <si>
    <t>-1389653364</t>
  </si>
  <si>
    <t>256</t>
  </si>
  <si>
    <t>781474115</t>
  </si>
  <si>
    <t>Montáž obkladů vnitřních keramických hladkých do 25 ks/m2 lepených flexibilním lepidlem</t>
  </si>
  <si>
    <t>1594164961</t>
  </si>
  <si>
    <t>257</t>
  </si>
  <si>
    <t>59761039</t>
  </si>
  <si>
    <t>obklad keramický hladký přes 22 do 25ks/m2</t>
  </si>
  <si>
    <t>2130243080</t>
  </si>
  <si>
    <t>258</t>
  </si>
  <si>
    <t>781477111</t>
  </si>
  <si>
    <t>Příplatek k montáži obkladů vnitřních keramických hladkých za plochu do 10 m2</t>
  </si>
  <si>
    <t>1175645065</t>
  </si>
  <si>
    <t>259</t>
  </si>
  <si>
    <t>781477114-1</t>
  </si>
  <si>
    <t>Příplatek k montáži obkladů vnitřních keramických hladkých za spárování tmelem s protiplísňovou přísadou</t>
  </si>
  <si>
    <t>45490547</t>
  </si>
  <si>
    <t>260</t>
  </si>
  <si>
    <t>781494111</t>
  </si>
  <si>
    <t>Plastové profily rohové lepené flexibilním lepidlem</t>
  </si>
  <si>
    <t>761091354</t>
  </si>
  <si>
    <t>261</t>
  </si>
  <si>
    <t>781494511</t>
  </si>
  <si>
    <t>Plastové profily ukončovací lepené flexibilním lepidlem</t>
  </si>
  <si>
    <t>1708588039</t>
  </si>
  <si>
    <t>262</t>
  </si>
  <si>
    <t>781495115</t>
  </si>
  <si>
    <t>Spárování vnitřních obkladů silikonem</t>
  </si>
  <si>
    <t>-1217425444</t>
  </si>
  <si>
    <t>263</t>
  </si>
  <si>
    <t>781495185</t>
  </si>
  <si>
    <t>Řezání pracnější rovné keramických obkládaček</t>
  </si>
  <si>
    <t>-472720906</t>
  </si>
  <si>
    <t>264</t>
  </si>
  <si>
    <t>998781102</t>
  </si>
  <si>
    <t>Přesun hmot tonážní pro obklady keramické v objektech v do 12 m</t>
  </si>
  <si>
    <t>231538313</t>
  </si>
  <si>
    <t>783</t>
  </si>
  <si>
    <t>Dokončovací práce - nátěry</t>
  </si>
  <si>
    <t>265</t>
  </si>
  <si>
    <t>783806811</t>
  </si>
  <si>
    <t>Odstranění nátěrů z omítek oškrábáním</t>
  </si>
  <si>
    <t>1151551658</t>
  </si>
  <si>
    <t>266</t>
  </si>
  <si>
    <t>783933151</t>
  </si>
  <si>
    <t>Penetrační epoxidový nátěr hladkých betonových podlah</t>
  </si>
  <si>
    <t>2021501260</t>
  </si>
  <si>
    <t>267</t>
  </si>
  <si>
    <t>783937161</t>
  </si>
  <si>
    <t>Krycí dvojnásobný epoxidový vodou ředitelný nátěr betonové podlahy</t>
  </si>
  <si>
    <t>-427725241</t>
  </si>
  <si>
    <t>268</t>
  </si>
  <si>
    <t>R78310681</t>
  </si>
  <si>
    <t>Neutralizace povrchu znečištěných betonových konstrukcí, následný oplach a vysušením - 1.PP; D+M</t>
  </si>
  <si>
    <t>-1070528574</t>
  </si>
  <si>
    <t>269</t>
  </si>
  <si>
    <t>R7839501</t>
  </si>
  <si>
    <t>Nátěr stávajících ocelových a zámečnických konstrukcí objektu vč. předúpravy povrchu odmaštěním a odrezivěním, D+M</t>
  </si>
  <si>
    <t>-1496685259</t>
  </si>
  <si>
    <t>784</t>
  </si>
  <si>
    <t>Dokončovací práce - malby a tapety</t>
  </si>
  <si>
    <t>270</t>
  </si>
  <si>
    <t>784181121</t>
  </si>
  <si>
    <t>Hloubková jednonásobná penetrace podkladu v místnostech výšky do 3,80 m</t>
  </si>
  <si>
    <t>73738989</t>
  </si>
  <si>
    <t>271</t>
  </si>
  <si>
    <t>784181125</t>
  </si>
  <si>
    <t>Hloubková jednonásobná penetrace podkladu v místnostech výšky přes 5,00 m</t>
  </si>
  <si>
    <t>1474696610</t>
  </si>
  <si>
    <t>272</t>
  </si>
  <si>
    <t>784211105</t>
  </si>
  <si>
    <t>Dvojnásobné bílé malby ze směsí za mokra výborně otěruvzdorných v místnostech výšky přes 5,00 m</t>
  </si>
  <si>
    <t>1788188734</t>
  </si>
  <si>
    <t>273</t>
  </si>
  <si>
    <t>784331001</t>
  </si>
  <si>
    <t>Dvojnásobné bílé protiplísňové malby v místnostech výšky do 3,80 m</t>
  </si>
  <si>
    <t>-1396225369</t>
  </si>
  <si>
    <t>787</t>
  </si>
  <si>
    <t>Dokončovací práce - zasklívání</t>
  </si>
  <si>
    <t>274</t>
  </si>
  <si>
    <t>787700804</t>
  </si>
  <si>
    <t>Vysklívání výkladců plochy přes 6 m2 skla plochého</t>
  </si>
  <si>
    <t>-1773499114</t>
  </si>
  <si>
    <t>789</t>
  </si>
  <si>
    <t>Povrchové úpravy ocelových konstrukcí a technologických zařízení</t>
  </si>
  <si>
    <t>275</t>
  </si>
  <si>
    <t>789121141</t>
  </si>
  <si>
    <t>Čištění mechanizované ocelových konstrukcí třídy I stupeň přípravy St 3 stupeň zrezivění B</t>
  </si>
  <si>
    <t>-246508505</t>
  </si>
  <si>
    <t>276</t>
  </si>
  <si>
    <t>789325110</t>
  </si>
  <si>
    <t>Nátěr ocelových konstrukcí třídy I jednosložkový alkydový základní tl do 40 µm</t>
  </si>
  <si>
    <t>-1089300885</t>
  </si>
  <si>
    <t>277</t>
  </si>
  <si>
    <t>789325116</t>
  </si>
  <si>
    <t>Nátěr ocelových konstrukcí třídy I jednosložkový alkydový mezivrstva tl do 80 μm</t>
  </si>
  <si>
    <t>1918902325</t>
  </si>
  <si>
    <t>278</t>
  </si>
  <si>
    <t>789325121</t>
  </si>
  <si>
    <t>Nátěr ocelových konstrukcí třídy I jednosložkový alkydový krycí (vrchní) tl do 80 µm</t>
  </si>
  <si>
    <t>1011600442</t>
  </si>
  <si>
    <t>02 - DSO 01.1 - Stavební část - STŘECHA, KLEMPÍŘSKÉ PRÁCE - nezapočitatelné náklady</t>
  </si>
  <si>
    <t xml:space="preserve">    712 - Povlakové krytiny</t>
  </si>
  <si>
    <t xml:space="preserve">    713 - Izolace tepelné</t>
  </si>
  <si>
    <t xml:space="preserve">    751 - Vzduchotechnika</t>
  </si>
  <si>
    <t>631351101</t>
  </si>
  <si>
    <t>Zřízení bednění rýh a hran v podlahách</t>
  </si>
  <si>
    <t>-1123552268</t>
  </si>
  <si>
    <t>631351102</t>
  </si>
  <si>
    <t>Odstranění bednění rýh a hran v podlahách</t>
  </si>
  <si>
    <t>1948379586</t>
  </si>
  <si>
    <t>632451021</t>
  </si>
  <si>
    <t>Vyrovnávací potěr tl do 20 mm z MC 15 provedený v pásu</t>
  </si>
  <si>
    <t>1021315898</t>
  </si>
  <si>
    <t>632451022</t>
  </si>
  <si>
    <t>Vyrovnávací potěr tl do 30 mm z MC 15 provedený v pásu</t>
  </si>
  <si>
    <t>1330279580</t>
  </si>
  <si>
    <t>1134860689</t>
  </si>
  <si>
    <t>953921113</t>
  </si>
  <si>
    <t>Dlaždice betonové 400x400 mm kladené na sucho na ploché střechy</t>
  </si>
  <si>
    <t>289161318</t>
  </si>
  <si>
    <t>953921114</t>
  </si>
  <si>
    <t>Příplatek k dlaždicím betonovým 400x400 mm kladeným na sucho za podkladové čtverce z lepenky</t>
  </si>
  <si>
    <t>-1118495756</t>
  </si>
  <si>
    <t>965042141</t>
  </si>
  <si>
    <t>Bourání podkladů pod dlažby nebo mazanin betonových nebo z litého asfaltu tl do 100 mm pl přes 4 m2</t>
  </si>
  <si>
    <t>128906433</t>
  </si>
  <si>
    <t>-737825101</t>
  </si>
  <si>
    <t>1791713484</t>
  </si>
  <si>
    <t>-30394155</t>
  </si>
  <si>
    <t>180444560</t>
  </si>
  <si>
    <t>1851803381</t>
  </si>
  <si>
    <t>-405967811</t>
  </si>
  <si>
    <t>1691105727</t>
  </si>
  <si>
    <t>712</t>
  </si>
  <si>
    <t>Povlakové krytiny</t>
  </si>
  <si>
    <t>712300833</t>
  </si>
  <si>
    <t>Odstranění povlakové krytiny střech do 10° třívrstvé</t>
  </si>
  <si>
    <t>2042562473</t>
  </si>
  <si>
    <t>712300841</t>
  </si>
  <si>
    <t>Odstranění povlakové krytiny střech do 10° odškrabáním mechu s urovnáním povrchu a očištěním</t>
  </si>
  <si>
    <t>-1201773449</t>
  </si>
  <si>
    <t>712300845</t>
  </si>
  <si>
    <t>Demontáž ventilační hlavice na ploché střeše sklonu do 10°</t>
  </si>
  <si>
    <t>1809890985</t>
  </si>
  <si>
    <t>712311101</t>
  </si>
  <si>
    <t>Provedení povlakové krytiny střech do 10° za studena lakem penetračním nebo asfaltovým</t>
  </si>
  <si>
    <t>-1775874883</t>
  </si>
  <si>
    <t>11163150</t>
  </si>
  <si>
    <t>lak penetrační asfaltový</t>
  </si>
  <si>
    <t>-318448070</t>
  </si>
  <si>
    <t>712331111</t>
  </si>
  <si>
    <t>Provedení povlakové krytiny střech do 10° podkladní vrstvy pásy na sucho samolepící</t>
  </si>
  <si>
    <t>1706133535</t>
  </si>
  <si>
    <t>62853001</t>
  </si>
  <si>
    <t>pás asfaltový samolepicí modifikovaný SBS tl 4mm s vložkou ze skleněné tkaniny se spalitelnou fólií nebo jemnozrnný minerálním posypem nebo textilií na horním povrchu</t>
  </si>
  <si>
    <t>431913683</t>
  </si>
  <si>
    <t>712341559</t>
  </si>
  <si>
    <t>Provedení povlakové krytiny střech do 10° pásy NAIP přitavením v plné ploše</t>
  </si>
  <si>
    <t>-1866172362</t>
  </si>
  <si>
    <t>62853005</t>
  </si>
  <si>
    <t>pás asfaltový natavitelný modifikovaný SBS tl 4mm s vložkou ze skleněné tkaniny a hrubozrnným břidličným posypem na horním povrchu</t>
  </si>
  <si>
    <t>-718176401</t>
  </si>
  <si>
    <t>62811120</t>
  </si>
  <si>
    <t>asfaltový pás separační bez krycí vrstvy (impregnovaná vložka), typu A</t>
  </si>
  <si>
    <t>-540629140</t>
  </si>
  <si>
    <t>712341659</t>
  </si>
  <si>
    <t>Provedení povlakové krytiny střech do 10° pásy NAIP přitavením bodově</t>
  </si>
  <si>
    <t>978735832</t>
  </si>
  <si>
    <t>62856011</t>
  </si>
  <si>
    <t>pás asfaltový natavitelný modifikovaný SBS tl 4,0mm s vložkou z hliníkové fólie, hliníkové fólie s textilií a spalitelnou PE fólií nebo jemnozrnný minerálním posypem na horním povrchu</t>
  </si>
  <si>
    <t>641668661</t>
  </si>
  <si>
    <t>712831101</t>
  </si>
  <si>
    <t>Provedení povlakové krytiny vytažením na konstrukce pásy na sucho AIP, NAIP nebo tkaninou</t>
  </si>
  <si>
    <t>316758600</t>
  </si>
  <si>
    <t>712841559</t>
  </si>
  <si>
    <t>Provedení povlakové krytiny vytažením na konstrukce pásy přitavením NAIP</t>
  </si>
  <si>
    <t>605456164</t>
  </si>
  <si>
    <t>712990813</t>
  </si>
  <si>
    <t>Odstranění povlakové krytiny střech do 10° násypu nebo nánosu tloušťky do 100 mm</t>
  </si>
  <si>
    <t>1396630453</t>
  </si>
  <si>
    <t>712990816</t>
  </si>
  <si>
    <t>Příplatek k odstranění násypu nebo nánosu do 10° povlakové krytiny za každých dalších 50 mm tloušťky</t>
  </si>
  <si>
    <t>-1291189394</t>
  </si>
  <si>
    <t>713</t>
  </si>
  <si>
    <t>Izolace tepelné</t>
  </si>
  <si>
    <t>713140832</t>
  </si>
  <si>
    <t>Odstranění tepelné izolace střech nadstřešní připevněné z vláknitých materiálů nasáklých vodou tl do 100 mm</t>
  </si>
  <si>
    <t>-233000796</t>
  </si>
  <si>
    <t>713141131</t>
  </si>
  <si>
    <t>Montáž izolace tepelné střech plochých lepené za studena plně 1 vrstva rohoží, pásů, dílců, desek</t>
  </si>
  <si>
    <t>539087410</t>
  </si>
  <si>
    <t>28375910</t>
  </si>
  <si>
    <t>deska EPS 150 do plochých střech a podlah λ=0,035 tl 60mm</t>
  </si>
  <si>
    <t>172526700</t>
  </si>
  <si>
    <t>713141331</t>
  </si>
  <si>
    <t>Montáž izolace tepelné střech plochých lepené za studena zplna, spádová vrstva</t>
  </si>
  <si>
    <t>-1411879699</t>
  </si>
  <si>
    <t>28376142</t>
  </si>
  <si>
    <t>klín izolační z pěnového polystyrenu EPS 150 spádový</t>
  </si>
  <si>
    <t>-1644775241</t>
  </si>
  <si>
    <t>998713102</t>
  </si>
  <si>
    <t>Přesun hmot tonážní pro izolace tepelné v objektech v do 12 m</t>
  </si>
  <si>
    <t>-1468689053</t>
  </si>
  <si>
    <t>R713001</t>
  </si>
  <si>
    <t>Náběhové klíny pro vytažení izolace, D+M</t>
  </si>
  <si>
    <t>8438695</t>
  </si>
  <si>
    <t>R713002</t>
  </si>
  <si>
    <t>Výměna dřevěných špalíků na uchycení oplechování atiky, D+M</t>
  </si>
  <si>
    <t>-184293471</t>
  </si>
  <si>
    <t>R713003</t>
  </si>
  <si>
    <t>Kotvení mechanické svislé části izolace atiky vč. překrytí kotvy přířezem asfalt pásem 200x200</t>
  </si>
  <si>
    <t>-810780614</t>
  </si>
  <si>
    <t>721171917</t>
  </si>
  <si>
    <t>Potrubí z PP propojení potrubí DN 160</t>
  </si>
  <si>
    <t>-227269837</t>
  </si>
  <si>
    <t>721174056</t>
  </si>
  <si>
    <t>Potrubí kanalizační z PP dešťové DN 125</t>
  </si>
  <si>
    <t>-1393316966</t>
  </si>
  <si>
    <t>721242116</t>
  </si>
  <si>
    <t>Lapač střešních splavenin z PP s kulovým kloubem na odtoku DN 125</t>
  </si>
  <si>
    <t>-332880081</t>
  </si>
  <si>
    <t>721242804</t>
  </si>
  <si>
    <t>Demontáž lapače střešních splavenin DN 125</t>
  </si>
  <si>
    <t>1025367843</t>
  </si>
  <si>
    <t>751</t>
  </si>
  <si>
    <t>Vzduchotechnika</t>
  </si>
  <si>
    <t>751398821</t>
  </si>
  <si>
    <t>Demontáž větrací mřížky stěnové do průřezu 0,040 m2</t>
  </si>
  <si>
    <t>-1430151304</t>
  </si>
  <si>
    <t>764001801</t>
  </si>
  <si>
    <t>Demontáž podkladního plechu do suti</t>
  </si>
  <si>
    <t>-804294713</t>
  </si>
  <si>
    <t>764001811</t>
  </si>
  <si>
    <t>Demontáž dilatační lišty do suti</t>
  </si>
  <si>
    <t>367523540</t>
  </si>
  <si>
    <t>764001821</t>
  </si>
  <si>
    <t>Demontáž krytiny ze svitků nebo tabulí do suti</t>
  </si>
  <si>
    <t>526252603</t>
  </si>
  <si>
    <t>764002841</t>
  </si>
  <si>
    <t>Demontáž oplechování horních ploch zdí a nadezdívek do suti</t>
  </si>
  <si>
    <t>1886656466</t>
  </si>
  <si>
    <t>764002861</t>
  </si>
  <si>
    <t>Demontáž oplechování říms a ozdobných prvků do suti</t>
  </si>
  <si>
    <t>1279492870</t>
  </si>
  <si>
    <t>764002871</t>
  </si>
  <si>
    <t>Demontáž lemování zdí do suti</t>
  </si>
  <si>
    <t>2055099334</t>
  </si>
  <si>
    <t>764004811</t>
  </si>
  <si>
    <t>Demontáž nadřímsového žlabu do suti</t>
  </si>
  <si>
    <t>1942071113</t>
  </si>
  <si>
    <t>764004861</t>
  </si>
  <si>
    <t>Demontáž svodu do suti</t>
  </si>
  <si>
    <t>1073653393</t>
  </si>
  <si>
    <t>764011404</t>
  </si>
  <si>
    <t>Podkladní plech z PZ plechu pro hřebeny, nároží, úžlabí nebo okapové hrany tl. 0,55 mm rš 330 mm</t>
  </si>
  <si>
    <t>-504165916</t>
  </si>
  <si>
    <t>764011406</t>
  </si>
  <si>
    <t>Podkladní plech z PZ plechu pro hřebeny, nároží, úžlabí nebo okapové hrany tl. 0,55 mm rš 500 mm</t>
  </si>
  <si>
    <t>700624066</t>
  </si>
  <si>
    <t>764011407</t>
  </si>
  <si>
    <t>Podkladní plech z PZ plechu pro hřebeny, nároží, úžlabí nebo okapové hrany tl. 0,55 mm rš 670 mm</t>
  </si>
  <si>
    <t>900377624</t>
  </si>
  <si>
    <t>764011622</t>
  </si>
  <si>
    <t>Dilatační připojovací lišta z Pz s povrchovou úpravou včetně tmelení rš 120 mm</t>
  </si>
  <si>
    <t>-621740385</t>
  </si>
  <si>
    <t>764011623</t>
  </si>
  <si>
    <t>Dilatační připojovací lišta z Pz s povrchovou úpravou včetně tmelení rš 150 mm</t>
  </si>
  <si>
    <t>-1875309383</t>
  </si>
  <si>
    <t>764111641</t>
  </si>
  <si>
    <t>Krytina střechy rovné drážkováním ze svitků z Pz plechu s povrchovou úpravou do rš 670 mm sklonu do 30°</t>
  </si>
  <si>
    <t>-2058641207</t>
  </si>
  <si>
    <t>764212664</t>
  </si>
  <si>
    <t>Oplechování rovné okapové hrany z Pz s povrchovou úpravou rš 330 mm</t>
  </si>
  <si>
    <t>118930967</t>
  </si>
  <si>
    <t>764214606</t>
  </si>
  <si>
    <t>Oplechování horních ploch a atik bez rohů z Pz s povrch úpravou mechanicky kotvené rš 500 mm</t>
  </si>
  <si>
    <t>-1098183451</t>
  </si>
  <si>
    <t>764218607</t>
  </si>
  <si>
    <t>Oplechování rovné římsy mechanicky kotvené z Pz s upraveným povrchem rš 670 mm</t>
  </si>
  <si>
    <t>1351753109</t>
  </si>
  <si>
    <t>764242433</t>
  </si>
  <si>
    <t>Oplechování rovné okapové hrany z TiZn předzvětralého plechu rš 250 mm</t>
  </si>
  <si>
    <t>782780552</t>
  </si>
  <si>
    <t>764242434</t>
  </si>
  <si>
    <t>Oplechování rovné okapové hrany z TiZn předzvětralého plechu rš 330 mm</t>
  </si>
  <si>
    <t>-1451637715</t>
  </si>
  <si>
    <t>125702729</t>
  </si>
  <si>
    <t>R76451246</t>
  </si>
  <si>
    <t xml:space="preserve">Žlab nadřímsový hranatý uložený v hácích se spádovou vložkou z Pz plechu s povrch. úpravou rš 500 mm </t>
  </si>
  <si>
    <t>854216295</t>
  </si>
  <si>
    <t>764518403-1</t>
  </si>
  <si>
    <t>Hranatý svod včetně objímek, kolen, odskoků z Pz plechu (Pz s povrchovou úpravou) o straně 120 mm</t>
  </si>
  <si>
    <t>1203862201</t>
  </si>
  <si>
    <t>R76701</t>
  </si>
  <si>
    <t>Střešní komínek s napojením na potrubí, s manžetou, vč. kotvení, D+M</t>
  </si>
  <si>
    <t>-40404374</t>
  </si>
  <si>
    <t>R7671204</t>
  </si>
  <si>
    <t>Úprava stávající stříšky 800/1200mm, D+M</t>
  </si>
  <si>
    <t>-201770631</t>
  </si>
  <si>
    <t>R7678811</t>
  </si>
  <si>
    <t>Montáž záchytného systému</t>
  </si>
  <si>
    <t>608929689</t>
  </si>
  <si>
    <t>M701</t>
  </si>
  <si>
    <t xml:space="preserve">záchytný systém proti pádu osob z výšky a do hloubky </t>
  </si>
  <si>
    <t>-112107529</t>
  </si>
  <si>
    <t>R7678812</t>
  </si>
  <si>
    <t>Záchytný systém - dodávka 1ks celotělového postroje</t>
  </si>
  <si>
    <t>1360941806</t>
  </si>
  <si>
    <t>R7678813</t>
  </si>
  <si>
    <t>Záchytný systém - revize a předání do užívání</t>
  </si>
  <si>
    <t>-798036972</t>
  </si>
  <si>
    <t>03 - DSO 01.1 - Stavební část - HYDROIZOLACE SUTERÉNU - nezapočitatelné náklady</t>
  </si>
  <si>
    <t>119001422</t>
  </si>
  <si>
    <t>Dočasné zajištění kabelů a kabelových tratí z 6 volně ložených kabelů (odhad)</t>
  </si>
  <si>
    <t>2042001428</t>
  </si>
  <si>
    <t>132312112</t>
  </si>
  <si>
    <t>Hloubení rýh š do 800 mm v nesoudržných horninách třídy těžitelnosti II, skupiny 4 ručně</t>
  </si>
  <si>
    <t>563778563</t>
  </si>
  <si>
    <t>1479363809</t>
  </si>
  <si>
    <t>1001778074</t>
  </si>
  <si>
    <t>-1215187496</t>
  </si>
  <si>
    <t>269474370</t>
  </si>
  <si>
    <t>-2103899910</t>
  </si>
  <si>
    <t>619325131-1</t>
  </si>
  <si>
    <t>Vytažení cementových fabionů, hran nebo koutů</t>
  </si>
  <si>
    <t>-1976681850</t>
  </si>
  <si>
    <t>573222089</t>
  </si>
  <si>
    <t>-794025653</t>
  </si>
  <si>
    <t>1511664047</t>
  </si>
  <si>
    <t>-898893</t>
  </si>
  <si>
    <t>-1527178135</t>
  </si>
  <si>
    <t>985422231</t>
  </si>
  <si>
    <t>Injektáž trhlin š do 2 mm v ŽB kcích tl do 100 mm polyuretanem včetně vrtů</t>
  </si>
  <si>
    <t>1000251767</t>
  </si>
  <si>
    <t>997013151</t>
  </si>
  <si>
    <t>Vnitrostaveništní doprava suti a vybouraných hmot pro budovy v do 6 m s omezením mechanizace</t>
  </si>
  <si>
    <t>196671084</t>
  </si>
  <si>
    <t>1336743833</t>
  </si>
  <si>
    <t>18798385</t>
  </si>
  <si>
    <t>1740479153</t>
  </si>
  <si>
    <t>2047271681</t>
  </si>
  <si>
    <t>-1971574405</t>
  </si>
  <si>
    <t>711112001</t>
  </si>
  <si>
    <t>Provedení izolace proti zemní vlhkosti svislé za studena nátěrem penetračním</t>
  </si>
  <si>
    <t>-1100616476</t>
  </si>
  <si>
    <t>-1188359587</t>
  </si>
  <si>
    <t>711131821</t>
  </si>
  <si>
    <t>Odstranění izolace proti zemní vlhkosti svislé</t>
  </si>
  <si>
    <t>536725748</t>
  </si>
  <si>
    <t>711142559</t>
  </si>
  <si>
    <t>Provedení izolace proti zemní vlhkosti pásy přitavením svislé NAIP</t>
  </si>
  <si>
    <t>-1676991813</t>
  </si>
  <si>
    <t>62853004</t>
  </si>
  <si>
    <t>pás asfaltový natavitelný modifikovaný SBS tl 4,0mm s vložkou ze skleněné tkaniny a spalitelnou PE fólií nebo jemnozrnný minerálním posypem na horním povrchu</t>
  </si>
  <si>
    <t>-120484960</t>
  </si>
  <si>
    <t>711161215</t>
  </si>
  <si>
    <t>Izolace proti zemní vlhkosti nopovou fólií svislá, nopek v 20,0 mm, tl do 1,0 mm</t>
  </si>
  <si>
    <t>-1631134909</t>
  </si>
  <si>
    <t>711161383</t>
  </si>
  <si>
    <t>Izolace proti zemní vlhkosti nopovou fólií ukončení horní lištou</t>
  </si>
  <si>
    <t>1048351476</t>
  </si>
  <si>
    <t>-1171926737</t>
  </si>
  <si>
    <t>04 - DSO 01 - Stavební část - OPLOCENÍ - nezapočitatelné náklady</t>
  </si>
  <si>
    <t>113106123</t>
  </si>
  <si>
    <t>Rozebrání dlažeb ze zámkových dlaždic komunikací pro pěší ručně</t>
  </si>
  <si>
    <t>-1225380330</t>
  </si>
  <si>
    <t>113202111</t>
  </si>
  <si>
    <t>Vytrhání obrub krajníků obrubníků stojatých</t>
  </si>
  <si>
    <t>-1409983753</t>
  </si>
  <si>
    <t>131213102</t>
  </si>
  <si>
    <t>Hloubení jam v nesoudržných horninách třídy těžitelnosti I, skupiny 3 ručně</t>
  </si>
  <si>
    <t>-2109704440</t>
  </si>
  <si>
    <t>174111101</t>
  </si>
  <si>
    <t>Zásyp jam, šachet rýh nebo kolem objektů sypaninou se zhutněním ručně</t>
  </si>
  <si>
    <t>1586468768</t>
  </si>
  <si>
    <t>58344171</t>
  </si>
  <si>
    <t>štěrkodrť frakce 0/32</t>
  </si>
  <si>
    <t>-387425301</t>
  </si>
  <si>
    <t>273313611</t>
  </si>
  <si>
    <t>Základové desky z betonu tř. C 16/20</t>
  </si>
  <si>
    <t>-1497887017</t>
  </si>
  <si>
    <t>-598014057</t>
  </si>
  <si>
    <t>-1880190927</t>
  </si>
  <si>
    <t>274321511</t>
  </si>
  <si>
    <t>Základové pasy ze ŽB bez zvýšených nároků na prostředí tř. C 25/30</t>
  </si>
  <si>
    <t>715597895</t>
  </si>
  <si>
    <t>274351121</t>
  </si>
  <si>
    <t>Zřízení bednění základových pasů rovného</t>
  </si>
  <si>
    <t>1852790668</t>
  </si>
  <si>
    <t>274351122</t>
  </si>
  <si>
    <t>Odstranění bednění základových pasů rovného</t>
  </si>
  <si>
    <t>-2094873045</t>
  </si>
  <si>
    <t>274361221</t>
  </si>
  <si>
    <t>Výztuž základových pásů betonářskou ocelí 10 216 (E)</t>
  </si>
  <si>
    <t>-611664998</t>
  </si>
  <si>
    <t>274361821</t>
  </si>
  <si>
    <t>Výztuž základových pásů betonářskou ocelí 10 505 (R)</t>
  </si>
  <si>
    <t>-2015351226</t>
  </si>
  <si>
    <t>-1111335773</t>
  </si>
  <si>
    <t>1189089511</t>
  </si>
  <si>
    <t>-1530988317</t>
  </si>
  <si>
    <t>1592864460</t>
  </si>
  <si>
    <t>-445782153</t>
  </si>
  <si>
    <t>338171111</t>
  </si>
  <si>
    <t>Osazování sloupků a vzpěr plotových ocelových v do 2,00 m se zalitím MC</t>
  </si>
  <si>
    <t>1111267034</t>
  </si>
  <si>
    <t>55342-01</t>
  </si>
  <si>
    <t>c4 - plotový sloupek pro svařované panely poplastované PVC 60/60mm dl 2,0m vč. krytky</t>
  </si>
  <si>
    <t>-373726701</t>
  </si>
  <si>
    <t>55342-04</t>
  </si>
  <si>
    <t>c2 - plotový sloupek pro svařované panely poplastované PVC 60/60mm dl 1,5m vč. krytky</t>
  </si>
  <si>
    <t>1572667868</t>
  </si>
  <si>
    <t>338171121</t>
  </si>
  <si>
    <t>Osazování sloupků a vzpěr plotových ocelových v do 2,60 m se zalitím MC</t>
  </si>
  <si>
    <t>-810700706</t>
  </si>
  <si>
    <t>55342-02</t>
  </si>
  <si>
    <t>c3 - plotový sloupek pro svařované panely poplastované PVC 60/60mm dl 2,4m vč. krytky</t>
  </si>
  <si>
    <t>-1281404537</t>
  </si>
  <si>
    <t>55342-03</t>
  </si>
  <si>
    <t>c1 - plotový sloupek pro svařované panely poplastované PVC 60/60mm dl 2,6m vč. krytky</t>
  </si>
  <si>
    <t>964296746</t>
  </si>
  <si>
    <t>55342-05</t>
  </si>
  <si>
    <t>d1 - plotový sloupek 100/100/4 mm dl 2,6m poloatovaná PVC - vč. krytek a branových pantů</t>
  </si>
  <si>
    <t>-2089671344</t>
  </si>
  <si>
    <t>348101210</t>
  </si>
  <si>
    <t>Osazení vrat a vrátek k oplocení na ocelové sloupky do 2 m2</t>
  </si>
  <si>
    <t>-826918811</t>
  </si>
  <si>
    <t>553-21</t>
  </si>
  <si>
    <t>ch - branka plotová jednokřídlá Pz + komaxit 1000x1830mm vč. kování, zámek, panty</t>
  </si>
  <si>
    <t>-1637417958</t>
  </si>
  <si>
    <t>348101220</t>
  </si>
  <si>
    <t>Osazení vrat a vrátek k oplocení na ocelové sloupky do 4 m2</t>
  </si>
  <si>
    <t>1358765208</t>
  </si>
  <si>
    <t>553-22</t>
  </si>
  <si>
    <t>i - brána plotová dvoukřídlá Pz s PVC vrstvou 4000x1750mm vč. kování, zámek, panty</t>
  </si>
  <si>
    <t>803911869</t>
  </si>
  <si>
    <t>348121221</t>
  </si>
  <si>
    <t>Osazení podhrabových desek délky do 3 m na ocelové plotové sloupky</t>
  </si>
  <si>
    <t>468072830</t>
  </si>
  <si>
    <t>59233-01</t>
  </si>
  <si>
    <t>e - deska plotová betonová 2450x50x200mm</t>
  </si>
  <si>
    <t>-1351967640</t>
  </si>
  <si>
    <t>348171146</t>
  </si>
  <si>
    <t>Montáž panelového svařovaného oplocení výšky přes 1,5 do 2,0 m</t>
  </si>
  <si>
    <t>1224953999</t>
  </si>
  <si>
    <t>55342415</t>
  </si>
  <si>
    <t>plotový panel svařovaný v 1,0-1,5m š do 2,5m průměru drátu 5mm oka 55x200mm s dvojitým horizontálním drátem 6mm povrchová úprava PZ komaxit</t>
  </si>
  <si>
    <t>-45023806</t>
  </si>
  <si>
    <t>55342417</t>
  </si>
  <si>
    <t>plotový panel svařovaný v 1,5-2,0m š do 2,5m průměru drátu 5mm oka 55x200mm s dvojitým horizontálním drátem 6mm povrchová úprava PZ komaxit</t>
  </si>
  <si>
    <t>-983557866</t>
  </si>
  <si>
    <t>348401320</t>
  </si>
  <si>
    <t>Rozvinutí, montáž a napnutí ostnatého drátu</t>
  </si>
  <si>
    <t>33731544</t>
  </si>
  <si>
    <t>31324820</t>
  </si>
  <si>
    <t>drát ostnatý 100m pozinkovaný</t>
  </si>
  <si>
    <t>balení</t>
  </si>
  <si>
    <t>54051305</t>
  </si>
  <si>
    <t>348401353</t>
  </si>
  <si>
    <t>Rozvinutí, montáž a napnutí žiletkového drátu na oplocení</t>
  </si>
  <si>
    <t>164866598</t>
  </si>
  <si>
    <t>31324825</t>
  </si>
  <si>
    <t>drát žiletkový rovný 200m pozinkovaný</t>
  </si>
  <si>
    <t>1278463415</t>
  </si>
  <si>
    <t>348401356</t>
  </si>
  <si>
    <t>Rozvinutí, montáž a napnutí žiletkové spirály na oplocení</t>
  </si>
  <si>
    <t>-1728384238</t>
  </si>
  <si>
    <t>31324822</t>
  </si>
  <si>
    <t>drát žiletkový - spirála D 450mm pozinkovaný</t>
  </si>
  <si>
    <t>-242161584</t>
  </si>
  <si>
    <t>348401411</t>
  </si>
  <si>
    <t>Montáž jednostranného bavoletu na oplocení</t>
  </si>
  <si>
    <t>337212637</t>
  </si>
  <si>
    <t>31324836-1</t>
  </si>
  <si>
    <t>plotový jednostranný bavolet dl 200-400mm pro 2-3 dráty na profilovaný sloupek D 60-70mm povrchová úprava Al komaxit - svislý</t>
  </si>
  <si>
    <t>1988619366</t>
  </si>
  <si>
    <t>348401412</t>
  </si>
  <si>
    <t>Montáž oboustranného bavoletu na oplocení</t>
  </si>
  <si>
    <t>1177807855</t>
  </si>
  <si>
    <t>31324839</t>
  </si>
  <si>
    <t>plotový oboustranný bavolet dl 200-400mm pro 2-3 dráty na profilovaný sloupek D 60-70mm povrchová úprava Al komaxit</t>
  </si>
  <si>
    <t>-6802165</t>
  </si>
  <si>
    <t>R398001</t>
  </si>
  <si>
    <t>Pozinkované patky vč. kotvících plechů pro sloupky 60/60 vč. chem. kotev 4x12 ks</t>
  </si>
  <si>
    <t>343362868</t>
  </si>
  <si>
    <t>-1816685917</t>
  </si>
  <si>
    <t>953334121</t>
  </si>
  <si>
    <t>Bobtnavý pásek do pracovních spar betonových kcí bentonitový 20 x 25 mm</t>
  </si>
  <si>
    <t>-1938671698</t>
  </si>
  <si>
    <t>-430496475</t>
  </si>
  <si>
    <t>-774242752</t>
  </si>
  <si>
    <t>966071711</t>
  </si>
  <si>
    <t>Bourání sloupků a vzpěr plotových ocelových do 2,5 m zabetonovaných</t>
  </si>
  <si>
    <t>-421557065</t>
  </si>
  <si>
    <t>966071721</t>
  </si>
  <si>
    <t>Bourání sloupků a vzpěr plotových ocelových do 2,5 m odřezáním</t>
  </si>
  <si>
    <t>648296860</t>
  </si>
  <si>
    <t>966071821</t>
  </si>
  <si>
    <t>Rozebrání oplocení z drátěného pletiva se čtvercovými oky výšky do 1,6 m</t>
  </si>
  <si>
    <t>-2080552814</t>
  </si>
  <si>
    <t>966071831</t>
  </si>
  <si>
    <t>Rozebrání ostnatého drátu výšky do 2,0 m</t>
  </si>
  <si>
    <t>883503439</t>
  </si>
  <si>
    <t>966072811</t>
  </si>
  <si>
    <t>Rozebrání rámového oplocení na ocelové sloupky výšky do 2m</t>
  </si>
  <si>
    <t>598300692</t>
  </si>
  <si>
    <t>966073810</t>
  </si>
  <si>
    <t>Rozebrání vrat a vrátek k oplocení plochy do 2 m2</t>
  </si>
  <si>
    <t>522458050</t>
  </si>
  <si>
    <t>966073811</t>
  </si>
  <si>
    <t>Rozebrání vrat a vrátek k oplocení plochy do 6 m2</t>
  </si>
  <si>
    <t>-1615250424</t>
  </si>
  <si>
    <t>985112132</t>
  </si>
  <si>
    <t>Odsekání degradovaného betonu rubu kleneb a podlah tl do 30 mm</t>
  </si>
  <si>
    <t>-189987518</t>
  </si>
  <si>
    <t>985241210</t>
  </si>
  <si>
    <t>Plombování zdiva zalitím plastickou betonovou směsí včetně vybourání narušeného zdiva do 1 m3</t>
  </si>
  <si>
    <t>1275415697</t>
  </si>
  <si>
    <t>985311312</t>
  </si>
  <si>
    <t>Reprofilace rubu kleneb a podlah cementovými sanačními maltami tl 20 mm</t>
  </si>
  <si>
    <t>-827803543</t>
  </si>
  <si>
    <t>985324221</t>
  </si>
  <si>
    <t>Ochranný akrylátový nátěr betonu dvojnásobný se stěrkou (OS-C)</t>
  </si>
  <si>
    <t>-452894556</t>
  </si>
  <si>
    <t>985331111</t>
  </si>
  <si>
    <t>Dodatečné vlepování betonářské výztuže D 8 mm do cementové aktivované malty včetně vyvrtání otvoru</t>
  </si>
  <si>
    <t>-882608187</t>
  </si>
  <si>
    <t>13021011</t>
  </si>
  <si>
    <t>tyč ocelová žebírková jakost BSt 500S výztuž do betonu D 8mm</t>
  </si>
  <si>
    <t>1800206184</t>
  </si>
  <si>
    <t>985441312</t>
  </si>
  <si>
    <t>Přídavná šroubovitá nerezová výztuž 1 táhlo D 6 mm v drážce v ŽB kci</t>
  </si>
  <si>
    <t>-93843383</t>
  </si>
  <si>
    <t>-1427327930</t>
  </si>
  <si>
    <t>1964602769</t>
  </si>
  <si>
    <t>1296378971</t>
  </si>
  <si>
    <t>-718319520</t>
  </si>
  <si>
    <t>997013871</t>
  </si>
  <si>
    <t>Poplatek za uložení stavebního odpadu na recyklační skládce (skládkovné) směsného stavebního a demoličního kód odpadu  17 09 04</t>
  </si>
  <si>
    <t>-1703902336</t>
  </si>
  <si>
    <t>998232110</t>
  </si>
  <si>
    <t>Přesun hmot pro oplocení zděné z cihel nebo tvárnic v do 3 m</t>
  </si>
  <si>
    <t>558872700</t>
  </si>
  <si>
    <t>1332271183</t>
  </si>
  <si>
    <t>-785835786</t>
  </si>
  <si>
    <t>711191001</t>
  </si>
  <si>
    <t>Provedení adhezního můstku na vodorovné ploše</t>
  </si>
  <si>
    <t>1716149555</t>
  </si>
  <si>
    <t>711191011</t>
  </si>
  <si>
    <t>Provedení adhezního můstku na svislé ploše</t>
  </si>
  <si>
    <t>-1051424800</t>
  </si>
  <si>
    <t>58581220</t>
  </si>
  <si>
    <t>můstek adhezní pod izolační a vyrovnávací lepící hmoty</t>
  </si>
  <si>
    <t>-1733414666</t>
  </si>
  <si>
    <t>05 - DSO 01.2 - VZDUCHOTECHNIKA - započitatelné náklady</t>
  </si>
  <si>
    <t xml:space="preserve">    D01 - Zař. 1 - Odvětrání trafokobek T1,2,3 – 1.NP</t>
  </si>
  <si>
    <t xml:space="preserve">    D02 - Zař. 2 - Odvětrání rozvodny VN  - 1.NP</t>
  </si>
  <si>
    <t xml:space="preserve">    D03 - Zař. 3 - Odvětrání rozvodny trakční technologie  - 1.NP</t>
  </si>
  <si>
    <t xml:space="preserve">    D04 - OSTATNÍ NÁKLADY</t>
  </si>
  <si>
    <t>D01</t>
  </si>
  <si>
    <t>Zař. 1 - Odvětrání trafokobek T1,2,3 – 1.NP</t>
  </si>
  <si>
    <t>1.01</t>
  </si>
  <si>
    <t>Protidešťová hluktlumicí žal 900x600/300</t>
  </si>
  <si>
    <t>KPL</t>
  </si>
  <si>
    <t>1.02</t>
  </si>
  <si>
    <t>Protidešťová hluktlumicí žal 1350x630/300</t>
  </si>
  <si>
    <t>1.03</t>
  </si>
  <si>
    <t>Demontáž výplní v soklu pro přívod</t>
  </si>
  <si>
    <t>1.04</t>
  </si>
  <si>
    <t>Spojovací, těsnící materiál a montážní materiál</t>
  </si>
  <si>
    <t>KG</t>
  </si>
  <si>
    <t>D02</t>
  </si>
  <si>
    <t>Zař. 2 - Odvětrání rozvodny VN  - 1.NP</t>
  </si>
  <si>
    <t>2.01</t>
  </si>
  <si>
    <t>Protidešťová žaluzie 1000x630 pozink s nástřikem RAL</t>
  </si>
  <si>
    <t>2.01.a</t>
  </si>
  <si>
    <t>reg. klapka – FeZn 1000x630  mm s pozedním rámem</t>
  </si>
  <si>
    <t>2.02</t>
  </si>
  <si>
    <t>D03</t>
  </si>
  <si>
    <t>Zař. 3 - Odvětrání rozvodny trakční technologie  - 1.NP</t>
  </si>
  <si>
    <t>3.01.1,2</t>
  </si>
  <si>
    <t>Např ventilátor HXTR/4-315 IP44, tmax=70oC</t>
  </si>
  <si>
    <t>KUS</t>
  </si>
  <si>
    <t>3.02.a,b</t>
  </si>
  <si>
    <t>Gravitační plastová klapka</t>
  </si>
  <si>
    <t>3.02</t>
  </si>
  <si>
    <t>Demontáž stávajících 2 kus ventilátorů</t>
  </si>
  <si>
    <t>SADA</t>
  </si>
  <si>
    <t>3.03</t>
  </si>
  <si>
    <t>D04</t>
  </si>
  <si>
    <t>OSTATNÍ NÁKLADY</t>
  </si>
  <si>
    <t>4.01</t>
  </si>
  <si>
    <t>Doprava - 4%</t>
  </si>
  <si>
    <t>-1770851057</t>
  </si>
  <si>
    <t>4.02</t>
  </si>
  <si>
    <t>Příplatek za práce malého rozsahu - 5%</t>
  </si>
  <si>
    <t>1738024169</t>
  </si>
  <si>
    <t>06 - DSO 01.1 - Stavební část - ZPEVNĚNÉ PLOCHY - nezapočitatelné náklady</t>
  </si>
  <si>
    <t xml:space="preserve">    5 - Komunikace pozemní</t>
  </si>
  <si>
    <t>-875744433</t>
  </si>
  <si>
    <t>113107171</t>
  </si>
  <si>
    <t>Odstranění podkladu z betonu prostého tl 150 mm strojně pl přes 50 do 200 m2</t>
  </si>
  <si>
    <t>-1597953135</t>
  </si>
  <si>
    <t>-760912534</t>
  </si>
  <si>
    <t>122311101</t>
  </si>
  <si>
    <t>Odkopávky a prokopávky v hornině třídy těžitelnosti II, skupiny 4 ručně</t>
  </si>
  <si>
    <t>-666294162</t>
  </si>
  <si>
    <t>122311101-1</t>
  </si>
  <si>
    <t>Odkopávky a prokopávky v hornině třídy těžitelnosti II, skupiny 4 ručně - výměnná vrstva</t>
  </si>
  <si>
    <t>726859266</t>
  </si>
  <si>
    <t>-1664423852</t>
  </si>
  <si>
    <t>637965902</t>
  </si>
  <si>
    <t>162751137-1</t>
  </si>
  <si>
    <t>Vodorovné přemístění do 10000 m výkopku/sypaniny z horniny třídy těžitelnosti II, skupiny 4 a 5 - výměnná vrstva</t>
  </si>
  <si>
    <t>-1202638806</t>
  </si>
  <si>
    <t>171151112</t>
  </si>
  <si>
    <t>Uložení sypaniny z hornin nesoudržných kamenitých do násypů zhutněných</t>
  </si>
  <si>
    <t>985023187</t>
  </si>
  <si>
    <t>štěrkodrť frakce 0/63</t>
  </si>
  <si>
    <t>381702905</t>
  </si>
  <si>
    <t>1555038750</t>
  </si>
  <si>
    <t>171201221-1</t>
  </si>
  <si>
    <t>Poplatek za uložení na skládce (skládkovné) zeminy a kamení kód odpadu 17 05 04 - výměnná vrstva</t>
  </si>
  <si>
    <t>-209492107</t>
  </si>
  <si>
    <t>-311139786</t>
  </si>
  <si>
    <t>171251201-1</t>
  </si>
  <si>
    <t>Uložení sypaniny na skládky nebo meziskládky - výměnná vrstva</t>
  </si>
  <si>
    <t>-1589324112</t>
  </si>
  <si>
    <t>Úprava pláně pro silnice a dálnice v zářezech se zhutněním</t>
  </si>
  <si>
    <t>1496033219</t>
  </si>
  <si>
    <t>181311103</t>
  </si>
  <si>
    <t>Rozprostření ornice tl vrstvy do 200 mm v rovině nebo ve svahu do 1:5 ručně</t>
  </si>
  <si>
    <t>-2137597171</t>
  </si>
  <si>
    <t>10364100</t>
  </si>
  <si>
    <t>zemina pro terénní úpravy - tříděná</t>
  </si>
  <si>
    <t>1291767255</t>
  </si>
  <si>
    <t>181411131</t>
  </si>
  <si>
    <t>Založení parkového trávníku výsevem plochy do 1000 m2 v rovině a ve svahu do 1:5</t>
  </si>
  <si>
    <t>685325086</t>
  </si>
  <si>
    <t>00572410</t>
  </si>
  <si>
    <t>osivo směs travní parková</t>
  </si>
  <si>
    <t>5206299</t>
  </si>
  <si>
    <t>R191</t>
  </si>
  <si>
    <t>Statická zatěžovací zkouška zemní pláně</t>
  </si>
  <si>
    <t>-818528768</t>
  </si>
  <si>
    <t>211531111</t>
  </si>
  <si>
    <t>Výplň odvodňovacích žeber nebo trativodů kamenivem hrubým drceným frakce 16 až 63 mm</t>
  </si>
  <si>
    <t>1983043031</t>
  </si>
  <si>
    <t>211971110</t>
  </si>
  <si>
    <t>Zřízení opláštění žeber nebo trativodů geotextilií v rýze nebo zářezu sklonu do 1:2</t>
  </si>
  <si>
    <t>-836064315</t>
  </si>
  <si>
    <t>69311070</t>
  </si>
  <si>
    <t>geotextilie netkaná separační, ochranná, filtrační, drenážní PP 400g/m2</t>
  </si>
  <si>
    <t>-1201253234</t>
  </si>
  <si>
    <t>212752101</t>
  </si>
  <si>
    <t>Trativod z drenážních trubek korugovaných PE-HD SN 4 perforace 360° včetně lože otevřený výkop DN 100 pro liniové stavby</t>
  </si>
  <si>
    <t>-879997237</t>
  </si>
  <si>
    <t>451579777</t>
  </si>
  <si>
    <t>Příplatek ZKD 10 mm tl nad 100 mm u podkladu nebo lože pod dlažbu z kameniva těženého</t>
  </si>
  <si>
    <t>521835599</t>
  </si>
  <si>
    <t>Komunikace pozemní</t>
  </si>
  <si>
    <t>564851111-1</t>
  </si>
  <si>
    <t>Podklad ze štěrkodrtě ŠD tl 150 mm, fr. 0-32</t>
  </si>
  <si>
    <t>-2102605566</t>
  </si>
  <si>
    <t>564861111</t>
  </si>
  <si>
    <t>Podklad ze štěrkodrtě ŠD tl 200 mm</t>
  </si>
  <si>
    <t>11891694</t>
  </si>
  <si>
    <t>564861111-1</t>
  </si>
  <si>
    <t>Podklad ze štěrkodrtě ŠD tl 200 mm, fr. 0-32</t>
  </si>
  <si>
    <t>-521335735</t>
  </si>
  <si>
    <t>564871111</t>
  </si>
  <si>
    <t>Podklad ze štěrkodrtě ŠD tl 250 mm, fr. 0-32</t>
  </si>
  <si>
    <t>1947240221</t>
  </si>
  <si>
    <t>564871111-1</t>
  </si>
  <si>
    <t>Podklad ze štěrkodrtě ŠD tl 250 mm - výměnná vrstva</t>
  </si>
  <si>
    <t>-852972472</t>
  </si>
  <si>
    <t>564871116-1</t>
  </si>
  <si>
    <t>Podklad ze štěrkodrtě ŠD tl. 300 mm - výměnná vrstva</t>
  </si>
  <si>
    <t>-483252946</t>
  </si>
  <si>
    <t>564952111</t>
  </si>
  <si>
    <t>Podklad z mechanicky zpevněného kameniva MZK tl 150 mm</t>
  </si>
  <si>
    <t>-142738801</t>
  </si>
  <si>
    <t>565165121</t>
  </si>
  <si>
    <t>Asfaltový beton vrstva podkladní ACP 16+ (obalované kamenivo OKS) tl 80 mm š přes 3 m</t>
  </si>
  <si>
    <t>-2067813136</t>
  </si>
  <si>
    <t>573111112</t>
  </si>
  <si>
    <t>Postřik živičný infiltrační s posypem z asfaltu množství 1 kg/m2</t>
  </si>
  <si>
    <t>-1237799128</t>
  </si>
  <si>
    <t>573211107</t>
  </si>
  <si>
    <t>Postřik živičný spojovací z asfaltu v množství 0,30 kg/m2</t>
  </si>
  <si>
    <t>-1114107524</t>
  </si>
  <si>
    <t>577134141</t>
  </si>
  <si>
    <t>Asfaltový beton vrstva obrusná ACO 11 (ABS) tř. I tl 40 mm š přes 3 m z modifikovaného asfaltu</t>
  </si>
  <si>
    <t>1742094134</t>
  </si>
  <si>
    <t>581131312</t>
  </si>
  <si>
    <t>Kryt cementobetonový vozovek skupiny CB III tl 160 mm</t>
  </si>
  <si>
    <t>-979887676</t>
  </si>
  <si>
    <t>596211110</t>
  </si>
  <si>
    <t>Kladení zámkové dlažby komunikací pro pěší tl 60 mm skupiny A pl do 50 m2</t>
  </si>
  <si>
    <t>745088162</t>
  </si>
  <si>
    <t>59245015-1</t>
  </si>
  <si>
    <t>dlažba zámková tl. 60mm přírodní</t>
  </si>
  <si>
    <t>895380113</t>
  </si>
  <si>
    <t>596811220</t>
  </si>
  <si>
    <t>Kladení betonové dlažby komunikací pro pěší do lože z kameniva vel do 0,25 m2 plochy do 50 m2</t>
  </si>
  <si>
    <t>1726209513</t>
  </si>
  <si>
    <t>59245320-1</t>
  </si>
  <si>
    <t>dlažba plošná betonová 400x400x50mm přírodní</t>
  </si>
  <si>
    <t>-390173932</t>
  </si>
  <si>
    <t>599141111</t>
  </si>
  <si>
    <t>Vyplnění spár mezi silničními dílci živičnou zálivkou</t>
  </si>
  <si>
    <t>-1490642247</t>
  </si>
  <si>
    <t>916231213</t>
  </si>
  <si>
    <t>Osazení chodníkového obrubníku betonového stojatého s boční opěrou do lože z betonu prostého</t>
  </si>
  <si>
    <t>-178149857</t>
  </si>
  <si>
    <t>59217008</t>
  </si>
  <si>
    <t>obrubník betonový parkový 1000x80x200mm</t>
  </si>
  <si>
    <t>-559650314</t>
  </si>
  <si>
    <t>59217017</t>
  </si>
  <si>
    <t>obrubník betonový chodníkový 1000x100x250mm</t>
  </si>
  <si>
    <t>110969410</t>
  </si>
  <si>
    <t>59217023</t>
  </si>
  <si>
    <t>obrubník betonový chodníkový 1000x150x250mm</t>
  </si>
  <si>
    <t>-978466906</t>
  </si>
  <si>
    <t>919726123-1</t>
  </si>
  <si>
    <t>Geotextilie pro ochranu, separaci a filtraci netkaná měrná hmotnost do 500 g/m2 - výměnná vrstva</t>
  </si>
  <si>
    <t>-1847582239</t>
  </si>
  <si>
    <t>-989221274</t>
  </si>
  <si>
    <t>997221561</t>
  </si>
  <si>
    <t>Vodorovná doprava suti z kusových materiálů do 1 km</t>
  </si>
  <si>
    <t>1708241090</t>
  </si>
  <si>
    <t>997221569</t>
  </si>
  <si>
    <t>Příplatek ZKD 1 km u vodorovné dopravy suti z kusových materiálů</t>
  </si>
  <si>
    <t>-764308929</t>
  </si>
  <si>
    <t>997221611</t>
  </si>
  <si>
    <t>Nakládání suti na dopravní prostředky pro vodorovnou dopravu</t>
  </si>
  <si>
    <t>-2060919563</t>
  </si>
  <si>
    <t>997221615</t>
  </si>
  <si>
    <t>-1666250261</t>
  </si>
  <si>
    <t>998225111</t>
  </si>
  <si>
    <t>Přesun hmot pro pozemní komunikace s krytem z kamene, monolitickým betonovým nebo živičným</t>
  </si>
  <si>
    <t>-652419984</t>
  </si>
  <si>
    <t>07 - DSO 01.1 - Stavební část - VÝKOPY A ZÁSYPY - nezapočitatelné náklady</t>
  </si>
  <si>
    <t>M - Práce a dodávky M</t>
  </si>
  <si>
    <t xml:space="preserve">    46-M - Zemní práce při extr.mont.pracích</t>
  </si>
  <si>
    <t>112151352</t>
  </si>
  <si>
    <t>Kácení stromu s postupným spouštěním koruny a kmene D do 0,3 m</t>
  </si>
  <si>
    <t>-1938875530</t>
  </si>
  <si>
    <t>112201117</t>
  </si>
  <si>
    <t>Odstranění pařezů D do 0,8 m v rovině a svahu 1:5 s odklizením do 20 m a zasypáním jámy</t>
  </si>
  <si>
    <t>755284423</t>
  </si>
  <si>
    <t>121112003</t>
  </si>
  <si>
    <t>Sejmutí ornice tl vrstvy do 200 mm ručně</t>
  </si>
  <si>
    <t>818631968</t>
  </si>
  <si>
    <t>-24084037</t>
  </si>
  <si>
    <t>132212212</t>
  </si>
  <si>
    <t>Hloubení rýh š do 2000 mm v nesoudržných horninách třídy těžitelnosti I, skupiny 3 ručně</t>
  </si>
  <si>
    <t>826287732</t>
  </si>
  <si>
    <t>162201401</t>
  </si>
  <si>
    <t>Vodorovné přemístění větví stromů listnatých do 1 km D kmene do 300 mm</t>
  </si>
  <si>
    <t>735216067</t>
  </si>
  <si>
    <t>162201411</t>
  </si>
  <si>
    <t>Vodorovné přemístění kmenů stromů listnatých do 1 km D kmene do 300 mm</t>
  </si>
  <si>
    <t>1223360959</t>
  </si>
  <si>
    <t>162201424</t>
  </si>
  <si>
    <t>Vodorovné přemístění pařezů do 1 km D do 900 mm</t>
  </si>
  <si>
    <t>83899057</t>
  </si>
  <si>
    <t>162301501</t>
  </si>
  <si>
    <t>Vodorovné přemístění křovin do 5 km D kmene do 100 mm</t>
  </si>
  <si>
    <t>-1365414061</t>
  </si>
  <si>
    <t>162301931</t>
  </si>
  <si>
    <t>Příplatek k vodorovnému přemístění větví stromů listnatých D kmene do 300 mm ZKD 1 km</t>
  </si>
  <si>
    <t>1563765170</t>
  </si>
  <si>
    <t>162301951</t>
  </si>
  <si>
    <t>Příplatek k vodorovnému přemístění kmenů stromů listnatých D kmene do 300 mm ZKD 1 km</t>
  </si>
  <si>
    <t>1196625552</t>
  </si>
  <si>
    <t>162301974</t>
  </si>
  <si>
    <t>Příplatek k vodorovnému přemístění pařezů D 900 mm ZKD 1 km</t>
  </si>
  <si>
    <t>1606071237</t>
  </si>
  <si>
    <t>162301981</t>
  </si>
  <si>
    <t>Příplatek k vodorovnému přemístění křovin D kmene do 100 mm ZKD 1 km</t>
  </si>
  <si>
    <t>-972715588</t>
  </si>
  <si>
    <t>-1207830379</t>
  </si>
  <si>
    <t>-240302090</t>
  </si>
  <si>
    <t>10364101</t>
  </si>
  <si>
    <t>zemina pro terénní úpravy -  ornice</t>
  </si>
  <si>
    <t>1944264254</t>
  </si>
  <si>
    <t>-1659775841</t>
  </si>
  <si>
    <t>1773897139</t>
  </si>
  <si>
    <t>185804312-1</t>
  </si>
  <si>
    <t>Zalití trávníku vodou plocha přes 20 m2 - 2x</t>
  </si>
  <si>
    <t>-479224695</t>
  </si>
  <si>
    <t>185851121</t>
  </si>
  <si>
    <t>Dovoz vody pro zálivku rostlin za vzdálenost do 1000 m</t>
  </si>
  <si>
    <t>7409070</t>
  </si>
  <si>
    <t>R11215111</t>
  </si>
  <si>
    <t>Řez a průklest stromů (ořez podél plotu)</t>
  </si>
  <si>
    <t>1171858573</t>
  </si>
  <si>
    <t>R1185011</t>
  </si>
  <si>
    <t>Ochrana dřevin při provádění stavebních prací</t>
  </si>
  <si>
    <t>14821456</t>
  </si>
  <si>
    <t>R1848001</t>
  </si>
  <si>
    <t xml:space="preserve">Likvidace porostu křídlatky - chemická likvidace opakovaným postřikem herbicidu </t>
  </si>
  <si>
    <t>1408526282</t>
  </si>
  <si>
    <t>Práce a dodávky M</t>
  </si>
  <si>
    <t>46-M</t>
  </si>
  <si>
    <t>Zemní práce při extr.mont.pracích</t>
  </si>
  <si>
    <t>460421182</t>
  </si>
  <si>
    <t>Lože kabelů z písku nebo štěrkopísku tl 10 cm nad kabel, kryté plastovou folií, š lože do 50 cm</t>
  </si>
  <si>
    <t>1226075281</t>
  </si>
  <si>
    <t>PS1 - Společná část</t>
  </si>
  <si>
    <t>D1 - Zajištění provizorního napájení v R22</t>
  </si>
  <si>
    <t>D2 - Ostatní materiál</t>
  </si>
  <si>
    <t>D3 - Doplnění stávající zemnící sítě a hromosvod</t>
  </si>
  <si>
    <t>D4 - Kabelové lávky a podpěrné konstrukce kabelů</t>
  </si>
  <si>
    <t>D5 -  Kabelové kanály v 1.PP pro ovládací okruhy a elektroinstalaci</t>
  </si>
  <si>
    <t>D7 -  Vodiče hlavního pospojování ochranného uzemnění v 1.PP a vnější části</t>
  </si>
  <si>
    <t>D8 -  Připojení pomocného zemniče k DMX</t>
  </si>
  <si>
    <t>D9 -  Ochranné a pracovní pomůcky:</t>
  </si>
  <si>
    <t>D1</t>
  </si>
  <si>
    <t>Zajištění provizorního napájení v R22</t>
  </si>
  <si>
    <t>Pol1</t>
  </si>
  <si>
    <t>Kovově krytý vnitřní rozvaděč 22kV dle specifikace, včetně montáže, komplexních zkoušek a výchozí revize</t>
  </si>
  <si>
    <t>ks</t>
  </si>
  <si>
    <t>Pol2</t>
  </si>
  <si>
    <t>Kabel 22-AXEKVCEY 1x95mm2, včetně montáže</t>
  </si>
  <si>
    <t>Pol3</t>
  </si>
  <si>
    <t>Vnitřní koncovka s okem pro jednožilový kabel, pro napětí 12,7/22 kV pro průřez jádra 50-150mm2, včetně T-adaptéru (3ks), včetně montáže</t>
  </si>
  <si>
    <t>Pol4</t>
  </si>
  <si>
    <t>Ptastový kabelový žlab 100x100 s víkem, včetně montáže</t>
  </si>
  <si>
    <t>D2</t>
  </si>
  <si>
    <t>Ostatní materiál</t>
  </si>
  <si>
    <t>Pol5</t>
  </si>
  <si>
    <t>Dielektrický koberec, včetně montáže</t>
  </si>
  <si>
    <t>Pol6</t>
  </si>
  <si>
    <t>Protipožární výplň otvorů vodorovných kontrukcí, včetně montáže</t>
  </si>
  <si>
    <t>Pol7</t>
  </si>
  <si>
    <t>Protipožární výplň otvorů svislých kontrukcí, včetně montáže</t>
  </si>
  <si>
    <t>D3</t>
  </si>
  <si>
    <t>Doplnění stávající zemnící sítě a hromosvod</t>
  </si>
  <si>
    <t>Pol8</t>
  </si>
  <si>
    <t>DRAT ALMGSI 8MM POLO 7,4M/KG, včetně montáže</t>
  </si>
  <si>
    <t>Pol9</t>
  </si>
  <si>
    <t>TYČ ZAVÁDĚCÍ TZ1,5 N, NEREZ V4A, včetně montáže</t>
  </si>
  <si>
    <t>Pol10</t>
  </si>
  <si>
    <t>PODPĚRA VEDENÍ DO ZDIVA PV1c, včetně montáže</t>
  </si>
  <si>
    <t>Pol11</t>
  </si>
  <si>
    <t>PODPĚRA VEDENÍ NA PLOCHÉ STŘECHY PV21c, včetně montáže</t>
  </si>
  <si>
    <t>Pol12</t>
  </si>
  <si>
    <t>NÁSTAVEC PV21c, včetně montáže</t>
  </si>
  <si>
    <t>Pol13</t>
  </si>
  <si>
    <t>SVORKA K TYCI SJ1D DIAGONALNI, NEREZ V4A, včetně montáže</t>
  </si>
  <si>
    <t>Pol14</t>
  </si>
  <si>
    <t>SVORKA PŘIPOJOVACÍ SP, včetně montáže</t>
  </si>
  <si>
    <t>Pol15</t>
  </si>
  <si>
    <t>SVORKA NA POTRUB ST1-9, včetně montáže</t>
  </si>
  <si>
    <t>Pol16</t>
  </si>
  <si>
    <t>SVORKA NA OKAPOVÉ SVODY ST, včetně montáže</t>
  </si>
  <si>
    <t>Pol17</t>
  </si>
  <si>
    <t>SVORKA SPOJOVACI SS, včetně montáže</t>
  </si>
  <si>
    <t>Pol18</t>
  </si>
  <si>
    <t>SVORKA ZKUSEBNI SZA, včetně montáže</t>
  </si>
  <si>
    <t>Pol19</t>
  </si>
  <si>
    <t>SVORKA PÁSKA/PÁSKA NEREZ SR2b N, včetně montáže</t>
  </si>
  <si>
    <t>Pol20</t>
  </si>
  <si>
    <t>SVORKA PÁSKA/DRÁT NEREZ SR3b N, včetně montáže</t>
  </si>
  <si>
    <t>Pol21</t>
  </si>
  <si>
    <t>UZEMŇOVACÍ PÁSEK NEREZ 30x3,5 N, včetně montáže</t>
  </si>
  <si>
    <t>Pol22</t>
  </si>
  <si>
    <t>štítek, včetně montáže</t>
  </si>
  <si>
    <t>Pol23</t>
  </si>
  <si>
    <t>Protikorozní ochrana svodu, včetně montáže</t>
  </si>
  <si>
    <t>Pol24</t>
  </si>
  <si>
    <t>Demontáž stávajícího hromosvodu</t>
  </si>
  <si>
    <t>D4</t>
  </si>
  <si>
    <t>Kabelové lávky a podpěrné konstrukce kabelů</t>
  </si>
  <si>
    <t>Pol25</t>
  </si>
  <si>
    <t>Kabelová lávka šířky 400 mm, pozink, včetně montáže</t>
  </si>
  <si>
    <t>Pol26</t>
  </si>
  <si>
    <t>Stojna kabelové lávky, délka 2,7 m, včetně montáže</t>
  </si>
  <si>
    <t>Pol27</t>
  </si>
  <si>
    <t>Výložník, šířka 400 mm, včetně montáže</t>
  </si>
  <si>
    <t>Pol28</t>
  </si>
  <si>
    <t>Konzola svislá jednoduchá, včetně montáže</t>
  </si>
  <si>
    <t>Pol29</t>
  </si>
  <si>
    <t>Ocelový konstrukční materiál, včetně montáže</t>
  </si>
  <si>
    <t>Pol30</t>
  </si>
  <si>
    <t>Kotevní a spojovací materiál, včetně montáže</t>
  </si>
  <si>
    <t>%</t>
  </si>
  <si>
    <t>Pol31</t>
  </si>
  <si>
    <t>Kabelové špalky, nebo ekvival. úchytný materiál kabelů, včetně montáže</t>
  </si>
  <si>
    <t>D5</t>
  </si>
  <si>
    <t xml:space="preserve"> Kabelové kanály v 1.PP pro ovládací okruhy a elektroinstalaci</t>
  </si>
  <si>
    <t>Pol32</t>
  </si>
  <si>
    <t>Kabel. žlab MARS 250/100mm , včetně montáže</t>
  </si>
  <si>
    <t>Pol33</t>
  </si>
  <si>
    <t>Spojka 250mm , včetně montáže</t>
  </si>
  <si>
    <t>Pol34</t>
  </si>
  <si>
    <t>Koleno 250mm/90st , včetně montáže</t>
  </si>
  <si>
    <t>Pol35</t>
  </si>
  <si>
    <t>T kus 250/250mm, včetně montáže</t>
  </si>
  <si>
    <t>Pol36</t>
  </si>
  <si>
    <t>Nosník 250mm, včetně montáže</t>
  </si>
  <si>
    <t>Pol37</t>
  </si>
  <si>
    <t>Kabel. žlab MARS 125/100mm , včetně montáže</t>
  </si>
  <si>
    <t>Pol38</t>
  </si>
  <si>
    <t>Spojka 125mm , včetně montáže</t>
  </si>
  <si>
    <t>Pol39</t>
  </si>
  <si>
    <t>Koleno 125mm/90st , včetně montáže</t>
  </si>
  <si>
    <t>Pol40</t>
  </si>
  <si>
    <t>Nosník 125mm, včetně montáže</t>
  </si>
  <si>
    <t>D7</t>
  </si>
  <si>
    <t xml:space="preserve"> Vodiče hlavního pospojování ochranného uzemnění v 1.PP a vnější části</t>
  </si>
  <si>
    <t>Pol41</t>
  </si>
  <si>
    <t>Zemnící pásek FeZn 30x4 , včetně montáže</t>
  </si>
  <si>
    <t>Pol42</t>
  </si>
  <si>
    <t>Podpěra vedení PV 44, včetně montáže</t>
  </si>
  <si>
    <t>Pol43</t>
  </si>
  <si>
    <t>Svorka pro pospoj. SR 02 , včetně montáže</t>
  </si>
  <si>
    <t>Pol44</t>
  </si>
  <si>
    <t>Svorka zkušební SZ</t>
  </si>
  <si>
    <t>Pol45</t>
  </si>
  <si>
    <t>Barva syntetická email zelený, včetně montáže</t>
  </si>
  <si>
    <t>Pol46</t>
  </si>
  <si>
    <t>Barva syntetická email žlutý, včetně montáže</t>
  </si>
  <si>
    <t>Pol47</t>
  </si>
  <si>
    <t>Zemnící tyč délky 2 m, včetně montáže</t>
  </si>
  <si>
    <t>D8</t>
  </si>
  <si>
    <t xml:space="preserve"> Připojení pomocného zemniče k DMX</t>
  </si>
  <si>
    <t>Pol48</t>
  </si>
  <si>
    <t>Vodič NYY 25 mm,  zž, včetně montáže</t>
  </si>
  <si>
    <t>Pol49</t>
  </si>
  <si>
    <t>Chránička KOPOFLEX KF09040, včetně montáže</t>
  </si>
  <si>
    <t>Pol50</t>
  </si>
  <si>
    <t>Výstražná folie do výkopu, včetně montáže</t>
  </si>
  <si>
    <t>Pol51</t>
  </si>
  <si>
    <t>Pomocný materiál</t>
  </si>
  <si>
    <t>D9</t>
  </si>
  <si>
    <t xml:space="preserve"> Ochranné a pracovní pomůcky:</t>
  </si>
  <si>
    <t>Pol52</t>
  </si>
  <si>
    <t>Zkratovací souprava pro trafostanice 25kV, 15kA</t>
  </si>
  <si>
    <t>Pol53</t>
  </si>
  <si>
    <t>Zkratovací souprava 70mm2, 6 vývodů, pro GU1-3 a R06</t>
  </si>
  <si>
    <t>Pol54</t>
  </si>
  <si>
    <t>Vypínací tyč 1kV, 0,5m</t>
  </si>
  <si>
    <t>Pol55</t>
  </si>
  <si>
    <t>Demontáže</t>
  </si>
  <si>
    <t>hod.</t>
  </si>
  <si>
    <t>Pol56</t>
  </si>
  <si>
    <t>Montáže</t>
  </si>
  <si>
    <t>Pol57</t>
  </si>
  <si>
    <t>Výchozí revize (provizorní rozvaděč, trakční kabely)</t>
  </si>
  <si>
    <t>PS2 - Rozvodna 22kV</t>
  </si>
  <si>
    <t>D1 -  1. Rozvodna 22kV v 1.PP</t>
  </si>
  <si>
    <t xml:space="preserve">    D2 - Kobky přívodů K8, K9</t>
  </si>
  <si>
    <t xml:space="preserve">    D3 - Úpravy stěn a konstrukcí kobek 1.PP</t>
  </si>
  <si>
    <t xml:space="preserve">    D4 - Subdodávky</t>
  </si>
  <si>
    <t xml:space="preserve">D5 -  2. Rozvodna 22kV v 1.NP (K1-K9) </t>
  </si>
  <si>
    <t xml:space="preserve">    D6 - Hlavní přípojnice</t>
  </si>
  <si>
    <t xml:space="preserve">    D7 - Kobky přívodu K8, K9</t>
  </si>
  <si>
    <t xml:space="preserve">    D8 - Kobky vývodů na trakční transformátory K2, 5, 7</t>
  </si>
  <si>
    <t xml:space="preserve">    D9 - Kobka TVS K1</t>
  </si>
  <si>
    <t xml:space="preserve">    D10 - Kobky rezervní K3, 4</t>
  </si>
  <si>
    <t xml:space="preserve">    D11 - Kobka měření K6</t>
  </si>
  <si>
    <t xml:space="preserve">    D12 - Úpravy stěn a konstrukcí kobek K1-K9</t>
  </si>
  <si>
    <t xml:space="preserve">    D13 -  Kabeláž</t>
  </si>
  <si>
    <t xml:space="preserve">    D14 -  Subdodávky:</t>
  </si>
  <si>
    <t xml:space="preserve"> 1. Rozvodna 22kV v 1.PP</t>
  </si>
  <si>
    <t>Pol58</t>
  </si>
  <si>
    <t>Demontáž stávající výstroje kobek</t>
  </si>
  <si>
    <t>Kobky přívodů K8, K9</t>
  </si>
  <si>
    <t>Pol59</t>
  </si>
  <si>
    <t>Odpojovač 25kV, 630A s uzemňovačem dole, vč. signalizace, pól. rozteč 275, vč. montáže</t>
  </si>
  <si>
    <t>Pol60</t>
  </si>
  <si>
    <t>Ruční pohon odpojovače, vč. montáže</t>
  </si>
  <si>
    <t>Pol61</t>
  </si>
  <si>
    <t>Ruční pohon uzemňovače,  vč. montáže</t>
  </si>
  <si>
    <t>Pol62</t>
  </si>
  <si>
    <t>Táhlo odpojovače/uzemńovače,  vč. montáže</t>
  </si>
  <si>
    <t>Pol63</t>
  </si>
  <si>
    <t>Vnitřrní kabelová koncovka 12,7/22kV, 50-150mm2, vč. ok, pro jednožilové kabely, vč. montáže</t>
  </si>
  <si>
    <t>Pol64</t>
  </si>
  <si>
    <t>Omezovač přepětí 24kV, vč. montáže</t>
  </si>
  <si>
    <t>Pol65</t>
  </si>
  <si>
    <t>Al pásovina 40x5      0,54 kg/m, vč. montáže</t>
  </si>
  <si>
    <t>Pol66</t>
  </si>
  <si>
    <t>Spojovací, úchytný materiál</t>
  </si>
  <si>
    <t>Pol67</t>
  </si>
  <si>
    <t>Ocelový konstrukční materiál, vč. zpracování a uložení</t>
  </si>
  <si>
    <t>Pol68</t>
  </si>
  <si>
    <t>Pomocný materiál (Instalační lišty, kabeláž vnějších spojů), vč. uložení a osazení</t>
  </si>
  <si>
    <t>Pol69</t>
  </si>
  <si>
    <t>Bezpečnostní tabulka - Trojkombinace - vysoké napětí, vč. montáže</t>
  </si>
  <si>
    <t>Pol70</t>
  </si>
  <si>
    <t>Bezpečnostní tabulka - Vysoké napětí, životu nebezpečno, vč. montáže</t>
  </si>
  <si>
    <t>Pol71</t>
  </si>
  <si>
    <t>Bezpečnostní tabulka - Pozor! Zpětný proud, vč. montáže</t>
  </si>
  <si>
    <t>Pol72</t>
  </si>
  <si>
    <t>Email syntetický univerzální oranžový, vč. aplikace</t>
  </si>
  <si>
    <t>Úpravy stěn a konstrukcí kobek 1.PP</t>
  </si>
  <si>
    <t>Pol73</t>
  </si>
  <si>
    <t>Primalex plus, vč. aplikace</t>
  </si>
  <si>
    <t>Pol74</t>
  </si>
  <si>
    <t>Barva syntetická základní šedá, vč. aplikace</t>
  </si>
  <si>
    <t>Pol75</t>
  </si>
  <si>
    <t>Email syntetický univerzální šedý, vč. aplikace</t>
  </si>
  <si>
    <t>Subdodávky</t>
  </si>
  <si>
    <t>Pol76</t>
  </si>
  <si>
    <t>Zhotovení předních sítových dveří kobek v 1.PP a jejich osazení</t>
  </si>
  <si>
    <t>Pol77</t>
  </si>
  <si>
    <t>Zhotovení kabelových roštů a krytů přívodních/vývodních kabelů</t>
  </si>
  <si>
    <t xml:space="preserve"> 2. Rozvodna 22kV v 1.NP (K1-K9) </t>
  </si>
  <si>
    <t>D6</t>
  </si>
  <si>
    <t>Hlavní přípojnice</t>
  </si>
  <si>
    <t>Pol78</t>
  </si>
  <si>
    <t>Vnitřní izolátor pryskyřicový 24kV, 4kN, vč. montáže a držáku pasoviny 40/10</t>
  </si>
  <si>
    <t>Pol79</t>
  </si>
  <si>
    <t>Al pásovina 40/10, vč. montáže</t>
  </si>
  <si>
    <t>Pol80</t>
  </si>
  <si>
    <t>Ocelový konstruční materiál, vč. zpracování a uložení</t>
  </si>
  <si>
    <t>Pol81</t>
  </si>
  <si>
    <t>Barva syntetická šedá, vč. aplikace</t>
  </si>
  <si>
    <t>Pol82</t>
  </si>
  <si>
    <t>Ředidlo olejo-syntetické k nanášení štětcem</t>
  </si>
  <si>
    <t>Pol83</t>
  </si>
  <si>
    <t>Pomocný instalační, spojovací a kotevní materiál, vč. uložení a osazení</t>
  </si>
  <si>
    <t>sada</t>
  </si>
  <si>
    <t>Pol84</t>
  </si>
  <si>
    <t>Demontáž stávající výstroje, stropu kobek a průchodek</t>
  </si>
  <si>
    <t>Kobky přívodu K8, K9</t>
  </si>
  <si>
    <t>Pol85</t>
  </si>
  <si>
    <t>Výkonový vypínač  24kV/630A na podvozku do kobky, pól. rozteč 275mm, zapínací, vypínací, podpěťová spoušť s možností mech. odstavení, pohon střádače 24V DC,  vč. Montáže</t>
  </si>
  <si>
    <t>Pol86</t>
  </si>
  <si>
    <t>Odpojovač 25kV, 630A, vč. signalizace, pól. rozteč 275, vč. montáže</t>
  </si>
  <si>
    <t>Pol87</t>
  </si>
  <si>
    <t>Ruční pohon odpojovače,  vč. montáže</t>
  </si>
  <si>
    <t>Pol88</t>
  </si>
  <si>
    <t>Přístr. transf. proudu 150/5/5A 10/10VA 0,5FS5/5P10, 25kV,  vč. montáže</t>
  </si>
  <si>
    <t>Pol89</t>
  </si>
  <si>
    <t>Přístr. transf. napětí 22000/√3V/100/√3V/100/3V, 0.5/6P, 10/50VA, 1pól. iz.,  vč. montáže</t>
  </si>
  <si>
    <t>Pol90</t>
  </si>
  <si>
    <t>Al pásoivina 40/5, vč. montáže</t>
  </si>
  <si>
    <t>Pol91</t>
  </si>
  <si>
    <t>Kulový zkratový bod přímý,  vč. montáže</t>
  </si>
  <si>
    <t>Pol92</t>
  </si>
  <si>
    <t>Pružná spojka 40/10,  vč. montáže</t>
  </si>
  <si>
    <t>Pol93</t>
  </si>
  <si>
    <t>Oceloplechovy kabelový žlab 200x50, vč. příslušenství</t>
  </si>
  <si>
    <t>Pol94</t>
  </si>
  <si>
    <t>Bezpečnostní tabulka - Trojkombinace - vysoké napětí, životu nebezpečno, vč. montáže</t>
  </si>
  <si>
    <t>Pol95</t>
  </si>
  <si>
    <t>Pororošt š500mm</t>
  </si>
  <si>
    <t>Pol96</t>
  </si>
  <si>
    <t>Nadproudová ochrana AT31DX  5/10A, 24V DC, vč. osazení</t>
  </si>
  <si>
    <t>Pol97</t>
  </si>
  <si>
    <t>Rozvaděčový měřící přístroj  150/5A, 0-200A, vč. osazení</t>
  </si>
  <si>
    <t>Pol98</t>
  </si>
  <si>
    <t>Rozvaděčový měřící přístroj  22000/100V, 0-22000, vč. osazení</t>
  </si>
  <si>
    <t>Pol99</t>
  </si>
  <si>
    <t>Protipožární přepážka,  vč. montáže</t>
  </si>
  <si>
    <t>Pol100</t>
  </si>
  <si>
    <t>Jistič třípólový, 1A, 230/400V AC, 220V DC, char. C, včetně montáže</t>
  </si>
  <si>
    <t>Pol101</t>
  </si>
  <si>
    <t>Jistič dvoupólový, 4A, 230/400V AC, 220V DC, char. C, včetně montáže</t>
  </si>
  <si>
    <t>Pol102</t>
  </si>
  <si>
    <t>Jistič dvoupólový, 8A, 230/400V AC, 220V DC, char. C, včetně montáže</t>
  </si>
  <si>
    <t>Pol103</t>
  </si>
  <si>
    <t>Relé, 2 PK, cívka 60V AC, 10A, včetně patice, včetně montáže</t>
  </si>
  <si>
    <t>Pol104</t>
  </si>
  <si>
    <t>Relé, 4 PK, cívka 24V DC, 7A, včetně patice, včetně montáže</t>
  </si>
  <si>
    <t>Pol105</t>
  </si>
  <si>
    <t>Relé, 2 PK, cívka 24V DC, 8A, včetně patice, včetně montáže</t>
  </si>
  <si>
    <t>Pol106</t>
  </si>
  <si>
    <t>Relé multifunkční časové, 3 PK, cívka 24V DC, 8A, provedení na lištu DIN, 1-modulové, včetně montáže</t>
  </si>
  <si>
    <t>Pol107</t>
  </si>
  <si>
    <t>Rezistor tlumící 22R / 450W, včetně montáže</t>
  </si>
  <si>
    <t>Pol108</t>
  </si>
  <si>
    <t>Dioda 1N4007 1000V/1A , včetně montáže</t>
  </si>
  <si>
    <t>Pol109</t>
  </si>
  <si>
    <t>Vačkový spínač VSN16-1102-B4-Z-PNC-Sxxx-NSC, včetně montáže</t>
  </si>
  <si>
    <t>Pol110</t>
  </si>
  <si>
    <t>Tlačítko zelené, 2 ZK, 1A, 24V DC, montáž do dveří, průměr 22 mm, včetně montáže</t>
  </si>
  <si>
    <t>Pol111</t>
  </si>
  <si>
    <t>Tlačítko bílé, 2 ZK, 1A, 24V DC, montáž do dveří, průměr 22 mm, včetně montáže</t>
  </si>
  <si>
    <t>Pol112</t>
  </si>
  <si>
    <t>Signálka zelená, 24V DC, montáž do dveří, průměr 22 mm, včetně montáže</t>
  </si>
  <si>
    <t>Pol113</t>
  </si>
  <si>
    <t>Signálka bílá, 24V DC, montáž do dveří, průměr 22 mm, včetně montáže</t>
  </si>
  <si>
    <t>Pol114</t>
  </si>
  <si>
    <t>Signálka žlutá, 24V DC, montáž do dveří, průměr 22 mm, včetně montáže</t>
  </si>
  <si>
    <t>Pol115</t>
  </si>
  <si>
    <t>Signálka rudá, 24V DC, montáž do dveří, průměr 22 mm, včetně montáže</t>
  </si>
  <si>
    <t>Pol116</t>
  </si>
  <si>
    <t>Svorka řadová, 800V, 24A, pro průřez kabelu  0,5 - 4 mm2  ,včetně montáže</t>
  </si>
  <si>
    <t>Pol117</t>
  </si>
  <si>
    <t>Svorka řadová můstková, rozpojitelná, 800V, 24A, pro průřez kabelu  0,5 - 4 mm2 , včetně montáže</t>
  </si>
  <si>
    <t>Pol118</t>
  </si>
  <si>
    <t>Svorka řadová, 800V, 41A, pro průřez kabelu  0,5 - 10 mm2 , včetně montáže</t>
  </si>
  <si>
    <t>Pol119</t>
  </si>
  <si>
    <t>Pomocný materiál (vybavení přístrojového panelu, kabeláž  vnějších spojů)</t>
  </si>
  <si>
    <t>Kobky vývodů na trakční transformátory K2, 5, 7</t>
  </si>
  <si>
    <t>Pol120</t>
  </si>
  <si>
    <t>Výkonový vypínač  24kV/630A na podvozku do kobky, pól. rozteč 275mm, zapínací, vypínací, podpěťová spoušť s možností mech. odstavení, pohon střádače 24V DC, vč. montáže</t>
  </si>
  <si>
    <t>Pol121</t>
  </si>
  <si>
    <t>Táhlo odpojovače/uzemńovače, vč. montáže</t>
  </si>
  <si>
    <t>Pol122</t>
  </si>
  <si>
    <t>Přístr. transf. proudu 40/5/5A 10/10VA 0,5FS5/5P10, 25kV, , vč. montáže</t>
  </si>
  <si>
    <t>Pol123</t>
  </si>
  <si>
    <t>Kulový zkratový bod přímý, vč. montáže</t>
  </si>
  <si>
    <t>Pol124</t>
  </si>
  <si>
    <t>Pružná spojka 40/10, vč. montáže</t>
  </si>
  <si>
    <t>Pol125</t>
  </si>
  <si>
    <t>Bezpečnostní tabulka - Pozor! Zpětný proud, vč montáže</t>
  </si>
  <si>
    <t>Pol126</t>
  </si>
  <si>
    <t>Nadproudové mžikové relé A15 5/10A, včetně montáže</t>
  </si>
  <si>
    <t>Pol127</t>
  </si>
  <si>
    <t>Rozvaděčový měřící přístroj  40/5A, 0-50A, vč. osazení</t>
  </si>
  <si>
    <t>Pol128</t>
  </si>
  <si>
    <t>Elektroměr pro nepřímé třísystémové čtyřkvadrantové měření s komunikací Ethernet</t>
  </si>
  <si>
    <t>Pol129</t>
  </si>
  <si>
    <t>Jistič třípólový, 1A, 230/400V AC, 220V DC, char. B</t>
  </si>
  <si>
    <t>Pol130</t>
  </si>
  <si>
    <t>Relé, 2 ZK, cívka 24V DC, 16A DC zátěže, včetně patice, včetně montáže</t>
  </si>
  <si>
    <t>Pol131</t>
  </si>
  <si>
    <t>Relé hlídací napěťové, 1 PK, 6-30V DC, provedení na lištu DIN, 1-modulové, včetně montáže</t>
  </si>
  <si>
    <t>Pol132</t>
  </si>
  <si>
    <t>Svorka řadová, 800V, 24A, pro průřez kabelu  0,5 - 4 mm2, včetně montáže</t>
  </si>
  <si>
    <t>Kobka TVS K1</t>
  </si>
  <si>
    <t>Pol133</t>
  </si>
  <si>
    <t>Transformátor suchý, 22/0,4kV, 100kVA, Yzn1, uk=6%, vč. montáže, stávající (nutno přepojit)</t>
  </si>
  <si>
    <t>Pol134</t>
  </si>
  <si>
    <t>Vnitřní pojistkový spodek 25kV, pólová rozteč 275mm, signalizace vybaveni pojistky, vč. montáže</t>
  </si>
  <si>
    <t>Pol135</t>
  </si>
  <si>
    <t>Pojistka 25kV, 10A, s vybavováním, vč. osazení</t>
  </si>
  <si>
    <t>Pol136</t>
  </si>
  <si>
    <t>Bezpečnostní tabulka - Pozor! Zpětný proud, vč. Montáže</t>
  </si>
  <si>
    <t>Pol137</t>
  </si>
  <si>
    <t>Přístroj pro hlídání teploty, 24V DC, včetně senzorů pro TVS , včetně montáže, stávající (nutno přepojit)</t>
  </si>
  <si>
    <t>280</t>
  </si>
  <si>
    <t>282</t>
  </si>
  <si>
    <t>D10</t>
  </si>
  <si>
    <t>Kobky rezervní K3, 4</t>
  </si>
  <si>
    <t>284</t>
  </si>
  <si>
    <t>286</t>
  </si>
  <si>
    <t>288</t>
  </si>
  <si>
    <t>290</t>
  </si>
  <si>
    <t>292</t>
  </si>
  <si>
    <t>294</t>
  </si>
  <si>
    <t>296</t>
  </si>
  <si>
    <t>298</t>
  </si>
  <si>
    <t>300</t>
  </si>
  <si>
    <t>302</t>
  </si>
  <si>
    <t>304</t>
  </si>
  <si>
    <t>306</t>
  </si>
  <si>
    <t>308</t>
  </si>
  <si>
    <t>Pol138</t>
  </si>
  <si>
    <t>Protipožární přepážka,  vč. Montáže</t>
  </si>
  <si>
    <t>310</t>
  </si>
  <si>
    <t>312</t>
  </si>
  <si>
    <t>314</t>
  </si>
  <si>
    <t>316</t>
  </si>
  <si>
    <t>318</t>
  </si>
  <si>
    <t>D11</t>
  </si>
  <si>
    <t>Kobka měření K6</t>
  </si>
  <si>
    <t>320</t>
  </si>
  <si>
    <t>322</t>
  </si>
  <si>
    <t>Pol139</t>
  </si>
  <si>
    <t>Táhlo odpojovače/uzemńovače vč. montáže</t>
  </si>
  <si>
    <t>324</t>
  </si>
  <si>
    <t>Pol140</t>
  </si>
  <si>
    <t>Přístr. transf. proudu 50/5A 10VA 0,5S FS5, 25kV, vč. montáže</t>
  </si>
  <si>
    <t>326</t>
  </si>
  <si>
    <t>Pol141</t>
  </si>
  <si>
    <t>Přístr. transf. napětí 22000/√3V/100/√3V/100/√3V/100/3V, 0.5/0,5/6P, 10/10/50VA, 1pól. iz. vč. montáže</t>
  </si>
  <si>
    <t>328</t>
  </si>
  <si>
    <t>Pol142</t>
  </si>
  <si>
    <t>Vnitřní pojistkový spodek 25kV, pólová rozteč 275mm, signalizace vybaveni pojistky vč. montáže</t>
  </si>
  <si>
    <t>330</t>
  </si>
  <si>
    <t>Pol143</t>
  </si>
  <si>
    <t>Pojistka 25kV, 2A, s vybavováním vč. osazení</t>
  </si>
  <si>
    <t>332</t>
  </si>
  <si>
    <t>334</t>
  </si>
  <si>
    <t>Pol144</t>
  </si>
  <si>
    <t>Kulový zkratový bod přímý vč. montáže</t>
  </si>
  <si>
    <t>336</t>
  </si>
  <si>
    <t>Pol145</t>
  </si>
  <si>
    <t>Pružná spojka 40/10 vč. montáže</t>
  </si>
  <si>
    <t>338</t>
  </si>
  <si>
    <t>340</t>
  </si>
  <si>
    <t>342</t>
  </si>
  <si>
    <t>344</t>
  </si>
  <si>
    <t>346</t>
  </si>
  <si>
    <t>348</t>
  </si>
  <si>
    <t>350</t>
  </si>
  <si>
    <t>352</t>
  </si>
  <si>
    <t>354</t>
  </si>
  <si>
    <t>356</t>
  </si>
  <si>
    <t>358</t>
  </si>
  <si>
    <t>360</t>
  </si>
  <si>
    <t>362</t>
  </si>
  <si>
    <t>364</t>
  </si>
  <si>
    <t>366</t>
  </si>
  <si>
    <t>Pol146</t>
  </si>
  <si>
    <t>Převodník střídavého napětí, 110V/10V, nap. Napětí 24V DC, včetně montáže</t>
  </si>
  <si>
    <t>368</t>
  </si>
  <si>
    <t>Pol147</t>
  </si>
  <si>
    <t>Rezistor tlumící 22R / 450W , včetně montáže</t>
  </si>
  <si>
    <t>370</t>
  </si>
  <si>
    <t>372</t>
  </si>
  <si>
    <t>374</t>
  </si>
  <si>
    <t>376</t>
  </si>
  <si>
    <t>378</t>
  </si>
  <si>
    <t>380</t>
  </si>
  <si>
    <t>Pol148</t>
  </si>
  <si>
    <t>Zapojení do stávající skříňě měření SM2 vč. optooddělovače GOU6, dle podmínek ČEZ Distribuce</t>
  </si>
  <si>
    <t>h</t>
  </si>
  <si>
    <t>382</t>
  </si>
  <si>
    <t>D12</t>
  </si>
  <si>
    <t>Úpravy stěn a konstrukcí kobek K1-K9</t>
  </si>
  <si>
    <t>384</t>
  </si>
  <si>
    <t>386</t>
  </si>
  <si>
    <t>388</t>
  </si>
  <si>
    <t>Pol149</t>
  </si>
  <si>
    <t>Rozšíření rozvodny na 9 kobek, vybudování boční stěny K9</t>
  </si>
  <si>
    <t>390</t>
  </si>
  <si>
    <t>D13</t>
  </si>
  <si>
    <t xml:space="preserve"> Kabeláž</t>
  </si>
  <si>
    <t>Pol150</t>
  </si>
  <si>
    <t>Kabel AXEKVCEY 70mm2 včetně montáže</t>
  </si>
  <si>
    <t>392</t>
  </si>
  <si>
    <t>Pol151</t>
  </si>
  <si>
    <t>Kabel AXEKVCEY 95mm2 včetně montáže</t>
  </si>
  <si>
    <t>394</t>
  </si>
  <si>
    <t>Pol152</t>
  </si>
  <si>
    <t>Vnitřrní kabelová koncovka 12,7/22kV, 50-150mm2, vč. ok, pro jednožilové kabely včetně montáže</t>
  </si>
  <si>
    <t>396</t>
  </si>
  <si>
    <t>Pol153</t>
  </si>
  <si>
    <t>Kabel 110CY 25x1,0 včetně montáže</t>
  </si>
  <si>
    <t>398</t>
  </si>
  <si>
    <t>Pol154</t>
  </si>
  <si>
    <t>Kabel CYKY-J 4x50 včetně montáže</t>
  </si>
  <si>
    <t>400</t>
  </si>
  <si>
    <t>Pol155</t>
  </si>
  <si>
    <t>Kabel CYKY-O 4x2,5 včetně montáže</t>
  </si>
  <si>
    <t>402</t>
  </si>
  <si>
    <t>Pol156</t>
  </si>
  <si>
    <t>Kabel CYKY-O 4x4 včetně montáže</t>
  </si>
  <si>
    <t>404</t>
  </si>
  <si>
    <t>Pol157</t>
  </si>
  <si>
    <t>Kabel JYTY-O 14x1 včetně montáže</t>
  </si>
  <si>
    <t>406</t>
  </si>
  <si>
    <t>Pol158</t>
  </si>
  <si>
    <t>Kabel JYTY-O 2x1 včetně montáže</t>
  </si>
  <si>
    <t>408</t>
  </si>
  <si>
    <t>Pol159</t>
  </si>
  <si>
    <t>Kabel JYTY-O 3x1 včetně montáže</t>
  </si>
  <si>
    <t>410</t>
  </si>
  <si>
    <t>Pol160</t>
  </si>
  <si>
    <t>Kabel JYTY-O 4x1 včetně montáže</t>
  </si>
  <si>
    <t>412</t>
  </si>
  <si>
    <t>Pol161</t>
  </si>
  <si>
    <t>Kabel JYTY-O 7x1 včetně montáže</t>
  </si>
  <si>
    <t>414</t>
  </si>
  <si>
    <t>Pol162</t>
  </si>
  <si>
    <t>Elektroinstalační lišty včetně montáže</t>
  </si>
  <si>
    <t>416</t>
  </si>
  <si>
    <t>Pol163</t>
  </si>
  <si>
    <t>Elektroinstalační trubky průměr 16 mm včetně montáže</t>
  </si>
  <si>
    <t>418</t>
  </si>
  <si>
    <t>D14</t>
  </si>
  <si>
    <t xml:space="preserve"> Subdodávky:</t>
  </si>
  <si>
    <t>Pol164</t>
  </si>
  <si>
    <t>Zhotovení předních dveří kobek, vč. osazení</t>
  </si>
  <si>
    <t>420</t>
  </si>
  <si>
    <t>Pol165</t>
  </si>
  <si>
    <t>Zhotovení horního krytu kobek, vč. osazení</t>
  </si>
  <si>
    <t>422</t>
  </si>
  <si>
    <t>Pol166</t>
  </si>
  <si>
    <t>Zhotovení nosné konstrukce přístrojové části, vč. osazení</t>
  </si>
  <si>
    <t>424</t>
  </si>
  <si>
    <t>Pol167</t>
  </si>
  <si>
    <t>Zhotovení přístrojového panelu, vč. osazení, zapojení a montáže</t>
  </si>
  <si>
    <t>426</t>
  </si>
  <si>
    <t>428</t>
  </si>
  <si>
    <t>Pol168</t>
  </si>
  <si>
    <t>Montáže K8, 9 v 1.PP</t>
  </si>
  <si>
    <t>430</t>
  </si>
  <si>
    <t>Pol169</t>
  </si>
  <si>
    <t>Montáže K1-K9 v 1.NP</t>
  </si>
  <si>
    <t>432</t>
  </si>
  <si>
    <t>Pol170</t>
  </si>
  <si>
    <t>Napěťové zkoušky</t>
  </si>
  <si>
    <t>434</t>
  </si>
  <si>
    <t>Pol171</t>
  </si>
  <si>
    <t>Výchozí revize</t>
  </si>
  <si>
    <t>436</t>
  </si>
  <si>
    <t>Pol172</t>
  </si>
  <si>
    <t>Komplexní zkoušky</t>
  </si>
  <si>
    <t>438</t>
  </si>
  <si>
    <t>PS3 - Stejnosměrné zařízení</t>
  </si>
  <si>
    <t>D1 -  1. Usměrňovací skupiny tramvajové a trolejbusové části</t>
  </si>
  <si>
    <t xml:space="preserve">    D2 - Rozvaděč GU1-3</t>
  </si>
  <si>
    <t xml:space="preserve">    D3 -  Kabeláž</t>
  </si>
  <si>
    <t xml:space="preserve">    D4 - Rozvaděč RPT</t>
  </si>
  <si>
    <t>D5 -  2. Rozvaděč 0,6kV tramvajové části</t>
  </si>
  <si>
    <t xml:space="preserve">    D6 -  Napáječový rozvaděč - RU.N1-N11</t>
  </si>
  <si>
    <t xml:space="preserve">    D7 -  Napáječový rozvaděč - RU.P2,3</t>
  </si>
  <si>
    <t xml:space="preserve">    D8 - Zpětný rozvaděč RUZ.P2,3 a RUZ.V1-4</t>
  </si>
  <si>
    <t>D9 -  3. Rozvaděč 0,6kV trolejbusové části</t>
  </si>
  <si>
    <t xml:space="preserve">    D10 -  Napáječový rozvaděč - RU.N21-26</t>
  </si>
  <si>
    <t xml:space="preserve">    D11 -  Napáječový rozvaděč - RU.P1,2</t>
  </si>
  <si>
    <t xml:space="preserve">    D12 - Zpětný rozvaděč RUZ.P1,2 a RUZ.V21,22</t>
  </si>
  <si>
    <t xml:space="preserve"> 1. Usměrňovací skupiny tramvajové a trolejbusové části</t>
  </si>
  <si>
    <t>Pol173</t>
  </si>
  <si>
    <t>Trakční transformátor 22000/514V,  1100kVA,  Yd1,  uk=6%,  zatížitelnost  ve tř.  V dle ČSN EN 50 329, viz Specifikace hlavních komponent</t>
  </si>
  <si>
    <t>Rozvaděč GU1-3</t>
  </si>
  <si>
    <t>Pol174</t>
  </si>
  <si>
    <t>Rozvaděč GU1-3, dle TOS</t>
  </si>
  <si>
    <t>Pol196</t>
  </si>
  <si>
    <t>Kabel 3-CHBU 1x240 mm2 včetně montáže</t>
  </si>
  <si>
    <t>Pol197</t>
  </si>
  <si>
    <t>Lisovací kabelové oko se dvěmi otvory pro šroub pro Cu vodiče průřezu 240 mm2 včetně montáže</t>
  </si>
  <si>
    <t>Pol198</t>
  </si>
  <si>
    <t>Kabel CYKY-O 2x1,5 včetně montáže</t>
  </si>
  <si>
    <t>Pol199</t>
  </si>
  <si>
    <t>Kabel FTP Cat.5e  včetně montáže</t>
  </si>
  <si>
    <t>Pol200</t>
  </si>
  <si>
    <t>Kabel JYTY-O 19x1 včetně montáže</t>
  </si>
  <si>
    <t>Rozvaděč RPT</t>
  </si>
  <si>
    <t>Pol201</t>
  </si>
  <si>
    <t>Rozvaděč RPT, dle TOS</t>
  </si>
  <si>
    <t>Pol203</t>
  </si>
  <si>
    <t>Programové vybavení pro GU1- GU3</t>
  </si>
  <si>
    <t xml:space="preserve"> 2. Rozvaděč 0,6kV tramvajové části</t>
  </si>
  <si>
    <t xml:space="preserve"> Napáječový rozvaděč - RU.N1-N11</t>
  </si>
  <si>
    <t>Pol204</t>
  </si>
  <si>
    <t xml:space="preserve"> Napáječový rozvaděč - RU.N1-N11, dle TOS</t>
  </si>
  <si>
    <t xml:space="preserve"> Napáječový rozvaděč - RU.P2,3</t>
  </si>
  <si>
    <t>Pol2204</t>
  </si>
  <si>
    <t xml:space="preserve"> Napáječový rozvaděč - RU.P2,3, dle TOS</t>
  </si>
  <si>
    <t>Zpětný rozvaděč RUZ.P2,3 a RUZ.V1-4</t>
  </si>
  <si>
    <t>Pol2218</t>
  </si>
  <si>
    <t>Zpětný rozvaděč RUZ.P2,3 a RUZ.V1-4, dle TOS</t>
  </si>
  <si>
    <t>Pol221</t>
  </si>
  <si>
    <t>Programové vybavení pro RU.N1-N11</t>
  </si>
  <si>
    <t xml:space="preserve"> 3. Rozvaděč 0,6kV trolejbusové části</t>
  </si>
  <si>
    <t xml:space="preserve"> Napáječový rozvaděč - RU.N21-26</t>
  </si>
  <si>
    <t>Pol2318</t>
  </si>
  <si>
    <t xml:space="preserve"> Napáječový rozvaděč - RU.N21-26, dle TOS</t>
  </si>
  <si>
    <t xml:space="preserve"> Napáječový rozvaděč - RU.P1,2</t>
  </si>
  <si>
    <t>Pol2418</t>
  </si>
  <si>
    <t xml:space="preserve"> Napáječový rozvaděč - RU.P1,2, dle TOS</t>
  </si>
  <si>
    <t>Zpětný rozvaděč RUZ.P1,2 a RUZ.V21,22</t>
  </si>
  <si>
    <t>Pol218</t>
  </si>
  <si>
    <t>Zpětný rozvaděč RUZ.P1,2 a RUZ.V21,22, dle TOS</t>
  </si>
  <si>
    <t>Pol226</t>
  </si>
  <si>
    <t>Programové vybavení pro RU.N21-N26</t>
  </si>
  <si>
    <t>PS4 - Vlastní spotřeba</t>
  </si>
  <si>
    <t>D1 -  Skříň R04/1</t>
  </si>
  <si>
    <t>D2 -  Skříň R04/2</t>
  </si>
  <si>
    <t>D3 -  Skříň R04/3</t>
  </si>
  <si>
    <t xml:space="preserve">D4 -  Skříň R04/4 </t>
  </si>
  <si>
    <t>D5 -  Kabeláž</t>
  </si>
  <si>
    <t xml:space="preserve"> Skříň R04/1</t>
  </si>
  <si>
    <t>Pol2181</t>
  </si>
  <si>
    <t xml:space="preserve"> Skříň R04/1, dle TOS</t>
  </si>
  <si>
    <t xml:space="preserve"> Skříň R04/2</t>
  </si>
  <si>
    <t>Pol2182</t>
  </si>
  <si>
    <t xml:space="preserve"> Skříň R04/2, dle TOS</t>
  </si>
  <si>
    <t xml:space="preserve"> Skříň R04/3</t>
  </si>
  <si>
    <t>Pol2183</t>
  </si>
  <si>
    <t xml:space="preserve"> Skříň R04/3, dle TOS</t>
  </si>
  <si>
    <t xml:space="preserve"> Skříň R04/4 </t>
  </si>
  <si>
    <t xml:space="preserve"> Skříň R04/4, dle TOS</t>
  </si>
  <si>
    <t>Pol291</t>
  </si>
  <si>
    <t>Kabel CYKY-J 3x2,5 včetně montáže</t>
  </si>
  <si>
    <t>Pol292</t>
  </si>
  <si>
    <t>Kabel CYKY-J 3x1,5 včetně montáže</t>
  </si>
  <si>
    <t>Pol293</t>
  </si>
  <si>
    <t>Kabel CYKY-0 2x10 včetně montáže</t>
  </si>
  <si>
    <t>Pol294</t>
  </si>
  <si>
    <t>Kabel CYKY-0 2x6 včetně montáže</t>
  </si>
  <si>
    <t>PS5 - Zařízení pro detekci požáru</t>
  </si>
  <si>
    <t xml:space="preserve">D1 -  Název materiálu </t>
  </si>
  <si>
    <t xml:space="preserve"> Název materiálu </t>
  </si>
  <si>
    <t>Pol295</t>
  </si>
  <si>
    <t>Analogová adresovatelná ústředna, 256 adres, včetně linkového a relé modulu a akumulátoru 7Ah, 24V, včetně montáže</t>
  </si>
  <si>
    <t>Pol296</t>
  </si>
  <si>
    <t>Hlásič kouře multisenzorový interaktivní, včetně patice, včetně montáže</t>
  </si>
  <si>
    <t>Pol297</t>
  </si>
  <si>
    <t>Kabel J-Y(St)Y 1x2x0,8mm, včetně montáže</t>
  </si>
  <si>
    <t>Pol298</t>
  </si>
  <si>
    <t>Montáž a oživení</t>
  </si>
  <si>
    <t>Pol299</t>
  </si>
  <si>
    <t>Výchozí revize celého systému</t>
  </si>
  <si>
    <t>PS6 - Dálkové ovládání a poruchová signalizace</t>
  </si>
  <si>
    <t>D1 -  Skříň DMX</t>
  </si>
  <si>
    <t xml:space="preserve"> Skříň DMX</t>
  </si>
  <si>
    <t>Pol300</t>
  </si>
  <si>
    <t>Skříň DMX, dle TOS</t>
  </si>
  <si>
    <t>Pol307</t>
  </si>
  <si>
    <t>Programové vybavení pro ovládací centrum Sad Boženy Němcové</t>
  </si>
  <si>
    <t>Pol308</t>
  </si>
  <si>
    <t>Úprava vizualizačních schémat na ovládacím centru Kolejní a EDDP</t>
  </si>
  <si>
    <t>PS7 - Elektroinstalace</t>
  </si>
  <si>
    <t>D1 - Světelné okruhy 1.PP</t>
  </si>
  <si>
    <t>D2 - Světelné okruhy 1.NP:</t>
  </si>
  <si>
    <t>D3 -  Zásuvkové okruhy 1.PP</t>
  </si>
  <si>
    <t>D4 -  Zásuvkové okruhy 1.NP, ohřev TUV</t>
  </si>
  <si>
    <t>D5 -  Elektrické vytápění 1.NP, havarijní tlačítka, koncové spínače</t>
  </si>
  <si>
    <t>D6 - Napojení vzduchotechniky, měření teploty</t>
  </si>
  <si>
    <t>Světelné okruhy 1.PP</t>
  </si>
  <si>
    <t>Pol309</t>
  </si>
  <si>
    <t>Zářivkové svítidlo  1x58W, IP65 (napříkl. Modus V3158), včetně montáže</t>
  </si>
  <si>
    <t>Pol310</t>
  </si>
  <si>
    <t>Nouzové svítidlo SVD-02WW24, 30LED, 24V, včetně montáže</t>
  </si>
  <si>
    <t>Pol311</t>
  </si>
  <si>
    <t>Vypínač č.1, nástěnný, včetně montáže</t>
  </si>
  <si>
    <t>Pol312</t>
  </si>
  <si>
    <t>Vypínač č.6, nástěnný, včetně montáže</t>
  </si>
  <si>
    <t>Pol313</t>
  </si>
  <si>
    <t>Krabicová rozvodka nastěnná, včetně montáže</t>
  </si>
  <si>
    <t>Pol314</t>
  </si>
  <si>
    <t>Kabel CYKY-J 3x1,5, včetně montáže</t>
  </si>
  <si>
    <t>Pol315</t>
  </si>
  <si>
    <t>Kabel CYKY-O 3x1,5, včetně montáže</t>
  </si>
  <si>
    <t>Pol316</t>
  </si>
  <si>
    <t>Kabel CYKY-O 2x1,5, včetně montáže</t>
  </si>
  <si>
    <t>Pol317</t>
  </si>
  <si>
    <t>Instalační materiál, propojovací kabely</t>
  </si>
  <si>
    <t>Světelné okruhy 1.NP:</t>
  </si>
  <si>
    <t>Pol318</t>
  </si>
  <si>
    <t>Zářivkové svítidlo 2x36W, IP65,  (napříkl. Modus V3236), včetně montáže</t>
  </si>
  <si>
    <t>Pol319</t>
  </si>
  <si>
    <t>Zářivkové svítidlo 2x58W, IP65,  (napříkl. Modus V3258), včetně montáže</t>
  </si>
  <si>
    <t>Pol320</t>
  </si>
  <si>
    <t>Zářivkové svítidlo 2x58W, IP20,  (napříkl. Modus LLX418AL), včetně montáže</t>
  </si>
  <si>
    <t>Pol321</t>
  </si>
  <si>
    <t>Zářivkové svítidlo 2x58W, IP20,  (napříkl. Modus  LLX236AL), včetně montáže</t>
  </si>
  <si>
    <t>Pol322</t>
  </si>
  <si>
    <t>Zářivkové svítidlo29W, IP43,  (napříkl. Osmont AURA_4 LED-1L15B07K75_072 3000), včetně montáže</t>
  </si>
  <si>
    <t>Pol323</t>
  </si>
  <si>
    <t>Zářivkové svítidlo 15W, IP65,  (napříkl. Osmont ELEKTRA_6 LED-1L18C03_IN-172P 3000), včetně montáže</t>
  </si>
  <si>
    <t>Pol324</t>
  </si>
  <si>
    <t>Vypínač č.7, nástěnný, včetně montáže</t>
  </si>
  <si>
    <t>Pol325</t>
  </si>
  <si>
    <t>Vypínač č.1, pod omítku vč.přístroj.krabice, včetně montáže</t>
  </si>
  <si>
    <t>Pol326</t>
  </si>
  <si>
    <t>Vypínač č.5, pod omítku vč.přístroj.krabice, včetně montáže</t>
  </si>
  <si>
    <t>Pol327</t>
  </si>
  <si>
    <t>Vypínač č.6, pod omítku vč.přístroj.krabice, včetně montáže</t>
  </si>
  <si>
    <t>Pol328</t>
  </si>
  <si>
    <t>Ocelové konstrukce pro zavěšení svítidel, včetně montáže</t>
  </si>
  <si>
    <t xml:space="preserve"> Zásuvkové okruhy 1.PP</t>
  </si>
  <si>
    <t>Pol329</t>
  </si>
  <si>
    <t>Zásuvková skříň  ( např. ZSF 20101000.0/3958, 2x230V,16A, 400V/32A, 400V,16A), včetně montáže</t>
  </si>
  <si>
    <t>Pol330</t>
  </si>
  <si>
    <t>Kabel CYKY-J 5x10, včetně montáže</t>
  </si>
  <si>
    <t>Pol331</t>
  </si>
  <si>
    <t>Instalační materiál, lišty</t>
  </si>
  <si>
    <t xml:space="preserve"> Zásuvkové okruhy 1.NP, ohřev TUV</t>
  </si>
  <si>
    <t>Pol332</t>
  </si>
  <si>
    <t>Zásuvka 230V/16A, nástěnná, včetně montáže</t>
  </si>
  <si>
    <t>Pol333</t>
  </si>
  <si>
    <t>Zásuvka 230V/16A, včetně montáže</t>
  </si>
  <si>
    <t>Pol334</t>
  </si>
  <si>
    <t>Zásuvka nástěnná 3P+N+PE, 400V, IP44, včetně montáže</t>
  </si>
  <si>
    <t>Pol335</t>
  </si>
  <si>
    <t>Spínač trípólový se signálkou, 400V/16A, včetně montáže</t>
  </si>
  <si>
    <t>Pol336</t>
  </si>
  <si>
    <t>Kabel CYKY-J 3x2,5, včetně montáže</t>
  </si>
  <si>
    <t>Pol337</t>
  </si>
  <si>
    <t>Kabel CYKY-J 5x2,5, včetně montáže</t>
  </si>
  <si>
    <t>Pol338</t>
  </si>
  <si>
    <t>Kabel CYKY-J 5x6, včetně montáže</t>
  </si>
  <si>
    <t>Pol339</t>
  </si>
  <si>
    <t>Instalační materiál</t>
  </si>
  <si>
    <t xml:space="preserve"> Elektrické vytápění 1.NP, havarijní tlačítka, koncové spínače</t>
  </si>
  <si>
    <t>Pol340</t>
  </si>
  <si>
    <t>Konvektor ECOFLEX 2500W, včetně montáže</t>
  </si>
  <si>
    <t>Pol341</t>
  </si>
  <si>
    <t>Konvektor ECOFLEX 1000W, včetně montáže</t>
  </si>
  <si>
    <t>Pol342</t>
  </si>
  <si>
    <t>Konvektor ECOFLEX 500W, včetně montáže</t>
  </si>
  <si>
    <t>Pol343</t>
  </si>
  <si>
    <t>Termostat prostorový vnitřní, včetně montáže</t>
  </si>
  <si>
    <t>Pol344</t>
  </si>
  <si>
    <t>Termostat prostorový venkovní, včetně montáže</t>
  </si>
  <si>
    <t>Pol345</t>
  </si>
  <si>
    <t>Havarijní tlačítko ve skřňce, včetně montáže</t>
  </si>
  <si>
    <t>Pol346</t>
  </si>
  <si>
    <t>Topný kabel samoregulační s příslušensvím a termostatem, včetně montáže</t>
  </si>
  <si>
    <t>Pol347</t>
  </si>
  <si>
    <t>Dveřní koncové spínače, včetně montáže</t>
  </si>
  <si>
    <t>Pol348</t>
  </si>
  <si>
    <t>Požární ucpávky otvorů</t>
  </si>
  <si>
    <t>Pol349</t>
  </si>
  <si>
    <t>Kabel CYKY-J 5x4, včetně montáže</t>
  </si>
  <si>
    <t>Napojení vzduchotechniky, měření teploty</t>
  </si>
  <si>
    <t>Pol350</t>
  </si>
  <si>
    <t>Snímač teploty, nap. napětí 24V DC, tep. rozsah  -30 - +60°C, vyst. 0-10V, IP65, včetně montáže</t>
  </si>
  <si>
    <t>Pol351</t>
  </si>
  <si>
    <t>Kabel CYKY-J 5x1,5, včetně montáže</t>
  </si>
  <si>
    <t>Pol352</t>
  </si>
  <si>
    <t>Demontáž stávající elektroinstalace , rozvodů pro vzduchotechniku</t>
  </si>
  <si>
    <t>hod</t>
  </si>
  <si>
    <t>Pol353</t>
  </si>
  <si>
    <t>Výchozí revize elektroinstalace</t>
  </si>
  <si>
    <t>PS8 - Kamerový systém</t>
  </si>
  <si>
    <t>Pol354</t>
  </si>
  <si>
    <t>IP kamera vnitřní, 4MP, 2.8mm, WDR 120dB, IR 30m, H.265, včetně montáže</t>
  </si>
  <si>
    <t>Pol355</t>
  </si>
  <si>
    <t>IP kamera venkovní, 4MP, 2.8mm, WDR 120dB, IR 30m, H.265(+), IP67, včetně montáže</t>
  </si>
  <si>
    <t>Pol356</t>
  </si>
  <si>
    <t>NVR pro 16 IP kamer, až 12MP, HDMI, I/O, 3xHDD 4TB, 160/256Mbps, včetně montáže</t>
  </si>
  <si>
    <t>Pol357</t>
  </si>
  <si>
    <t>Datový switch 24 portů, 10/100/1000, 16x, PoE, včetně montáže</t>
  </si>
  <si>
    <t>Pol358</t>
  </si>
  <si>
    <t>Kabel FTP 4x2x0,5 Cat. 5e, 4pár, drát (stíněný), včetně montáže</t>
  </si>
  <si>
    <t>Pol359</t>
  </si>
  <si>
    <t>Kabel CYKY 3Jx2,5, včetně montáže</t>
  </si>
  <si>
    <t>Pol360</t>
  </si>
  <si>
    <t>Žlab Mars 62/50, včetně montáže</t>
  </si>
  <si>
    <t>Pol361</t>
  </si>
  <si>
    <t>Stínící kanál SK 40x20, včetně montáže</t>
  </si>
  <si>
    <t>Pol362</t>
  </si>
  <si>
    <t>Patch cord FTP 1m, Cat.5e, RJ45-RJ45, LSZH, včetně montáže</t>
  </si>
  <si>
    <t>Pol363</t>
  </si>
  <si>
    <t>Konektor 8p8c FTP drát RJ45, CAT.5e, včetně montáže</t>
  </si>
  <si>
    <t>Pol364</t>
  </si>
  <si>
    <t>Datový rozvaděč stojanový, 19", 18U, 600x800, včetně montáže</t>
  </si>
  <si>
    <t>Pol365</t>
  </si>
  <si>
    <t>Vent. jednotka, 19", 2x ventilátor,termostat,spodní-horní, včetně montáže</t>
  </si>
  <si>
    <t>Pol366</t>
  </si>
  <si>
    <t>Rozvodný panel 8x230V s vaničkou, vypínač, 19", 2m, 1U, včetně montáže</t>
  </si>
  <si>
    <t>Pol367</t>
  </si>
  <si>
    <t>UPS-2200VA, LCD 2200VA/1600W, 2U, včetně montáže</t>
  </si>
  <si>
    <t>Pol368</t>
  </si>
  <si>
    <t>Vyvazovací panel 1U jednostranná plast. Lišta, 19", včetně montáže</t>
  </si>
  <si>
    <t>Pol369</t>
  </si>
  <si>
    <t>Patch panel 24 portů, modulární, vyvazovací lišta, včetně montáže</t>
  </si>
  <si>
    <t>Pol370</t>
  </si>
  <si>
    <t>Polička 1U, včetně montáže</t>
  </si>
  <si>
    <t>Pol371</t>
  </si>
  <si>
    <t>Záslepka pro modulární patch panel 24 portů, včetně montáže</t>
  </si>
  <si>
    <t>Pol372</t>
  </si>
  <si>
    <t>Keystone RJ45, Cat.5e, FTP, včetně montáže</t>
  </si>
  <si>
    <t>Pol373</t>
  </si>
  <si>
    <t>Požární ucpávka EI90, včetně montáže</t>
  </si>
  <si>
    <t>Pol374</t>
  </si>
  <si>
    <t>Průraz zdivem do 60 cm</t>
  </si>
  <si>
    <t>Pol375</t>
  </si>
  <si>
    <t>Ostatní drobný montážní materiál</t>
  </si>
  <si>
    <t>VRN - Vedlejší rozpočtové náklady</t>
  </si>
  <si>
    <t>Pol376</t>
  </si>
  <si>
    <t>Reklamní náklady</t>
  </si>
  <si>
    <t>Pol377</t>
  </si>
  <si>
    <t>Realizační dokumentace</t>
  </si>
  <si>
    <t>Pol378</t>
  </si>
  <si>
    <t>PD podle skutečného provedení</t>
  </si>
  <si>
    <t>Pol379</t>
  </si>
  <si>
    <t>Autorský dozor</t>
  </si>
  <si>
    <t>Pol380</t>
  </si>
  <si>
    <t>Zajištění dílčích revizí a dílčích průkazů způsobilosti náhradních provozů</t>
  </si>
  <si>
    <t>Pol381</t>
  </si>
  <si>
    <t>Měření EMC</t>
  </si>
  <si>
    <t>Pol382</t>
  </si>
  <si>
    <t>Celková revize, TP a Z, zajištění průkazu způsobilosti</t>
  </si>
  <si>
    <t>Pol383</t>
  </si>
  <si>
    <t>Geodetické práce včetně geometrického plánu a vytyčení sítí</t>
  </si>
  <si>
    <t>Pol384</t>
  </si>
  <si>
    <t>Zařízení staveniště</t>
  </si>
  <si>
    <t>Pol385</t>
  </si>
  <si>
    <t>Aktualizace vyjádření správců a vlastníků sítí, ochrana dřevin a porostů, zajištění výkopů</t>
  </si>
  <si>
    <t>874931977</t>
  </si>
  <si>
    <t>Pol386</t>
  </si>
  <si>
    <t>Vypnutí, zajištění a za zkratování přívodních linek 22kV (zajišťuje ČEZ distribuce)</t>
  </si>
  <si>
    <t>-1655367428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</si>
</sst>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8" fillId="0" borderId="0" xfId="0" applyFont="1" applyAlignment="1" applyProtection="1"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9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19" fillId="5" borderId="7" xfId="0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9" fillId="5" borderId="8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0" fillId="0" borderId="0" xfId="0" applyProtection="1"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0" fillId="0" borderId="0" xfId="0" applyProtection="1"/>
    <xf numFmtId="0" fontId="10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1" fillId="0" borderId="0" xfId="0" applyFont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12" xfId="0" applyFont="1" applyBorder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5" borderId="0" xfId="0" applyFont="1" applyFill="1" applyAlignment="1" applyProtection="1">
      <alignment vertical="center"/>
    </xf>
    <xf numFmtId="0" fontId="4" fillId="5" borderId="6" xfId="0" applyFont="1" applyFill="1" applyBorder="1" applyAlignment="1" applyProtection="1">
      <alignment horizontal="left" vertical="center"/>
    </xf>
    <xf numFmtId="0" fontId="0" fillId="5" borderId="7" xfId="0" applyFont="1" applyFill="1" applyBorder="1" applyAlignment="1" applyProtection="1">
      <alignment vertical="center"/>
    </xf>
    <xf numFmtId="0" fontId="4" fillId="5" borderId="7" xfId="0" applyFont="1" applyFill="1" applyBorder="1" applyAlignment="1" applyProtection="1">
      <alignment horizontal="right" vertical="center"/>
    </xf>
    <xf numFmtId="0" fontId="4" fillId="5" borderId="7" xfId="0" applyFont="1" applyFill="1" applyBorder="1" applyAlignment="1" applyProtection="1">
      <alignment horizontal="center" vertical="center"/>
    </xf>
    <xf numFmtId="4" fontId="4" fillId="5" borderId="7" xfId="0" applyNumberFormat="1" applyFont="1" applyFill="1" applyBorder="1" applyAlignment="1" applyProtection="1">
      <alignment vertical="center"/>
    </xf>
    <xf numFmtId="0" fontId="0" fillId="5" borderId="8" xfId="0" applyFont="1" applyFill="1" applyBorder="1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19" fillId="5" borderId="0" xfId="0" applyFont="1" applyFill="1" applyAlignment="1" applyProtection="1">
      <alignment horizontal="left" vertical="center"/>
    </xf>
    <xf numFmtId="0" fontId="19" fillId="5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5" borderId="16" xfId="0" applyFont="1" applyFill="1" applyBorder="1" applyAlignment="1" applyProtection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</xf>
    <xf numFmtId="0" fontId="19" fillId="5" borderId="18" xfId="0" applyFont="1" applyFill="1" applyBorder="1" applyAlignment="1" applyProtection="1">
      <alignment horizontal="center" vertical="center" wrapText="1"/>
    </xf>
    <xf numFmtId="0" fontId="19" fillId="5" borderId="0" xfId="0" applyFont="1" applyFill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1" fillId="0" borderId="0" xfId="0" applyFont="1" applyAlignment="1" applyProtection="1">
      <alignment horizontal="left" vertical="center"/>
    </xf>
    <xf numFmtId="4" fontId="21" fillId="0" borderId="0" xfId="0" applyNumberFormat="1" applyFont="1" applyAlignment="1" applyProtection="1"/>
    <xf numFmtId="0" fontId="0" fillId="0" borderId="11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 applyProtection="1">
      <alignment vertical="center"/>
    </xf>
    <xf numFmtId="0" fontId="8" fillId="0" borderId="0" xfId="0" applyFont="1" applyAlignment="1" applyProtection="1"/>
    <xf numFmtId="0" fontId="8" fillId="0" borderId="3" xfId="0" applyFont="1" applyBorder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 applyProtection="1">
      <alignment horizontal="center"/>
    </xf>
    <xf numFmtId="4" fontId="8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3" borderId="14" xfId="0" applyFont="1" applyFill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4" fontId="0" fillId="0" borderId="0" xfId="0" applyNumberFormat="1" applyFont="1" applyAlignment="1" applyProtection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4" fontId="32" fillId="0" borderId="22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 applyProtection="1">
      <alignment vertical="center"/>
    </xf>
    <xf numFmtId="0" fontId="32" fillId="3" borderId="14" xfId="0" applyFont="1" applyFill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2" fillId="3" borderId="19" xfId="0" applyFont="1" applyFill="1" applyBorder="1" applyAlignment="1" applyProtection="1">
      <alignment horizontal="left" vertical="center"/>
    </xf>
    <xf numFmtId="0" fontId="32" fillId="0" borderId="20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3"/>
  <sheetViews>
    <sheetView showGridLines="0" tabSelected="1" workbookViewId="0">
      <selection activeCell="BE35" sqref="BE35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9" t="s">
        <v>0</v>
      </c>
      <c r="AZ1" s="9" t="s">
        <v>1</v>
      </c>
      <c r="BA1" s="9" t="s">
        <v>2</v>
      </c>
      <c r="BB1" s="9" t="s">
        <v>1</v>
      </c>
      <c r="BT1" s="9" t="s">
        <v>3</v>
      </c>
      <c r="BU1" s="9" t="s">
        <v>3</v>
      </c>
      <c r="BV1" s="9" t="s">
        <v>4</v>
      </c>
    </row>
    <row r="2" spans="1:74" s="1" customFormat="1" ht="36.950000000000003" customHeight="1">
      <c r="AR2" s="117" t="s">
        <v>5</v>
      </c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S2" s="10" t="s">
        <v>6</v>
      </c>
      <c r="BT2" s="10" t="s">
        <v>7</v>
      </c>
    </row>
    <row r="3" spans="1:74" s="1" customFormat="1" ht="6.95" customHeigh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3"/>
      <c r="BS3" s="10" t="s">
        <v>6</v>
      </c>
      <c r="BT3" s="10" t="s">
        <v>8</v>
      </c>
    </row>
    <row r="4" spans="1:74" s="1" customFormat="1" ht="24.95" customHeight="1">
      <c r="B4" s="13"/>
      <c r="D4" s="14" t="s">
        <v>9</v>
      </c>
      <c r="AR4" s="13"/>
      <c r="AS4" s="15" t="s">
        <v>10</v>
      </c>
      <c r="BE4" s="16" t="s">
        <v>11</v>
      </c>
      <c r="BS4" s="10" t="s">
        <v>12</v>
      </c>
    </row>
    <row r="5" spans="1:74" s="1" customFormat="1" ht="12" customHeight="1">
      <c r="B5" s="13"/>
      <c r="D5" s="17" t="s">
        <v>13</v>
      </c>
      <c r="K5" s="102" t="s">
        <v>14</v>
      </c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R5" s="13"/>
      <c r="BE5" s="99" t="s">
        <v>15</v>
      </c>
      <c r="BS5" s="10" t="s">
        <v>6</v>
      </c>
    </row>
    <row r="6" spans="1:74" s="1" customFormat="1" ht="36.950000000000003" customHeight="1">
      <c r="B6" s="13"/>
      <c r="D6" s="19" t="s">
        <v>16</v>
      </c>
      <c r="K6" s="104" t="s">
        <v>17</v>
      </c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R6" s="13"/>
      <c r="BE6" s="100"/>
      <c r="BS6" s="10" t="s">
        <v>6</v>
      </c>
    </row>
    <row r="7" spans="1:74" s="1" customFormat="1" ht="12" customHeight="1">
      <c r="B7" s="13"/>
      <c r="D7" s="20" t="s">
        <v>18</v>
      </c>
      <c r="K7" s="18" t="s">
        <v>1</v>
      </c>
      <c r="AK7" s="20" t="s">
        <v>19</v>
      </c>
      <c r="AN7" s="18" t="s">
        <v>1</v>
      </c>
      <c r="AR7" s="13"/>
      <c r="BE7" s="100"/>
      <c r="BS7" s="10" t="s">
        <v>6</v>
      </c>
    </row>
    <row r="8" spans="1:74" s="1" customFormat="1" ht="12" customHeight="1">
      <c r="B8" s="13"/>
      <c r="D8" s="20" t="s">
        <v>20</v>
      </c>
      <c r="K8" s="18" t="s">
        <v>21</v>
      </c>
      <c r="AK8" s="20" t="s">
        <v>22</v>
      </c>
      <c r="AN8" s="21" t="s">
        <v>23</v>
      </c>
      <c r="AR8" s="13"/>
      <c r="BE8" s="100"/>
      <c r="BS8" s="10" t="s">
        <v>6</v>
      </c>
    </row>
    <row r="9" spans="1:74" s="1" customFormat="1" ht="14.45" customHeight="1">
      <c r="B9" s="13"/>
      <c r="AR9" s="13"/>
      <c r="BE9" s="100"/>
      <c r="BS9" s="10" t="s">
        <v>6</v>
      </c>
    </row>
    <row r="10" spans="1:74" s="1" customFormat="1" ht="12" customHeight="1">
      <c r="B10" s="13"/>
      <c r="D10" s="20" t="s">
        <v>24</v>
      </c>
      <c r="AK10" s="20" t="s">
        <v>25</v>
      </c>
      <c r="AN10" s="18" t="s">
        <v>1</v>
      </c>
      <c r="AR10" s="13"/>
      <c r="BE10" s="100"/>
      <c r="BS10" s="10" t="s">
        <v>6</v>
      </c>
    </row>
    <row r="11" spans="1:74" s="1" customFormat="1" ht="18.399999999999999" customHeight="1">
      <c r="B11" s="13"/>
      <c r="E11" s="18" t="s">
        <v>26</v>
      </c>
      <c r="AK11" s="20" t="s">
        <v>27</v>
      </c>
      <c r="AN11" s="18" t="s">
        <v>1</v>
      </c>
      <c r="AO11" s="133"/>
      <c r="AR11" s="13"/>
      <c r="BE11" s="100"/>
      <c r="BS11" s="10" t="s">
        <v>6</v>
      </c>
    </row>
    <row r="12" spans="1:74" s="1" customFormat="1" ht="6.95" customHeight="1">
      <c r="B12" s="13"/>
      <c r="AR12" s="13"/>
      <c r="BE12" s="100"/>
      <c r="BS12" s="10" t="s">
        <v>6</v>
      </c>
    </row>
    <row r="13" spans="1:74" s="1" customFormat="1" ht="12" customHeight="1">
      <c r="B13" s="13"/>
      <c r="D13" s="20" t="s">
        <v>28</v>
      </c>
      <c r="AK13" s="20" t="s">
        <v>25</v>
      </c>
      <c r="AN13" s="22" t="s">
        <v>29</v>
      </c>
      <c r="AR13" s="13"/>
      <c r="BE13" s="100"/>
      <c r="BS13" s="10" t="s">
        <v>6</v>
      </c>
    </row>
    <row r="14" spans="1:74" ht="12.75">
      <c r="B14" s="13"/>
      <c r="E14" s="105" t="s">
        <v>29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20" t="s">
        <v>27</v>
      </c>
      <c r="AN14" s="22" t="s">
        <v>29</v>
      </c>
      <c r="AR14" s="13"/>
      <c r="BE14" s="100"/>
      <c r="BS14" s="10" t="s">
        <v>6</v>
      </c>
    </row>
    <row r="15" spans="1:74" s="1" customFormat="1" ht="6.95" customHeight="1">
      <c r="B15" s="13"/>
      <c r="AR15" s="13"/>
      <c r="BE15" s="100"/>
      <c r="BS15" s="10" t="s">
        <v>3</v>
      </c>
    </row>
    <row r="16" spans="1:74" s="1" customFormat="1" ht="12" customHeight="1">
      <c r="B16" s="13"/>
      <c r="D16" s="20" t="s">
        <v>30</v>
      </c>
      <c r="AK16" s="20" t="s">
        <v>25</v>
      </c>
      <c r="AN16" s="18" t="s">
        <v>1</v>
      </c>
      <c r="AR16" s="13"/>
      <c r="BE16" s="100"/>
      <c r="BS16" s="10" t="s">
        <v>3</v>
      </c>
    </row>
    <row r="17" spans="1:71" s="1" customFormat="1" ht="18.399999999999999" customHeight="1">
      <c r="B17" s="13"/>
      <c r="E17" s="18" t="s">
        <v>31</v>
      </c>
      <c r="AK17" s="20" t="s">
        <v>27</v>
      </c>
      <c r="AN17" s="18" t="s">
        <v>1</v>
      </c>
      <c r="AR17" s="13"/>
      <c r="BE17" s="100"/>
      <c r="BS17" s="10" t="s">
        <v>32</v>
      </c>
    </row>
    <row r="18" spans="1:71" s="1" customFormat="1" ht="6.95" customHeight="1">
      <c r="B18" s="13"/>
      <c r="AR18" s="13"/>
      <c r="BE18" s="100"/>
      <c r="BS18" s="10" t="s">
        <v>6</v>
      </c>
    </row>
    <row r="19" spans="1:71" s="1" customFormat="1" ht="12" customHeight="1">
      <c r="B19" s="13"/>
      <c r="D19" s="20" t="s">
        <v>33</v>
      </c>
      <c r="AK19" s="20" t="s">
        <v>25</v>
      </c>
      <c r="AN19" s="18" t="s">
        <v>1</v>
      </c>
      <c r="AR19" s="13"/>
      <c r="BE19" s="100"/>
      <c r="BS19" s="10" t="s">
        <v>6</v>
      </c>
    </row>
    <row r="20" spans="1:71" s="1" customFormat="1" ht="18.399999999999999" customHeight="1">
      <c r="B20" s="13"/>
      <c r="E20" s="18" t="s">
        <v>34</v>
      </c>
      <c r="AK20" s="20" t="s">
        <v>27</v>
      </c>
      <c r="AN20" s="18" t="s">
        <v>1</v>
      </c>
      <c r="AR20" s="13"/>
      <c r="BE20" s="100"/>
      <c r="BS20" s="10" t="s">
        <v>32</v>
      </c>
    </row>
    <row r="21" spans="1:71" s="1" customFormat="1" ht="6.95" customHeight="1">
      <c r="B21" s="13"/>
      <c r="AR21" s="13"/>
      <c r="BE21" s="100"/>
    </row>
    <row r="22" spans="1:71" s="1" customFormat="1" ht="12" customHeight="1">
      <c r="B22" s="13"/>
      <c r="D22" s="20" t="s">
        <v>35</v>
      </c>
      <c r="AR22" s="13"/>
      <c r="BE22" s="100"/>
    </row>
    <row r="23" spans="1:71" s="1" customFormat="1" ht="16.5" customHeight="1">
      <c r="B23" s="13"/>
      <c r="E23" s="106" t="s">
        <v>36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R23" s="13"/>
      <c r="BE23" s="100"/>
    </row>
    <row r="24" spans="1:71" s="1" customFormat="1" ht="6.95" customHeight="1">
      <c r="B24" s="13"/>
      <c r="AR24" s="13"/>
      <c r="BE24" s="100"/>
    </row>
    <row r="25" spans="1:71" s="1" customFormat="1" ht="6.95" customHeight="1">
      <c r="B25" s="1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R25" s="13"/>
      <c r="BE25" s="100"/>
    </row>
    <row r="26" spans="1:71" s="2" customFormat="1" ht="25.9" customHeight="1">
      <c r="A26" s="24"/>
      <c r="B26" s="25"/>
      <c r="C26" s="24"/>
      <c r="D26" s="26" t="s">
        <v>37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07">
        <f>ROUND(AG94,2)</f>
        <v>0</v>
      </c>
      <c r="AL26" s="108"/>
      <c r="AM26" s="108"/>
      <c r="AN26" s="108"/>
      <c r="AO26" s="108"/>
      <c r="AP26" s="24"/>
      <c r="AQ26" s="24"/>
      <c r="AR26" s="25"/>
      <c r="BE26" s="100"/>
    </row>
    <row r="27" spans="1:71" s="2" customFormat="1" ht="6.95" customHeight="1">
      <c r="A27" s="24"/>
      <c r="B27" s="25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5"/>
      <c r="BE27" s="100"/>
    </row>
    <row r="28" spans="1:71" s="2" customFormat="1" ht="12.75">
      <c r="A28" s="24"/>
      <c r="B28" s="25"/>
      <c r="C28" s="24"/>
      <c r="D28" s="24"/>
      <c r="E28" s="24"/>
      <c r="F28" s="24"/>
      <c r="G28" s="24"/>
      <c r="H28" s="24"/>
      <c r="I28" s="24"/>
      <c r="J28" s="24"/>
      <c r="K28" s="24"/>
      <c r="L28" s="109" t="s">
        <v>38</v>
      </c>
      <c r="M28" s="109"/>
      <c r="N28" s="109"/>
      <c r="O28" s="109"/>
      <c r="P28" s="109"/>
      <c r="Q28" s="24"/>
      <c r="R28" s="24"/>
      <c r="S28" s="24"/>
      <c r="T28" s="24"/>
      <c r="U28" s="24"/>
      <c r="V28" s="24"/>
      <c r="W28" s="109" t="s">
        <v>39</v>
      </c>
      <c r="X28" s="109"/>
      <c r="Y28" s="109"/>
      <c r="Z28" s="109"/>
      <c r="AA28" s="109"/>
      <c r="AB28" s="109"/>
      <c r="AC28" s="109"/>
      <c r="AD28" s="109"/>
      <c r="AE28" s="109"/>
      <c r="AF28" s="24"/>
      <c r="AG28" s="24"/>
      <c r="AH28" s="24"/>
      <c r="AI28" s="24"/>
      <c r="AJ28" s="24"/>
      <c r="AK28" s="109" t="s">
        <v>40</v>
      </c>
      <c r="AL28" s="109"/>
      <c r="AM28" s="109"/>
      <c r="AN28" s="109"/>
      <c r="AO28" s="109"/>
      <c r="AP28" s="24"/>
      <c r="AQ28" s="24"/>
      <c r="AR28" s="25"/>
      <c r="BE28" s="100"/>
    </row>
    <row r="29" spans="1:71" s="3" customFormat="1" ht="14.45" customHeight="1">
      <c r="B29" s="28"/>
      <c r="D29" s="20" t="s">
        <v>41</v>
      </c>
      <c r="F29" s="20" t="s">
        <v>42</v>
      </c>
      <c r="L29" s="112">
        <v>0.21</v>
      </c>
      <c r="M29" s="111"/>
      <c r="N29" s="111"/>
      <c r="O29" s="111"/>
      <c r="P29" s="111"/>
      <c r="W29" s="110">
        <f>ROUND(AZ94, 2)</f>
        <v>0</v>
      </c>
      <c r="X29" s="111"/>
      <c r="Y29" s="111"/>
      <c r="Z29" s="111"/>
      <c r="AA29" s="111"/>
      <c r="AB29" s="111"/>
      <c r="AC29" s="111"/>
      <c r="AD29" s="111"/>
      <c r="AE29" s="111"/>
      <c r="AK29" s="110">
        <f>ROUND(AV94, 2)</f>
        <v>0</v>
      </c>
      <c r="AL29" s="111"/>
      <c r="AM29" s="111"/>
      <c r="AN29" s="111"/>
      <c r="AO29" s="111"/>
      <c r="AR29" s="28"/>
      <c r="BE29" s="101"/>
    </row>
    <row r="30" spans="1:71" s="3" customFormat="1" ht="14.45" customHeight="1">
      <c r="B30" s="28"/>
      <c r="F30" s="20" t="s">
        <v>43</v>
      </c>
      <c r="L30" s="112">
        <v>0.15</v>
      </c>
      <c r="M30" s="111"/>
      <c r="N30" s="111"/>
      <c r="O30" s="111"/>
      <c r="P30" s="111"/>
      <c r="W30" s="110">
        <f>ROUND(BA94, 2)</f>
        <v>0</v>
      </c>
      <c r="X30" s="111"/>
      <c r="Y30" s="111"/>
      <c r="Z30" s="111"/>
      <c r="AA30" s="111"/>
      <c r="AB30" s="111"/>
      <c r="AC30" s="111"/>
      <c r="AD30" s="111"/>
      <c r="AE30" s="111"/>
      <c r="AK30" s="110">
        <f>ROUND(AW94, 2)</f>
        <v>0</v>
      </c>
      <c r="AL30" s="111"/>
      <c r="AM30" s="111"/>
      <c r="AN30" s="111"/>
      <c r="AO30" s="111"/>
      <c r="AR30" s="28"/>
      <c r="BE30" s="101"/>
    </row>
    <row r="31" spans="1:71" s="3" customFormat="1" ht="14.45" hidden="1" customHeight="1">
      <c r="B31" s="28"/>
      <c r="F31" s="20" t="s">
        <v>44</v>
      </c>
      <c r="L31" s="112">
        <v>0.21</v>
      </c>
      <c r="M31" s="111"/>
      <c r="N31" s="111"/>
      <c r="O31" s="111"/>
      <c r="P31" s="111"/>
      <c r="W31" s="110">
        <f>ROUND(BB94, 2)</f>
        <v>0</v>
      </c>
      <c r="X31" s="111"/>
      <c r="Y31" s="111"/>
      <c r="Z31" s="111"/>
      <c r="AA31" s="111"/>
      <c r="AB31" s="111"/>
      <c r="AC31" s="111"/>
      <c r="AD31" s="111"/>
      <c r="AE31" s="111"/>
      <c r="AK31" s="110">
        <v>0</v>
      </c>
      <c r="AL31" s="111"/>
      <c r="AM31" s="111"/>
      <c r="AN31" s="111"/>
      <c r="AO31" s="111"/>
      <c r="AR31" s="28"/>
      <c r="BE31" s="101"/>
    </row>
    <row r="32" spans="1:71" s="3" customFormat="1" ht="14.45" hidden="1" customHeight="1">
      <c r="B32" s="28"/>
      <c r="F32" s="20" t="s">
        <v>45</v>
      </c>
      <c r="L32" s="112">
        <v>0.15</v>
      </c>
      <c r="M32" s="111"/>
      <c r="N32" s="111"/>
      <c r="O32" s="111"/>
      <c r="P32" s="111"/>
      <c r="W32" s="110">
        <f>ROUND(BC94, 2)</f>
        <v>0</v>
      </c>
      <c r="X32" s="111"/>
      <c r="Y32" s="111"/>
      <c r="Z32" s="111"/>
      <c r="AA32" s="111"/>
      <c r="AB32" s="111"/>
      <c r="AC32" s="111"/>
      <c r="AD32" s="111"/>
      <c r="AE32" s="111"/>
      <c r="AK32" s="110">
        <v>0</v>
      </c>
      <c r="AL32" s="111"/>
      <c r="AM32" s="111"/>
      <c r="AN32" s="111"/>
      <c r="AO32" s="111"/>
      <c r="AR32" s="28"/>
      <c r="BE32" s="101"/>
    </row>
    <row r="33" spans="1:57" s="3" customFormat="1" ht="14.45" hidden="1" customHeight="1">
      <c r="B33" s="28"/>
      <c r="F33" s="20" t="s">
        <v>46</v>
      </c>
      <c r="L33" s="112">
        <v>0</v>
      </c>
      <c r="M33" s="111"/>
      <c r="N33" s="111"/>
      <c r="O33" s="111"/>
      <c r="P33" s="111"/>
      <c r="W33" s="110">
        <f>ROUND(BD94, 2)</f>
        <v>0</v>
      </c>
      <c r="X33" s="111"/>
      <c r="Y33" s="111"/>
      <c r="Z33" s="111"/>
      <c r="AA33" s="111"/>
      <c r="AB33" s="111"/>
      <c r="AC33" s="111"/>
      <c r="AD33" s="111"/>
      <c r="AE33" s="111"/>
      <c r="AK33" s="110">
        <v>0</v>
      </c>
      <c r="AL33" s="111"/>
      <c r="AM33" s="111"/>
      <c r="AN33" s="111"/>
      <c r="AO33" s="111"/>
      <c r="AR33" s="28"/>
      <c r="BE33" s="101"/>
    </row>
    <row r="34" spans="1:57" s="2" customFormat="1" ht="6.95" customHeight="1">
      <c r="A34" s="24"/>
      <c r="B34" s="25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5"/>
      <c r="BE34" s="100"/>
    </row>
    <row r="35" spans="1:57" s="2" customFormat="1" ht="25.9" customHeight="1">
      <c r="A35" s="24"/>
      <c r="B35" s="25"/>
      <c r="C35" s="29"/>
      <c r="D35" s="30" t="s">
        <v>47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 t="s">
        <v>48</v>
      </c>
      <c r="U35" s="31"/>
      <c r="V35" s="31"/>
      <c r="W35" s="31"/>
      <c r="X35" s="116" t="s">
        <v>49</v>
      </c>
      <c r="Y35" s="114"/>
      <c r="Z35" s="114"/>
      <c r="AA35" s="114"/>
      <c r="AB35" s="114"/>
      <c r="AC35" s="31"/>
      <c r="AD35" s="31"/>
      <c r="AE35" s="31"/>
      <c r="AF35" s="31"/>
      <c r="AG35" s="31"/>
      <c r="AH35" s="31"/>
      <c r="AI35" s="31"/>
      <c r="AJ35" s="31"/>
      <c r="AK35" s="113">
        <f>SUM(AK26:AK33)</f>
        <v>0</v>
      </c>
      <c r="AL35" s="114"/>
      <c r="AM35" s="114"/>
      <c r="AN35" s="114"/>
      <c r="AO35" s="115"/>
      <c r="AP35" s="29"/>
      <c r="AQ35" s="29"/>
      <c r="AR35" s="25"/>
      <c r="BE35" s="24"/>
    </row>
    <row r="36" spans="1:57" s="2" customFormat="1" ht="6.95" customHeight="1">
      <c r="A36" s="24"/>
      <c r="B36" s="25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5"/>
      <c r="BE36" s="24"/>
    </row>
    <row r="37" spans="1:57" s="2" customFormat="1" ht="14.45" customHeight="1">
      <c r="A37" s="24"/>
      <c r="B37" s="25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5"/>
      <c r="BE37" s="24"/>
    </row>
    <row r="38" spans="1:57" s="1" customFormat="1" ht="14.45" customHeight="1">
      <c r="B38" s="13"/>
      <c r="AR38" s="13"/>
    </row>
    <row r="39" spans="1:57" s="1" customFormat="1" ht="14.45" customHeight="1">
      <c r="B39" s="13"/>
      <c r="AR39" s="13"/>
    </row>
    <row r="40" spans="1:57" s="1" customFormat="1" ht="14.45" customHeight="1">
      <c r="B40" s="13"/>
      <c r="AR40" s="13"/>
    </row>
    <row r="41" spans="1:57" s="1" customFormat="1" ht="14.45" customHeight="1">
      <c r="B41" s="13"/>
      <c r="AR41" s="13"/>
    </row>
    <row r="42" spans="1:57" s="1" customFormat="1" ht="14.45" customHeight="1">
      <c r="B42" s="13"/>
      <c r="AR42" s="13"/>
    </row>
    <row r="43" spans="1:57" s="1" customFormat="1" ht="14.45" customHeight="1">
      <c r="B43" s="13"/>
      <c r="AR43" s="13"/>
    </row>
    <row r="44" spans="1:57" s="1" customFormat="1" ht="14.45" customHeight="1">
      <c r="B44" s="13"/>
      <c r="AR44" s="13"/>
    </row>
    <row r="45" spans="1:57" s="1" customFormat="1" ht="14.45" customHeight="1">
      <c r="B45" s="13"/>
      <c r="AR45" s="13"/>
    </row>
    <row r="46" spans="1:57" s="1" customFormat="1" ht="14.45" customHeight="1">
      <c r="B46" s="13"/>
      <c r="AR46" s="13"/>
    </row>
    <row r="47" spans="1:57" s="1" customFormat="1" ht="14.45" customHeight="1">
      <c r="B47" s="13"/>
      <c r="AR47" s="13"/>
    </row>
    <row r="48" spans="1:57" s="1" customFormat="1" ht="14.45" customHeight="1">
      <c r="B48" s="13"/>
      <c r="AR48" s="13"/>
    </row>
    <row r="49" spans="1:57" s="2" customFormat="1" ht="14.45" customHeight="1">
      <c r="B49" s="33"/>
      <c r="D49" s="34" t="s">
        <v>50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51</v>
      </c>
      <c r="AI49" s="35"/>
      <c r="AJ49" s="35"/>
      <c r="AK49" s="35"/>
      <c r="AL49" s="35"/>
      <c r="AM49" s="35"/>
      <c r="AN49" s="35"/>
      <c r="AO49" s="35"/>
      <c r="AR49" s="33"/>
    </row>
    <row r="50" spans="1:57" ht="11.25">
      <c r="B50" s="13"/>
      <c r="AR50" s="13"/>
    </row>
    <row r="51" spans="1:57" ht="11.25">
      <c r="B51" s="13"/>
      <c r="AR51" s="13"/>
    </row>
    <row r="52" spans="1:57" ht="11.25">
      <c r="B52" s="13"/>
      <c r="AR52" s="13"/>
    </row>
    <row r="53" spans="1:57" ht="11.25">
      <c r="B53" s="13"/>
      <c r="AR53" s="13"/>
    </row>
    <row r="54" spans="1:57" ht="11.25">
      <c r="B54" s="13"/>
      <c r="AR54" s="13"/>
    </row>
    <row r="55" spans="1:57" ht="11.25">
      <c r="B55" s="13"/>
      <c r="AR55" s="13"/>
    </row>
    <row r="56" spans="1:57" ht="11.25">
      <c r="B56" s="13"/>
      <c r="AR56" s="13"/>
    </row>
    <row r="57" spans="1:57" ht="11.25">
      <c r="B57" s="13"/>
      <c r="AR57" s="13"/>
    </row>
    <row r="58" spans="1:57" ht="11.25">
      <c r="B58" s="13"/>
      <c r="AR58" s="13"/>
    </row>
    <row r="59" spans="1:57" ht="11.25">
      <c r="B59" s="13"/>
      <c r="AR59" s="13"/>
    </row>
    <row r="60" spans="1:57" s="2" customFormat="1" ht="12.75">
      <c r="A60" s="24"/>
      <c r="B60" s="25"/>
      <c r="C60" s="24"/>
      <c r="D60" s="36" t="s">
        <v>52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53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52</v>
      </c>
      <c r="AI60" s="27"/>
      <c r="AJ60" s="27"/>
      <c r="AK60" s="27"/>
      <c r="AL60" s="27"/>
      <c r="AM60" s="36" t="s">
        <v>53</v>
      </c>
      <c r="AN60" s="27"/>
      <c r="AO60" s="27"/>
      <c r="AP60" s="24"/>
      <c r="AQ60" s="24"/>
      <c r="AR60" s="25"/>
      <c r="BE60" s="24"/>
    </row>
    <row r="61" spans="1:57" ht="11.25">
      <c r="B61" s="13"/>
      <c r="AR61" s="13"/>
    </row>
    <row r="62" spans="1:57" ht="11.25">
      <c r="B62" s="13"/>
      <c r="AR62" s="13"/>
    </row>
    <row r="63" spans="1:57" ht="11.25">
      <c r="B63" s="13"/>
      <c r="AR63" s="13"/>
    </row>
    <row r="64" spans="1:57" s="2" customFormat="1" ht="12.75">
      <c r="A64" s="24"/>
      <c r="B64" s="25"/>
      <c r="C64" s="24"/>
      <c r="D64" s="34" t="s">
        <v>54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4" t="s">
        <v>55</v>
      </c>
      <c r="AI64" s="37"/>
      <c r="AJ64" s="37"/>
      <c r="AK64" s="37"/>
      <c r="AL64" s="37"/>
      <c r="AM64" s="37"/>
      <c r="AN64" s="37"/>
      <c r="AO64" s="37"/>
      <c r="AP64" s="24"/>
      <c r="AQ64" s="24"/>
      <c r="AR64" s="25"/>
      <c r="BE64" s="24"/>
    </row>
    <row r="65" spans="1:57" ht="11.25">
      <c r="B65" s="13"/>
      <c r="AR65" s="13"/>
    </row>
    <row r="66" spans="1:57" ht="11.25">
      <c r="B66" s="13"/>
      <c r="AR66" s="13"/>
    </row>
    <row r="67" spans="1:57" ht="11.25">
      <c r="B67" s="13"/>
      <c r="AR67" s="13"/>
    </row>
    <row r="68" spans="1:57" ht="11.25">
      <c r="B68" s="13"/>
      <c r="AR68" s="13"/>
    </row>
    <row r="69" spans="1:57" ht="11.25">
      <c r="B69" s="13"/>
      <c r="AR69" s="13"/>
    </row>
    <row r="70" spans="1:57" ht="11.25">
      <c r="B70" s="13"/>
      <c r="AR70" s="13"/>
    </row>
    <row r="71" spans="1:57" ht="11.25">
      <c r="B71" s="13"/>
      <c r="AR71" s="13"/>
    </row>
    <row r="72" spans="1:57" ht="11.25">
      <c r="B72" s="13"/>
      <c r="AR72" s="13"/>
    </row>
    <row r="73" spans="1:57" ht="11.25">
      <c r="B73" s="13"/>
      <c r="AR73" s="13"/>
    </row>
    <row r="74" spans="1:57" ht="11.25">
      <c r="B74" s="13"/>
      <c r="AR74" s="13"/>
    </row>
    <row r="75" spans="1:57" s="2" customFormat="1" ht="12.75">
      <c r="A75" s="24"/>
      <c r="B75" s="25"/>
      <c r="C75" s="24"/>
      <c r="D75" s="36" t="s">
        <v>52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53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52</v>
      </c>
      <c r="AI75" s="27"/>
      <c r="AJ75" s="27"/>
      <c r="AK75" s="27"/>
      <c r="AL75" s="27"/>
      <c r="AM75" s="36" t="s">
        <v>53</v>
      </c>
      <c r="AN75" s="27"/>
      <c r="AO75" s="27"/>
      <c r="AP75" s="24"/>
      <c r="AQ75" s="24"/>
      <c r="AR75" s="25"/>
      <c r="BE75" s="24"/>
    </row>
    <row r="76" spans="1:57" s="2" customFormat="1" ht="11.25">
      <c r="A76" s="24"/>
      <c r="B76" s="25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5"/>
      <c r="BE76" s="24"/>
    </row>
    <row r="77" spans="1:57" s="2" customFormat="1" ht="6.95" customHeight="1">
      <c r="A77" s="24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5"/>
      <c r="BE77" s="24"/>
    </row>
    <row r="81" spans="1:91" s="2" customFormat="1" ht="6.95" customHeight="1">
      <c r="A81" s="24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5"/>
      <c r="BE81" s="24"/>
    </row>
    <row r="82" spans="1:91" s="2" customFormat="1" ht="24.95" customHeight="1">
      <c r="A82" s="24"/>
      <c r="B82" s="25"/>
      <c r="C82" s="14" t="s">
        <v>56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5"/>
      <c r="BE82" s="24"/>
    </row>
    <row r="83" spans="1:91" s="2" customFormat="1" ht="6.95" customHeight="1">
      <c r="A83" s="24"/>
      <c r="B83" s="25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5"/>
      <c r="BE83" s="24"/>
    </row>
    <row r="84" spans="1:91" s="4" customFormat="1" ht="12" customHeight="1">
      <c r="B84" s="42"/>
      <c r="C84" s="20" t="s">
        <v>13</v>
      </c>
      <c r="L84" s="4" t="str">
        <f>K5</f>
        <v>14/2020-P</v>
      </c>
      <c r="AR84" s="42"/>
    </row>
    <row r="85" spans="1:91" s="5" customFormat="1" ht="36.950000000000003" customHeight="1">
      <c r="B85" s="43"/>
      <c r="C85" s="44" t="s">
        <v>16</v>
      </c>
      <c r="L85" s="96" t="str">
        <f>K6</f>
        <v>Rekonstrukce měnírny Sad Boženy Němcové</v>
      </c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R85" s="43"/>
    </row>
    <row r="86" spans="1:91" s="2" customFormat="1" ht="6.95" customHeight="1">
      <c r="A86" s="24"/>
      <c r="B86" s="25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5"/>
      <c r="BE86" s="24"/>
    </row>
    <row r="87" spans="1:91" s="2" customFormat="1" ht="12" customHeight="1">
      <c r="A87" s="24"/>
      <c r="B87" s="25"/>
      <c r="C87" s="20" t="s">
        <v>20</v>
      </c>
      <c r="D87" s="24"/>
      <c r="E87" s="24"/>
      <c r="F87" s="24"/>
      <c r="G87" s="24"/>
      <c r="H87" s="24"/>
      <c r="I87" s="24"/>
      <c r="J87" s="24"/>
      <c r="K87" s="24"/>
      <c r="L87" s="45" t="str">
        <f>IF(K8="","",K8)</f>
        <v>Ostrava</v>
      </c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0" t="s">
        <v>22</v>
      </c>
      <c r="AJ87" s="24"/>
      <c r="AK87" s="24"/>
      <c r="AL87" s="24"/>
      <c r="AM87" s="126" t="str">
        <f>IF(AN8= "","",AN8)</f>
        <v>30. 6. 2020</v>
      </c>
      <c r="AN87" s="126"/>
      <c r="AO87" s="24"/>
      <c r="AP87" s="24"/>
      <c r="AQ87" s="24"/>
      <c r="AR87" s="25"/>
      <c r="BE87" s="24"/>
    </row>
    <row r="88" spans="1:91" s="2" customFormat="1" ht="6.95" customHeight="1">
      <c r="A88" s="24"/>
      <c r="B88" s="25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5"/>
      <c r="BE88" s="24"/>
    </row>
    <row r="89" spans="1:91" s="2" customFormat="1" ht="15.2" customHeight="1">
      <c r="A89" s="24"/>
      <c r="B89" s="25"/>
      <c r="C89" s="20" t="s">
        <v>24</v>
      </c>
      <c r="D89" s="24"/>
      <c r="E89" s="24"/>
      <c r="F89" s="24"/>
      <c r="G89" s="24"/>
      <c r="H89" s="24"/>
      <c r="I89" s="24"/>
      <c r="J89" s="24"/>
      <c r="K89" s="24"/>
      <c r="L89" s="4" t="str">
        <f>IF(E11= "","",E11)</f>
        <v>Dopravní podnik Ostrava a.s.</v>
      </c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0" t="s">
        <v>30</v>
      </c>
      <c r="AJ89" s="24"/>
      <c r="AK89" s="24"/>
      <c r="AL89" s="24"/>
      <c r="AM89" s="124" t="str">
        <f>IF(E17="","",E17)</f>
        <v>Ing. Jaromír Ferdian</v>
      </c>
      <c r="AN89" s="125"/>
      <c r="AO89" s="125"/>
      <c r="AP89" s="125"/>
      <c r="AQ89" s="24"/>
      <c r="AR89" s="25"/>
      <c r="AS89" s="128" t="s">
        <v>57</v>
      </c>
      <c r="AT89" s="129"/>
      <c r="AU89" s="46"/>
      <c r="AV89" s="46"/>
      <c r="AW89" s="46"/>
      <c r="AX89" s="46"/>
      <c r="AY89" s="46"/>
      <c r="AZ89" s="46"/>
      <c r="BA89" s="46"/>
      <c r="BB89" s="46"/>
      <c r="BC89" s="46"/>
      <c r="BD89" s="47"/>
      <c r="BE89" s="24"/>
    </row>
    <row r="90" spans="1:91" s="2" customFormat="1" ht="15.2" customHeight="1">
      <c r="A90" s="24"/>
      <c r="B90" s="25"/>
      <c r="C90" s="20" t="s">
        <v>28</v>
      </c>
      <c r="D90" s="24"/>
      <c r="E90" s="24"/>
      <c r="F90" s="24"/>
      <c r="G90" s="24"/>
      <c r="H90" s="24"/>
      <c r="I90" s="24"/>
      <c r="J90" s="24"/>
      <c r="K90" s="24"/>
      <c r="L90" s="4" t="str">
        <f>IF(E14= "Vyplň údaj","",E14)</f>
        <v/>
      </c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0" t="s">
        <v>33</v>
      </c>
      <c r="AJ90" s="24"/>
      <c r="AK90" s="24"/>
      <c r="AL90" s="24"/>
      <c r="AM90" s="124" t="str">
        <f>IF(E20="","",E20)</f>
        <v xml:space="preserve"> </v>
      </c>
      <c r="AN90" s="125"/>
      <c r="AO90" s="125"/>
      <c r="AP90" s="125"/>
      <c r="AQ90" s="24"/>
      <c r="AR90" s="25"/>
      <c r="AS90" s="130"/>
      <c r="AT90" s="131"/>
      <c r="AU90" s="48"/>
      <c r="AV90" s="48"/>
      <c r="AW90" s="48"/>
      <c r="AX90" s="48"/>
      <c r="AY90" s="48"/>
      <c r="AZ90" s="48"/>
      <c r="BA90" s="48"/>
      <c r="BB90" s="48"/>
      <c r="BC90" s="48"/>
      <c r="BD90" s="49"/>
      <c r="BE90" s="24"/>
    </row>
    <row r="91" spans="1:91" s="2" customFormat="1" ht="10.9" customHeight="1">
      <c r="A91" s="24"/>
      <c r="B91" s="25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5"/>
      <c r="AS91" s="130"/>
      <c r="AT91" s="131"/>
      <c r="AU91" s="48"/>
      <c r="AV91" s="48"/>
      <c r="AW91" s="48"/>
      <c r="AX91" s="48"/>
      <c r="AY91" s="48"/>
      <c r="AZ91" s="48"/>
      <c r="BA91" s="48"/>
      <c r="BB91" s="48"/>
      <c r="BC91" s="48"/>
      <c r="BD91" s="49"/>
      <c r="BE91" s="24"/>
    </row>
    <row r="92" spans="1:91" s="2" customFormat="1" ht="29.25" customHeight="1">
      <c r="A92" s="24"/>
      <c r="B92" s="25"/>
      <c r="C92" s="91" t="s">
        <v>58</v>
      </c>
      <c r="D92" s="92"/>
      <c r="E92" s="92"/>
      <c r="F92" s="92"/>
      <c r="G92" s="92"/>
      <c r="H92" s="50"/>
      <c r="I92" s="95" t="s">
        <v>59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123" t="s">
        <v>60</v>
      </c>
      <c r="AH92" s="92"/>
      <c r="AI92" s="92"/>
      <c r="AJ92" s="92"/>
      <c r="AK92" s="92"/>
      <c r="AL92" s="92"/>
      <c r="AM92" s="92"/>
      <c r="AN92" s="95" t="s">
        <v>61</v>
      </c>
      <c r="AO92" s="92"/>
      <c r="AP92" s="127"/>
      <c r="AQ92" s="51" t="s">
        <v>62</v>
      </c>
      <c r="AR92" s="25"/>
      <c r="AS92" s="52" t="s">
        <v>63</v>
      </c>
      <c r="AT92" s="53" t="s">
        <v>64</v>
      </c>
      <c r="AU92" s="53" t="s">
        <v>65</v>
      </c>
      <c r="AV92" s="53" t="s">
        <v>66</v>
      </c>
      <c r="AW92" s="53" t="s">
        <v>67</v>
      </c>
      <c r="AX92" s="53" t="s">
        <v>68</v>
      </c>
      <c r="AY92" s="53" t="s">
        <v>69</v>
      </c>
      <c r="AZ92" s="53" t="s">
        <v>70</v>
      </c>
      <c r="BA92" s="53" t="s">
        <v>71</v>
      </c>
      <c r="BB92" s="53" t="s">
        <v>72</v>
      </c>
      <c r="BC92" s="53" t="s">
        <v>73</v>
      </c>
      <c r="BD92" s="54" t="s">
        <v>74</v>
      </c>
      <c r="BE92" s="24"/>
    </row>
    <row r="93" spans="1:91" s="2" customFormat="1" ht="10.9" customHeight="1">
      <c r="A93" s="24"/>
      <c r="B93" s="25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5"/>
      <c r="AS93" s="5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  <c r="BE93" s="24"/>
    </row>
    <row r="94" spans="1:91" s="6" customFormat="1" ht="32.450000000000003" customHeight="1">
      <c r="B94" s="58"/>
      <c r="C94" s="59" t="s">
        <v>75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98">
        <f>ROUND(AG95+SUM(AG103:AG111),2)</f>
        <v>0</v>
      </c>
      <c r="AH94" s="98"/>
      <c r="AI94" s="98"/>
      <c r="AJ94" s="98"/>
      <c r="AK94" s="98"/>
      <c r="AL94" s="98"/>
      <c r="AM94" s="98"/>
      <c r="AN94" s="132">
        <f t="shared" ref="AN94:AN111" si="0">SUM(AG94,AT94)</f>
        <v>0</v>
      </c>
      <c r="AO94" s="132"/>
      <c r="AP94" s="132"/>
      <c r="AQ94" s="61" t="s">
        <v>1</v>
      </c>
      <c r="AR94" s="58"/>
      <c r="AS94" s="62">
        <f>ROUND(AS95+SUM(AS103:AS111),2)</f>
        <v>0</v>
      </c>
      <c r="AT94" s="63">
        <f t="shared" ref="AT94:AT111" si="1">ROUND(SUM(AV94:AW94),2)</f>
        <v>0</v>
      </c>
      <c r="AU94" s="64">
        <f>ROUND(AU95+SUM(AU103:AU111),5)</f>
        <v>0</v>
      </c>
      <c r="AV94" s="63">
        <f>ROUND(AZ94*L29,2)</f>
        <v>0</v>
      </c>
      <c r="AW94" s="63">
        <f>ROUND(BA94*L30,2)</f>
        <v>0</v>
      </c>
      <c r="AX94" s="63">
        <f>ROUND(BB94*L29,2)</f>
        <v>0</v>
      </c>
      <c r="AY94" s="63">
        <f>ROUND(BC94*L30,2)</f>
        <v>0</v>
      </c>
      <c r="AZ94" s="63">
        <f>ROUND(AZ95+SUM(AZ103:AZ111),2)</f>
        <v>0</v>
      </c>
      <c r="BA94" s="63">
        <f>ROUND(BA95+SUM(BA103:BA111),2)</f>
        <v>0</v>
      </c>
      <c r="BB94" s="63">
        <f>ROUND(BB95+SUM(BB103:BB111),2)</f>
        <v>0</v>
      </c>
      <c r="BC94" s="63">
        <f>ROUND(BC95+SUM(BC103:BC111),2)</f>
        <v>0</v>
      </c>
      <c r="BD94" s="65">
        <f>ROUND(BD95+SUM(BD103:BD111),2)</f>
        <v>0</v>
      </c>
      <c r="BS94" s="66" t="s">
        <v>76</v>
      </c>
      <c r="BT94" s="66" t="s">
        <v>77</v>
      </c>
      <c r="BU94" s="67" t="s">
        <v>78</v>
      </c>
      <c r="BV94" s="66" t="s">
        <v>79</v>
      </c>
      <c r="BW94" s="66" t="s">
        <v>4</v>
      </c>
      <c r="BX94" s="66" t="s">
        <v>80</v>
      </c>
      <c r="CL94" s="66" t="s">
        <v>1</v>
      </c>
    </row>
    <row r="95" spans="1:91" s="7" customFormat="1" ht="24.75" customHeight="1">
      <c r="B95" s="68"/>
      <c r="C95" s="69"/>
      <c r="D95" s="93" t="s">
        <v>81</v>
      </c>
      <c r="E95" s="93"/>
      <c r="F95" s="93"/>
      <c r="G95" s="93"/>
      <c r="H95" s="93"/>
      <c r="I95" s="70"/>
      <c r="J95" s="93" t="s">
        <v>82</v>
      </c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122">
        <f>ROUND(SUM(AG96:AG102),2)</f>
        <v>0</v>
      </c>
      <c r="AH95" s="121"/>
      <c r="AI95" s="121"/>
      <c r="AJ95" s="121"/>
      <c r="AK95" s="121"/>
      <c r="AL95" s="121"/>
      <c r="AM95" s="121"/>
      <c r="AN95" s="120">
        <f t="shared" si="0"/>
        <v>0</v>
      </c>
      <c r="AO95" s="121"/>
      <c r="AP95" s="121"/>
      <c r="AQ95" s="71" t="s">
        <v>83</v>
      </c>
      <c r="AR95" s="68"/>
      <c r="AS95" s="72">
        <f>ROUND(SUM(AS96:AS102),2)</f>
        <v>0</v>
      </c>
      <c r="AT95" s="73">
        <f t="shared" si="1"/>
        <v>0</v>
      </c>
      <c r="AU95" s="74">
        <f>ROUND(SUM(AU96:AU102),5)</f>
        <v>0</v>
      </c>
      <c r="AV95" s="73">
        <f>ROUND(AZ95*L29,2)</f>
        <v>0</v>
      </c>
      <c r="AW95" s="73">
        <f>ROUND(BA95*L30,2)</f>
        <v>0</v>
      </c>
      <c r="AX95" s="73">
        <f>ROUND(BB95*L29,2)</f>
        <v>0</v>
      </c>
      <c r="AY95" s="73">
        <f>ROUND(BC95*L30,2)</f>
        <v>0</v>
      </c>
      <c r="AZ95" s="73">
        <f>ROUND(SUM(AZ96:AZ102),2)</f>
        <v>0</v>
      </c>
      <c r="BA95" s="73">
        <f>ROUND(SUM(BA96:BA102),2)</f>
        <v>0</v>
      </c>
      <c r="BB95" s="73">
        <f>ROUND(SUM(BB96:BB102),2)</f>
        <v>0</v>
      </c>
      <c r="BC95" s="73">
        <f>ROUND(SUM(BC96:BC102),2)</f>
        <v>0</v>
      </c>
      <c r="BD95" s="75">
        <f>ROUND(SUM(BD96:BD102),2)</f>
        <v>0</v>
      </c>
      <c r="BS95" s="76" t="s">
        <v>76</v>
      </c>
      <c r="BT95" s="76" t="s">
        <v>84</v>
      </c>
      <c r="BU95" s="76" t="s">
        <v>78</v>
      </c>
      <c r="BV95" s="76" t="s">
        <v>79</v>
      </c>
      <c r="BW95" s="76" t="s">
        <v>85</v>
      </c>
      <c r="BX95" s="76" t="s">
        <v>4</v>
      </c>
      <c r="CL95" s="76" t="s">
        <v>1</v>
      </c>
      <c r="CM95" s="76" t="s">
        <v>86</v>
      </c>
    </row>
    <row r="96" spans="1:91" s="4" customFormat="1" ht="23.25" customHeight="1">
      <c r="A96" s="77" t="s">
        <v>87</v>
      </c>
      <c r="B96" s="42"/>
      <c r="C96" s="8"/>
      <c r="D96" s="8"/>
      <c r="E96" s="94" t="s">
        <v>88</v>
      </c>
      <c r="F96" s="94"/>
      <c r="G96" s="94"/>
      <c r="H96" s="94"/>
      <c r="I96" s="94"/>
      <c r="J96" s="8"/>
      <c r="K96" s="94" t="s">
        <v>89</v>
      </c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118">
        <f>'01 - DSO 01.1 - Stavební ...'!J32</f>
        <v>0</v>
      </c>
      <c r="AH96" s="119"/>
      <c r="AI96" s="119"/>
      <c r="AJ96" s="119"/>
      <c r="AK96" s="119"/>
      <c r="AL96" s="119"/>
      <c r="AM96" s="119"/>
      <c r="AN96" s="118">
        <f t="shared" si="0"/>
        <v>0</v>
      </c>
      <c r="AO96" s="119"/>
      <c r="AP96" s="119"/>
      <c r="AQ96" s="78" t="s">
        <v>90</v>
      </c>
      <c r="AR96" s="42"/>
      <c r="AS96" s="79">
        <v>0</v>
      </c>
      <c r="AT96" s="80">
        <f t="shared" si="1"/>
        <v>0</v>
      </c>
      <c r="AU96" s="81">
        <f>'01 - DSO 01.1 - Stavební ...'!P145</f>
        <v>0</v>
      </c>
      <c r="AV96" s="80">
        <f>'01 - DSO 01.1 - Stavební ...'!J35</f>
        <v>0</v>
      </c>
      <c r="AW96" s="80">
        <f>'01 - DSO 01.1 - Stavební ...'!J36</f>
        <v>0</v>
      </c>
      <c r="AX96" s="80">
        <f>'01 - DSO 01.1 - Stavební ...'!J37</f>
        <v>0</v>
      </c>
      <c r="AY96" s="80">
        <f>'01 - DSO 01.1 - Stavební ...'!J38</f>
        <v>0</v>
      </c>
      <c r="AZ96" s="80">
        <f>'01 - DSO 01.1 - Stavební ...'!F35</f>
        <v>0</v>
      </c>
      <c r="BA96" s="80">
        <f>'01 - DSO 01.1 - Stavební ...'!F36</f>
        <v>0</v>
      </c>
      <c r="BB96" s="80">
        <f>'01 - DSO 01.1 - Stavební ...'!F37</f>
        <v>0</v>
      </c>
      <c r="BC96" s="80">
        <f>'01 - DSO 01.1 - Stavební ...'!F38</f>
        <v>0</v>
      </c>
      <c r="BD96" s="82">
        <f>'01 - DSO 01.1 - Stavební ...'!F39</f>
        <v>0</v>
      </c>
      <c r="BT96" s="18" t="s">
        <v>86</v>
      </c>
      <c r="BV96" s="18" t="s">
        <v>79</v>
      </c>
      <c r="BW96" s="18" t="s">
        <v>91</v>
      </c>
      <c r="BX96" s="18" t="s">
        <v>85</v>
      </c>
      <c r="CL96" s="18" t="s">
        <v>1</v>
      </c>
    </row>
    <row r="97" spans="1:91" s="4" customFormat="1" ht="35.25" customHeight="1">
      <c r="A97" s="77" t="s">
        <v>87</v>
      </c>
      <c r="B97" s="42"/>
      <c r="C97" s="8"/>
      <c r="D97" s="8"/>
      <c r="E97" s="94" t="s">
        <v>92</v>
      </c>
      <c r="F97" s="94"/>
      <c r="G97" s="94"/>
      <c r="H97" s="94"/>
      <c r="I97" s="94"/>
      <c r="J97" s="8"/>
      <c r="K97" s="94" t="s">
        <v>93</v>
      </c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118">
        <f>'02 - DSO 01.1 - Stavební ...'!J32</f>
        <v>0</v>
      </c>
      <c r="AH97" s="119"/>
      <c r="AI97" s="119"/>
      <c r="AJ97" s="119"/>
      <c r="AK97" s="119"/>
      <c r="AL97" s="119"/>
      <c r="AM97" s="119"/>
      <c r="AN97" s="118">
        <f t="shared" si="0"/>
        <v>0</v>
      </c>
      <c r="AO97" s="119"/>
      <c r="AP97" s="119"/>
      <c r="AQ97" s="78" t="s">
        <v>90</v>
      </c>
      <c r="AR97" s="42"/>
      <c r="AS97" s="79">
        <v>0</v>
      </c>
      <c r="AT97" s="80">
        <f t="shared" si="1"/>
        <v>0</v>
      </c>
      <c r="AU97" s="81">
        <f>'02 - DSO 01.1 - Stavební ...'!P132</f>
        <v>0</v>
      </c>
      <c r="AV97" s="80">
        <f>'02 - DSO 01.1 - Stavební ...'!J35</f>
        <v>0</v>
      </c>
      <c r="AW97" s="80">
        <f>'02 - DSO 01.1 - Stavební ...'!J36</f>
        <v>0</v>
      </c>
      <c r="AX97" s="80">
        <f>'02 - DSO 01.1 - Stavební ...'!J37</f>
        <v>0</v>
      </c>
      <c r="AY97" s="80">
        <f>'02 - DSO 01.1 - Stavební ...'!J38</f>
        <v>0</v>
      </c>
      <c r="AZ97" s="80">
        <f>'02 - DSO 01.1 - Stavební ...'!F35</f>
        <v>0</v>
      </c>
      <c r="BA97" s="80">
        <f>'02 - DSO 01.1 - Stavební ...'!F36</f>
        <v>0</v>
      </c>
      <c r="BB97" s="80">
        <f>'02 - DSO 01.1 - Stavební ...'!F37</f>
        <v>0</v>
      </c>
      <c r="BC97" s="80">
        <f>'02 - DSO 01.1 - Stavební ...'!F38</f>
        <v>0</v>
      </c>
      <c r="BD97" s="82">
        <f>'02 - DSO 01.1 - Stavební ...'!F39</f>
        <v>0</v>
      </c>
      <c r="BT97" s="18" t="s">
        <v>86</v>
      </c>
      <c r="BV97" s="18" t="s">
        <v>79</v>
      </c>
      <c r="BW97" s="18" t="s">
        <v>94</v>
      </c>
      <c r="BX97" s="18" t="s">
        <v>85</v>
      </c>
      <c r="CL97" s="18" t="s">
        <v>1</v>
      </c>
    </row>
    <row r="98" spans="1:91" s="4" customFormat="1" ht="35.25" customHeight="1">
      <c r="A98" s="77" t="s">
        <v>87</v>
      </c>
      <c r="B98" s="42"/>
      <c r="C98" s="8"/>
      <c r="D98" s="8"/>
      <c r="E98" s="94" t="s">
        <v>95</v>
      </c>
      <c r="F98" s="94"/>
      <c r="G98" s="94"/>
      <c r="H98" s="94"/>
      <c r="I98" s="94"/>
      <c r="J98" s="8"/>
      <c r="K98" s="94" t="s">
        <v>96</v>
      </c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118">
        <f>'03 - DSO 01.1 - Stavební ...'!J32</f>
        <v>0</v>
      </c>
      <c r="AH98" s="119"/>
      <c r="AI98" s="119"/>
      <c r="AJ98" s="119"/>
      <c r="AK98" s="119"/>
      <c r="AL98" s="119"/>
      <c r="AM98" s="119"/>
      <c r="AN98" s="118">
        <f t="shared" si="0"/>
        <v>0</v>
      </c>
      <c r="AO98" s="119"/>
      <c r="AP98" s="119"/>
      <c r="AQ98" s="78" t="s">
        <v>90</v>
      </c>
      <c r="AR98" s="42"/>
      <c r="AS98" s="79">
        <v>0</v>
      </c>
      <c r="AT98" s="80">
        <f t="shared" si="1"/>
        <v>0</v>
      </c>
      <c r="AU98" s="81">
        <f>'03 - DSO 01.1 - Stavební ...'!P128</f>
        <v>0</v>
      </c>
      <c r="AV98" s="80">
        <f>'03 - DSO 01.1 - Stavební ...'!J35</f>
        <v>0</v>
      </c>
      <c r="AW98" s="80">
        <f>'03 - DSO 01.1 - Stavební ...'!J36</f>
        <v>0</v>
      </c>
      <c r="AX98" s="80">
        <f>'03 - DSO 01.1 - Stavební ...'!J37</f>
        <v>0</v>
      </c>
      <c r="AY98" s="80">
        <f>'03 - DSO 01.1 - Stavební ...'!J38</f>
        <v>0</v>
      </c>
      <c r="AZ98" s="80">
        <f>'03 - DSO 01.1 - Stavební ...'!F35</f>
        <v>0</v>
      </c>
      <c r="BA98" s="80">
        <f>'03 - DSO 01.1 - Stavební ...'!F36</f>
        <v>0</v>
      </c>
      <c r="BB98" s="80">
        <f>'03 - DSO 01.1 - Stavební ...'!F37</f>
        <v>0</v>
      </c>
      <c r="BC98" s="80">
        <f>'03 - DSO 01.1 - Stavební ...'!F38</f>
        <v>0</v>
      </c>
      <c r="BD98" s="82">
        <f>'03 - DSO 01.1 - Stavební ...'!F39</f>
        <v>0</v>
      </c>
      <c r="BT98" s="18" t="s">
        <v>86</v>
      </c>
      <c r="BV98" s="18" t="s">
        <v>79</v>
      </c>
      <c r="BW98" s="18" t="s">
        <v>97</v>
      </c>
      <c r="BX98" s="18" t="s">
        <v>85</v>
      </c>
      <c r="CL98" s="18" t="s">
        <v>1</v>
      </c>
    </row>
    <row r="99" spans="1:91" s="4" customFormat="1" ht="23.25" customHeight="1">
      <c r="A99" s="77" t="s">
        <v>87</v>
      </c>
      <c r="B99" s="42"/>
      <c r="C99" s="8"/>
      <c r="D99" s="8"/>
      <c r="E99" s="94" t="s">
        <v>98</v>
      </c>
      <c r="F99" s="94"/>
      <c r="G99" s="94"/>
      <c r="H99" s="94"/>
      <c r="I99" s="94"/>
      <c r="J99" s="8"/>
      <c r="K99" s="94" t="s">
        <v>99</v>
      </c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118">
        <f>'04 - DSO 01 - Stavební čá...'!J32</f>
        <v>0</v>
      </c>
      <c r="AH99" s="119"/>
      <c r="AI99" s="119"/>
      <c r="AJ99" s="119"/>
      <c r="AK99" s="119"/>
      <c r="AL99" s="119"/>
      <c r="AM99" s="119"/>
      <c r="AN99" s="118">
        <f t="shared" si="0"/>
        <v>0</v>
      </c>
      <c r="AO99" s="119"/>
      <c r="AP99" s="119"/>
      <c r="AQ99" s="78" t="s">
        <v>90</v>
      </c>
      <c r="AR99" s="42"/>
      <c r="AS99" s="79">
        <v>0</v>
      </c>
      <c r="AT99" s="80">
        <f t="shared" si="1"/>
        <v>0</v>
      </c>
      <c r="AU99" s="81">
        <f>'04 - DSO 01 - Stavební čá...'!P129</f>
        <v>0</v>
      </c>
      <c r="AV99" s="80">
        <f>'04 - DSO 01 - Stavební čá...'!J35</f>
        <v>0</v>
      </c>
      <c r="AW99" s="80">
        <f>'04 - DSO 01 - Stavební čá...'!J36</f>
        <v>0</v>
      </c>
      <c r="AX99" s="80">
        <f>'04 - DSO 01 - Stavební čá...'!J37</f>
        <v>0</v>
      </c>
      <c r="AY99" s="80">
        <f>'04 - DSO 01 - Stavební čá...'!J38</f>
        <v>0</v>
      </c>
      <c r="AZ99" s="80">
        <f>'04 - DSO 01 - Stavební čá...'!F35</f>
        <v>0</v>
      </c>
      <c r="BA99" s="80">
        <f>'04 - DSO 01 - Stavební čá...'!F36</f>
        <v>0</v>
      </c>
      <c r="BB99" s="80">
        <f>'04 - DSO 01 - Stavební čá...'!F37</f>
        <v>0</v>
      </c>
      <c r="BC99" s="80">
        <f>'04 - DSO 01 - Stavební čá...'!F38</f>
        <v>0</v>
      </c>
      <c r="BD99" s="82">
        <f>'04 - DSO 01 - Stavební čá...'!F39</f>
        <v>0</v>
      </c>
      <c r="BT99" s="18" t="s">
        <v>86</v>
      </c>
      <c r="BV99" s="18" t="s">
        <v>79</v>
      </c>
      <c r="BW99" s="18" t="s">
        <v>100</v>
      </c>
      <c r="BX99" s="18" t="s">
        <v>85</v>
      </c>
      <c r="CL99" s="18" t="s">
        <v>1</v>
      </c>
    </row>
    <row r="100" spans="1:91" s="4" customFormat="1" ht="23.25" customHeight="1">
      <c r="A100" s="77" t="s">
        <v>87</v>
      </c>
      <c r="B100" s="42"/>
      <c r="C100" s="8"/>
      <c r="D100" s="8"/>
      <c r="E100" s="94" t="s">
        <v>101</v>
      </c>
      <c r="F100" s="94"/>
      <c r="G100" s="94"/>
      <c r="H100" s="94"/>
      <c r="I100" s="94"/>
      <c r="J100" s="8"/>
      <c r="K100" s="94" t="s">
        <v>102</v>
      </c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118">
        <f>'05 - DSO 01.2 - VZDUCHOTE...'!J32</f>
        <v>0</v>
      </c>
      <c r="AH100" s="119"/>
      <c r="AI100" s="119"/>
      <c r="AJ100" s="119"/>
      <c r="AK100" s="119"/>
      <c r="AL100" s="119"/>
      <c r="AM100" s="119"/>
      <c r="AN100" s="118">
        <f t="shared" si="0"/>
        <v>0</v>
      </c>
      <c r="AO100" s="119"/>
      <c r="AP100" s="119"/>
      <c r="AQ100" s="78" t="s">
        <v>90</v>
      </c>
      <c r="AR100" s="42"/>
      <c r="AS100" s="79">
        <v>0</v>
      </c>
      <c r="AT100" s="80">
        <f t="shared" si="1"/>
        <v>0</v>
      </c>
      <c r="AU100" s="81">
        <f>'05 - DSO 01.2 - VZDUCHOTE...'!P125</f>
        <v>0</v>
      </c>
      <c r="AV100" s="80">
        <f>'05 - DSO 01.2 - VZDUCHOTE...'!J35</f>
        <v>0</v>
      </c>
      <c r="AW100" s="80">
        <f>'05 - DSO 01.2 - VZDUCHOTE...'!J36</f>
        <v>0</v>
      </c>
      <c r="AX100" s="80">
        <f>'05 - DSO 01.2 - VZDUCHOTE...'!J37</f>
        <v>0</v>
      </c>
      <c r="AY100" s="80">
        <f>'05 - DSO 01.2 - VZDUCHOTE...'!J38</f>
        <v>0</v>
      </c>
      <c r="AZ100" s="80">
        <f>'05 - DSO 01.2 - VZDUCHOTE...'!F35</f>
        <v>0</v>
      </c>
      <c r="BA100" s="80">
        <f>'05 - DSO 01.2 - VZDUCHOTE...'!F36</f>
        <v>0</v>
      </c>
      <c r="BB100" s="80">
        <f>'05 - DSO 01.2 - VZDUCHOTE...'!F37</f>
        <v>0</v>
      </c>
      <c r="BC100" s="80">
        <f>'05 - DSO 01.2 - VZDUCHOTE...'!F38</f>
        <v>0</v>
      </c>
      <c r="BD100" s="82">
        <f>'05 - DSO 01.2 - VZDUCHOTE...'!F39</f>
        <v>0</v>
      </c>
      <c r="BT100" s="18" t="s">
        <v>86</v>
      </c>
      <c r="BV100" s="18" t="s">
        <v>79</v>
      </c>
      <c r="BW100" s="18" t="s">
        <v>103</v>
      </c>
      <c r="BX100" s="18" t="s">
        <v>85</v>
      </c>
      <c r="CL100" s="18" t="s">
        <v>1</v>
      </c>
    </row>
    <row r="101" spans="1:91" s="4" customFormat="1" ht="23.25" customHeight="1">
      <c r="A101" s="77" t="s">
        <v>87</v>
      </c>
      <c r="B101" s="42"/>
      <c r="C101" s="8"/>
      <c r="D101" s="8"/>
      <c r="E101" s="94" t="s">
        <v>104</v>
      </c>
      <c r="F101" s="94"/>
      <c r="G101" s="94"/>
      <c r="H101" s="94"/>
      <c r="I101" s="94"/>
      <c r="J101" s="8"/>
      <c r="K101" s="94" t="s">
        <v>105</v>
      </c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118">
        <f>'06 - DSO 01.1 - Stavební ...'!J32</f>
        <v>0</v>
      </c>
      <c r="AH101" s="119"/>
      <c r="AI101" s="119"/>
      <c r="AJ101" s="119"/>
      <c r="AK101" s="119"/>
      <c r="AL101" s="119"/>
      <c r="AM101" s="119"/>
      <c r="AN101" s="118">
        <f t="shared" si="0"/>
        <v>0</v>
      </c>
      <c r="AO101" s="119"/>
      <c r="AP101" s="119"/>
      <c r="AQ101" s="78" t="s">
        <v>90</v>
      </c>
      <c r="AR101" s="42"/>
      <c r="AS101" s="79">
        <v>0</v>
      </c>
      <c r="AT101" s="80">
        <f t="shared" si="1"/>
        <v>0</v>
      </c>
      <c r="AU101" s="81">
        <f>'06 - DSO 01.1 - Stavební ...'!P128</f>
        <v>0</v>
      </c>
      <c r="AV101" s="80">
        <f>'06 - DSO 01.1 - Stavební ...'!J35</f>
        <v>0</v>
      </c>
      <c r="AW101" s="80">
        <f>'06 - DSO 01.1 - Stavební ...'!J36</f>
        <v>0</v>
      </c>
      <c r="AX101" s="80">
        <f>'06 - DSO 01.1 - Stavební ...'!J37</f>
        <v>0</v>
      </c>
      <c r="AY101" s="80">
        <f>'06 - DSO 01.1 - Stavební ...'!J38</f>
        <v>0</v>
      </c>
      <c r="AZ101" s="80">
        <f>'06 - DSO 01.1 - Stavební ...'!F35</f>
        <v>0</v>
      </c>
      <c r="BA101" s="80">
        <f>'06 - DSO 01.1 - Stavební ...'!F36</f>
        <v>0</v>
      </c>
      <c r="BB101" s="80">
        <f>'06 - DSO 01.1 - Stavební ...'!F37</f>
        <v>0</v>
      </c>
      <c r="BC101" s="80">
        <f>'06 - DSO 01.1 - Stavební ...'!F38</f>
        <v>0</v>
      </c>
      <c r="BD101" s="82">
        <f>'06 - DSO 01.1 - Stavební ...'!F39</f>
        <v>0</v>
      </c>
      <c r="BT101" s="18" t="s">
        <v>86</v>
      </c>
      <c r="BV101" s="18" t="s">
        <v>79</v>
      </c>
      <c r="BW101" s="18" t="s">
        <v>106</v>
      </c>
      <c r="BX101" s="18" t="s">
        <v>85</v>
      </c>
      <c r="CL101" s="18" t="s">
        <v>1</v>
      </c>
    </row>
    <row r="102" spans="1:91" s="4" customFormat="1" ht="23.25" customHeight="1">
      <c r="A102" s="77" t="s">
        <v>87</v>
      </c>
      <c r="B102" s="42"/>
      <c r="C102" s="8"/>
      <c r="D102" s="8"/>
      <c r="E102" s="94" t="s">
        <v>107</v>
      </c>
      <c r="F102" s="94"/>
      <c r="G102" s="94"/>
      <c r="H102" s="94"/>
      <c r="I102" s="94"/>
      <c r="J102" s="8"/>
      <c r="K102" s="94" t="s">
        <v>108</v>
      </c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118">
        <f>'07 - DSO 01.1 - Stavební ...'!J32</f>
        <v>0</v>
      </c>
      <c r="AH102" s="119"/>
      <c r="AI102" s="119"/>
      <c r="AJ102" s="119"/>
      <c r="AK102" s="119"/>
      <c r="AL102" s="119"/>
      <c r="AM102" s="119"/>
      <c r="AN102" s="118">
        <f t="shared" si="0"/>
        <v>0</v>
      </c>
      <c r="AO102" s="119"/>
      <c r="AP102" s="119"/>
      <c r="AQ102" s="78" t="s">
        <v>90</v>
      </c>
      <c r="AR102" s="42"/>
      <c r="AS102" s="79">
        <v>0</v>
      </c>
      <c r="AT102" s="80">
        <f t="shared" si="1"/>
        <v>0</v>
      </c>
      <c r="AU102" s="81">
        <f>'07 - DSO 01.1 - Stavební ...'!P124</f>
        <v>0</v>
      </c>
      <c r="AV102" s="80">
        <f>'07 - DSO 01.1 - Stavební ...'!J35</f>
        <v>0</v>
      </c>
      <c r="AW102" s="80">
        <f>'07 - DSO 01.1 - Stavební ...'!J36</f>
        <v>0</v>
      </c>
      <c r="AX102" s="80">
        <f>'07 - DSO 01.1 - Stavební ...'!J37</f>
        <v>0</v>
      </c>
      <c r="AY102" s="80">
        <f>'07 - DSO 01.1 - Stavební ...'!J38</f>
        <v>0</v>
      </c>
      <c r="AZ102" s="80">
        <f>'07 - DSO 01.1 - Stavební ...'!F35</f>
        <v>0</v>
      </c>
      <c r="BA102" s="80">
        <f>'07 - DSO 01.1 - Stavební ...'!F36</f>
        <v>0</v>
      </c>
      <c r="BB102" s="80">
        <f>'07 - DSO 01.1 - Stavební ...'!F37</f>
        <v>0</v>
      </c>
      <c r="BC102" s="80">
        <f>'07 - DSO 01.1 - Stavební ...'!F38</f>
        <v>0</v>
      </c>
      <c r="BD102" s="82">
        <f>'07 - DSO 01.1 - Stavební ...'!F39</f>
        <v>0</v>
      </c>
      <c r="BT102" s="18" t="s">
        <v>86</v>
      </c>
      <c r="BV102" s="18" t="s">
        <v>79</v>
      </c>
      <c r="BW102" s="18" t="s">
        <v>109</v>
      </c>
      <c r="BX102" s="18" t="s">
        <v>85</v>
      </c>
      <c r="CL102" s="18" t="s">
        <v>1</v>
      </c>
    </row>
    <row r="103" spans="1:91" s="7" customFormat="1" ht="16.5" customHeight="1">
      <c r="A103" s="77" t="s">
        <v>87</v>
      </c>
      <c r="B103" s="68"/>
      <c r="C103" s="69"/>
      <c r="D103" s="93" t="s">
        <v>110</v>
      </c>
      <c r="E103" s="93"/>
      <c r="F103" s="93"/>
      <c r="G103" s="93"/>
      <c r="H103" s="93"/>
      <c r="I103" s="70"/>
      <c r="J103" s="93" t="s">
        <v>111</v>
      </c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120">
        <f>'PS1 - Společná část'!J30</f>
        <v>0</v>
      </c>
      <c r="AH103" s="121"/>
      <c r="AI103" s="121"/>
      <c r="AJ103" s="121"/>
      <c r="AK103" s="121"/>
      <c r="AL103" s="121"/>
      <c r="AM103" s="121"/>
      <c r="AN103" s="120">
        <f t="shared" si="0"/>
        <v>0</v>
      </c>
      <c r="AO103" s="121"/>
      <c r="AP103" s="121"/>
      <c r="AQ103" s="71" t="s">
        <v>83</v>
      </c>
      <c r="AR103" s="68"/>
      <c r="AS103" s="72">
        <v>0</v>
      </c>
      <c r="AT103" s="73">
        <f t="shared" si="1"/>
        <v>0</v>
      </c>
      <c r="AU103" s="74">
        <f>'PS1 - Společná část'!P124</f>
        <v>0</v>
      </c>
      <c r="AV103" s="73">
        <f>'PS1 - Společná část'!J33</f>
        <v>0</v>
      </c>
      <c r="AW103" s="73">
        <f>'PS1 - Společná část'!J34</f>
        <v>0</v>
      </c>
      <c r="AX103" s="73">
        <f>'PS1 - Společná část'!J35</f>
        <v>0</v>
      </c>
      <c r="AY103" s="73">
        <f>'PS1 - Společná část'!J36</f>
        <v>0</v>
      </c>
      <c r="AZ103" s="73">
        <f>'PS1 - Společná část'!F33</f>
        <v>0</v>
      </c>
      <c r="BA103" s="73">
        <f>'PS1 - Společná část'!F34</f>
        <v>0</v>
      </c>
      <c r="BB103" s="73">
        <f>'PS1 - Společná část'!F35</f>
        <v>0</v>
      </c>
      <c r="BC103" s="73">
        <f>'PS1 - Společná část'!F36</f>
        <v>0</v>
      </c>
      <c r="BD103" s="75">
        <f>'PS1 - Společná část'!F37</f>
        <v>0</v>
      </c>
      <c r="BT103" s="76" t="s">
        <v>84</v>
      </c>
      <c r="BV103" s="76" t="s">
        <v>79</v>
      </c>
      <c r="BW103" s="76" t="s">
        <v>112</v>
      </c>
      <c r="BX103" s="76" t="s">
        <v>4</v>
      </c>
      <c r="CL103" s="76" t="s">
        <v>1</v>
      </c>
      <c r="CM103" s="76" t="s">
        <v>86</v>
      </c>
    </row>
    <row r="104" spans="1:91" s="7" customFormat="1" ht="16.5" customHeight="1">
      <c r="A104" s="77" t="s">
        <v>87</v>
      </c>
      <c r="B104" s="68"/>
      <c r="C104" s="69"/>
      <c r="D104" s="93" t="s">
        <v>113</v>
      </c>
      <c r="E104" s="93"/>
      <c r="F104" s="93"/>
      <c r="G104" s="93"/>
      <c r="H104" s="93"/>
      <c r="I104" s="70"/>
      <c r="J104" s="93" t="s">
        <v>114</v>
      </c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120">
        <f>'PS2 - Rozvodna 22kV'!J30</f>
        <v>0</v>
      </c>
      <c r="AH104" s="121"/>
      <c r="AI104" s="121"/>
      <c r="AJ104" s="121"/>
      <c r="AK104" s="121"/>
      <c r="AL104" s="121"/>
      <c r="AM104" s="121"/>
      <c r="AN104" s="120">
        <f t="shared" si="0"/>
        <v>0</v>
      </c>
      <c r="AO104" s="121"/>
      <c r="AP104" s="121"/>
      <c r="AQ104" s="71" t="s">
        <v>83</v>
      </c>
      <c r="AR104" s="68"/>
      <c r="AS104" s="72">
        <v>0</v>
      </c>
      <c r="AT104" s="73">
        <f t="shared" si="1"/>
        <v>0</v>
      </c>
      <c r="AU104" s="74">
        <f>'PS2 - Rozvodna 22kV'!P130</f>
        <v>0</v>
      </c>
      <c r="AV104" s="73">
        <f>'PS2 - Rozvodna 22kV'!J33</f>
        <v>0</v>
      </c>
      <c r="AW104" s="73">
        <f>'PS2 - Rozvodna 22kV'!J34</f>
        <v>0</v>
      </c>
      <c r="AX104" s="73">
        <f>'PS2 - Rozvodna 22kV'!J35</f>
        <v>0</v>
      </c>
      <c r="AY104" s="73">
        <f>'PS2 - Rozvodna 22kV'!J36</f>
        <v>0</v>
      </c>
      <c r="AZ104" s="73">
        <f>'PS2 - Rozvodna 22kV'!F33</f>
        <v>0</v>
      </c>
      <c r="BA104" s="73">
        <f>'PS2 - Rozvodna 22kV'!F34</f>
        <v>0</v>
      </c>
      <c r="BB104" s="73">
        <f>'PS2 - Rozvodna 22kV'!F35</f>
        <v>0</v>
      </c>
      <c r="BC104" s="73">
        <f>'PS2 - Rozvodna 22kV'!F36</f>
        <v>0</v>
      </c>
      <c r="BD104" s="75">
        <f>'PS2 - Rozvodna 22kV'!F37</f>
        <v>0</v>
      </c>
      <c r="BT104" s="76" t="s">
        <v>84</v>
      </c>
      <c r="BV104" s="76" t="s">
        <v>79</v>
      </c>
      <c r="BW104" s="76" t="s">
        <v>115</v>
      </c>
      <c r="BX104" s="76" t="s">
        <v>4</v>
      </c>
      <c r="CL104" s="76" t="s">
        <v>1</v>
      </c>
      <c r="CM104" s="76" t="s">
        <v>86</v>
      </c>
    </row>
    <row r="105" spans="1:91" s="7" customFormat="1" ht="16.5" customHeight="1">
      <c r="A105" s="77" t="s">
        <v>87</v>
      </c>
      <c r="B105" s="68"/>
      <c r="C105" s="69"/>
      <c r="D105" s="93" t="s">
        <v>116</v>
      </c>
      <c r="E105" s="93"/>
      <c r="F105" s="93"/>
      <c r="G105" s="93"/>
      <c r="H105" s="93"/>
      <c r="I105" s="70"/>
      <c r="J105" s="93" t="s">
        <v>117</v>
      </c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120">
        <f>'PS3 - Stejnosměrné zařízení'!J30</f>
        <v>0</v>
      </c>
      <c r="AH105" s="121"/>
      <c r="AI105" s="121"/>
      <c r="AJ105" s="121"/>
      <c r="AK105" s="121"/>
      <c r="AL105" s="121"/>
      <c r="AM105" s="121"/>
      <c r="AN105" s="120">
        <f t="shared" si="0"/>
        <v>0</v>
      </c>
      <c r="AO105" s="121"/>
      <c r="AP105" s="121"/>
      <c r="AQ105" s="71" t="s">
        <v>83</v>
      </c>
      <c r="AR105" s="68"/>
      <c r="AS105" s="72">
        <v>0</v>
      </c>
      <c r="AT105" s="73">
        <f t="shared" si="1"/>
        <v>0</v>
      </c>
      <c r="AU105" s="74">
        <f>'PS3 - Stejnosměrné zařízení'!P128</f>
        <v>0</v>
      </c>
      <c r="AV105" s="73">
        <f>'PS3 - Stejnosměrné zařízení'!J33</f>
        <v>0</v>
      </c>
      <c r="AW105" s="73">
        <f>'PS3 - Stejnosměrné zařízení'!J34</f>
        <v>0</v>
      </c>
      <c r="AX105" s="73">
        <f>'PS3 - Stejnosměrné zařízení'!J35</f>
        <v>0</v>
      </c>
      <c r="AY105" s="73">
        <f>'PS3 - Stejnosměrné zařízení'!J36</f>
        <v>0</v>
      </c>
      <c r="AZ105" s="73">
        <f>'PS3 - Stejnosměrné zařízení'!F33</f>
        <v>0</v>
      </c>
      <c r="BA105" s="73">
        <f>'PS3 - Stejnosměrné zařízení'!F34</f>
        <v>0</v>
      </c>
      <c r="BB105" s="73">
        <f>'PS3 - Stejnosměrné zařízení'!F35</f>
        <v>0</v>
      </c>
      <c r="BC105" s="73">
        <f>'PS3 - Stejnosměrné zařízení'!F36</f>
        <v>0</v>
      </c>
      <c r="BD105" s="75">
        <f>'PS3 - Stejnosměrné zařízení'!F37</f>
        <v>0</v>
      </c>
      <c r="BT105" s="76" t="s">
        <v>84</v>
      </c>
      <c r="BV105" s="76" t="s">
        <v>79</v>
      </c>
      <c r="BW105" s="76" t="s">
        <v>118</v>
      </c>
      <c r="BX105" s="76" t="s">
        <v>4</v>
      </c>
      <c r="CL105" s="76" t="s">
        <v>1</v>
      </c>
      <c r="CM105" s="76" t="s">
        <v>86</v>
      </c>
    </row>
    <row r="106" spans="1:91" s="7" customFormat="1" ht="16.5" customHeight="1">
      <c r="A106" s="77" t="s">
        <v>87</v>
      </c>
      <c r="B106" s="68"/>
      <c r="C106" s="69"/>
      <c r="D106" s="93" t="s">
        <v>119</v>
      </c>
      <c r="E106" s="93"/>
      <c r="F106" s="93"/>
      <c r="G106" s="93"/>
      <c r="H106" s="93"/>
      <c r="I106" s="70"/>
      <c r="J106" s="93" t="s">
        <v>120</v>
      </c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120">
        <f>'PS4 - Vlastní spotřeba'!J30</f>
        <v>0</v>
      </c>
      <c r="AH106" s="121"/>
      <c r="AI106" s="121"/>
      <c r="AJ106" s="121"/>
      <c r="AK106" s="121"/>
      <c r="AL106" s="121"/>
      <c r="AM106" s="121"/>
      <c r="AN106" s="120">
        <f t="shared" si="0"/>
        <v>0</v>
      </c>
      <c r="AO106" s="121"/>
      <c r="AP106" s="121"/>
      <c r="AQ106" s="71" t="s">
        <v>83</v>
      </c>
      <c r="AR106" s="68"/>
      <c r="AS106" s="72">
        <v>0</v>
      </c>
      <c r="AT106" s="73">
        <f t="shared" si="1"/>
        <v>0</v>
      </c>
      <c r="AU106" s="74">
        <f>'PS4 - Vlastní spotřeba'!P121</f>
        <v>0</v>
      </c>
      <c r="AV106" s="73">
        <f>'PS4 - Vlastní spotřeba'!J33</f>
        <v>0</v>
      </c>
      <c r="AW106" s="73">
        <f>'PS4 - Vlastní spotřeba'!J34</f>
        <v>0</v>
      </c>
      <c r="AX106" s="73">
        <f>'PS4 - Vlastní spotřeba'!J35</f>
        <v>0</v>
      </c>
      <c r="AY106" s="73">
        <f>'PS4 - Vlastní spotřeba'!J36</f>
        <v>0</v>
      </c>
      <c r="AZ106" s="73">
        <f>'PS4 - Vlastní spotřeba'!F33</f>
        <v>0</v>
      </c>
      <c r="BA106" s="73">
        <f>'PS4 - Vlastní spotřeba'!F34</f>
        <v>0</v>
      </c>
      <c r="BB106" s="73">
        <f>'PS4 - Vlastní spotřeba'!F35</f>
        <v>0</v>
      </c>
      <c r="BC106" s="73">
        <f>'PS4 - Vlastní spotřeba'!F36</f>
        <v>0</v>
      </c>
      <c r="BD106" s="75">
        <f>'PS4 - Vlastní spotřeba'!F37</f>
        <v>0</v>
      </c>
      <c r="BT106" s="76" t="s">
        <v>84</v>
      </c>
      <c r="BV106" s="76" t="s">
        <v>79</v>
      </c>
      <c r="BW106" s="76" t="s">
        <v>121</v>
      </c>
      <c r="BX106" s="76" t="s">
        <v>4</v>
      </c>
      <c r="CL106" s="76" t="s">
        <v>1</v>
      </c>
      <c r="CM106" s="76" t="s">
        <v>86</v>
      </c>
    </row>
    <row r="107" spans="1:91" s="7" customFormat="1" ht="16.5" customHeight="1">
      <c r="A107" s="77" t="s">
        <v>87</v>
      </c>
      <c r="B107" s="68"/>
      <c r="C107" s="69"/>
      <c r="D107" s="93" t="s">
        <v>122</v>
      </c>
      <c r="E107" s="93"/>
      <c r="F107" s="93"/>
      <c r="G107" s="93"/>
      <c r="H107" s="93"/>
      <c r="I107" s="70"/>
      <c r="J107" s="93" t="s">
        <v>123</v>
      </c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120">
        <f>'PS5 - Zařízení pro detekc...'!J30</f>
        <v>0</v>
      </c>
      <c r="AH107" s="121"/>
      <c r="AI107" s="121"/>
      <c r="AJ107" s="121"/>
      <c r="AK107" s="121"/>
      <c r="AL107" s="121"/>
      <c r="AM107" s="121"/>
      <c r="AN107" s="120">
        <f t="shared" si="0"/>
        <v>0</v>
      </c>
      <c r="AO107" s="121"/>
      <c r="AP107" s="121"/>
      <c r="AQ107" s="71" t="s">
        <v>83</v>
      </c>
      <c r="AR107" s="68"/>
      <c r="AS107" s="72">
        <v>0</v>
      </c>
      <c r="AT107" s="73">
        <f t="shared" si="1"/>
        <v>0</v>
      </c>
      <c r="AU107" s="74">
        <f>'PS5 - Zařízení pro detekc...'!P117</f>
        <v>0</v>
      </c>
      <c r="AV107" s="73">
        <f>'PS5 - Zařízení pro detekc...'!J33</f>
        <v>0</v>
      </c>
      <c r="AW107" s="73">
        <f>'PS5 - Zařízení pro detekc...'!J34</f>
        <v>0</v>
      </c>
      <c r="AX107" s="73">
        <f>'PS5 - Zařízení pro detekc...'!J35</f>
        <v>0</v>
      </c>
      <c r="AY107" s="73">
        <f>'PS5 - Zařízení pro detekc...'!J36</f>
        <v>0</v>
      </c>
      <c r="AZ107" s="73">
        <f>'PS5 - Zařízení pro detekc...'!F33</f>
        <v>0</v>
      </c>
      <c r="BA107" s="73">
        <f>'PS5 - Zařízení pro detekc...'!F34</f>
        <v>0</v>
      </c>
      <c r="BB107" s="73">
        <f>'PS5 - Zařízení pro detekc...'!F35</f>
        <v>0</v>
      </c>
      <c r="BC107" s="73">
        <f>'PS5 - Zařízení pro detekc...'!F36</f>
        <v>0</v>
      </c>
      <c r="BD107" s="75">
        <f>'PS5 - Zařízení pro detekc...'!F37</f>
        <v>0</v>
      </c>
      <c r="BT107" s="76" t="s">
        <v>84</v>
      </c>
      <c r="BV107" s="76" t="s">
        <v>79</v>
      </c>
      <c r="BW107" s="76" t="s">
        <v>124</v>
      </c>
      <c r="BX107" s="76" t="s">
        <v>4</v>
      </c>
      <c r="CL107" s="76" t="s">
        <v>1</v>
      </c>
      <c r="CM107" s="76" t="s">
        <v>86</v>
      </c>
    </row>
    <row r="108" spans="1:91" s="7" customFormat="1" ht="24.75" customHeight="1">
      <c r="A108" s="77" t="s">
        <v>87</v>
      </c>
      <c r="B108" s="68"/>
      <c r="C108" s="69"/>
      <c r="D108" s="93" t="s">
        <v>125</v>
      </c>
      <c r="E108" s="93"/>
      <c r="F108" s="93"/>
      <c r="G108" s="93"/>
      <c r="H108" s="93"/>
      <c r="I108" s="70"/>
      <c r="J108" s="93" t="s">
        <v>126</v>
      </c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120">
        <f>'PS6 - Dálkové ovládání a ...'!J30</f>
        <v>0</v>
      </c>
      <c r="AH108" s="121"/>
      <c r="AI108" s="121"/>
      <c r="AJ108" s="121"/>
      <c r="AK108" s="121"/>
      <c r="AL108" s="121"/>
      <c r="AM108" s="121"/>
      <c r="AN108" s="120">
        <f t="shared" si="0"/>
        <v>0</v>
      </c>
      <c r="AO108" s="121"/>
      <c r="AP108" s="121"/>
      <c r="AQ108" s="71" t="s">
        <v>83</v>
      </c>
      <c r="AR108" s="68"/>
      <c r="AS108" s="72">
        <v>0</v>
      </c>
      <c r="AT108" s="73">
        <f t="shared" si="1"/>
        <v>0</v>
      </c>
      <c r="AU108" s="74">
        <f>'PS6 - Dálkové ovládání a ...'!P117</f>
        <v>0</v>
      </c>
      <c r="AV108" s="73">
        <f>'PS6 - Dálkové ovládání a ...'!J33</f>
        <v>0</v>
      </c>
      <c r="AW108" s="73">
        <f>'PS6 - Dálkové ovládání a ...'!J34</f>
        <v>0</v>
      </c>
      <c r="AX108" s="73">
        <f>'PS6 - Dálkové ovládání a ...'!J35</f>
        <v>0</v>
      </c>
      <c r="AY108" s="73">
        <f>'PS6 - Dálkové ovládání a ...'!J36</f>
        <v>0</v>
      </c>
      <c r="AZ108" s="73">
        <f>'PS6 - Dálkové ovládání a ...'!F33</f>
        <v>0</v>
      </c>
      <c r="BA108" s="73">
        <f>'PS6 - Dálkové ovládání a ...'!F34</f>
        <v>0</v>
      </c>
      <c r="BB108" s="73">
        <f>'PS6 - Dálkové ovládání a ...'!F35</f>
        <v>0</v>
      </c>
      <c r="BC108" s="73">
        <f>'PS6 - Dálkové ovládání a ...'!F36</f>
        <v>0</v>
      </c>
      <c r="BD108" s="75">
        <f>'PS6 - Dálkové ovládání a ...'!F37</f>
        <v>0</v>
      </c>
      <c r="BT108" s="76" t="s">
        <v>84</v>
      </c>
      <c r="BV108" s="76" t="s">
        <v>79</v>
      </c>
      <c r="BW108" s="76" t="s">
        <v>127</v>
      </c>
      <c r="BX108" s="76" t="s">
        <v>4</v>
      </c>
      <c r="CL108" s="76" t="s">
        <v>1</v>
      </c>
      <c r="CM108" s="76" t="s">
        <v>86</v>
      </c>
    </row>
    <row r="109" spans="1:91" s="7" customFormat="1" ht="16.5" customHeight="1">
      <c r="A109" s="77" t="s">
        <v>87</v>
      </c>
      <c r="B109" s="68"/>
      <c r="C109" s="69"/>
      <c r="D109" s="93" t="s">
        <v>128</v>
      </c>
      <c r="E109" s="93"/>
      <c r="F109" s="93"/>
      <c r="G109" s="93"/>
      <c r="H109" s="93"/>
      <c r="I109" s="70"/>
      <c r="J109" s="93" t="s">
        <v>129</v>
      </c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120">
        <f>'PS7 - Elektroinstalace'!J30</f>
        <v>0</v>
      </c>
      <c r="AH109" s="121"/>
      <c r="AI109" s="121"/>
      <c r="AJ109" s="121"/>
      <c r="AK109" s="121"/>
      <c r="AL109" s="121"/>
      <c r="AM109" s="121"/>
      <c r="AN109" s="120">
        <f t="shared" si="0"/>
        <v>0</v>
      </c>
      <c r="AO109" s="121"/>
      <c r="AP109" s="121"/>
      <c r="AQ109" s="71" t="s">
        <v>83</v>
      </c>
      <c r="AR109" s="68"/>
      <c r="AS109" s="72">
        <v>0</v>
      </c>
      <c r="AT109" s="73">
        <f t="shared" si="1"/>
        <v>0</v>
      </c>
      <c r="AU109" s="74">
        <f>'PS7 - Elektroinstalace'!P122</f>
        <v>0</v>
      </c>
      <c r="AV109" s="73">
        <f>'PS7 - Elektroinstalace'!J33</f>
        <v>0</v>
      </c>
      <c r="AW109" s="73">
        <f>'PS7 - Elektroinstalace'!J34</f>
        <v>0</v>
      </c>
      <c r="AX109" s="73">
        <f>'PS7 - Elektroinstalace'!J35</f>
        <v>0</v>
      </c>
      <c r="AY109" s="73">
        <f>'PS7 - Elektroinstalace'!J36</f>
        <v>0</v>
      </c>
      <c r="AZ109" s="73">
        <f>'PS7 - Elektroinstalace'!F33</f>
        <v>0</v>
      </c>
      <c r="BA109" s="73">
        <f>'PS7 - Elektroinstalace'!F34</f>
        <v>0</v>
      </c>
      <c r="BB109" s="73">
        <f>'PS7 - Elektroinstalace'!F35</f>
        <v>0</v>
      </c>
      <c r="BC109" s="73">
        <f>'PS7 - Elektroinstalace'!F36</f>
        <v>0</v>
      </c>
      <c r="BD109" s="75">
        <f>'PS7 - Elektroinstalace'!F37</f>
        <v>0</v>
      </c>
      <c r="BT109" s="76" t="s">
        <v>84</v>
      </c>
      <c r="BV109" s="76" t="s">
        <v>79</v>
      </c>
      <c r="BW109" s="76" t="s">
        <v>130</v>
      </c>
      <c r="BX109" s="76" t="s">
        <v>4</v>
      </c>
      <c r="CL109" s="76" t="s">
        <v>1</v>
      </c>
      <c r="CM109" s="76" t="s">
        <v>86</v>
      </c>
    </row>
    <row r="110" spans="1:91" s="7" customFormat="1" ht="16.5" customHeight="1">
      <c r="A110" s="77" t="s">
        <v>87</v>
      </c>
      <c r="B110" s="68"/>
      <c r="C110" s="69"/>
      <c r="D110" s="93" t="s">
        <v>131</v>
      </c>
      <c r="E110" s="93"/>
      <c r="F110" s="93"/>
      <c r="G110" s="93"/>
      <c r="H110" s="93"/>
      <c r="I110" s="70"/>
      <c r="J110" s="93" t="s">
        <v>132</v>
      </c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120">
        <f>'PS8 - Kamerový systém'!J30</f>
        <v>0</v>
      </c>
      <c r="AH110" s="121"/>
      <c r="AI110" s="121"/>
      <c r="AJ110" s="121"/>
      <c r="AK110" s="121"/>
      <c r="AL110" s="121"/>
      <c r="AM110" s="121"/>
      <c r="AN110" s="120">
        <f t="shared" si="0"/>
        <v>0</v>
      </c>
      <c r="AO110" s="121"/>
      <c r="AP110" s="121"/>
      <c r="AQ110" s="71" t="s">
        <v>83</v>
      </c>
      <c r="AR110" s="68"/>
      <c r="AS110" s="72">
        <v>0</v>
      </c>
      <c r="AT110" s="73">
        <f t="shared" si="1"/>
        <v>0</v>
      </c>
      <c r="AU110" s="74">
        <f>'PS8 - Kamerový systém'!P116</f>
        <v>0</v>
      </c>
      <c r="AV110" s="73">
        <f>'PS8 - Kamerový systém'!J33</f>
        <v>0</v>
      </c>
      <c r="AW110" s="73">
        <f>'PS8 - Kamerový systém'!J34</f>
        <v>0</v>
      </c>
      <c r="AX110" s="73">
        <f>'PS8 - Kamerový systém'!J35</f>
        <v>0</v>
      </c>
      <c r="AY110" s="73">
        <f>'PS8 - Kamerový systém'!J36</f>
        <v>0</v>
      </c>
      <c r="AZ110" s="73">
        <f>'PS8 - Kamerový systém'!F33</f>
        <v>0</v>
      </c>
      <c r="BA110" s="73">
        <f>'PS8 - Kamerový systém'!F34</f>
        <v>0</v>
      </c>
      <c r="BB110" s="73">
        <f>'PS8 - Kamerový systém'!F35</f>
        <v>0</v>
      </c>
      <c r="BC110" s="73">
        <f>'PS8 - Kamerový systém'!F36</f>
        <v>0</v>
      </c>
      <c r="BD110" s="75">
        <f>'PS8 - Kamerový systém'!F37</f>
        <v>0</v>
      </c>
      <c r="BT110" s="76" t="s">
        <v>84</v>
      </c>
      <c r="BV110" s="76" t="s">
        <v>79</v>
      </c>
      <c r="BW110" s="76" t="s">
        <v>133</v>
      </c>
      <c r="BX110" s="76" t="s">
        <v>4</v>
      </c>
      <c r="CL110" s="76" t="s">
        <v>1</v>
      </c>
      <c r="CM110" s="76" t="s">
        <v>86</v>
      </c>
    </row>
    <row r="111" spans="1:91" s="7" customFormat="1" ht="16.5" customHeight="1">
      <c r="A111" s="77" t="s">
        <v>87</v>
      </c>
      <c r="B111" s="68"/>
      <c r="C111" s="69"/>
      <c r="D111" s="93" t="s">
        <v>134</v>
      </c>
      <c r="E111" s="93"/>
      <c r="F111" s="93"/>
      <c r="G111" s="93"/>
      <c r="H111" s="93"/>
      <c r="I111" s="70"/>
      <c r="J111" s="93" t="s">
        <v>135</v>
      </c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120">
        <f>'VRN - Vedlejší rozpočtové...'!J30</f>
        <v>0</v>
      </c>
      <c r="AH111" s="121"/>
      <c r="AI111" s="121"/>
      <c r="AJ111" s="121"/>
      <c r="AK111" s="121"/>
      <c r="AL111" s="121"/>
      <c r="AM111" s="121"/>
      <c r="AN111" s="120">
        <f t="shared" si="0"/>
        <v>0</v>
      </c>
      <c r="AO111" s="121"/>
      <c r="AP111" s="121"/>
      <c r="AQ111" s="71" t="s">
        <v>83</v>
      </c>
      <c r="AR111" s="68"/>
      <c r="AS111" s="83">
        <v>0</v>
      </c>
      <c r="AT111" s="84">
        <f t="shared" si="1"/>
        <v>0</v>
      </c>
      <c r="AU111" s="85">
        <f>'VRN - Vedlejší rozpočtové...'!P116</f>
        <v>0</v>
      </c>
      <c r="AV111" s="84">
        <f>'VRN - Vedlejší rozpočtové...'!J33</f>
        <v>0</v>
      </c>
      <c r="AW111" s="84">
        <f>'VRN - Vedlejší rozpočtové...'!J34</f>
        <v>0</v>
      </c>
      <c r="AX111" s="84">
        <f>'VRN - Vedlejší rozpočtové...'!J35</f>
        <v>0</v>
      </c>
      <c r="AY111" s="84">
        <f>'VRN - Vedlejší rozpočtové...'!J36</f>
        <v>0</v>
      </c>
      <c r="AZ111" s="84">
        <f>'VRN - Vedlejší rozpočtové...'!F33</f>
        <v>0</v>
      </c>
      <c r="BA111" s="84">
        <f>'VRN - Vedlejší rozpočtové...'!F34</f>
        <v>0</v>
      </c>
      <c r="BB111" s="84">
        <f>'VRN - Vedlejší rozpočtové...'!F35</f>
        <v>0</v>
      </c>
      <c r="BC111" s="84">
        <f>'VRN - Vedlejší rozpočtové...'!F36</f>
        <v>0</v>
      </c>
      <c r="BD111" s="86">
        <f>'VRN - Vedlejší rozpočtové...'!F37</f>
        <v>0</v>
      </c>
      <c r="BT111" s="76" t="s">
        <v>84</v>
      </c>
      <c r="BV111" s="76" t="s">
        <v>79</v>
      </c>
      <c r="BW111" s="76" t="s">
        <v>136</v>
      </c>
      <c r="BX111" s="76" t="s">
        <v>4</v>
      </c>
      <c r="CL111" s="76" t="s">
        <v>1</v>
      </c>
      <c r="CM111" s="76" t="s">
        <v>86</v>
      </c>
    </row>
    <row r="112" spans="1:91" s="2" customFormat="1" ht="30" customHeight="1">
      <c r="A112" s="24"/>
      <c r="B112" s="25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5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s="2" customFormat="1" ht="6.95" customHeight="1">
      <c r="A113" s="24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25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</sheetData>
  <sheetProtection algorithmName="SHA-512" hashValue="6hlQJBhdpDP+r82ZAJ3/0EnAuGiA/K6XGailrfZZKHbCLgQtYLrs2uEQnGyhqbG3/7xohO5oGLQY563rMMhfHA==" saltValue="eWuzVuFLVXYmnKpG+qv15Q==" spinCount="100000" sheet="1" objects="1" scenarios="1"/>
  <mergeCells count="106">
    <mergeCell ref="AN109:AP109"/>
    <mergeCell ref="AG109:AM109"/>
    <mergeCell ref="AN110:AP110"/>
    <mergeCell ref="AG110:AM110"/>
    <mergeCell ref="AN111:AP111"/>
    <mergeCell ref="AG111:AM111"/>
    <mergeCell ref="AN94:AP94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R2:BE2"/>
    <mergeCell ref="AG98:AM98"/>
    <mergeCell ref="AG101:AM101"/>
    <mergeCell ref="AG104:AM104"/>
    <mergeCell ref="AG96:AM96"/>
    <mergeCell ref="AG102:AM102"/>
    <mergeCell ref="AG95:AM95"/>
    <mergeCell ref="AG103:AM103"/>
    <mergeCell ref="AG99:AM99"/>
    <mergeCell ref="AG92:AM92"/>
    <mergeCell ref="AG100:AM100"/>
    <mergeCell ref="AG97:AM97"/>
    <mergeCell ref="AM90:AP90"/>
    <mergeCell ref="AM89:AP89"/>
    <mergeCell ref="AM87:AN87"/>
    <mergeCell ref="AN103:AP103"/>
    <mergeCell ref="AN98:AP98"/>
    <mergeCell ref="AN101:AP101"/>
    <mergeCell ref="AN100:AP100"/>
    <mergeCell ref="AN99:AP99"/>
    <mergeCell ref="AN97:AP97"/>
    <mergeCell ref="AN96:AP96"/>
    <mergeCell ref="AN95:AP95"/>
    <mergeCell ref="AN92:AP92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D109:H109"/>
    <mergeCell ref="J109:AF109"/>
    <mergeCell ref="D110:H110"/>
    <mergeCell ref="J110:AF110"/>
    <mergeCell ref="D111:H111"/>
    <mergeCell ref="J111:AF111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AN102:AP102"/>
    <mergeCell ref="AN104:AP104"/>
    <mergeCell ref="C92:G92"/>
    <mergeCell ref="D103:H103"/>
    <mergeCell ref="D104:H104"/>
    <mergeCell ref="D95:H95"/>
    <mergeCell ref="E99:I99"/>
    <mergeCell ref="E100:I100"/>
    <mergeCell ref="E96:I96"/>
    <mergeCell ref="E97:I97"/>
    <mergeCell ref="E102:I102"/>
    <mergeCell ref="E98:I98"/>
    <mergeCell ref="E101:I101"/>
    <mergeCell ref="I92:AF92"/>
    <mergeCell ref="J104:AF104"/>
    <mergeCell ref="J95:AF95"/>
    <mergeCell ref="J103:AF103"/>
    <mergeCell ref="K96:AF96"/>
    <mergeCell ref="K98:AF98"/>
    <mergeCell ref="K99:AF99"/>
    <mergeCell ref="K100:AF100"/>
    <mergeCell ref="K102:AF102"/>
    <mergeCell ref="K97:AF97"/>
    <mergeCell ref="K101:AF101"/>
  </mergeCells>
  <hyperlinks>
    <hyperlink ref="A96" location="'01 - DSO 01.1 - Stavební ...'!C2" display="/"/>
    <hyperlink ref="A97" location="'02 - DSO 01.1 - Stavební ...'!C2" display="/"/>
    <hyperlink ref="A98" location="'03 - DSO 01.1 - Stavební ...'!C2" display="/"/>
    <hyperlink ref="A99" location="'04 - DSO 01 - Stavební čá...'!C2" display="/"/>
    <hyperlink ref="A100" location="'05 - DSO 01.2 - VZDUCHOTE...'!C2" display="/"/>
    <hyperlink ref="A101" location="'06 - DSO 01.1 - Stavební ...'!C2" display="/"/>
    <hyperlink ref="A102" location="'07 - DSO 01.1 - Stavební ...'!C2" display="/"/>
    <hyperlink ref="A103" location="'PS1 - Společná část'!C2" display="/"/>
    <hyperlink ref="A104" location="'PS2 - Rozvodna 22kV'!C2" display="/"/>
    <hyperlink ref="A105" location="'PS3 - Stejnosměrné zařízení'!C2" display="/"/>
    <hyperlink ref="A106" location="'PS4 - Vlastní spotřeba'!C2" display="/"/>
    <hyperlink ref="A107" location="'PS5 - Zařízení pro detekc...'!C2" display="/"/>
    <hyperlink ref="A108" location="'PS6 - Dálkové ovládání a ...'!C2" display="/"/>
    <hyperlink ref="A109" location="'PS7 - Elektroinstalace'!C2" display="/"/>
    <hyperlink ref="A110" location="'PS8 - Kamerový systém'!C2" display="/"/>
    <hyperlink ref="A111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64"/>
  <sheetViews>
    <sheetView showGridLines="0" topLeftCell="A346" workbookViewId="0">
      <selection activeCell="J359" sqref="J359"/>
    </sheetView>
  </sheetViews>
  <sheetFormatPr defaultRowHeight="15"/>
  <cols>
    <col min="1" max="1" width="8.33203125" style="135" customWidth="1"/>
    <col min="2" max="2" width="1.1640625" style="135" customWidth="1"/>
    <col min="3" max="3" width="4.1640625" style="135" customWidth="1"/>
    <col min="4" max="4" width="4.33203125" style="135" customWidth="1"/>
    <col min="5" max="5" width="17.1640625" style="135" customWidth="1"/>
    <col min="6" max="6" width="50.83203125" style="135" customWidth="1"/>
    <col min="7" max="7" width="7.5" style="135" customWidth="1"/>
    <col min="8" max="8" width="14" style="135" customWidth="1"/>
    <col min="9" max="9" width="15.83203125" style="135" customWidth="1"/>
    <col min="10" max="10" width="22.33203125" style="135" customWidth="1"/>
    <col min="11" max="11" width="22.33203125" style="135" hidden="1" customWidth="1"/>
    <col min="12" max="12" width="9.33203125" style="135" customWidth="1"/>
    <col min="13" max="13" width="10.83203125" style="135" hidden="1" customWidth="1"/>
    <col min="14" max="14" width="9.33203125" style="135" hidden="1"/>
    <col min="15" max="20" width="14.1640625" style="135" hidden="1" customWidth="1"/>
    <col min="21" max="21" width="16.33203125" style="135" hidden="1" customWidth="1"/>
    <col min="22" max="22" width="12.33203125" style="135" customWidth="1"/>
    <col min="23" max="23" width="16.33203125" style="135" customWidth="1"/>
    <col min="24" max="24" width="12.33203125" style="135" customWidth="1"/>
    <col min="25" max="25" width="15" style="135" customWidth="1"/>
    <col min="26" max="26" width="11" style="135" customWidth="1"/>
    <col min="27" max="27" width="15" style="135" customWidth="1"/>
    <col min="28" max="28" width="16.33203125" style="135" customWidth="1"/>
    <col min="29" max="29" width="11" style="135" customWidth="1"/>
    <col min="30" max="30" width="15" style="135" customWidth="1"/>
    <col min="31" max="31" width="16.33203125" style="135" customWidth="1"/>
    <col min="32" max="43" width="9.33203125" style="135"/>
    <col min="44" max="65" width="9.33203125" style="135" hidden="1"/>
    <col min="66" max="16384" width="9.33203125" style="135"/>
  </cols>
  <sheetData>
    <row r="2" spans="1:46" ht="36.950000000000003" customHeight="1">
      <c r="L2" s="136" t="s">
        <v>5</v>
      </c>
      <c r="M2" s="137"/>
      <c r="N2" s="137"/>
      <c r="O2" s="137"/>
      <c r="P2" s="137"/>
      <c r="Q2" s="137"/>
      <c r="R2" s="137"/>
      <c r="S2" s="137"/>
      <c r="T2" s="137"/>
      <c r="U2" s="137"/>
      <c r="V2" s="137"/>
      <c r="AT2" s="138" t="s">
        <v>115</v>
      </c>
    </row>
    <row r="3" spans="1:46" ht="6.95" hidden="1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1"/>
      <c r="AT3" s="138" t="s">
        <v>86</v>
      </c>
    </row>
    <row r="4" spans="1:46" ht="24.95" hidden="1" customHeight="1">
      <c r="B4" s="141"/>
      <c r="D4" s="142" t="s">
        <v>137</v>
      </c>
      <c r="L4" s="141"/>
      <c r="M4" s="143" t="s">
        <v>10</v>
      </c>
      <c r="AT4" s="138" t="s">
        <v>3</v>
      </c>
    </row>
    <row r="5" spans="1:46" ht="6.95" hidden="1" customHeight="1">
      <c r="B5" s="141"/>
      <c r="L5" s="141"/>
    </row>
    <row r="6" spans="1:46" ht="12" hidden="1" customHeight="1">
      <c r="B6" s="141"/>
      <c r="D6" s="144" t="s">
        <v>16</v>
      </c>
      <c r="L6" s="141"/>
    </row>
    <row r="7" spans="1:46" ht="16.5" hidden="1" customHeight="1">
      <c r="B7" s="141"/>
      <c r="E7" s="145" t="str">
        <f>'Rekapitulace stavby'!K6</f>
        <v>Rekonstrukce měnírny Sad Boženy Němcové</v>
      </c>
      <c r="F7" s="146"/>
      <c r="G7" s="146"/>
      <c r="H7" s="146"/>
      <c r="L7" s="141"/>
    </row>
    <row r="8" spans="1:46" s="151" customFormat="1" ht="12" hidden="1" customHeight="1">
      <c r="A8" s="147"/>
      <c r="B8" s="148"/>
      <c r="C8" s="147"/>
      <c r="D8" s="144" t="s">
        <v>138</v>
      </c>
      <c r="E8" s="147"/>
      <c r="F8" s="147"/>
      <c r="G8" s="147"/>
      <c r="H8" s="147"/>
      <c r="I8" s="147"/>
      <c r="J8" s="147"/>
      <c r="K8" s="147"/>
      <c r="L8" s="150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</row>
    <row r="9" spans="1:46" s="151" customFormat="1" ht="16.5" hidden="1" customHeight="1">
      <c r="A9" s="147"/>
      <c r="B9" s="148"/>
      <c r="C9" s="147"/>
      <c r="D9" s="147"/>
      <c r="E9" s="152" t="s">
        <v>2199</v>
      </c>
      <c r="F9" s="149"/>
      <c r="G9" s="149"/>
      <c r="H9" s="149"/>
      <c r="I9" s="147"/>
      <c r="J9" s="147"/>
      <c r="K9" s="147"/>
      <c r="L9" s="150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</row>
    <row r="10" spans="1:46" s="151" customFormat="1" ht="11.25" hidden="1">
      <c r="A10" s="147"/>
      <c r="B10" s="148"/>
      <c r="C10" s="147"/>
      <c r="D10" s="147"/>
      <c r="E10" s="147"/>
      <c r="F10" s="147"/>
      <c r="G10" s="147"/>
      <c r="H10" s="147"/>
      <c r="I10" s="147"/>
      <c r="J10" s="147"/>
      <c r="K10" s="147"/>
      <c r="L10" s="150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</row>
    <row r="11" spans="1:46" s="151" customFormat="1" ht="12" hidden="1" customHeight="1">
      <c r="A11" s="147"/>
      <c r="B11" s="148"/>
      <c r="C11" s="147"/>
      <c r="D11" s="144" t="s">
        <v>18</v>
      </c>
      <c r="E11" s="147"/>
      <c r="F11" s="153" t="s">
        <v>1</v>
      </c>
      <c r="G11" s="147"/>
      <c r="H11" s="147"/>
      <c r="I11" s="144" t="s">
        <v>19</v>
      </c>
      <c r="J11" s="153" t="s">
        <v>1</v>
      </c>
      <c r="K11" s="147"/>
      <c r="L11" s="150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</row>
    <row r="12" spans="1:46" s="151" customFormat="1" ht="12" hidden="1" customHeight="1">
      <c r="A12" s="147"/>
      <c r="B12" s="148"/>
      <c r="C12" s="147"/>
      <c r="D12" s="144" t="s">
        <v>20</v>
      </c>
      <c r="E12" s="147"/>
      <c r="F12" s="153" t="s">
        <v>34</v>
      </c>
      <c r="G12" s="147"/>
      <c r="H12" s="147"/>
      <c r="I12" s="144" t="s">
        <v>22</v>
      </c>
      <c r="J12" s="154" t="str">
        <f>'Rekapitulace stavby'!AN8</f>
        <v>30. 6. 2020</v>
      </c>
      <c r="K12" s="147"/>
      <c r="L12" s="150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</row>
    <row r="13" spans="1:46" s="151" customFormat="1" ht="10.9" hidden="1" customHeight="1">
      <c r="A13" s="147"/>
      <c r="B13" s="148"/>
      <c r="C13" s="147"/>
      <c r="D13" s="147"/>
      <c r="E13" s="147"/>
      <c r="F13" s="147"/>
      <c r="G13" s="147"/>
      <c r="H13" s="147"/>
      <c r="I13" s="147"/>
      <c r="J13" s="147"/>
      <c r="K13" s="147"/>
      <c r="L13" s="150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</row>
    <row r="14" spans="1:46" s="151" customFormat="1" ht="12" hidden="1" customHeight="1">
      <c r="A14" s="147"/>
      <c r="B14" s="148"/>
      <c r="C14" s="147"/>
      <c r="D14" s="144" t="s">
        <v>24</v>
      </c>
      <c r="E14" s="147"/>
      <c r="F14" s="147"/>
      <c r="G14" s="147"/>
      <c r="H14" s="147"/>
      <c r="I14" s="144" t="s">
        <v>25</v>
      </c>
      <c r="J14" s="153" t="str">
        <f>IF('Rekapitulace stavby'!AN10="","",'Rekapitulace stavby'!AN10)</f>
        <v/>
      </c>
      <c r="K14" s="147"/>
      <c r="L14" s="150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</row>
    <row r="15" spans="1:46" s="151" customFormat="1" ht="18" hidden="1" customHeight="1">
      <c r="A15" s="147"/>
      <c r="B15" s="148"/>
      <c r="C15" s="147"/>
      <c r="D15" s="147"/>
      <c r="E15" s="153" t="str">
        <f>IF('Rekapitulace stavby'!E11="","",'Rekapitulace stavby'!E11)</f>
        <v>Dopravní podnik Ostrava a.s.</v>
      </c>
      <c r="F15" s="147"/>
      <c r="G15" s="147"/>
      <c r="H15" s="147"/>
      <c r="I15" s="144" t="s">
        <v>27</v>
      </c>
      <c r="J15" s="153" t="str">
        <f>IF('Rekapitulace stavby'!AN11="","",'Rekapitulace stavby'!AN11)</f>
        <v/>
      </c>
      <c r="K15" s="147"/>
      <c r="L15" s="150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</row>
    <row r="16" spans="1:46" s="151" customFormat="1" ht="6.95" hidden="1" customHeight="1">
      <c r="A16" s="147"/>
      <c r="B16" s="148"/>
      <c r="C16" s="147"/>
      <c r="D16" s="147"/>
      <c r="E16" s="147"/>
      <c r="F16" s="147"/>
      <c r="G16" s="147"/>
      <c r="H16" s="147"/>
      <c r="I16" s="147"/>
      <c r="J16" s="147"/>
      <c r="K16" s="147"/>
      <c r="L16" s="150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</row>
    <row r="17" spans="1:31" s="151" customFormat="1" ht="12" hidden="1" customHeight="1">
      <c r="A17" s="147"/>
      <c r="B17" s="148"/>
      <c r="C17" s="147"/>
      <c r="D17" s="144" t="s">
        <v>28</v>
      </c>
      <c r="E17" s="147"/>
      <c r="F17" s="147"/>
      <c r="G17" s="147"/>
      <c r="H17" s="147"/>
      <c r="I17" s="144" t="s">
        <v>25</v>
      </c>
      <c r="J17" s="155" t="str">
        <f>'Rekapitulace stavby'!AN13</f>
        <v>Vyplň údaj</v>
      </c>
      <c r="K17" s="147"/>
      <c r="L17" s="150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</row>
    <row r="18" spans="1:31" s="151" customFormat="1" ht="18" hidden="1" customHeight="1">
      <c r="A18" s="147"/>
      <c r="B18" s="148"/>
      <c r="C18" s="147"/>
      <c r="D18" s="147"/>
      <c r="E18" s="156" t="str">
        <f>'Rekapitulace stavby'!E14</f>
        <v>Vyplň údaj</v>
      </c>
      <c r="F18" s="157"/>
      <c r="G18" s="157"/>
      <c r="H18" s="157"/>
      <c r="I18" s="144" t="s">
        <v>27</v>
      </c>
      <c r="J18" s="155" t="str">
        <f>'Rekapitulace stavby'!AN14</f>
        <v>Vyplň údaj</v>
      </c>
      <c r="K18" s="147"/>
      <c r="L18" s="150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</row>
    <row r="19" spans="1:31" s="151" customFormat="1" ht="6.95" hidden="1" customHeight="1">
      <c r="A19" s="147"/>
      <c r="B19" s="148"/>
      <c r="C19" s="147"/>
      <c r="D19" s="147"/>
      <c r="E19" s="147"/>
      <c r="F19" s="147"/>
      <c r="G19" s="147"/>
      <c r="H19" s="147"/>
      <c r="I19" s="147"/>
      <c r="J19" s="147"/>
      <c r="K19" s="147"/>
      <c r="L19" s="150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</row>
    <row r="20" spans="1:31" s="151" customFormat="1" ht="12" hidden="1" customHeight="1">
      <c r="A20" s="147"/>
      <c r="B20" s="148"/>
      <c r="C20" s="147"/>
      <c r="D20" s="144" t="s">
        <v>30</v>
      </c>
      <c r="E20" s="147"/>
      <c r="F20" s="147"/>
      <c r="G20" s="147"/>
      <c r="H20" s="147"/>
      <c r="I20" s="144" t="s">
        <v>25</v>
      </c>
      <c r="J20" s="153" t="str">
        <f>IF('Rekapitulace stavby'!AN16="","",'Rekapitulace stavby'!AN16)</f>
        <v/>
      </c>
      <c r="K20" s="147"/>
      <c r="L20" s="150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</row>
    <row r="21" spans="1:31" s="151" customFormat="1" ht="18" hidden="1" customHeight="1">
      <c r="A21" s="147"/>
      <c r="B21" s="148"/>
      <c r="C21" s="147"/>
      <c r="D21" s="147"/>
      <c r="E21" s="153" t="str">
        <f>IF('Rekapitulace stavby'!E17="","",'Rekapitulace stavby'!E17)</f>
        <v>Ing. Jaromír Ferdian</v>
      </c>
      <c r="F21" s="147"/>
      <c r="G21" s="147"/>
      <c r="H21" s="147"/>
      <c r="I21" s="144" t="s">
        <v>27</v>
      </c>
      <c r="J21" s="153" t="str">
        <f>IF('Rekapitulace stavby'!AN17="","",'Rekapitulace stavby'!AN17)</f>
        <v/>
      </c>
      <c r="K21" s="147"/>
      <c r="L21" s="150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</row>
    <row r="22" spans="1:31" s="151" customFormat="1" ht="6.95" hidden="1" customHeight="1">
      <c r="A22" s="147"/>
      <c r="B22" s="148"/>
      <c r="C22" s="147"/>
      <c r="D22" s="147"/>
      <c r="E22" s="147"/>
      <c r="F22" s="147"/>
      <c r="G22" s="147"/>
      <c r="H22" s="147"/>
      <c r="I22" s="147"/>
      <c r="J22" s="147"/>
      <c r="K22" s="147"/>
      <c r="L22" s="150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</row>
    <row r="23" spans="1:31" s="151" customFormat="1" ht="12" hidden="1" customHeight="1">
      <c r="A23" s="147"/>
      <c r="B23" s="148"/>
      <c r="C23" s="147"/>
      <c r="D23" s="144" t="s">
        <v>33</v>
      </c>
      <c r="E23" s="147"/>
      <c r="F23" s="147"/>
      <c r="G23" s="147"/>
      <c r="H23" s="147"/>
      <c r="I23" s="144" t="s">
        <v>25</v>
      </c>
      <c r="J23" s="153" t="str">
        <f>IF('Rekapitulace stavby'!AN19="","",'Rekapitulace stavby'!AN19)</f>
        <v/>
      </c>
      <c r="K23" s="147"/>
      <c r="L23" s="150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</row>
    <row r="24" spans="1:31" s="151" customFormat="1" ht="18" hidden="1" customHeight="1">
      <c r="A24" s="147"/>
      <c r="B24" s="148"/>
      <c r="C24" s="147"/>
      <c r="D24" s="147"/>
      <c r="E24" s="153" t="str">
        <f>IF('Rekapitulace stavby'!E20="","",'Rekapitulace stavby'!E20)</f>
        <v xml:space="preserve"> </v>
      </c>
      <c r="F24" s="147"/>
      <c r="G24" s="147"/>
      <c r="H24" s="147"/>
      <c r="I24" s="144" t="s">
        <v>27</v>
      </c>
      <c r="J24" s="153" t="str">
        <f>IF('Rekapitulace stavby'!AN20="","",'Rekapitulace stavby'!AN20)</f>
        <v/>
      </c>
      <c r="K24" s="147"/>
      <c r="L24" s="150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</row>
    <row r="25" spans="1:31" s="151" customFormat="1" ht="6.95" hidden="1" customHeight="1">
      <c r="A25" s="147"/>
      <c r="B25" s="148"/>
      <c r="C25" s="147"/>
      <c r="D25" s="147"/>
      <c r="E25" s="147"/>
      <c r="F25" s="147"/>
      <c r="G25" s="147"/>
      <c r="H25" s="147"/>
      <c r="I25" s="147"/>
      <c r="J25" s="147"/>
      <c r="K25" s="147"/>
      <c r="L25" s="150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1" s="151" customFormat="1" ht="12" hidden="1" customHeight="1">
      <c r="A26" s="147"/>
      <c r="B26" s="148"/>
      <c r="C26" s="147"/>
      <c r="D26" s="144" t="s">
        <v>35</v>
      </c>
      <c r="E26" s="147"/>
      <c r="F26" s="147"/>
      <c r="G26" s="147"/>
      <c r="H26" s="147"/>
      <c r="I26" s="147"/>
      <c r="J26" s="147"/>
      <c r="K26" s="147"/>
      <c r="L26" s="150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</row>
    <row r="27" spans="1:31" s="162" customFormat="1" ht="16.5" hidden="1" customHeight="1">
      <c r="A27" s="158"/>
      <c r="B27" s="159"/>
      <c r="C27" s="158"/>
      <c r="D27" s="158"/>
      <c r="E27" s="160" t="s">
        <v>1</v>
      </c>
      <c r="F27" s="160"/>
      <c r="G27" s="160"/>
      <c r="H27" s="160"/>
      <c r="I27" s="158"/>
      <c r="J27" s="158"/>
      <c r="K27" s="158"/>
      <c r="L27" s="161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</row>
    <row r="28" spans="1:31" s="151" customFormat="1" ht="6.95" hidden="1" customHeight="1">
      <c r="A28" s="147"/>
      <c r="B28" s="148"/>
      <c r="C28" s="147"/>
      <c r="D28" s="147"/>
      <c r="E28" s="147"/>
      <c r="F28" s="147"/>
      <c r="G28" s="147"/>
      <c r="H28" s="147"/>
      <c r="I28" s="147"/>
      <c r="J28" s="147"/>
      <c r="K28" s="147"/>
      <c r="L28" s="150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</row>
    <row r="29" spans="1:31" s="151" customFormat="1" ht="6.95" hidden="1" customHeight="1">
      <c r="A29" s="147"/>
      <c r="B29" s="148"/>
      <c r="C29" s="147"/>
      <c r="D29" s="163"/>
      <c r="E29" s="163"/>
      <c r="F29" s="163"/>
      <c r="G29" s="163"/>
      <c r="H29" s="163"/>
      <c r="I29" s="163"/>
      <c r="J29" s="163"/>
      <c r="K29" s="163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pans="1:31" s="151" customFormat="1" ht="25.35" hidden="1" customHeight="1">
      <c r="A30" s="147"/>
      <c r="B30" s="148"/>
      <c r="C30" s="147"/>
      <c r="D30" s="164" t="s">
        <v>37</v>
      </c>
      <c r="E30" s="147"/>
      <c r="F30" s="147"/>
      <c r="G30" s="147"/>
      <c r="H30" s="147"/>
      <c r="I30" s="147"/>
      <c r="J30" s="165">
        <f>ROUND(J130, 2)</f>
        <v>0</v>
      </c>
      <c r="K30" s="147"/>
      <c r="L30" s="150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</row>
    <row r="31" spans="1:31" s="151" customFormat="1" ht="6.95" hidden="1" customHeight="1">
      <c r="A31" s="147"/>
      <c r="B31" s="148"/>
      <c r="C31" s="147"/>
      <c r="D31" s="163"/>
      <c r="E31" s="163"/>
      <c r="F31" s="163"/>
      <c r="G31" s="163"/>
      <c r="H31" s="163"/>
      <c r="I31" s="163"/>
      <c r="J31" s="163"/>
      <c r="K31" s="163"/>
      <c r="L31" s="150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</row>
    <row r="32" spans="1:31" s="151" customFormat="1" ht="14.45" hidden="1" customHeight="1">
      <c r="A32" s="147"/>
      <c r="B32" s="148"/>
      <c r="C32" s="147"/>
      <c r="D32" s="147"/>
      <c r="E32" s="147"/>
      <c r="F32" s="166" t="s">
        <v>39</v>
      </c>
      <c r="G32" s="147"/>
      <c r="H32" s="147"/>
      <c r="I32" s="166" t="s">
        <v>38</v>
      </c>
      <c r="J32" s="166" t="s">
        <v>40</v>
      </c>
      <c r="K32" s="147"/>
      <c r="L32" s="150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</row>
    <row r="33" spans="1:31" s="151" customFormat="1" ht="14.45" hidden="1" customHeight="1">
      <c r="A33" s="147"/>
      <c r="B33" s="148"/>
      <c r="C33" s="147"/>
      <c r="D33" s="167" t="s">
        <v>41</v>
      </c>
      <c r="E33" s="144" t="s">
        <v>42</v>
      </c>
      <c r="F33" s="168">
        <f>ROUND((SUM(BE130:BE363)),  2)</f>
        <v>0</v>
      </c>
      <c r="G33" s="147"/>
      <c r="H33" s="147"/>
      <c r="I33" s="169">
        <v>0.21</v>
      </c>
      <c r="J33" s="168">
        <f>ROUND(((SUM(BE130:BE363))*I33),  2)</f>
        <v>0</v>
      </c>
      <c r="K33" s="147"/>
      <c r="L33" s="150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</row>
    <row r="34" spans="1:31" s="151" customFormat="1" ht="14.45" hidden="1" customHeight="1">
      <c r="A34" s="147"/>
      <c r="B34" s="148"/>
      <c r="C34" s="147"/>
      <c r="D34" s="147"/>
      <c r="E34" s="144" t="s">
        <v>43</v>
      </c>
      <c r="F34" s="168">
        <f>ROUND((SUM(BF130:BF363)),  2)</f>
        <v>0</v>
      </c>
      <c r="G34" s="147"/>
      <c r="H34" s="147"/>
      <c r="I34" s="169">
        <v>0.15</v>
      </c>
      <c r="J34" s="168">
        <f>ROUND(((SUM(BF130:BF363))*I34),  2)</f>
        <v>0</v>
      </c>
      <c r="K34" s="147"/>
      <c r="L34" s="150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</row>
    <row r="35" spans="1:31" s="151" customFormat="1" ht="14.45" hidden="1" customHeight="1">
      <c r="A35" s="147"/>
      <c r="B35" s="148"/>
      <c r="C35" s="147"/>
      <c r="D35" s="147"/>
      <c r="E35" s="144" t="s">
        <v>44</v>
      </c>
      <c r="F35" s="168">
        <f>ROUND((SUM(BG130:BG363)),  2)</f>
        <v>0</v>
      </c>
      <c r="G35" s="147"/>
      <c r="H35" s="147"/>
      <c r="I35" s="169">
        <v>0.21</v>
      </c>
      <c r="J35" s="168">
        <f>0</f>
        <v>0</v>
      </c>
      <c r="K35" s="147"/>
      <c r="L35" s="150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</row>
    <row r="36" spans="1:31" s="151" customFormat="1" ht="14.45" hidden="1" customHeight="1">
      <c r="A36" s="147"/>
      <c r="B36" s="148"/>
      <c r="C36" s="147"/>
      <c r="D36" s="147"/>
      <c r="E36" s="144" t="s">
        <v>45</v>
      </c>
      <c r="F36" s="168">
        <f>ROUND((SUM(BH130:BH363)),  2)</f>
        <v>0</v>
      </c>
      <c r="G36" s="147"/>
      <c r="H36" s="147"/>
      <c r="I36" s="169">
        <v>0.15</v>
      </c>
      <c r="J36" s="168">
        <f>0</f>
        <v>0</v>
      </c>
      <c r="K36" s="147"/>
      <c r="L36" s="150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</row>
    <row r="37" spans="1:31" s="151" customFormat="1" ht="14.45" hidden="1" customHeight="1">
      <c r="A37" s="147"/>
      <c r="B37" s="148"/>
      <c r="C37" s="147"/>
      <c r="D37" s="147"/>
      <c r="E37" s="144" t="s">
        <v>46</v>
      </c>
      <c r="F37" s="168">
        <f>ROUND((SUM(BI130:BI363)),  2)</f>
        <v>0</v>
      </c>
      <c r="G37" s="147"/>
      <c r="H37" s="147"/>
      <c r="I37" s="169">
        <v>0</v>
      </c>
      <c r="J37" s="168">
        <f>0</f>
        <v>0</v>
      </c>
      <c r="K37" s="147"/>
      <c r="L37" s="150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</row>
    <row r="38" spans="1:31" s="151" customFormat="1" ht="6.95" hidden="1" customHeight="1">
      <c r="A38" s="147"/>
      <c r="B38" s="148"/>
      <c r="C38" s="147"/>
      <c r="D38" s="147"/>
      <c r="E38" s="147"/>
      <c r="F38" s="147"/>
      <c r="G38" s="147"/>
      <c r="H38" s="147"/>
      <c r="I38" s="147"/>
      <c r="J38" s="147"/>
      <c r="K38" s="147"/>
      <c r="L38" s="150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</row>
    <row r="39" spans="1:31" s="151" customFormat="1" ht="25.35" hidden="1" customHeight="1">
      <c r="A39" s="147"/>
      <c r="B39" s="148"/>
      <c r="C39" s="170"/>
      <c r="D39" s="171" t="s">
        <v>47</v>
      </c>
      <c r="E39" s="172"/>
      <c r="F39" s="172"/>
      <c r="G39" s="173" t="s">
        <v>48</v>
      </c>
      <c r="H39" s="174" t="s">
        <v>49</v>
      </c>
      <c r="I39" s="172"/>
      <c r="J39" s="175">
        <f>SUM(J30:J37)</f>
        <v>0</v>
      </c>
      <c r="K39" s="176"/>
      <c r="L39" s="150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</row>
    <row r="40" spans="1:31" s="151" customFormat="1" ht="14.45" hidden="1" customHeight="1">
      <c r="A40" s="147"/>
      <c r="B40" s="148"/>
      <c r="C40" s="147"/>
      <c r="D40" s="147"/>
      <c r="E40" s="147"/>
      <c r="F40" s="147"/>
      <c r="G40" s="147"/>
      <c r="H40" s="147"/>
      <c r="I40" s="147"/>
      <c r="J40" s="147"/>
      <c r="K40" s="147"/>
      <c r="L40" s="150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</row>
    <row r="41" spans="1:31" ht="14.45" hidden="1" customHeight="1">
      <c r="B41" s="141"/>
      <c r="L41" s="141"/>
    </row>
    <row r="42" spans="1:31" ht="14.45" hidden="1" customHeight="1">
      <c r="B42" s="141"/>
      <c r="L42" s="141"/>
    </row>
    <row r="43" spans="1:31" ht="14.45" hidden="1" customHeight="1">
      <c r="B43" s="141"/>
      <c r="L43" s="141"/>
    </row>
    <row r="44" spans="1:31" ht="14.45" hidden="1" customHeight="1">
      <c r="B44" s="141"/>
      <c r="L44" s="141"/>
    </row>
    <row r="45" spans="1:31" ht="14.45" hidden="1" customHeight="1">
      <c r="B45" s="141"/>
      <c r="L45" s="141"/>
    </row>
    <row r="46" spans="1:31" ht="14.45" hidden="1" customHeight="1">
      <c r="B46" s="141"/>
      <c r="L46" s="141"/>
    </row>
    <row r="47" spans="1:31" ht="14.45" hidden="1" customHeight="1">
      <c r="B47" s="141"/>
      <c r="L47" s="141"/>
    </row>
    <row r="48" spans="1:31" ht="14.45" hidden="1" customHeight="1">
      <c r="B48" s="141"/>
      <c r="L48" s="141"/>
    </row>
    <row r="49" spans="1:31" ht="14.45" hidden="1" customHeight="1">
      <c r="B49" s="141"/>
      <c r="L49" s="141"/>
    </row>
    <row r="50" spans="1:31" s="151" customFormat="1" ht="14.45" hidden="1" customHeight="1">
      <c r="B50" s="150"/>
      <c r="D50" s="177" t="s">
        <v>50</v>
      </c>
      <c r="E50" s="178"/>
      <c r="F50" s="178"/>
      <c r="G50" s="177" t="s">
        <v>51</v>
      </c>
      <c r="H50" s="178"/>
      <c r="I50" s="178"/>
      <c r="J50" s="178"/>
      <c r="K50" s="178"/>
      <c r="L50" s="150"/>
    </row>
    <row r="51" spans="1:31" ht="11.25" hidden="1">
      <c r="B51" s="141"/>
      <c r="L51" s="141"/>
    </row>
    <row r="52" spans="1:31" ht="11.25" hidden="1">
      <c r="B52" s="141"/>
      <c r="L52" s="141"/>
    </row>
    <row r="53" spans="1:31" ht="11.25" hidden="1">
      <c r="B53" s="141"/>
      <c r="L53" s="141"/>
    </row>
    <row r="54" spans="1:31" ht="11.25" hidden="1">
      <c r="B54" s="141"/>
      <c r="L54" s="141"/>
    </row>
    <row r="55" spans="1:31" ht="11.25" hidden="1">
      <c r="B55" s="141"/>
      <c r="L55" s="141"/>
    </row>
    <row r="56" spans="1:31" ht="11.25" hidden="1">
      <c r="B56" s="141"/>
      <c r="L56" s="141"/>
    </row>
    <row r="57" spans="1:31" ht="11.25" hidden="1">
      <c r="B57" s="141"/>
      <c r="L57" s="141"/>
    </row>
    <row r="58" spans="1:31" ht="11.25" hidden="1">
      <c r="B58" s="141"/>
      <c r="L58" s="141"/>
    </row>
    <row r="59" spans="1:31" ht="11.25" hidden="1">
      <c r="B59" s="141"/>
      <c r="L59" s="141"/>
    </row>
    <row r="60" spans="1:31" ht="11.25" hidden="1">
      <c r="B60" s="141"/>
      <c r="L60" s="141"/>
    </row>
    <row r="61" spans="1:31" s="151" customFormat="1" ht="12.75" hidden="1">
      <c r="A61" s="147"/>
      <c r="B61" s="148"/>
      <c r="C61" s="147"/>
      <c r="D61" s="179" t="s">
        <v>52</v>
      </c>
      <c r="E61" s="180"/>
      <c r="F61" s="181" t="s">
        <v>53</v>
      </c>
      <c r="G61" s="179" t="s">
        <v>52</v>
      </c>
      <c r="H61" s="180"/>
      <c r="I61" s="180"/>
      <c r="J61" s="182" t="s">
        <v>53</v>
      </c>
      <c r="K61" s="180"/>
      <c r="L61" s="150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</row>
    <row r="62" spans="1:31" ht="11.25" hidden="1">
      <c r="B62" s="141"/>
      <c r="L62" s="141"/>
    </row>
    <row r="63" spans="1:31" ht="11.25" hidden="1">
      <c r="B63" s="141"/>
      <c r="L63" s="141"/>
    </row>
    <row r="64" spans="1:31" ht="11.25" hidden="1">
      <c r="B64" s="141"/>
      <c r="L64" s="141"/>
    </row>
    <row r="65" spans="1:31" s="151" customFormat="1" ht="12.75" hidden="1">
      <c r="A65" s="147"/>
      <c r="B65" s="148"/>
      <c r="C65" s="147"/>
      <c r="D65" s="177" t="s">
        <v>54</v>
      </c>
      <c r="E65" s="183"/>
      <c r="F65" s="183"/>
      <c r="G65" s="177" t="s">
        <v>55</v>
      </c>
      <c r="H65" s="183"/>
      <c r="I65" s="183"/>
      <c r="J65" s="183"/>
      <c r="K65" s="183"/>
      <c r="L65" s="150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</row>
    <row r="66" spans="1:31" ht="11.25" hidden="1">
      <c r="B66" s="141"/>
      <c r="L66" s="141"/>
    </row>
    <row r="67" spans="1:31" ht="11.25" hidden="1">
      <c r="B67" s="141"/>
      <c r="L67" s="141"/>
    </row>
    <row r="68" spans="1:31" ht="11.25" hidden="1">
      <c r="B68" s="141"/>
      <c r="L68" s="141"/>
    </row>
    <row r="69" spans="1:31" ht="11.25" hidden="1">
      <c r="B69" s="141"/>
      <c r="L69" s="141"/>
    </row>
    <row r="70" spans="1:31" ht="11.25" hidden="1">
      <c r="B70" s="141"/>
      <c r="L70" s="141"/>
    </row>
    <row r="71" spans="1:31" ht="11.25" hidden="1">
      <c r="B71" s="141"/>
      <c r="L71" s="141"/>
    </row>
    <row r="72" spans="1:31" ht="11.25" hidden="1">
      <c r="B72" s="141"/>
      <c r="L72" s="141"/>
    </row>
    <row r="73" spans="1:31" ht="11.25" hidden="1">
      <c r="B73" s="141"/>
      <c r="L73" s="141"/>
    </row>
    <row r="74" spans="1:31" ht="11.25" hidden="1">
      <c r="B74" s="141"/>
      <c r="L74" s="141"/>
    </row>
    <row r="75" spans="1:31" ht="11.25" hidden="1">
      <c r="B75" s="141"/>
      <c r="L75" s="141"/>
    </row>
    <row r="76" spans="1:31" s="151" customFormat="1" ht="12.75" hidden="1">
      <c r="A76" s="147"/>
      <c r="B76" s="148"/>
      <c r="C76" s="147"/>
      <c r="D76" s="179" t="s">
        <v>52</v>
      </c>
      <c r="E76" s="180"/>
      <c r="F76" s="181" t="s">
        <v>53</v>
      </c>
      <c r="G76" s="179" t="s">
        <v>52</v>
      </c>
      <c r="H76" s="180"/>
      <c r="I76" s="180"/>
      <c r="J76" s="182" t="s">
        <v>53</v>
      </c>
      <c r="K76" s="180"/>
      <c r="L76" s="150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</row>
    <row r="77" spans="1:31" s="151" customFormat="1" ht="14.45" hidden="1" customHeight="1">
      <c r="A77" s="14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150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</row>
    <row r="78" spans="1:31" ht="11.25" hidden="1"/>
    <row r="79" spans="1:31" ht="11.25" hidden="1"/>
    <row r="80" spans="1:31" ht="11.25" hidden="1"/>
    <row r="81" spans="1:47" s="151" customFormat="1" ht="6.95" customHeight="1">
      <c r="A81" s="14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150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</row>
    <row r="82" spans="1:47" s="151" customFormat="1" ht="24.95" customHeight="1">
      <c r="A82" s="147"/>
      <c r="B82" s="148"/>
      <c r="C82" s="142" t="s">
        <v>142</v>
      </c>
      <c r="D82" s="147"/>
      <c r="E82" s="147"/>
      <c r="F82" s="147"/>
      <c r="G82" s="147"/>
      <c r="H82" s="147"/>
      <c r="I82" s="147"/>
      <c r="J82" s="147"/>
      <c r="K82" s="147"/>
      <c r="L82" s="150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47" s="151" customFormat="1" ht="6.95" customHeight="1">
      <c r="A83" s="147"/>
      <c r="B83" s="148"/>
      <c r="C83" s="147"/>
      <c r="D83" s="147"/>
      <c r="E83" s="147"/>
      <c r="F83" s="147"/>
      <c r="G83" s="147"/>
      <c r="H83" s="147"/>
      <c r="I83" s="147"/>
      <c r="J83" s="147"/>
      <c r="K83" s="147"/>
      <c r="L83" s="150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</row>
    <row r="84" spans="1:47" s="151" customFormat="1" ht="12" customHeight="1">
      <c r="A84" s="147"/>
      <c r="B84" s="148"/>
      <c r="C84" s="144" t="s">
        <v>16</v>
      </c>
      <c r="D84" s="147"/>
      <c r="E84" s="147"/>
      <c r="F84" s="147"/>
      <c r="G84" s="147"/>
      <c r="H84" s="147"/>
      <c r="I84" s="147"/>
      <c r="J84" s="147"/>
      <c r="K84" s="147"/>
      <c r="L84" s="150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</row>
    <row r="85" spans="1:47" s="151" customFormat="1" ht="16.5" customHeight="1">
      <c r="A85" s="147"/>
      <c r="B85" s="148"/>
      <c r="C85" s="147"/>
      <c r="D85" s="147"/>
      <c r="E85" s="145" t="str">
        <f>E7</f>
        <v>Rekonstrukce měnírny Sad Boženy Němcové</v>
      </c>
      <c r="F85" s="146"/>
      <c r="G85" s="146"/>
      <c r="H85" s="146"/>
      <c r="I85" s="147"/>
      <c r="J85" s="147"/>
      <c r="K85" s="147"/>
      <c r="L85" s="150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</row>
    <row r="86" spans="1:47" s="151" customFormat="1" ht="12" customHeight="1">
      <c r="A86" s="147"/>
      <c r="B86" s="148"/>
      <c r="C86" s="144" t="s">
        <v>138</v>
      </c>
      <c r="D86" s="147"/>
      <c r="E86" s="147"/>
      <c r="F86" s="147"/>
      <c r="G86" s="147"/>
      <c r="H86" s="147"/>
      <c r="I86" s="147"/>
      <c r="J86" s="147"/>
      <c r="K86" s="147"/>
      <c r="L86" s="150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</row>
    <row r="87" spans="1:47" s="151" customFormat="1" ht="16.5" customHeight="1">
      <c r="A87" s="147"/>
      <c r="B87" s="148"/>
      <c r="C87" s="147"/>
      <c r="D87" s="147"/>
      <c r="E87" s="152" t="str">
        <f>E9</f>
        <v>PS2 - Rozvodna 22kV</v>
      </c>
      <c r="F87" s="149"/>
      <c r="G87" s="149"/>
      <c r="H87" s="149"/>
      <c r="I87" s="147"/>
      <c r="J87" s="147"/>
      <c r="K87" s="147"/>
      <c r="L87" s="150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</row>
    <row r="88" spans="1:47" s="151" customFormat="1" ht="6.95" customHeight="1">
      <c r="A88" s="147"/>
      <c r="B88" s="148"/>
      <c r="C88" s="147"/>
      <c r="D88" s="147"/>
      <c r="E88" s="147"/>
      <c r="F88" s="147"/>
      <c r="G88" s="147"/>
      <c r="H88" s="147"/>
      <c r="I88" s="147"/>
      <c r="J88" s="147"/>
      <c r="K88" s="147"/>
      <c r="L88" s="150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</row>
    <row r="89" spans="1:47" s="151" customFormat="1" ht="12" customHeight="1">
      <c r="A89" s="147"/>
      <c r="B89" s="148"/>
      <c r="C89" s="144" t="s">
        <v>20</v>
      </c>
      <c r="D89" s="147"/>
      <c r="E89" s="147"/>
      <c r="F89" s="153" t="str">
        <f>F12</f>
        <v xml:space="preserve"> </v>
      </c>
      <c r="G89" s="147"/>
      <c r="H89" s="147"/>
      <c r="I89" s="144" t="s">
        <v>22</v>
      </c>
      <c r="J89" s="154" t="str">
        <f>IF(J12="","",J12)</f>
        <v>30. 6. 2020</v>
      </c>
      <c r="K89" s="147"/>
      <c r="L89" s="150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</row>
    <row r="90" spans="1:47" s="151" customFormat="1" ht="6.95" customHeight="1">
      <c r="A90" s="147"/>
      <c r="B90" s="148"/>
      <c r="C90" s="147"/>
      <c r="D90" s="147"/>
      <c r="E90" s="147"/>
      <c r="F90" s="147"/>
      <c r="G90" s="147"/>
      <c r="H90" s="147"/>
      <c r="I90" s="147"/>
      <c r="J90" s="147"/>
      <c r="K90" s="147"/>
      <c r="L90" s="150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</row>
    <row r="91" spans="1:47" s="151" customFormat="1" ht="15.2" customHeight="1">
      <c r="A91" s="147"/>
      <c r="B91" s="148"/>
      <c r="C91" s="144" t="s">
        <v>24</v>
      </c>
      <c r="D91" s="147"/>
      <c r="E91" s="147"/>
      <c r="F91" s="153" t="str">
        <f>E15</f>
        <v>Dopravní podnik Ostrava a.s.</v>
      </c>
      <c r="G91" s="147"/>
      <c r="H91" s="147"/>
      <c r="I91" s="144" t="s">
        <v>30</v>
      </c>
      <c r="J91" s="188" t="str">
        <f>E21</f>
        <v>Ing. Jaromír Ferdian</v>
      </c>
      <c r="K91" s="147"/>
      <c r="L91" s="150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</row>
    <row r="92" spans="1:47" s="151" customFormat="1" ht="15.2" customHeight="1">
      <c r="A92" s="147"/>
      <c r="B92" s="148"/>
      <c r="C92" s="144" t="s">
        <v>28</v>
      </c>
      <c r="D92" s="147"/>
      <c r="E92" s="147"/>
      <c r="F92" s="262" t="str">
        <f>IF(E18="","",E18)</f>
        <v>Vyplň údaj</v>
      </c>
      <c r="G92" s="147"/>
      <c r="H92" s="147"/>
      <c r="I92" s="144" t="s">
        <v>33</v>
      </c>
      <c r="J92" s="263" t="str">
        <f>E24</f>
        <v xml:space="preserve"> </v>
      </c>
      <c r="K92" s="147"/>
      <c r="L92" s="150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</row>
    <row r="93" spans="1:47" s="151" customFormat="1" ht="10.35" customHeight="1">
      <c r="A93" s="147"/>
      <c r="B93" s="148"/>
      <c r="C93" s="147"/>
      <c r="D93" s="147"/>
      <c r="E93" s="147"/>
      <c r="F93" s="147"/>
      <c r="G93" s="147"/>
      <c r="H93" s="147"/>
      <c r="I93" s="147"/>
      <c r="J93" s="147"/>
      <c r="K93" s="147"/>
      <c r="L93" s="150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</row>
    <row r="94" spans="1:47" s="151" customFormat="1" ht="29.25" customHeight="1">
      <c r="A94" s="147"/>
      <c r="B94" s="148"/>
      <c r="C94" s="189" t="s">
        <v>143</v>
      </c>
      <c r="D94" s="170"/>
      <c r="E94" s="170"/>
      <c r="F94" s="170"/>
      <c r="G94" s="170"/>
      <c r="H94" s="170"/>
      <c r="I94" s="170"/>
      <c r="J94" s="190" t="s">
        <v>144</v>
      </c>
      <c r="K94" s="170"/>
      <c r="L94" s="150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</row>
    <row r="95" spans="1:47" s="151" customFormat="1" ht="10.35" customHeight="1">
      <c r="A95" s="147"/>
      <c r="B95" s="148"/>
      <c r="C95" s="147"/>
      <c r="D95" s="147"/>
      <c r="E95" s="147"/>
      <c r="F95" s="147"/>
      <c r="G95" s="147"/>
      <c r="H95" s="147"/>
      <c r="I95" s="147"/>
      <c r="J95" s="147"/>
      <c r="K95" s="147"/>
      <c r="L95" s="150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</row>
    <row r="96" spans="1:47" s="151" customFormat="1" ht="22.9" customHeight="1">
      <c r="A96" s="147"/>
      <c r="B96" s="148"/>
      <c r="C96" s="191" t="s">
        <v>145</v>
      </c>
      <c r="D96" s="147"/>
      <c r="E96" s="147"/>
      <c r="F96" s="147"/>
      <c r="G96" s="147"/>
      <c r="H96" s="147"/>
      <c r="I96" s="147"/>
      <c r="J96" s="165">
        <f>J130</f>
        <v>0</v>
      </c>
      <c r="K96" s="147"/>
      <c r="L96" s="150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U96" s="138" t="s">
        <v>146</v>
      </c>
    </row>
    <row r="97" spans="1:31" s="192" customFormat="1" ht="24.95" customHeight="1">
      <c r="B97" s="193"/>
      <c r="D97" s="194" t="s">
        <v>2200</v>
      </c>
      <c r="E97" s="195"/>
      <c r="F97" s="195"/>
      <c r="G97" s="195"/>
      <c r="H97" s="195"/>
      <c r="I97" s="195"/>
      <c r="J97" s="196">
        <f>J131</f>
        <v>0</v>
      </c>
      <c r="L97" s="193"/>
    </row>
    <row r="98" spans="1:31" s="197" customFormat="1" ht="19.899999999999999" customHeight="1">
      <c r="B98" s="198"/>
      <c r="D98" s="199" t="s">
        <v>2201</v>
      </c>
      <c r="E98" s="200"/>
      <c r="F98" s="200"/>
      <c r="G98" s="200"/>
      <c r="H98" s="200"/>
      <c r="I98" s="200"/>
      <c r="J98" s="201">
        <f>J133</f>
        <v>0</v>
      </c>
      <c r="L98" s="198"/>
    </row>
    <row r="99" spans="1:31" s="197" customFormat="1" ht="19.899999999999999" customHeight="1">
      <c r="B99" s="198"/>
      <c r="D99" s="199" t="s">
        <v>2202</v>
      </c>
      <c r="E99" s="200"/>
      <c r="F99" s="200"/>
      <c r="G99" s="200"/>
      <c r="H99" s="200"/>
      <c r="I99" s="200"/>
      <c r="J99" s="201">
        <f>J148</f>
        <v>0</v>
      </c>
      <c r="L99" s="198"/>
    </row>
    <row r="100" spans="1:31" s="197" customFormat="1" ht="19.899999999999999" customHeight="1">
      <c r="B100" s="198"/>
      <c r="D100" s="199" t="s">
        <v>2203</v>
      </c>
      <c r="E100" s="200"/>
      <c r="F100" s="200"/>
      <c r="G100" s="200"/>
      <c r="H100" s="200"/>
      <c r="I100" s="200"/>
      <c r="J100" s="201">
        <f>J152</f>
        <v>0</v>
      </c>
      <c r="L100" s="198"/>
    </row>
    <row r="101" spans="1:31" s="192" customFormat="1" ht="24.95" customHeight="1">
      <c r="B101" s="193"/>
      <c r="D101" s="194" t="s">
        <v>2204</v>
      </c>
      <c r="E101" s="195"/>
      <c r="F101" s="195"/>
      <c r="G101" s="195"/>
      <c r="H101" s="195"/>
      <c r="I101" s="195"/>
      <c r="J101" s="196">
        <f>J155</f>
        <v>0</v>
      </c>
      <c r="L101" s="193"/>
    </row>
    <row r="102" spans="1:31" s="197" customFormat="1" ht="19.899999999999999" customHeight="1">
      <c r="B102" s="198"/>
      <c r="D102" s="199" t="s">
        <v>2205</v>
      </c>
      <c r="E102" s="200"/>
      <c r="F102" s="200"/>
      <c r="G102" s="200"/>
      <c r="H102" s="200"/>
      <c r="I102" s="200"/>
      <c r="J102" s="201">
        <f>J156</f>
        <v>0</v>
      </c>
      <c r="L102" s="198"/>
    </row>
    <row r="103" spans="1:31" s="197" customFormat="1" ht="19.899999999999999" customHeight="1">
      <c r="B103" s="198"/>
      <c r="D103" s="199" t="s">
        <v>2206</v>
      </c>
      <c r="E103" s="200"/>
      <c r="F103" s="200"/>
      <c r="G103" s="200"/>
      <c r="H103" s="200"/>
      <c r="I103" s="200"/>
      <c r="J103" s="201">
        <f>J166</f>
        <v>0</v>
      </c>
      <c r="L103" s="198"/>
    </row>
    <row r="104" spans="1:31" s="197" customFormat="1" ht="19.899999999999999" customHeight="1">
      <c r="B104" s="198"/>
      <c r="D104" s="199" t="s">
        <v>2207</v>
      </c>
      <c r="E104" s="200"/>
      <c r="F104" s="200"/>
      <c r="G104" s="200"/>
      <c r="H104" s="200"/>
      <c r="I104" s="200"/>
      <c r="J104" s="201">
        <f>J210</f>
        <v>0</v>
      </c>
      <c r="L104" s="198"/>
    </row>
    <row r="105" spans="1:31" s="197" customFormat="1" ht="19.899999999999999" customHeight="1">
      <c r="B105" s="198"/>
      <c r="D105" s="199" t="s">
        <v>2208</v>
      </c>
      <c r="E105" s="200"/>
      <c r="F105" s="200"/>
      <c r="G105" s="200"/>
      <c r="H105" s="200"/>
      <c r="I105" s="200"/>
      <c r="J105" s="201">
        <f>J251</f>
        <v>0</v>
      </c>
      <c r="L105" s="198"/>
    </row>
    <row r="106" spans="1:31" s="197" customFormat="1" ht="19.899999999999999" customHeight="1">
      <c r="B106" s="198"/>
      <c r="D106" s="199" t="s">
        <v>2209</v>
      </c>
      <c r="E106" s="200"/>
      <c r="F106" s="200"/>
      <c r="G106" s="200"/>
      <c r="H106" s="200"/>
      <c r="I106" s="200"/>
      <c r="J106" s="201">
        <f>J281</f>
        <v>0</v>
      </c>
      <c r="L106" s="198"/>
    </row>
    <row r="107" spans="1:31" s="197" customFormat="1" ht="19.899999999999999" customHeight="1">
      <c r="B107" s="198"/>
      <c r="D107" s="199" t="s">
        <v>2210</v>
      </c>
      <c r="E107" s="200"/>
      <c r="F107" s="200"/>
      <c r="G107" s="200"/>
      <c r="H107" s="200"/>
      <c r="I107" s="200"/>
      <c r="J107" s="201">
        <f>J300</f>
        <v>0</v>
      </c>
      <c r="L107" s="198"/>
    </row>
    <row r="108" spans="1:31" s="197" customFormat="1" ht="19.899999999999999" customHeight="1">
      <c r="B108" s="198"/>
      <c r="D108" s="199" t="s">
        <v>2211</v>
      </c>
      <c r="E108" s="200"/>
      <c r="F108" s="200"/>
      <c r="G108" s="200"/>
      <c r="H108" s="200"/>
      <c r="I108" s="200"/>
      <c r="J108" s="201">
        <f>J333</f>
        <v>0</v>
      </c>
      <c r="L108" s="198"/>
    </row>
    <row r="109" spans="1:31" s="197" customFormat="1" ht="19.899999999999999" customHeight="1">
      <c r="B109" s="198"/>
      <c r="D109" s="199" t="s">
        <v>2212</v>
      </c>
      <c r="E109" s="200"/>
      <c r="F109" s="200"/>
      <c r="G109" s="200"/>
      <c r="H109" s="200"/>
      <c r="I109" s="200"/>
      <c r="J109" s="201">
        <f>J338</f>
        <v>0</v>
      </c>
      <c r="L109" s="198"/>
    </row>
    <row r="110" spans="1:31" s="197" customFormat="1" ht="19.899999999999999" customHeight="1">
      <c r="B110" s="198"/>
      <c r="D110" s="199" t="s">
        <v>2213</v>
      </c>
      <c r="E110" s="200"/>
      <c r="F110" s="200"/>
      <c r="G110" s="200"/>
      <c r="H110" s="200"/>
      <c r="I110" s="200"/>
      <c r="J110" s="201">
        <f>J353</f>
        <v>0</v>
      </c>
      <c r="L110" s="198"/>
    </row>
    <row r="111" spans="1:31" s="151" customFormat="1" ht="21.75" customHeight="1">
      <c r="A111" s="147"/>
      <c r="B111" s="148"/>
      <c r="C111" s="147"/>
      <c r="D111" s="147"/>
      <c r="E111" s="147"/>
      <c r="F111" s="147"/>
      <c r="G111" s="147"/>
      <c r="H111" s="147"/>
      <c r="I111" s="147"/>
      <c r="J111" s="147"/>
      <c r="K111" s="147"/>
      <c r="L111" s="150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</row>
    <row r="112" spans="1:31" s="151" customFormat="1" ht="6.95" customHeight="1">
      <c r="A112" s="147"/>
      <c r="B112" s="184"/>
      <c r="C112" s="185"/>
      <c r="D112" s="185"/>
      <c r="E112" s="185"/>
      <c r="F112" s="185"/>
      <c r="G112" s="185"/>
      <c r="H112" s="185"/>
      <c r="I112" s="185"/>
      <c r="J112" s="185"/>
      <c r="K112" s="185"/>
      <c r="L112" s="150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</row>
    <row r="116" spans="1:31" s="151" customFormat="1" ht="6.95" customHeight="1">
      <c r="A116" s="147"/>
      <c r="B116" s="186"/>
      <c r="C116" s="187"/>
      <c r="D116" s="187"/>
      <c r="E116" s="187"/>
      <c r="F116" s="187"/>
      <c r="G116" s="187"/>
      <c r="H116" s="187"/>
      <c r="I116" s="187"/>
      <c r="J116" s="187"/>
      <c r="K116" s="187"/>
      <c r="L116" s="150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</row>
    <row r="117" spans="1:31" s="151" customFormat="1" ht="24.95" customHeight="1">
      <c r="A117" s="147"/>
      <c r="B117" s="148"/>
      <c r="C117" s="142" t="s">
        <v>172</v>
      </c>
      <c r="D117" s="147"/>
      <c r="E117" s="147"/>
      <c r="F117" s="147"/>
      <c r="G117" s="147"/>
      <c r="H117" s="147"/>
      <c r="I117" s="147"/>
      <c r="J117" s="147"/>
      <c r="K117" s="147"/>
      <c r="L117" s="150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</row>
    <row r="118" spans="1:31" s="151" customFormat="1" ht="6.95" customHeight="1">
      <c r="A118" s="147"/>
      <c r="B118" s="148"/>
      <c r="C118" s="147"/>
      <c r="D118" s="147"/>
      <c r="E118" s="147"/>
      <c r="F118" s="147"/>
      <c r="G118" s="147"/>
      <c r="H118" s="147"/>
      <c r="I118" s="147"/>
      <c r="J118" s="147"/>
      <c r="K118" s="147"/>
      <c r="L118" s="150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</row>
    <row r="119" spans="1:31" s="151" customFormat="1" ht="12" customHeight="1">
      <c r="A119" s="147"/>
      <c r="B119" s="148"/>
      <c r="C119" s="144" t="s">
        <v>16</v>
      </c>
      <c r="D119" s="147"/>
      <c r="E119" s="147"/>
      <c r="F119" s="147"/>
      <c r="G119" s="147"/>
      <c r="H119" s="147"/>
      <c r="I119" s="147"/>
      <c r="J119" s="147"/>
      <c r="K119" s="147"/>
      <c r="L119" s="150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</row>
    <row r="120" spans="1:31" s="151" customFormat="1" ht="16.5" customHeight="1">
      <c r="A120" s="147"/>
      <c r="B120" s="148"/>
      <c r="C120" s="147"/>
      <c r="D120" s="147"/>
      <c r="E120" s="145" t="str">
        <f>E7</f>
        <v>Rekonstrukce měnírny Sad Boženy Němcové</v>
      </c>
      <c r="F120" s="146"/>
      <c r="G120" s="146"/>
      <c r="H120" s="146"/>
      <c r="I120" s="147"/>
      <c r="J120" s="147"/>
      <c r="K120" s="147"/>
      <c r="L120" s="150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</row>
    <row r="121" spans="1:31" s="151" customFormat="1" ht="12" customHeight="1">
      <c r="A121" s="147"/>
      <c r="B121" s="148"/>
      <c r="C121" s="144" t="s">
        <v>138</v>
      </c>
      <c r="D121" s="147"/>
      <c r="E121" s="147"/>
      <c r="F121" s="147"/>
      <c r="G121" s="147"/>
      <c r="H121" s="147"/>
      <c r="I121" s="147"/>
      <c r="J121" s="147"/>
      <c r="K121" s="147"/>
      <c r="L121" s="150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pans="1:31" s="151" customFormat="1" ht="16.5" customHeight="1">
      <c r="A122" s="147"/>
      <c r="B122" s="148"/>
      <c r="C122" s="147"/>
      <c r="D122" s="147"/>
      <c r="E122" s="152" t="str">
        <f>E9</f>
        <v>PS2 - Rozvodna 22kV</v>
      </c>
      <c r="F122" s="149"/>
      <c r="G122" s="149"/>
      <c r="H122" s="149"/>
      <c r="I122" s="147"/>
      <c r="J122" s="147"/>
      <c r="K122" s="147"/>
      <c r="L122" s="150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</row>
    <row r="123" spans="1:31" s="151" customFormat="1" ht="6.95" customHeight="1">
      <c r="A123" s="147"/>
      <c r="B123" s="148"/>
      <c r="C123" s="147"/>
      <c r="D123" s="147"/>
      <c r="E123" s="147"/>
      <c r="F123" s="147"/>
      <c r="G123" s="147"/>
      <c r="H123" s="147"/>
      <c r="I123" s="147"/>
      <c r="J123" s="147"/>
      <c r="K123" s="147"/>
      <c r="L123" s="150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</row>
    <row r="124" spans="1:31" s="151" customFormat="1" ht="12" customHeight="1">
      <c r="A124" s="147"/>
      <c r="B124" s="148"/>
      <c r="C124" s="144" t="s">
        <v>20</v>
      </c>
      <c r="D124" s="147"/>
      <c r="E124" s="147"/>
      <c r="F124" s="153" t="str">
        <f>F12</f>
        <v xml:space="preserve"> </v>
      </c>
      <c r="G124" s="147"/>
      <c r="H124" s="147"/>
      <c r="I124" s="144" t="s">
        <v>22</v>
      </c>
      <c r="J124" s="154" t="str">
        <f>IF(J12="","",J12)</f>
        <v>30. 6. 2020</v>
      </c>
      <c r="K124" s="147"/>
      <c r="L124" s="150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</row>
    <row r="125" spans="1:31" s="151" customFormat="1" ht="6.95" customHeight="1">
      <c r="A125" s="147"/>
      <c r="B125" s="148"/>
      <c r="C125" s="147"/>
      <c r="D125" s="147"/>
      <c r="E125" s="147"/>
      <c r="F125" s="147"/>
      <c r="G125" s="147"/>
      <c r="H125" s="147"/>
      <c r="I125" s="147"/>
      <c r="J125" s="147"/>
      <c r="K125" s="147"/>
      <c r="L125" s="150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</row>
    <row r="126" spans="1:31" s="151" customFormat="1" ht="15.2" customHeight="1">
      <c r="A126" s="147"/>
      <c r="B126" s="148"/>
      <c r="C126" s="144" t="s">
        <v>24</v>
      </c>
      <c r="D126" s="147"/>
      <c r="E126" s="147"/>
      <c r="F126" s="153" t="str">
        <f>E15</f>
        <v>Dopravní podnik Ostrava a.s.</v>
      </c>
      <c r="G126" s="147"/>
      <c r="H126" s="147"/>
      <c r="I126" s="144" t="s">
        <v>30</v>
      </c>
      <c r="J126" s="188" t="str">
        <f>E21</f>
        <v>Ing. Jaromír Ferdian</v>
      </c>
      <c r="K126" s="147"/>
      <c r="L126" s="150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</row>
    <row r="127" spans="1:31" s="151" customFormat="1" ht="15.2" customHeight="1">
      <c r="A127" s="147"/>
      <c r="B127" s="148"/>
      <c r="C127" s="144" t="s">
        <v>28</v>
      </c>
      <c r="D127" s="147"/>
      <c r="E127" s="147"/>
      <c r="F127" s="262" t="str">
        <f>IF(E18="","",E18)</f>
        <v>Vyplň údaj</v>
      </c>
      <c r="G127" s="147"/>
      <c r="H127" s="147"/>
      <c r="I127" s="144" t="s">
        <v>33</v>
      </c>
      <c r="J127" s="263" t="str">
        <f>E24</f>
        <v xml:space="preserve"> </v>
      </c>
      <c r="K127" s="147"/>
      <c r="L127" s="150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</row>
    <row r="128" spans="1:31" s="151" customFormat="1" ht="10.35" customHeight="1">
      <c r="A128" s="147"/>
      <c r="B128" s="148"/>
      <c r="C128" s="147"/>
      <c r="D128" s="147"/>
      <c r="E128" s="147"/>
      <c r="F128" s="147"/>
      <c r="G128" s="147"/>
      <c r="H128" s="147"/>
      <c r="I128" s="147"/>
      <c r="J128" s="147"/>
      <c r="K128" s="147"/>
      <c r="L128" s="150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</row>
    <row r="129" spans="1:65" s="212" customFormat="1" ht="29.25" customHeight="1">
      <c r="A129" s="202"/>
      <c r="B129" s="203"/>
      <c r="C129" s="204" t="s">
        <v>173</v>
      </c>
      <c r="D129" s="205" t="s">
        <v>62</v>
      </c>
      <c r="E129" s="205" t="s">
        <v>58</v>
      </c>
      <c r="F129" s="205" t="s">
        <v>59</v>
      </c>
      <c r="G129" s="205" t="s">
        <v>174</v>
      </c>
      <c r="H129" s="205" t="s">
        <v>175</v>
      </c>
      <c r="I129" s="205" t="s">
        <v>176</v>
      </c>
      <c r="J129" s="206" t="s">
        <v>144</v>
      </c>
      <c r="K129" s="207" t="s">
        <v>177</v>
      </c>
      <c r="L129" s="208"/>
      <c r="M129" s="209" t="s">
        <v>1</v>
      </c>
      <c r="N129" s="210" t="s">
        <v>41</v>
      </c>
      <c r="O129" s="210" t="s">
        <v>178</v>
      </c>
      <c r="P129" s="210" t="s">
        <v>179</v>
      </c>
      <c r="Q129" s="210" t="s">
        <v>180</v>
      </c>
      <c r="R129" s="210" t="s">
        <v>181</v>
      </c>
      <c r="S129" s="210" t="s">
        <v>182</v>
      </c>
      <c r="T129" s="211" t="s">
        <v>183</v>
      </c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</row>
    <row r="130" spans="1:65" s="151" customFormat="1" ht="22.9" customHeight="1">
      <c r="A130" s="147"/>
      <c r="B130" s="148"/>
      <c r="C130" s="213" t="s">
        <v>184</v>
      </c>
      <c r="D130" s="147"/>
      <c r="E130" s="147"/>
      <c r="F130" s="147"/>
      <c r="G130" s="147"/>
      <c r="H130" s="147"/>
      <c r="I130" s="147"/>
      <c r="J130" s="214">
        <f>BK130</f>
        <v>0</v>
      </c>
      <c r="K130" s="147"/>
      <c r="L130" s="148"/>
      <c r="M130" s="215"/>
      <c r="N130" s="216"/>
      <c r="O130" s="163"/>
      <c r="P130" s="217">
        <f>P131+P155</f>
        <v>0</v>
      </c>
      <c r="Q130" s="163"/>
      <c r="R130" s="217">
        <f>R131+R155</f>
        <v>0</v>
      </c>
      <c r="S130" s="163"/>
      <c r="T130" s="218">
        <f>T131+T155</f>
        <v>0</v>
      </c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T130" s="138" t="s">
        <v>76</v>
      </c>
      <c r="AU130" s="138" t="s">
        <v>146</v>
      </c>
      <c r="BK130" s="219">
        <f>BK131+BK155</f>
        <v>0</v>
      </c>
    </row>
    <row r="131" spans="1:65" s="220" customFormat="1" ht="25.9" customHeight="1">
      <c r="B131" s="221"/>
      <c r="D131" s="222" t="s">
        <v>76</v>
      </c>
      <c r="E131" s="223" t="s">
        <v>2066</v>
      </c>
      <c r="F131" s="223" t="s">
        <v>2214</v>
      </c>
      <c r="J131" s="224">
        <f>BK131</f>
        <v>0</v>
      </c>
      <c r="L131" s="221"/>
      <c r="M131" s="225"/>
      <c r="N131" s="226"/>
      <c r="O131" s="226"/>
      <c r="P131" s="227">
        <f>P132+P133+P148+P152</f>
        <v>0</v>
      </c>
      <c r="Q131" s="226"/>
      <c r="R131" s="227">
        <f>R132+R133+R148+R152</f>
        <v>0</v>
      </c>
      <c r="S131" s="226"/>
      <c r="T131" s="228">
        <f>T132+T133+T148+T152</f>
        <v>0</v>
      </c>
      <c r="AR131" s="222" t="s">
        <v>84</v>
      </c>
      <c r="AT131" s="229" t="s">
        <v>76</v>
      </c>
      <c r="AU131" s="229" t="s">
        <v>77</v>
      </c>
      <c r="AY131" s="222" t="s">
        <v>187</v>
      </c>
      <c r="BK131" s="230">
        <f>BK132+BK133+BK148+BK152</f>
        <v>0</v>
      </c>
    </row>
    <row r="132" spans="1:65" s="151" customFormat="1" ht="16.5" customHeight="1">
      <c r="A132" s="147"/>
      <c r="B132" s="148"/>
      <c r="C132" s="233" t="s">
        <v>77</v>
      </c>
      <c r="D132" s="233" t="s">
        <v>189</v>
      </c>
      <c r="E132" s="234" t="s">
        <v>2215</v>
      </c>
      <c r="F132" s="235" t="s">
        <v>2216</v>
      </c>
      <c r="G132" s="236" t="s">
        <v>2070</v>
      </c>
      <c r="H132" s="237">
        <v>2</v>
      </c>
      <c r="I132" s="88"/>
      <c r="J132" s="238">
        <f>ROUND(I132*H132,2)</f>
        <v>0</v>
      </c>
      <c r="K132" s="239"/>
      <c r="L132" s="148"/>
      <c r="M132" s="240" t="s">
        <v>1</v>
      </c>
      <c r="N132" s="241" t="s">
        <v>42</v>
      </c>
      <c r="O132" s="242"/>
      <c r="P132" s="243">
        <f>O132*H132</f>
        <v>0</v>
      </c>
      <c r="Q132" s="243">
        <v>0</v>
      </c>
      <c r="R132" s="243">
        <f>Q132*H132</f>
        <v>0</v>
      </c>
      <c r="S132" s="243">
        <v>0</v>
      </c>
      <c r="T132" s="244">
        <f>S132*H132</f>
        <v>0</v>
      </c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R132" s="245" t="s">
        <v>193</v>
      </c>
      <c r="AT132" s="245" t="s">
        <v>189</v>
      </c>
      <c r="AU132" s="245" t="s">
        <v>84</v>
      </c>
      <c r="AY132" s="138" t="s">
        <v>187</v>
      </c>
      <c r="BE132" s="246">
        <f>IF(N132="základní",J132,0)</f>
        <v>0</v>
      </c>
      <c r="BF132" s="246">
        <f>IF(N132="snížená",J132,0)</f>
        <v>0</v>
      </c>
      <c r="BG132" s="246">
        <f>IF(N132="zákl. přenesená",J132,0)</f>
        <v>0</v>
      </c>
      <c r="BH132" s="246">
        <f>IF(N132="sníž. přenesená",J132,0)</f>
        <v>0</v>
      </c>
      <c r="BI132" s="246">
        <f>IF(N132="nulová",J132,0)</f>
        <v>0</v>
      </c>
      <c r="BJ132" s="138" t="s">
        <v>84</v>
      </c>
      <c r="BK132" s="246">
        <f>ROUND(I132*H132,2)</f>
        <v>0</v>
      </c>
      <c r="BL132" s="138" t="s">
        <v>193</v>
      </c>
      <c r="BM132" s="245" t="s">
        <v>86</v>
      </c>
    </row>
    <row r="133" spans="1:65" s="220" customFormat="1" ht="22.9" customHeight="1">
      <c r="B133" s="221"/>
      <c r="D133" s="222" t="s">
        <v>76</v>
      </c>
      <c r="E133" s="231" t="s">
        <v>2077</v>
      </c>
      <c r="F133" s="231" t="s">
        <v>2217</v>
      </c>
      <c r="J133" s="232">
        <f>BK133</f>
        <v>0</v>
      </c>
      <c r="L133" s="221"/>
      <c r="M133" s="225"/>
      <c r="N133" s="226"/>
      <c r="O133" s="226"/>
      <c r="P133" s="227">
        <f>SUM(P134:P147)</f>
        <v>0</v>
      </c>
      <c r="Q133" s="226"/>
      <c r="R133" s="227">
        <f>SUM(R134:R147)</f>
        <v>0</v>
      </c>
      <c r="S133" s="226"/>
      <c r="T133" s="228">
        <f>SUM(T134:T147)</f>
        <v>0</v>
      </c>
      <c r="AR133" s="222" t="s">
        <v>84</v>
      </c>
      <c r="AT133" s="229" t="s">
        <v>76</v>
      </c>
      <c r="AU133" s="229" t="s">
        <v>84</v>
      </c>
      <c r="AY133" s="222" t="s">
        <v>187</v>
      </c>
      <c r="BK133" s="230">
        <f>SUM(BK134:BK147)</f>
        <v>0</v>
      </c>
    </row>
    <row r="134" spans="1:65" s="151" customFormat="1" ht="21.75" customHeight="1">
      <c r="A134" s="147"/>
      <c r="B134" s="148"/>
      <c r="C134" s="233" t="s">
        <v>77</v>
      </c>
      <c r="D134" s="233" t="s">
        <v>189</v>
      </c>
      <c r="E134" s="234" t="s">
        <v>2218</v>
      </c>
      <c r="F134" s="235" t="s">
        <v>2219</v>
      </c>
      <c r="G134" s="236" t="s">
        <v>2070</v>
      </c>
      <c r="H134" s="237">
        <v>2</v>
      </c>
      <c r="I134" s="88"/>
      <c r="J134" s="238">
        <f t="shared" ref="J134:J147" si="0">ROUND(I134*H134,2)</f>
        <v>0</v>
      </c>
      <c r="K134" s="239"/>
      <c r="L134" s="148"/>
      <c r="M134" s="240" t="s">
        <v>1</v>
      </c>
      <c r="N134" s="241" t="s">
        <v>42</v>
      </c>
      <c r="O134" s="242"/>
      <c r="P134" s="243">
        <f t="shared" ref="P134:P147" si="1">O134*H134</f>
        <v>0</v>
      </c>
      <c r="Q134" s="243">
        <v>0</v>
      </c>
      <c r="R134" s="243">
        <f t="shared" ref="R134:R147" si="2">Q134*H134</f>
        <v>0</v>
      </c>
      <c r="S134" s="243">
        <v>0</v>
      </c>
      <c r="T134" s="244">
        <f t="shared" ref="T134:T147" si="3">S134*H134</f>
        <v>0</v>
      </c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R134" s="245" t="s">
        <v>193</v>
      </c>
      <c r="AT134" s="245" t="s">
        <v>189</v>
      </c>
      <c r="AU134" s="245" t="s">
        <v>86</v>
      </c>
      <c r="AY134" s="138" t="s">
        <v>187</v>
      </c>
      <c r="BE134" s="246">
        <f t="shared" ref="BE134:BE147" si="4">IF(N134="základní",J134,0)</f>
        <v>0</v>
      </c>
      <c r="BF134" s="246">
        <f t="shared" ref="BF134:BF147" si="5">IF(N134="snížená",J134,0)</f>
        <v>0</v>
      </c>
      <c r="BG134" s="246">
        <f t="shared" ref="BG134:BG147" si="6">IF(N134="zákl. přenesená",J134,0)</f>
        <v>0</v>
      </c>
      <c r="BH134" s="246">
        <f t="shared" ref="BH134:BH147" si="7">IF(N134="sníž. přenesená",J134,0)</f>
        <v>0</v>
      </c>
      <c r="BI134" s="246">
        <f t="shared" ref="BI134:BI147" si="8">IF(N134="nulová",J134,0)</f>
        <v>0</v>
      </c>
      <c r="BJ134" s="138" t="s">
        <v>84</v>
      </c>
      <c r="BK134" s="246">
        <f t="shared" ref="BK134:BK147" si="9">ROUND(I134*H134,2)</f>
        <v>0</v>
      </c>
      <c r="BL134" s="138" t="s">
        <v>193</v>
      </c>
      <c r="BM134" s="245" t="s">
        <v>193</v>
      </c>
    </row>
    <row r="135" spans="1:65" s="151" customFormat="1" ht="16.5" customHeight="1">
      <c r="A135" s="147"/>
      <c r="B135" s="148"/>
      <c r="C135" s="233" t="s">
        <v>77</v>
      </c>
      <c r="D135" s="233" t="s">
        <v>189</v>
      </c>
      <c r="E135" s="234" t="s">
        <v>2220</v>
      </c>
      <c r="F135" s="235" t="s">
        <v>2221</v>
      </c>
      <c r="G135" s="236" t="s">
        <v>2070</v>
      </c>
      <c r="H135" s="237">
        <v>2</v>
      </c>
      <c r="I135" s="88"/>
      <c r="J135" s="238">
        <f t="shared" si="0"/>
        <v>0</v>
      </c>
      <c r="K135" s="239"/>
      <c r="L135" s="148"/>
      <c r="M135" s="240" t="s">
        <v>1</v>
      </c>
      <c r="N135" s="241" t="s">
        <v>42</v>
      </c>
      <c r="O135" s="242"/>
      <c r="P135" s="243">
        <f t="shared" si="1"/>
        <v>0</v>
      </c>
      <c r="Q135" s="243">
        <v>0</v>
      </c>
      <c r="R135" s="243">
        <f t="shared" si="2"/>
        <v>0</v>
      </c>
      <c r="S135" s="243">
        <v>0</v>
      </c>
      <c r="T135" s="244">
        <f t="shared" si="3"/>
        <v>0</v>
      </c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R135" s="245" t="s">
        <v>193</v>
      </c>
      <c r="AT135" s="245" t="s">
        <v>189</v>
      </c>
      <c r="AU135" s="245" t="s">
        <v>86</v>
      </c>
      <c r="AY135" s="138" t="s">
        <v>187</v>
      </c>
      <c r="BE135" s="246">
        <f t="shared" si="4"/>
        <v>0</v>
      </c>
      <c r="BF135" s="246">
        <f t="shared" si="5"/>
        <v>0</v>
      </c>
      <c r="BG135" s="246">
        <f t="shared" si="6"/>
        <v>0</v>
      </c>
      <c r="BH135" s="246">
        <f t="shared" si="7"/>
        <v>0</v>
      </c>
      <c r="BI135" s="246">
        <f t="shared" si="8"/>
        <v>0</v>
      </c>
      <c r="BJ135" s="138" t="s">
        <v>84</v>
      </c>
      <c r="BK135" s="246">
        <f t="shared" si="9"/>
        <v>0</v>
      </c>
      <c r="BL135" s="138" t="s">
        <v>193</v>
      </c>
      <c r="BM135" s="245" t="s">
        <v>211</v>
      </c>
    </row>
    <row r="136" spans="1:65" s="151" customFormat="1" ht="16.5" customHeight="1">
      <c r="A136" s="147"/>
      <c r="B136" s="148"/>
      <c r="C136" s="233" t="s">
        <v>77</v>
      </c>
      <c r="D136" s="233" t="s">
        <v>189</v>
      </c>
      <c r="E136" s="234" t="s">
        <v>2222</v>
      </c>
      <c r="F136" s="235" t="s">
        <v>2223</v>
      </c>
      <c r="G136" s="236" t="s">
        <v>2070</v>
      </c>
      <c r="H136" s="237">
        <v>2</v>
      </c>
      <c r="I136" s="88"/>
      <c r="J136" s="238">
        <f t="shared" si="0"/>
        <v>0</v>
      </c>
      <c r="K136" s="239"/>
      <c r="L136" s="148"/>
      <c r="M136" s="240" t="s">
        <v>1</v>
      </c>
      <c r="N136" s="241" t="s">
        <v>42</v>
      </c>
      <c r="O136" s="242"/>
      <c r="P136" s="243">
        <f t="shared" si="1"/>
        <v>0</v>
      </c>
      <c r="Q136" s="243">
        <v>0</v>
      </c>
      <c r="R136" s="243">
        <f t="shared" si="2"/>
        <v>0</v>
      </c>
      <c r="S136" s="243">
        <v>0</v>
      </c>
      <c r="T136" s="244">
        <f t="shared" si="3"/>
        <v>0</v>
      </c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R136" s="245" t="s">
        <v>193</v>
      </c>
      <c r="AT136" s="245" t="s">
        <v>189</v>
      </c>
      <c r="AU136" s="245" t="s">
        <v>86</v>
      </c>
      <c r="AY136" s="138" t="s">
        <v>187</v>
      </c>
      <c r="BE136" s="246">
        <f t="shared" si="4"/>
        <v>0</v>
      </c>
      <c r="BF136" s="246">
        <f t="shared" si="5"/>
        <v>0</v>
      </c>
      <c r="BG136" s="246">
        <f t="shared" si="6"/>
        <v>0</v>
      </c>
      <c r="BH136" s="246">
        <f t="shared" si="7"/>
        <v>0</v>
      </c>
      <c r="BI136" s="246">
        <f t="shared" si="8"/>
        <v>0</v>
      </c>
      <c r="BJ136" s="138" t="s">
        <v>84</v>
      </c>
      <c r="BK136" s="246">
        <f t="shared" si="9"/>
        <v>0</v>
      </c>
      <c r="BL136" s="138" t="s">
        <v>193</v>
      </c>
      <c r="BM136" s="245" t="s">
        <v>219</v>
      </c>
    </row>
    <row r="137" spans="1:65" s="151" customFormat="1" ht="16.5" customHeight="1">
      <c r="A137" s="147"/>
      <c r="B137" s="148"/>
      <c r="C137" s="233" t="s">
        <v>77</v>
      </c>
      <c r="D137" s="233" t="s">
        <v>189</v>
      </c>
      <c r="E137" s="234" t="s">
        <v>2224</v>
      </c>
      <c r="F137" s="235" t="s">
        <v>2225</v>
      </c>
      <c r="G137" s="236" t="s">
        <v>2070</v>
      </c>
      <c r="H137" s="237">
        <v>4</v>
      </c>
      <c r="I137" s="88"/>
      <c r="J137" s="238">
        <f t="shared" si="0"/>
        <v>0</v>
      </c>
      <c r="K137" s="239"/>
      <c r="L137" s="148"/>
      <c r="M137" s="240" t="s">
        <v>1</v>
      </c>
      <c r="N137" s="241" t="s">
        <v>42</v>
      </c>
      <c r="O137" s="242"/>
      <c r="P137" s="243">
        <f t="shared" si="1"/>
        <v>0</v>
      </c>
      <c r="Q137" s="243">
        <v>0</v>
      </c>
      <c r="R137" s="243">
        <f t="shared" si="2"/>
        <v>0</v>
      </c>
      <c r="S137" s="243">
        <v>0</v>
      </c>
      <c r="T137" s="244">
        <f t="shared" si="3"/>
        <v>0</v>
      </c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R137" s="245" t="s">
        <v>193</v>
      </c>
      <c r="AT137" s="245" t="s">
        <v>189</v>
      </c>
      <c r="AU137" s="245" t="s">
        <v>86</v>
      </c>
      <c r="AY137" s="138" t="s">
        <v>187</v>
      </c>
      <c r="BE137" s="246">
        <f t="shared" si="4"/>
        <v>0</v>
      </c>
      <c r="BF137" s="246">
        <f t="shared" si="5"/>
        <v>0</v>
      </c>
      <c r="BG137" s="246">
        <f t="shared" si="6"/>
        <v>0</v>
      </c>
      <c r="BH137" s="246">
        <f t="shared" si="7"/>
        <v>0</v>
      </c>
      <c r="BI137" s="246">
        <f t="shared" si="8"/>
        <v>0</v>
      </c>
      <c r="BJ137" s="138" t="s">
        <v>84</v>
      </c>
      <c r="BK137" s="246">
        <f t="shared" si="9"/>
        <v>0</v>
      </c>
      <c r="BL137" s="138" t="s">
        <v>193</v>
      </c>
      <c r="BM137" s="245" t="s">
        <v>229</v>
      </c>
    </row>
    <row r="138" spans="1:65" s="151" customFormat="1" ht="33" customHeight="1">
      <c r="A138" s="147"/>
      <c r="B138" s="148"/>
      <c r="C138" s="233" t="s">
        <v>77</v>
      </c>
      <c r="D138" s="233" t="s">
        <v>189</v>
      </c>
      <c r="E138" s="234" t="s">
        <v>2226</v>
      </c>
      <c r="F138" s="235" t="s">
        <v>2227</v>
      </c>
      <c r="G138" s="236" t="s">
        <v>2070</v>
      </c>
      <c r="H138" s="237">
        <v>6</v>
      </c>
      <c r="I138" s="88"/>
      <c r="J138" s="238">
        <f t="shared" si="0"/>
        <v>0</v>
      </c>
      <c r="K138" s="239"/>
      <c r="L138" s="148"/>
      <c r="M138" s="240" t="s">
        <v>1</v>
      </c>
      <c r="N138" s="241" t="s">
        <v>42</v>
      </c>
      <c r="O138" s="242"/>
      <c r="P138" s="243">
        <f t="shared" si="1"/>
        <v>0</v>
      </c>
      <c r="Q138" s="243">
        <v>0</v>
      </c>
      <c r="R138" s="243">
        <f t="shared" si="2"/>
        <v>0</v>
      </c>
      <c r="S138" s="243">
        <v>0</v>
      </c>
      <c r="T138" s="244">
        <f t="shared" si="3"/>
        <v>0</v>
      </c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R138" s="245" t="s">
        <v>193</v>
      </c>
      <c r="AT138" s="245" t="s">
        <v>189</v>
      </c>
      <c r="AU138" s="245" t="s">
        <v>86</v>
      </c>
      <c r="AY138" s="138" t="s">
        <v>187</v>
      </c>
      <c r="BE138" s="246">
        <f t="shared" si="4"/>
        <v>0</v>
      </c>
      <c r="BF138" s="246">
        <f t="shared" si="5"/>
        <v>0</v>
      </c>
      <c r="BG138" s="246">
        <f t="shared" si="6"/>
        <v>0</v>
      </c>
      <c r="BH138" s="246">
        <f t="shared" si="7"/>
        <v>0</v>
      </c>
      <c r="BI138" s="246">
        <f t="shared" si="8"/>
        <v>0</v>
      </c>
      <c r="BJ138" s="138" t="s">
        <v>84</v>
      </c>
      <c r="BK138" s="246">
        <f t="shared" si="9"/>
        <v>0</v>
      </c>
      <c r="BL138" s="138" t="s">
        <v>193</v>
      </c>
      <c r="BM138" s="245" t="s">
        <v>237</v>
      </c>
    </row>
    <row r="139" spans="1:65" s="151" customFormat="1" ht="16.5" customHeight="1">
      <c r="A139" s="147"/>
      <c r="B139" s="148"/>
      <c r="C139" s="233" t="s">
        <v>77</v>
      </c>
      <c r="D139" s="233" t="s">
        <v>189</v>
      </c>
      <c r="E139" s="234" t="s">
        <v>2228</v>
      </c>
      <c r="F139" s="235" t="s">
        <v>2229</v>
      </c>
      <c r="G139" s="236" t="s">
        <v>2070</v>
      </c>
      <c r="H139" s="237">
        <v>6</v>
      </c>
      <c r="I139" s="88"/>
      <c r="J139" s="238">
        <f t="shared" si="0"/>
        <v>0</v>
      </c>
      <c r="K139" s="239"/>
      <c r="L139" s="148"/>
      <c r="M139" s="240" t="s">
        <v>1</v>
      </c>
      <c r="N139" s="241" t="s">
        <v>42</v>
      </c>
      <c r="O139" s="242"/>
      <c r="P139" s="243">
        <f t="shared" si="1"/>
        <v>0</v>
      </c>
      <c r="Q139" s="243">
        <v>0</v>
      </c>
      <c r="R139" s="243">
        <f t="shared" si="2"/>
        <v>0</v>
      </c>
      <c r="S139" s="243">
        <v>0</v>
      </c>
      <c r="T139" s="244">
        <f t="shared" si="3"/>
        <v>0</v>
      </c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R139" s="245" t="s">
        <v>193</v>
      </c>
      <c r="AT139" s="245" t="s">
        <v>189</v>
      </c>
      <c r="AU139" s="245" t="s">
        <v>86</v>
      </c>
      <c r="AY139" s="138" t="s">
        <v>187</v>
      </c>
      <c r="BE139" s="246">
        <f t="shared" si="4"/>
        <v>0</v>
      </c>
      <c r="BF139" s="246">
        <f t="shared" si="5"/>
        <v>0</v>
      </c>
      <c r="BG139" s="246">
        <f t="shared" si="6"/>
        <v>0</v>
      </c>
      <c r="BH139" s="246">
        <f t="shared" si="7"/>
        <v>0</v>
      </c>
      <c r="BI139" s="246">
        <f t="shared" si="8"/>
        <v>0</v>
      </c>
      <c r="BJ139" s="138" t="s">
        <v>84</v>
      </c>
      <c r="BK139" s="246">
        <f t="shared" si="9"/>
        <v>0</v>
      </c>
      <c r="BL139" s="138" t="s">
        <v>193</v>
      </c>
      <c r="BM139" s="245" t="s">
        <v>245</v>
      </c>
    </row>
    <row r="140" spans="1:65" s="151" customFormat="1" ht="16.5" customHeight="1">
      <c r="A140" s="147"/>
      <c r="B140" s="148"/>
      <c r="C140" s="233" t="s">
        <v>77</v>
      </c>
      <c r="D140" s="233" t="s">
        <v>189</v>
      </c>
      <c r="E140" s="234" t="s">
        <v>2230</v>
      </c>
      <c r="F140" s="235" t="s">
        <v>2231</v>
      </c>
      <c r="G140" s="236" t="s">
        <v>296</v>
      </c>
      <c r="H140" s="237">
        <v>8</v>
      </c>
      <c r="I140" s="88"/>
      <c r="J140" s="238">
        <f t="shared" si="0"/>
        <v>0</v>
      </c>
      <c r="K140" s="239"/>
      <c r="L140" s="148"/>
      <c r="M140" s="240" t="s">
        <v>1</v>
      </c>
      <c r="N140" s="241" t="s">
        <v>42</v>
      </c>
      <c r="O140" s="242"/>
      <c r="P140" s="243">
        <f t="shared" si="1"/>
        <v>0</v>
      </c>
      <c r="Q140" s="243">
        <v>0</v>
      </c>
      <c r="R140" s="243">
        <f t="shared" si="2"/>
        <v>0</v>
      </c>
      <c r="S140" s="243">
        <v>0</v>
      </c>
      <c r="T140" s="244">
        <f t="shared" si="3"/>
        <v>0</v>
      </c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R140" s="245" t="s">
        <v>193</v>
      </c>
      <c r="AT140" s="245" t="s">
        <v>189</v>
      </c>
      <c r="AU140" s="245" t="s">
        <v>86</v>
      </c>
      <c r="AY140" s="138" t="s">
        <v>187</v>
      </c>
      <c r="BE140" s="246">
        <f t="shared" si="4"/>
        <v>0</v>
      </c>
      <c r="BF140" s="246">
        <f t="shared" si="5"/>
        <v>0</v>
      </c>
      <c r="BG140" s="246">
        <f t="shared" si="6"/>
        <v>0</v>
      </c>
      <c r="BH140" s="246">
        <f t="shared" si="7"/>
        <v>0</v>
      </c>
      <c r="BI140" s="246">
        <f t="shared" si="8"/>
        <v>0</v>
      </c>
      <c r="BJ140" s="138" t="s">
        <v>84</v>
      </c>
      <c r="BK140" s="246">
        <f t="shared" si="9"/>
        <v>0</v>
      </c>
      <c r="BL140" s="138" t="s">
        <v>193</v>
      </c>
      <c r="BM140" s="245" t="s">
        <v>252</v>
      </c>
    </row>
    <row r="141" spans="1:65" s="151" customFormat="1" ht="16.5" customHeight="1">
      <c r="A141" s="147"/>
      <c r="B141" s="148"/>
      <c r="C141" s="233" t="s">
        <v>77</v>
      </c>
      <c r="D141" s="233" t="s">
        <v>189</v>
      </c>
      <c r="E141" s="234" t="s">
        <v>2232</v>
      </c>
      <c r="F141" s="235" t="s">
        <v>2233</v>
      </c>
      <c r="G141" s="236" t="s">
        <v>2070</v>
      </c>
      <c r="H141" s="237">
        <v>1</v>
      </c>
      <c r="I141" s="88"/>
      <c r="J141" s="238">
        <f t="shared" si="0"/>
        <v>0</v>
      </c>
      <c r="K141" s="239"/>
      <c r="L141" s="148"/>
      <c r="M141" s="240" t="s">
        <v>1</v>
      </c>
      <c r="N141" s="241" t="s">
        <v>42</v>
      </c>
      <c r="O141" s="242"/>
      <c r="P141" s="243">
        <f t="shared" si="1"/>
        <v>0</v>
      </c>
      <c r="Q141" s="243">
        <v>0</v>
      </c>
      <c r="R141" s="243">
        <f t="shared" si="2"/>
        <v>0</v>
      </c>
      <c r="S141" s="243">
        <v>0</v>
      </c>
      <c r="T141" s="244">
        <f t="shared" si="3"/>
        <v>0</v>
      </c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R141" s="245" t="s">
        <v>193</v>
      </c>
      <c r="AT141" s="245" t="s">
        <v>189</v>
      </c>
      <c r="AU141" s="245" t="s">
        <v>86</v>
      </c>
      <c r="AY141" s="138" t="s">
        <v>187</v>
      </c>
      <c r="BE141" s="246">
        <f t="shared" si="4"/>
        <v>0</v>
      </c>
      <c r="BF141" s="246">
        <f t="shared" si="5"/>
        <v>0</v>
      </c>
      <c r="BG141" s="246">
        <f t="shared" si="6"/>
        <v>0</v>
      </c>
      <c r="BH141" s="246">
        <f t="shared" si="7"/>
        <v>0</v>
      </c>
      <c r="BI141" s="246">
        <f t="shared" si="8"/>
        <v>0</v>
      </c>
      <c r="BJ141" s="138" t="s">
        <v>84</v>
      </c>
      <c r="BK141" s="246">
        <f t="shared" si="9"/>
        <v>0</v>
      </c>
      <c r="BL141" s="138" t="s">
        <v>193</v>
      </c>
      <c r="BM141" s="245" t="s">
        <v>260</v>
      </c>
    </row>
    <row r="142" spans="1:65" s="151" customFormat="1" ht="21.75" customHeight="1">
      <c r="A142" s="147"/>
      <c r="B142" s="148"/>
      <c r="C142" s="233" t="s">
        <v>77</v>
      </c>
      <c r="D142" s="233" t="s">
        <v>189</v>
      </c>
      <c r="E142" s="234" t="s">
        <v>2234</v>
      </c>
      <c r="F142" s="235" t="s">
        <v>2235</v>
      </c>
      <c r="G142" s="236" t="s">
        <v>1049</v>
      </c>
      <c r="H142" s="237">
        <v>60</v>
      </c>
      <c r="I142" s="88"/>
      <c r="J142" s="238">
        <f t="shared" si="0"/>
        <v>0</v>
      </c>
      <c r="K142" s="239"/>
      <c r="L142" s="148"/>
      <c r="M142" s="240" t="s">
        <v>1</v>
      </c>
      <c r="N142" s="241" t="s">
        <v>42</v>
      </c>
      <c r="O142" s="242"/>
      <c r="P142" s="243">
        <f t="shared" si="1"/>
        <v>0</v>
      </c>
      <c r="Q142" s="243">
        <v>0</v>
      </c>
      <c r="R142" s="243">
        <f t="shared" si="2"/>
        <v>0</v>
      </c>
      <c r="S142" s="243">
        <v>0</v>
      </c>
      <c r="T142" s="244">
        <f t="shared" si="3"/>
        <v>0</v>
      </c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R142" s="245" t="s">
        <v>193</v>
      </c>
      <c r="AT142" s="245" t="s">
        <v>189</v>
      </c>
      <c r="AU142" s="245" t="s">
        <v>86</v>
      </c>
      <c r="AY142" s="138" t="s">
        <v>187</v>
      </c>
      <c r="BE142" s="246">
        <f t="shared" si="4"/>
        <v>0</v>
      </c>
      <c r="BF142" s="246">
        <f t="shared" si="5"/>
        <v>0</v>
      </c>
      <c r="BG142" s="246">
        <f t="shared" si="6"/>
        <v>0</v>
      </c>
      <c r="BH142" s="246">
        <f t="shared" si="7"/>
        <v>0</v>
      </c>
      <c r="BI142" s="246">
        <f t="shared" si="8"/>
        <v>0</v>
      </c>
      <c r="BJ142" s="138" t="s">
        <v>84</v>
      </c>
      <c r="BK142" s="246">
        <f t="shared" si="9"/>
        <v>0</v>
      </c>
      <c r="BL142" s="138" t="s">
        <v>193</v>
      </c>
      <c r="BM142" s="245" t="s">
        <v>269</v>
      </c>
    </row>
    <row r="143" spans="1:65" s="151" customFormat="1" ht="21.75" customHeight="1">
      <c r="A143" s="147"/>
      <c r="B143" s="148"/>
      <c r="C143" s="233" t="s">
        <v>77</v>
      </c>
      <c r="D143" s="233" t="s">
        <v>189</v>
      </c>
      <c r="E143" s="234" t="s">
        <v>2236</v>
      </c>
      <c r="F143" s="235" t="s">
        <v>2237</v>
      </c>
      <c r="G143" s="236" t="s">
        <v>2135</v>
      </c>
      <c r="H143" s="90"/>
      <c r="I143" s="88"/>
      <c r="J143" s="238">
        <f t="shared" si="0"/>
        <v>0</v>
      </c>
      <c r="K143" s="239"/>
      <c r="L143" s="148"/>
      <c r="M143" s="240" t="s">
        <v>1</v>
      </c>
      <c r="N143" s="241" t="s">
        <v>42</v>
      </c>
      <c r="O143" s="242"/>
      <c r="P143" s="243">
        <f t="shared" si="1"/>
        <v>0</v>
      </c>
      <c r="Q143" s="243">
        <v>0</v>
      </c>
      <c r="R143" s="243">
        <f t="shared" si="2"/>
        <v>0</v>
      </c>
      <c r="S143" s="243">
        <v>0</v>
      </c>
      <c r="T143" s="244">
        <f t="shared" si="3"/>
        <v>0</v>
      </c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R143" s="245" t="s">
        <v>193</v>
      </c>
      <c r="AT143" s="245" t="s">
        <v>189</v>
      </c>
      <c r="AU143" s="245" t="s">
        <v>86</v>
      </c>
      <c r="AY143" s="138" t="s">
        <v>187</v>
      </c>
      <c r="BE143" s="246">
        <f t="shared" si="4"/>
        <v>0</v>
      </c>
      <c r="BF143" s="246">
        <f t="shared" si="5"/>
        <v>0</v>
      </c>
      <c r="BG143" s="246">
        <f t="shared" si="6"/>
        <v>0</v>
      </c>
      <c r="BH143" s="246">
        <f t="shared" si="7"/>
        <v>0</v>
      </c>
      <c r="BI143" s="246">
        <f t="shared" si="8"/>
        <v>0</v>
      </c>
      <c r="BJ143" s="138" t="s">
        <v>84</v>
      </c>
      <c r="BK143" s="246">
        <f t="shared" si="9"/>
        <v>0</v>
      </c>
      <c r="BL143" s="138" t="s">
        <v>193</v>
      </c>
      <c r="BM143" s="245" t="s">
        <v>276</v>
      </c>
    </row>
    <row r="144" spans="1:65" s="151" customFormat="1" ht="21.75" customHeight="1">
      <c r="A144" s="147"/>
      <c r="B144" s="148"/>
      <c r="C144" s="233" t="s">
        <v>77</v>
      </c>
      <c r="D144" s="233" t="s">
        <v>189</v>
      </c>
      <c r="E144" s="234" t="s">
        <v>2238</v>
      </c>
      <c r="F144" s="235" t="s">
        <v>2239</v>
      </c>
      <c r="G144" s="236" t="s">
        <v>2070</v>
      </c>
      <c r="H144" s="237">
        <v>2</v>
      </c>
      <c r="I144" s="88"/>
      <c r="J144" s="238">
        <f t="shared" si="0"/>
        <v>0</v>
      </c>
      <c r="K144" s="239"/>
      <c r="L144" s="148"/>
      <c r="M144" s="240" t="s">
        <v>1</v>
      </c>
      <c r="N144" s="241" t="s">
        <v>42</v>
      </c>
      <c r="O144" s="242"/>
      <c r="P144" s="243">
        <f t="shared" si="1"/>
        <v>0</v>
      </c>
      <c r="Q144" s="243">
        <v>0</v>
      </c>
      <c r="R144" s="243">
        <f t="shared" si="2"/>
        <v>0</v>
      </c>
      <c r="S144" s="243">
        <v>0</v>
      </c>
      <c r="T144" s="244">
        <f t="shared" si="3"/>
        <v>0</v>
      </c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R144" s="245" t="s">
        <v>193</v>
      </c>
      <c r="AT144" s="245" t="s">
        <v>189</v>
      </c>
      <c r="AU144" s="245" t="s">
        <v>86</v>
      </c>
      <c r="AY144" s="138" t="s">
        <v>187</v>
      </c>
      <c r="BE144" s="246">
        <f t="shared" si="4"/>
        <v>0</v>
      </c>
      <c r="BF144" s="246">
        <f t="shared" si="5"/>
        <v>0</v>
      </c>
      <c r="BG144" s="246">
        <f t="shared" si="6"/>
        <v>0</v>
      </c>
      <c r="BH144" s="246">
        <f t="shared" si="7"/>
        <v>0</v>
      </c>
      <c r="BI144" s="246">
        <f t="shared" si="8"/>
        <v>0</v>
      </c>
      <c r="BJ144" s="138" t="s">
        <v>84</v>
      </c>
      <c r="BK144" s="246">
        <f t="shared" si="9"/>
        <v>0</v>
      </c>
      <c r="BL144" s="138" t="s">
        <v>193</v>
      </c>
      <c r="BM144" s="245" t="s">
        <v>285</v>
      </c>
    </row>
    <row r="145" spans="1:65" s="151" customFormat="1" ht="21.75" customHeight="1">
      <c r="A145" s="147"/>
      <c r="B145" s="148"/>
      <c r="C145" s="233" t="s">
        <v>77</v>
      </c>
      <c r="D145" s="233" t="s">
        <v>189</v>
      </c>
      <c r="E145" s="234" t="s">
        <v>2240</v>
      </c>
      <c r="F145" s="235" t="s">
        <v>2241</v>
      </c>
      <c r="G145" s="236" t="s">
        <v>2070</v>
      </c>
      <c r="H145" s="237">
        <v>2</v>
      </c>
      <c r="I145" s="88"/>
      <c r="J145" s="238">
        <f t="shared" si="0"/>
        <v>0</v>
      </c>
      <c r="K145" s="239"/>
      <c r="L145" s="148"/>
      <c r="M145" s="240" t="s">
        <v>1</v>
      </c>
      <c r="N145" s="241" t="s">
        <v>42</v>
      </c>
      <c r="O145" s="242"/>
      <c r="P145" s="243">
        <f t="shared" si="1"/>
        <v>0</v>
      </c>
      <c r="Q145" s="243">
        <v>0</v>
      </c>
      <c r="R145" s="243">
        <f t="shared" si="2"/>
        <v>0</v>
      </c>
      <c r="S145" s="243">
        <v>0</v>
      </c>
      <c r="T145" s="244">
        <f t="shared" si="3"/>
        <v>0</v>
      </c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R145" s="245" t="s">
        <v>193</v>
      </c>
      <c r="AT145" s="245" t="s">
        <v>189</v>
      </c>
      <c r="AU145" s="245" t="s">
        <v>86</v>
      </c>
      <c r="AY145" s="138" t="s">
        <v>187</v>
      </c>
      <c r="BE145" s="246">
        <f t="shared" si="4"/>
        <v>0</v>
      </c>
      <c r="BF145" s="246">
        <f t="shared" si="5"/>
        <v>0</v>
      </c>
      <c r="BG145" s="246">
        <f t="shared" si="6"/>
        <v>0</v>
      </c>
      <c r="BH145" s="246">
        <f t="shared" si="7"/>
        <v>0</v>
      </c>
      <c r="BI145" s="246">
        <f t="shared" si="8"/>
        <v>0</v>
      </c>
      <c r="BJ145" s="138" t="s">
        <v>84</v>
      </c>
      <c r="BK145" s="246">
        <f t="shared" si="9"/>
        <v>0</v>
      </c>
      <c r="BL145" s="138" t="s">
        <v>193</v>
      </c>
      <c r="BM145" s="245" t="s">
        <v>293</v>
      </c>
    </row>
    <row r="146" spans="1:65" s="151" customFormat="1" ht="21.75" customHeight="1">
      <c r="A146" s="147"/>
      <c r="B146" s="148"/>
      <c r="C146" s="233" t="s">
        <v>77</v>
      </c>
      <c r="D146" s="233" t="s">
        <v>189</v>
      </c>
      <c r="E146" s="234" t="s">
        <v>2242</v>
      </c>
      <c r="F146" s="235" t="s">
        <v>2243</v>
      </c>
      <c r="G146" s="236" t="s">
        <v>2070</v>
      </c>
      <c r="H146" s="237">
        <v>2</v>
      </c>
      <c r="I146" s="88"/>
      <c r="J146" s="238">
        <f t="shared" si="0"/>
        <v>0</v>
      </c>
      <c r="K146" s="239"/>
      <c r="L146" s="148"/>
      <c r="M146" s="240" t="s">
        <v>1</v>
      </c>
      <c r="N146" s="241" t="s">
        <v>42</v>
      </c>
      <c r="O146" s="242"/>
      <c r="P146" s="243">
        <f t="shared" si="1"/>
        <v>0</v>
      </c>
      <c r="Q146" s="243">
        <v>0</v>
      </c>
      <c r="R146" s="243">
        <f t="shared" si="2"/>
        <v>0</v>
      </c>
      <c r="S146" s="243">
        <v>0</v>
      </c>
      <c r="T146" s="244">
        <f t="shared" si="3"/>
        <v>0</v>
      </c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R146" s="245" t="s">
        <v>193</v>
      </c>
      <c r="AT146" s="245" t="s">
        <v>189</v>
      </c>
      <c r="AU146" s="245" t="s">
        <v>86</v>
      </c>
      <c r="AY146" s="138" t="s">
        <v>187</v>
      </c>
      <c r="BE146" s="246">
        <f t="shared" si="4"/>
        <v>0</v>
      </c>
      <c r="BF146" s="246">
        <f t="shared" si="5"/>
        <v>0</v>
      </c>
      <c r="BG146" s="246">
        <f t="shared" si="6"/>
        <v>0</v>
      </c>
      <c r="BH146" s="246">
        <f t="shared" si="7"/>
        <v>0</v>
      </c>
      <c r="BI146" s="246">
        <f t="shared" si="8"/>
        <v>0</v>
      </c>
      <c r="BJ146" s="138" t="s">
        <v>84</v>
      </c>
      <c r="BK146" s="246">
        <f t="shared" si="9"/>
        <v>0</v>
      </c>
      <c r="BL146" s="138" t="s">
        <v>193</v>
      </c>
      <c r="BM146" s="245" t="s">
        <v>303</v>
      </c>
    </row>
    <row r="147" spans="1:65" s="151" customFormat="1" ht="16.5" customHeight="1">
      <c r="A147" s="147"/>
      <c r="B147" s="148"/>
      <c r="C147" s="233" t="s">
        <v>77</v>
      </c>
      <c r="D147" s="233" t="s">
        <v>189</v>
      </c>
      <c r="E147" s="234" t="s">
        <v>2244</v>
      </c>
      <c r="F147" s="235" t="s">
        <v>2245</v>
      </c>
      <c r="G147" s="236" t="s">
        <v>1049</v>
      </c>
      <c r="H147" s="237">
        <v>2</v>
      </c>
      <c r="I147" s="88"/>
      <c r="J147" s="238">
        <f t="shared" si="0"/>
        <v>0</v>
      </c>
      <c r="K147" s="239"/>
      <c r="L147" s="148"/>
      <c r="M147" s="240" t="s">
        <v>1</v>
      </c>
      <c r="N147" s="241" t="s">
        <v>42</v>
      </c>
      <c r="O147" s="242"/>
      <c r="P147" s="243">
        <f t="shared" si="1"/>
        <v>0</v>
      </c>
      <c r="Q147" s="243">
        <v>0</v>
      </c>
      <c r="R147" s="243">
        <f t="shared" si="2"/>
        <v>0</v>
      </c>
      <c r="S147" s="243">
        <v>0</v>
      </c>
      <c r="T147" s="244">
        <f t="shared" si="3"/>
        <v>0</v>
      </c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R147" s="245" t="s">
        <v>193</v>
      </c>
      <c r="AT147" s="245" t="s">
        <v>189</v>
      </c>
      <c r="AU147" s="245" t="s">
        <v>86</v>
      </c>
      <c r="AY147" s="138" t="s">
        <v>187</v>
      </c>
      <c r="BE147" s="246">
        <f t="shared" si="4"/>
        <v>0</v>
      </c>
      <c r="BF147" s="246">
        <f t="shared" si="5"/>
        <v>0</v>
      </c>
      <c r="BG147" s="246">
        <f t="shared" si="6"/>
        <v>0</v>
      </c>
      <c r="BH147" s="246">
        <f t="shared" si="7"/>
        <v>0</v>
      </c>
      <c r="BI147" s="246">
        <f t="shared" si="8"/>
        <v>0</v>
      </c>
      <c r="BJ147" s="138" t="s">
        <v>84</v>
      </c>
      <c r="BK147" s="246">
        <f t="shared" si="9"/>
        <v>0</v>
      </c>
      <c r="BL147" s="138" t="s">
        <v>193</v>
      </c>
      <c r="BM147" s="245" t="s">
        <v>311</v>
      </c>
    </row>
    <row r="148" spans="1:65" s="220" customFormat="1" ht="22.9" customHeight="1">
      <c r="B148" s="221"/>
      <c r="D148" s="222" t="s">
        <v>76</v>
      </c>
      <c r="E148" s="231" t="s">
        <v>2085</v>
      </c>
      <c r="F148" s="231" t="s">
        <v>2246</v>
      </c>
      <c r="J148" s="232">
        <f>BK148</f>
        <v>0</v>
      </c>
      <c r="L148" s="221"/>
      <c r="M148" s="225"/>
      <c r="N148" s="226"/>
      <c r="O148" s="226"/>
      <c r="P148" s="227">
        <f>SUM(P149:P151)</f>
        <v>0</v>
      </c>
      <c r="Q148" s="226"/>
      <c r="R148" s="227">
        <f>SUM(R149:R151)</f>
        <v>0</v>
      </c>
      <c r="S148" s="226"/>
      <c r="T148" s="228">
        <f>SUM(T149:T151)</f>
        <v>0</v>
      </c>
      <c r="AR148" s="222" t="s">
        <v>84</v>
      </c>
      <c r="AT148" s="229" t="s">
        <v>76</v>
      </c>
      <c r="AU148" s="229" t="s">
        <v>84</v>
      </c>
      <c r="AY148" s="222" t="s">
        <v>187</v>
      </c>
      <c r="BK148" s="230">
        <f>SUM(BK149:BK151)</f>
        <v>0</v>
      </c>
    </row>
    <row r="149" spans="1:65" s="151" customFormat="1" ht="16.5" customHeight="1">
      <c r="A149" s="147"/>
      <c r="B149" s="148"/>
      <c r="C149" s="233" t="s">
        <v>77</v>
      </c>
      <c r="D149" s="233" t="s">
        <v>189</v>
      </c>
      <c r="E149" s="234" t="s">
        <v>2247</v>
      </c>
      <c r="F149" s="235" t="s">
        <v>2248</v>
      </c>
      <c r="G149" s="236" t="s">
        <v>1049</v>
      </c>
      <c r="H149" s="237">
        <v>10</v>
      </c>
      <c r="I149" s="88"/>
      <c r="J149" s="238">
        <f>ROUND(I149*H149,2)</f>
        <v>0</v>
      </c>
      <c r="K149" s="239"/>
      <c r="L149" s="148"/>
      <c r="M149" s="240" t="s">
        <v>1</v>
      </c>
      <c r="N149" s="241" t="s">
        <v>42</v>
      </c>
      <c r="O149" s="242"/>
      <c r="P149" s="243">
        <f>O149*H149</f>
        <v>0</v>
      </c>
      <c r="Q149" s="243">
        <v>0</v>
      </c>
      <c r="R149" s="243">
        <f>Q149*H149</f>
        <v>0</v>
      </c>
      <c r="S149" s="243">
        <v>0</v>
      </c>
      <c r="T149" s="244">
        <f>S149*H149</f>
        <v>0</v>
      </c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R149" s="245" t="s">
        <v>193</v>
      </c>
      <c r="AT149" s="245" t="s">
        <v>189</v>
      </c>
      <c r="AU149" s="245" t="s">
        <v>86</v>
      </c>
      <c r="AY149" s="138" t="s">
        <v>187</v>
      </c>
      <c r="BE149" s="246">
        <f>IF(N149="základní",J149,0)</f>
        <v>0</v>
      </c>
      <c r="BF149" s="246">
        <f>IF(N149="snížená",J149,0)</f>
        <v>0</v>
      </c>
      <c r="BG149" s="246">
        <f>IF(N149="zákl. přenesená",J149,0)</f>
        <v>0</v>
      </c>
      <c r="BH149" s="246">
        <f>IF(N149="sníž. přenesená",J149,0)</f>
        <v>0</v>
      </c>
      <c r="BI149" s="246">
        <f>IF(N149="nulová",J149,0)</f>
        <v>0</v>
      </c>
      <c r="BJ149" s="138" t="s">
        <v>84</v>
      </c>
      <c r="BK149" s="246">
        <f>ROUND(I149*H149,2)</f>
        <v>0</v>
      </c>
      <c r="BL149" s="138" t="s">
        <v>193</v>
      </c>
      <c r="BM149" s="245" t="s">
        <v>319</v>
      </c>
    </row>
    <row r="150" spans="1:65" s="151" customFormat="1" ht="16.5" customHeight="1">
      <c r="A150" s="147"/>
      <c r="B150" s="148"/>
      <c r="C150" s="233" t="s">
        <v>77</v>
      </c>
      <c r="D150" s="233" t="s">
        <v>189</v>
      </c>
      <c r="E150" s="234" t="s">
        <v>2249</v>
      </c>
      <c r="F150" s="235" t="s">
        <v>2250</v>
      </c>
      <c r="G150" s="236" t="s">
        <v>1049</v>
      </c>
      <c r="H150" s="237">
        <v>4</v>
      </c>
      <c r="I150" s="88"/>
      <c r="J150" s="238">
        <f>ROUND(I150*H150,2)</f>
        <v>0</v>
      </c>
      <c r="K150" s="239"/>
      <c r="L150" s="148"/>
      <c r="M150" s="240" t="s">
        <v>1</v>
      </c>
      <c r="N150" s="241" t="s">
        <v>42</v>
      </c>
      <c r="O150" s="242"/>
      <c r="P150" s="243">
        <f>O150*H150</f>
        <v>0</v>
      </c>
      <c r="Q150" s="243">
        <v>0</v>
      </c>
      <c r="R150" s="243">
        <f>Q150*H150</f>
        <v>0</v>
      </c>
      <c r="S150" s="243">
        <v>0</v>
      </c>
      <c r="T150" s="244">
        <f>S150*H150</f>
        <v>0</v>
      </c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R150" s="245" t="s">
        <v>193</v>
      </c>
      <c r="AT150" s="245" t="s">
        <v>189</v>
      </c>
      <c r="AU150" s="245" t="s">
        <v>86</v>
      </c>
      <c r="AY150" s="138" t="s">
        <v>187</v>
      </c>
      <c r="BE150" s="246">
        <f>IF(N150="základní",J150,0)</f>
        <v>0</v>
      </c>
      <c r="BF150" s="246">
        <f>IF(N150="snížená",J150,0)</f>
        <v>0</v>
      </c>
      <c r="BG150" s="246">
        <f>IF(N150="zákl. přenesená",J150,0)</f>
        <v>0</v>
      </c>
      <c r="BH150" s="246">
        <f>IF(N150="sníž. přenesená",J150,0)</f>
        <v>0</v>
      </c>
      <c r="BI150" s="246">
        <f>IF(N150="nulová",J150,0)</f>
        <v>0</v>
      </c>
      <c r="BJ150" s="138" t="s">
        <v>84</v>
      </c>
      <c r="BK150" s="246">
        <f>ROUND(I150*H150,2)</f>
        <v>0</v>
      </c>
      <c r="BL150" s="138" t="s">
        <v>193</v>
      </c>
      <c r="BM150" s="245" t="s">
        <v>328</v>
      </c>
    </row>
    <row r="151" spans="1:65" s="151" customFormat="1" ht="16.5" customHeight="1">
      <c r="A151" s="147"/>
      <c r="B151" s="148"/>
      <c r="C151" s="233" t="s">
        <v>77</v>
      </c>
      <c r="D151" s="233" t="s">
        <v>189</v>
      </c>
      <c r="E151" s="234" t="s">
        <v>2251</v>
      </c>
      <c r="F151" s="235" t="s">
        <v>2252</v>
      </c>
      <c r="G151" s="236" t="s">
        <v>1049</v>
      </c>
      <c r="H151" s="237">
        <v>6</v>
      </c>
      <c r="I151" s="88"/>
      <c r="J151" s="238">
        <f>ROUND(I151*H151,2)</f>
        <v>0</v>
      </c>
      <c r="K151" s="239"/>
      <c r="L151" s="148"/>
      <c r="M151" s="240" t="s">
        <v>1</v>
      </c>
      <c r="N151" s="241" t="s">
        <v>42</v>
      </c>
      <c r="O151" s="242"/>
      <c r="P151" s="243">
        <f>O151*H151</f>
        <v>0</v>
      </c>
      <c r="Q151" s="243">
        <v>0</v>
      </c>
      <c r="R151" s="243">
        <f>Q151*H151</f>
        <v>0</v>
      </c>
      <c r="S151" s="243">
        <v>0</v>
      </c>
      <c r="T151" s="244">
        <f>S151*H151</f>
        <v>0</v>
      </c>
      <c r="U151" s="147"/>
      <c r="V151" s="147"/>
      <c r="W151" s="147"/>
      <c r="X151" s="147"/>
      <c r="Y151" s="147"/>
      <c r="Z151" s="147"/>
      <c r="AA151" s="147"/>
      <c r="AB151" s="147"/>
      <c r="AC151" s="147"/>
      <c r="AD151" s="147"/>
      <c r="AE151" s="147"/>
      <c r="AR151" s="245" t="s">
        <v>193</v>
      </c>
      <c r="AT151" s="245" t="s">
        <v>189</v>
      </c>
      <c r="AU151" s="245" t="s">
        <v>86</v>
      </c>
      <c r="AY151" s="138" t="s">
        <v>187</v>
      </c>
      <c r="BE151" s="246">
        <f>IF(N151="základní",J151,0)</f>
        <v>0</v>
      </c>
      <c r="BF151" s="246">
        <f>IF(N151="snížená",J151,0)</f>
        <v>0</v>
      </c>
      <c r="BG151" s="246">
        <f>IF(N151="zákl. přenesená",J151,0)</f>
        <v>0</v>
      </c>
      <c r="BH151" s="246">
        <f>IF(N151="sníž. přenesená",J151,0)</f>
        <v>0</v>
      </c>
      <c r="BI151" s="246">
        <f>IF(N151="nulová",J151,0)</f>
        <v>0</v>
      </c>
      <c r="BJ151" s="138" t="s">
        <v>84</v>
      </c>
      <c r="BK151" s="246">
        <f>ROUND(I151*H151,2)</f>
        <v>0</v>
      </c>
      <c r="BL151" s="138" t="s">
        <v>193</v>
      </c>
      <c r="BM151" s="245" t="s">
        <v>336</v>
      </c>
    </row>
    <row r="152" spans="1:65" s="220" customFormat="1" ht="22.9" customHeight="1">
      <c r="B152" s="221"/>
      <c r="D152" s="222" t="s">
        <v>76</v>
      </c>
      <c r="E152" s="231" t="s">
        <v>2121</v>
      </c>
      <c r="F152" s="231" t="s">
        <v>2253</v>
      </c>
      <c r="J152" s="232">
        <f>BK152</f>
        <v>0</v>
      </c>
      <c r="L152" s="221"/>
      <c r="M152" s="225"/>
      <c r="N152" s="226"/>
      <c r="O152" s="226"/>
      <c r="P152" s="227">
        <f>SUM(P153:P154)</f>
        <v>0</v>
      </c>
      <c r="Q152" s="226"/>
      <c r="R152" s="227">
        <f>SUM(R153:R154)</f>
        <v>0</v>
      </c>
      <c r="S152" s="226"/>
      <c r="T152" s="228">
        <f>SUM(T153:T154)</f>
        <v>0</v>
      </c>
      <c r="AR152" s="222" t="s">
        <v>84</v>
      </c>
      <c r="AT152" s="229" t="s">
        <v>76</v>
      </c>
      <c r="AU152" s="229" t="s">
        <v>84</v>
      </c>
      <c r="AY152" s="222" t="s">
        <v>187</v>
      </c>
      <c r="BK152" s="230">
        <f>SUM(BK153:BK154)</f>
        <v>0</v>
      </c>
    </row>
    <row r="153" spans="1:65" s="151" customFormat="1" ht="21.75" customHeight="1">
      <c r="A153" s="147"/>
      <c r="B153" s="148"/>
      <c r="C153" s="233" t="s">
        <v>77</v>
      </c>
      <c r="D153" s="233" t="s">
        <v>189</v>
      </c>
      <c r="E153" s="234" t="s">
        <v>2254</v>
      </c>
      <c r="F153" s="235" t="s">
        <v>2255</v>
      </c>
      <c r="G153" s="236" t="s">
        <v>2070</v>
      </c>
      <c r="H153" s="237">
        <v>2</v>
      </c>
      <c r="I153" s="88"/>
      <c r="J153" s="238">
        <f>ROUND(I153*H153,2)</f>
        <v>0</v>
      </c>
      <c r="K153" s="239"/>
      <c r="L153" s="148"/>
      <c r="M153" s="240" t="s">
        <v>1</v>
      </c>
      <c r="N153" s="241" t="s">
        <v>42</v>
      </c>
      <c r="O153" s="242"/>
      <c r="P153" s="243">
        <f>O153*H153</f>
        <v>0</v>
      </c>
      <c r="Q153" s="243">
        <v>0</v>
      </c>
      <c r="R153" s="243">
        <f>Q153*H153</f>
        <v>0</v>
      </c>
      <c r="S153" s="243">
        <v>0</v>
      </c>
      <c r="T153" s="244">
        <f>S153*H153</f>
        <v>0</v>
      </c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7"/>
      <c r="AR153" s="245" t="s">
        <v>193</v>
      </c>
      <c r="AT153" s="245" t="s">
        <v>189</v>
      </c>
      <c r="AU153" s="245" t="s">
        <v>86</v>
      </c>
      <c r="AY153" s="138" t="s">
        <v>187</v>
      </c>
      <c r="BE153" s="246">
        <f>IF(N153="základní",J153,0)</f>
        <v>0</v>
      </c>
      <c r="BF153" s="246">
        <f>IF(N153="snížená",J153,0)</f>
        <v>0</v>
      </c>
      <c r="BG153" s="246">
        <f>IF(N153="zákl. přenesená",J153,0)</f>
        <v>0</v>
      </c>
      <c r="BH153" s="246">
        <f>IF(N153="sníž. přenesená",J153,0)</f>
        <v>0</v>
      </c>
      <c r="BI153" s="246">
        <f>IF(N153="nulová",J153,0)</f>
        <v>0</v>
      </c>
      <c r="BJ153" s="138" t="s">
        <v>84</v>
      </c>
      <c r="BK153" s="246">
        <f>ROUND(I153*H153,2)</f>
        <v>0</v>
      </c>
      <c r="BL153" s="138" t="s">
        <v>193</v>
      </c>
      <c r="BM153" s="245" t="s">
        <v>344</v>
      </c>
    </row>
    <row r="154" spans="1:65" s="151" customFormat="1" ht="21.75" customHeight="1">
      <c r="A154" s="147"/>
      <c r="B154" s="148"/>
      <c r="C154" s="233" t="s">
        <v>77</v>
      </c>
      <c r="D154" s="233" t="s">
        <v>189</v>
      </c>
      <c r="E154" s="234" t="s">
        <v>2256</v>
      </c>
      <c r="F154" s="235" t="s">
        <v>2257</v>
      </c>
      <c r="G154" s="236" t="s">
        <v>2070</v>
      </c>
      <c r="H154" s="237">
        <v>1</v>
      </c>
      <c r="I154" s="88"/>
      <c r="J154" s="238">
        <f>ROUND(I154*H154,2)</f>
        <v>0</v>
      </c>
      <c r="K154" s="239"/>
      <c r="L154" s="148"/>
      <c r="M154" s="240" t="s">
        <v>1</v>
      </c>
      <c r="N154" s="241" t="s">
        <v>42</v>
      </c>
      <c r="O154" s="242"/>
      <c r="P154" s="243">
        <f>O154*H154</f>
        <v>0</v>
      </c>
      <c r="Q154" s="243">
        <v>0</v>
      </c>
      <c r="R154" s="243">
        <f>Q154*H154</f>
        <v>0</v>
      </c>
      <c r="S154" s="243">
        <v>0</v>
      </c>
      <c r="T154" s="244">
        <f>S154*H154</f>
        <v>0</v>
      </c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R154" s="245" t="s">
        <v>193</v>
      </c>
      <c r="AT154" s="245" t="s">
        <v>189</v>
      </c>
      <c r="AU154" s="245" t="s">
        <v>86</v>
      </c>
      <c r="AY154" s="138" t="s">
        <v>187</v>
      </c>
      <c r="BE154" s="246">
        <f>IF(N154="základní",J154,0)</f>
        <v>0</v>
      </c>
      <c r="BF154" s="246">
        <f>IF(N154="snížená",J154,0)</f>
        <v>0</v>
      </c>
      <c r="BG154" s="246">
        <f>IF(N154="zákl. přenesená",J154,0)</f>
        <v>0</v>
      </c>
      <c r="BH154" s="246">
        <f>IF(N154="sníž. přenesená",J154,0)</f>
        <v>0</v>
      </c>
      <c r="BI154" s="246">
        <f>IF(N154="nulová",J154,0)</f>
        <v>0</v>
      </c>
      <c r="BJ154" s="138" t="s">
        <v>84</v>
      </c>
      <c r="BK154" s="246">
        <f>ROUND(I154*H154,2)</f>
        <v>0</v>
      </c>
      <c r="BL154" s="138" t="s">
        <v>193</v>
      </c>
      <c r="BM154" s="245" t="s">
        <v>352</v>
      </c>
    </row>
    <row r="155" spans="1:65" s="220" customFormat="1" ht="25.9" customHeight="1">
      <c r="B155" s="221"/>
      <c r="D155" s="222" t="s">
        <v>76</v>
      </c>
      <c r="E155" s="223" t="s">
        <v>2138</v>
      </c>
      <c r="F155" s="223" t="s">
        <v>2258</v>
      </c>
      <c r="J155" s="224">
        <f>BK155</f>
        <v>0</v>
      </c>
      <c r="L155" s="221"/>
      <c r="M155" s="225"/>
      <c r="N155" s="226"/>
      <c r="O155" s="226"/>
      <c r="P155" s="227">
        <f>P156+P166+P210+P251+P281+P300+P333+P338+P353</f>
        <v>0</v>
      </c>
      <c r="Q155" s="226"/>
      <c r="R155" s="227">
        <f>R156+R166+R210+R251+R281+R300+R333+R338+R353</f>
        <v>0</v>
      </c>
      <c r="S155" s="226"/>
      <c r="T155" s="228">
        <f>T156+T166+T210+T251+T281+T300+T333+T338+T353</f>
        <v>0</v>
      </c>
      <c r="AR155" s="222" t="s">
        <v>84</v>
      </c>
      <c r="AT155" s="229" t="s">
        <v>76</v>
      </c>
      <c r="AU155" s="229" t="s">
        <v>77</v>
      </c>
      <c r="AY155" s="222" t="s">
        <v>187</v>
      </c>
      <c r="BK155" s="230">
        <f>BK156+BK166+BK210+BK251+BK281+BK300+BK333+BK338+BK353</f>
        <v>0</v>
      </c>
    </row>
    <row r="156" spans="1:65" s="220" customFormat="1" ht="22.9" customHeight="1">
      <c r="B156" s="221"/>
      <c r="D156" s="222" t="s">
        <v>76</v>
      </c>
      <c r="E156" s="231" t="s">
        <v>2259</v>
      </c>
      <c r="F156" s="231" t="s">
        <v>2260</v>
      </c>
      <c r="J156" s="232">
        <f>BK156</f>
        <v>0</v>
      </c>
      <c r="L156" s="221"/>
      <c r="M156" s="225"/>
      <c r="N156" s="226"/>
      <c r="O156" s="226"/>
      <c r="P156" s="227">
        <f>SUM(P157:P165)</f>
        <v>0</v>
      </c>
      <c r="Q156" s="226"/>
      <c r="R156" s="227">
        <f>SUM(R157:R165)</f>
        <v>0</v>
      </c>
      <c r="S156" s="226"/>
      <c r="T156" s="228">
        <f>SUM(T157:T165)</f>
        <v>0</v>
      </c>
      <c r="AR156" s="222" t="s">
        <v>84</v>
      </c>
      <c r="AT156" s="229" t="s">
        <v>76</v>
      </c>
      <c r="AU156" s="229" t="s">
        <v>84</v>
      </c>
      <c r="AY156" s="222" t="s">
        <v>187</v>
      </c>
      <c r="BK156" s="230">
        <f>SUM(BK157:BK165)</f>
        <v>0</v>
      </c>
    </row>
    <row r="157" spans="1:65" s="151" customFormat="1" ht="21.75" customHeight="1">
      <c r="A157" s="147"/>
      <c r="B157" s="148"/>
      <c r="C157" s="233" t="s">
        <v>77</v>
      </c>
      <c r="D157" s="233" t="s">
        <v>189</v>
      </c>
      <c r="E157" s="234" t="s">
        <v>2261</v>
      </c>
      <c r="F157" s="235" t="s">
        <v>2262</v>
      </c>
      <c r="G157" s="236" t="s">
        <v>2070</v>
      </c>
      <c r="H157" s="237">
        <v>28</v>
      </c>
      <c r="I157" s="88"/>
      <c r="J157" s="238">
        <f t="shared" ref="J157:J165" si="10">ROUND(I157*H157,2)</f>
        <v>0</v>
      </c>
      <c r="K157" s="239"/>
      <c r="L157" s="148"/>
      <c r="M157" s="240" t="s">
        <v>1</v>
      </c>
      <c r="N157" s="241" t="s">
        <v>42</v>
      </c>
      <c r="O157" s="242"/>
      <c r="P157" s="243">
        <f t="shared" ref="P157:P165" si="11">O157*H157</f>
        <v>0</v>
      </c>
      <c r="Q157" s="243">
        <v>0</v>
      </c>
      <c r="R157" s="243">
        <f t="shared" ref="R157:R165" si="12">Q157*H157</f>
        <v>0</v>
      </c>
      <c r="S157" s="243">
        <v>0</v>
      </c>
      <c r="T157" s="244">
        <f t="shared" ref="T157:T165" si="13">S157*H157</f>
        <v>0</v>
      </c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  <c r="AE157" s="147"/>
      <c r="AR157" s="245" t="s">
        <v>193</v>
      </c>
      <c r="AT157" s="245" t="s">
        <v>189</v>
      </c>
      <c r="AU157" s="245" t="s">
        <v>86</v>
      </c>
      <c r="AY157" s="138" t="s">
        <v>187</v>
      </c>
      <c r="BE157" s="246">
        <f t="shared" ref="BE157:BE165" si="14">IF(N157="základní",J157,0)</f>
        <v>0</v>
      </c>
      <c r="BF157" s="246">
        <f t="shared" ref="BF157:BF165" si="15">IF(N157="snížená",J157,0)</f>
        <v>0</v>
      </c>
      <c r="BG157" s="246">
        <f t="shared" ref="BG157:BG165" si="16">IF(N157="zákl. přenesená",J157,0)</f>
        <v>0</v>
      </c>
      <c r="BH157" s="246">
        <f t="shared" ref="BH157:BH165" si="17">IF(N157="sníž. přenesená",J157,0)</f>
        <v>0</v>
      </c>
      <c r="BI157" s="246">
        <f t="shared" ref="BI157:BI165" si="18">IF(N157="nulová",J157,0)</f>
        <v>0</v>
      </c>
      <c r="BJ157" s="138" t="s">
        <v>84</v>
      </c>
      <c r="BK157" s="246">
        <f t="shared" ref="BK157:BK165" si="19">ROUND(I157*H157,2)</f>
        <v>0</v>
      </c>
      <c r="BL157" s="138" t="s">
        <v>193</v>
      </c>
      <c r="BM157" s="245" t="s">
        <v>360</v>
      </c>
    </row>
    <row r="158" spans="1:65" s="151" customFormat="1" ht="16.5" customHeight="1">
      <c r="A158" s="147"/>
      <c r="B158" s="148"/>
      <c r="C158" s="233" t="s">
        <v>77</v>
      </c>
      <c r="D158" s="233" t="s">
        <v>189</v>
      </c>
      <c r="E158" s="234" t="s">
        <v>2263</v>
      </c>
      <c r="F158" s="235" t="s">
        <v>2264</v>
      </c>
      <c r="G158" s="236" t="s">
        <v>296</v>
      </c>
      <c r="H158" s="237">
        <v>60</v>
      </c>
      <c r="I158" s="88"/>
      <c r="J158" s="238">
        <f t="shared" si="10"/>
        <v>0</v>
      </c>
      <c r="K158" s="239"/>
      <c r="L158" s="148"/>
      <c r="M158" s="240" t="s">
        <v>1</v>
      </c>
      <c r="N158" s="241" t="s">
        <v>42</v>
      </c>
      <c r="O158" s="242"/>
      <c r="P158" s="243">
        <f t="shared" si="11"/>
        <v>0</v>
      </c>
      <c r="Q158" s="243">
        <v>0</v>
      </c>
      <c r="R158" s="243">
        <f t="shared" si="12"/>
        <v>0</v>
      </c>
      <c r="S158" s="243">
        <v>0</v>
      </c>
      <c r="T158" s="244">
        <f t="shared" si="13"/>
        <v>0</v>
      </c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  <c r="AE158" s="147"/>
      <c r="AR158" s="245" t="s">
        <v>193</v>
      </c>
      <c r="AT158" s="245" t="s">
        <v>189</v>
      </c>
      <c r="AU158" s="245" t="s">
        <v>86</v>
      </c>
      <c r="AY158" s="138" t="s">
        <v>187</v>
      </c>
      <c r="BE158" s="246">
        <f t="shared" si="14"/>
        <v>0</v>
      </c>
      <c r="BF158" s="246">
        <f t="shared" si="15"/>
        <v>0</v>
      </c>
      <c r="BG158" s="246">
        <f t="shared" si="16"/>
        <v>0</v>
      </c>
      <c r="BH158" s="246">
        <f t="shared" si="17"/>
        <v>0</v>
      </c>
      <c r="BI158" s="246">
        <f t="shared" si="18"/>
        <v>0</v>
      </c>
      <c r="BJ158" s="138" t="s">
        <v>84</v>
      </c>
      <c r="BK158" s="246">
        <f t="shared" si="19"/>
        <v>0</v>
      </c>
      <c r="BL158" s="138" t="s">
        <v>193</v>
      </c>
      <c r="BM158" s="245" t="s">
        <v>368</v>
      </c>
    </row>
    <row r="159" spans="1:65" s="151" customFormat="1" ht="21.75" customHeight="1">
      <c r="A159" s="147"/>
      <c r="B159" s="148"/>
      <c r="C159" s="233" t="s">
        <v>77</v>
      </c>
      <c r="D159" s="233" t="s">
        <v>189</v>
      </c>
      <c r="E159" s="234" t="s">
        <v>2265</v>
      </c>
      <c r="F159" s="235" t="s">
        <v>2266</v>
      </c>
      <c r="G159" s="236" t="s">
        <v>1049</v>
      </c>
      <c r="H159" s="237">
        <v>20</v>
      </c>
      <c r="I159" s="88"/>
      <c r="J159" s="238">
        <f t="shared" si="10"/>
        <v>0</v>
      </c>
      <c r="K159" s="239"/>
      <c r="L159" s="148"/>
      <c r="M159" s="240" t="s">
        <v>1</v>
      </c>
      <c r="N159" s="241" t="s">
        <v>42</v>
      </c>
      <c r="O159" s="242"/>
      <c r="P159" s="243">
        <f t="shared" si="11"/>
        <v>0</v>
      </c>
      <c r="Q159" s="243">
        <v>0</v>
      </c>
      <c r="R159" s="243">
        <f t="shared" si="12"/>
        <v>0</v>
      </c>
      <c r="S159" s="243">
        <v>0</v>
      </c>
      <c r="T159" s="244">
        <f t="shared" si="13"/>
        <v>0</v>
      </c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R159" s="245" t="s">
        <v>193</v>
      </c>
      <c r="AT159" s="245" t="s">
        <v>189</v>
      </c>
      <c r="AU159" s="245" t="s">
        <v>86</v>
      </c>
      <c r="AY159" s="138" t="s">
        <v>187</v>
      </c>
      <c r="BE159" s="246">
        <f t="shared" si="14"/>
        <v>0</v>
      </c>
      <c r="BF159" s="246">
        <f t="shared" si="15"/>
        <v>0</v>
      </c>
      <c r="BG159" s="246">
        <f t="shared" si="16"/>
        <v>0</v>
      </c>
      <c r="BH159" s="246">
        <f t="shared" si="17"/>
        <v>0</v>
      </c>
      <c r="BI159" s="246">
        <f t="shared" si="18"/>
        <v>0</v>
      </c>
      <c r="BJ159" s="138" t="s">
        <v>84</v>
      </c>
      <c r="BK159" s="246">
        <f t="shared" si="19"/>
        <v>0</v>
      </c>
      <c r="BL159" s="138" t="s">
        <v>193</v>
      </c>
      <c r="BM159" s="245" t="s">
        <v>376</v>
      </c>
    </row>
    <row r="160" spans="1:65" s="151" customFormat="1" ht="16.5" customHeight="1">
      <c r="A160" s="147"/>
      <c r="B160" s="148"/>
      <c r="C160" s="233" t="s">
        <v>77</v>
      </c>
      <c r="D160" s="233" t="s">
        <v>189</v>
      </c>
      <c r="E160" s="234" t="s">
        <v>2267</v>
      </c>
      <c r="F160" s="235" t="s">
        <v>2268</v>
      </c>
      <c r="G160" s="236" t="s">
        <v>1049</v>
      </c>
      <c r="H160" s="237">
        <v>2</v>
      </c>
      <c r="I160" s="88"/>
      <c r="J160" s="238">
        <f t="shared" si="10"/>
        <v>0</v>
      </c>
      <c r="K160" s="239"/>
      <c r="L160" s="148"/>
      <c r="M160" s="240" t="s">
        <v>1</v>
      </c>
      <c r="N160" s="241" t="s">
        <v>42</v>
      </c>
      <c r="O160" s="242"/>
      <c r="P160" s="243">
        <f t="shared" si="11"/>
        <v>0</v>
      </c>
      <c r="Q160" s="243">
        <v>0</v>
      </c>
      <c r="R160" s="243">
        <f t="shared" si="12"/>
        <v>0</v>
      </c>
      <c r="S160" s="243">
        <v>0</v>
      </c>
      <c r="T160" s="244">
        <f t="shared" si="13"/>
        <v>0</v>
      </c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  <c r="AR160" s="245" t="s">
        <v>193</v>
      </c>
      <c r="AT160" s="245" t="s">
        <v>189</v>
      </c>
      <c r="AU160" s="245" t="s">
        <v>86</v>
      </c>
      <c r="AY160" s="138" t="s">
        <v>187</v>
      </c>
      <c r="BE160" s="246">
        <f t="shared" si="14"/>
        <v>0</v>
      </c>
      <c r="BF160" s="246">
        <f t="shared" si="15"/>
        <v>0</v>
      </c>
      <c r="BG160" s="246">
        <f t="shared" si="16"/>
        <v>0</v>
      </c>
      <c r="BH160" s="246">
        <f t="shared" si="17"/>
        <v>0</v>
      </c>
      <c r="BI160" s="246">
        <f t="shared" si="18"/>
        <v>0</v>
      </c>
      <c r="BJ160" s="138" t="s">
        <v>84</v>
      </c>
      <c r="BK160" s="246">
        <f t="shared" si="19"/>
        <v>0</v>
      </c>
      <c r="BL160" s="138" t="s">
        <v>193</v>
      </c>
      <c r="BM160" s="245" t="s">
        <v>384</v>
      </c>
    </row>
    <row r="161" spans="1:65" s="151" customFormat="1" ht="16.5" customHeight="1">
      <c r="A161" s="147"/>
      <c r="B161" s="148"/>
      <c r="C161" s="233" t="s">
        <v>77</v>
      </c>
      <c r="D161" s="233" t="s">
        <v>189</v>
      </c>
      <c r="E161" s="234" t="s">
        <v>2251</v>
      </c>
      <c r="F161" s="235" t="s">
        <v>2252</v>
      </c>
      <c r="G161" s="236" t="s">
        <v>1049</v>
      </c>
      <c r="H161" s="237">
        <v>3</v>
      </c>
      <c r="I161" s="88"/>
      <c r="J161" s="238">
        <f t="shared" si="10"/>
        <v>0</v>
      </c>
      <c r="K161" s="239"/>
      <c r="L161" s="148"/>
      <c r="M161" s="240" t="s">
        <v>1</v>
      </c>
      <c r="N161" s="241" t="s">
        <v>42</v>
      </c>
      <c r="O161" s="242"/>
      <c r="P161" s="243">
        <f t="shared" si="11"/>
        <v>0</v>
      </c>
      <c r="Q161" s="243">
        <v>0</v>
      </c>
      <c r="R161" s="243">
        <f t="shared" si="12"/>
        <v>0</v>
      </c>
      <c r="S161" s="243">
        <v>0</v>
      </c>
      <c r="T161" s="244">
        <f t="shared" si="13"/>
        <v>0</v>
      </c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  <c r="AR161" s="245" t="s">
        <v>193</v>
      </c>
      <c r="AT161" s="245" t="s">
        <v>189</v>
      </c>
      <c r="AU161" s="245" t="s">
        <v>86</v>
      </c>
      <c r="AY161" s="138" t="s">
        <v>187</v>
      </c>
      <c r="BE161" s="246">
        <f t="shared" si="14"/>
        <v>0</v>
      </c>
      <c r="BF161" s="246">
        <f t="shared" si="15"/>
        <v>0</v>
      </c>
      <c r="BG161" s="246">
        <f t="shared" si="16"/>
        <v>0</v>
      </c>
      <c r="BH161" s="246">
        <f t="shared" si="17"/>
        <v>0</v>
      </c>
      <c r="BI161" s="246">
        <f t="shared" si="18"/>
        <v>0</v>
      </c>
      <c r="BJ161" s="138" t="s">
        <v>84</v>
      </c>
      <c r="BK161" s="246">
        <f t="shared" si="19"/>
        <v>0</v>
      </c>
      <c r="BL161" s="138" t="s">
        <v>193</v>
      </c>
      <c r="BM161" s="245" t="s">
        <v>392</v>
      </c>
    </row>
    <row r="162" spans="1:65" s="151" customFormat="1" ht="16.5" customHeight="1">
      <c r="A162" s="147"/>
      <c r="B162" s="148"/>
      <c r="C162" s="233" t="s">
        <v>77</v>
      </c>
      <c r="D162" s="233" t="s">
        <v>189</v>
      </c>
      <c r="E162" s="234" t="s">
        <v>2244</v>
      </c>
      <c r="F162" s="235" t="s">
        <v>2245</v>
      </c>
      <c r="G162" s="236" t="s">
        <v>1049</v>
      </c>
      <c r="H162" s="237">
        <v>5</v>
      </c>
      <c r="I162" s="88"/>
      <c r="J162" s="238">
        <f t="shared" si="10"/>
        <v>0</v>
      </c>
      <c r="K162" s="239"/>
      <c r="L162" s="148"/>
      <c r="M162" s="240" t="s">
        <v>1</v>
      </c>
      <c r="N162" s="241" t="s">
        <v>42</v>
      </c>
      <c r="O162" s="242"/>
      <c r="P162" s="243">
        <f t="shared" si="11"/>
        <v>0</v>
      </c>
      <c r="Q162" s="243">
        <v>0</v>
      </c>
      <c r="R162" s="243">
        <f t="shared" si="12"/>
        <v>0</v>
      </c>
      <c r="S162" s="243">
        <v>0</v>
      </c>
      <c r="T162" s="244">
        <f t="shared" si="13"/>
        <v>0</v>
      </c>
      <c r="U162" s="147"/>
      <c r="V162" s="147"/>
      <c r="W162" s="147"/>
      <c r="X162" s="147"/>
      <c r="Y162" s="147"/>
      <c r="Z162" s="147"/>
      <c r="AA162" s="147"/>
      <c r="AB162" s="147"/>
      <c r="AC162" s="147"/>
      <c r="AD162" s="147"/>
      <c r="AE162" s="147"/>
      <c r="AR162" s="245" t="s">
        <v>193</v>
      </c>
      <c r="AT162" s="245" t="s">
        <v>189</v>
      </c>
      <c r="AU162" s="245" t="s">
        <v>86</v>
      </c>
      <c r="AY162" s="138" t="s">
        <v>187</v>
      </c>
      <c r="BE162" s="246">
        <f t="shared" si="14"/>
        <v>0</v>
      </c>
      <c r="BF162" s="246">
        <f t="shared" si="15"/>
        <v>0</v>
      </c>
      <c r="BG162" s="246">
        <f t="shared" si="16"/>
        <v>0</v>
      </c>
      <c r="BH162" s="246">
        <f t="shared" si="17"/>
        <v>0</v>
      </c>
      <c r="BI162" s="246">
        <f t="shared" si="18"/>
        <v>0</v>
      </c>
      <c r="BJ162" s="138" t="s">
        <v>84</v>
      </c>
      <c r="BK162" s="246">
        <f t="shared" si="19"/>
        <v>0</v>
      </c>
      <c r="BL162" s="138" t="s">
        <v>193</v>
      </c>
      <c r="BM162" s="245" t="s">
        <v>400</v>
      </c>
    </row>
    <row r="163" spans="1:65" s="151" customFormat="1" ht="16.5" customHeight="1">
      <c r="A163" s="147"/>
      <c r="B163" s="148"/>
      <c r="C163" s="233" t="s">
        <v>77</v>
      </c>
      <c r="D163" s="233" t="s">
        <v>189</v>
      </c>
      <c r="E163" s="234" t="s">
        <v>2269</v>
      </c>
      <c r="F163" s="235" t="s">
        <v>2270</v>
      </c>
      <c r="G163" s="236" t="s">
        <v>1049</v>
      </c>
      <c r="H163" s="237">
        <v>2</v>
      </c>
      <c r="I163" s="88"/>
      <c r="J163" s="238">
        <f t="shared" si="10"/>
        <v>0</v>
      </c>
      <c r="K163" s="239"/>
      <c r="L163" s="148"/>
      <c r="M163" s="240" t="s">
        <v>1</v>
      </c>
      <c r="N163" s="241" t="s">
        <v>42</v>
      </c>
      <c r="O163" s="242"/>
      <c r="P163" s="243">
        <f t="shared" si="11"/>
        <v>0</v>
      </c>
      <c r="Q163" s="243">
        <v>0</v>
      </c>
      <c r="R163" s="243">
        <f t="shared" si="12"/>
        <v>0</v>
      </c>
      <c r="S163" s="243">
        <v>0</v>
      </c>
      <c r="T163" s="244">
        <f t="shared" si="13"/>
        <v>0</v>
      </c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  <c r="AR163" s="245" t="s">
        <v>193</v>
      </c>
      <c r="AT163" s="245" t="s">
        <v>189</v>
      </c>
      <c r="AU163" s="245" t="s">
        <v>86</v>
      </c>
      <c r="AY163" s="138" t="s">
        <v>187</v>
      </c>
      <c r="BE163" s="246">
        <f t="shared" si="14"/>
        <v>0</v>
      </c>
      <c r="BF163" s="246">
        <f t="shared" si="15"/>
        <v>0</v>
      </c>
      <c r="BG163" s="246">
        <f t="shared" si="16"/>
        <v>0</v>
      </c>
      <c r="BH163" s="246">
        <f t="shared" si="17"/>
        <v>0</v>
      </c>
      <c r="BI163" s="246">
        <f t="shared" si="18"/>
        <v>0</v>
      </c>
      <c r="BJ163" s="138" t="s">
        <v>84</v>
      </c>
      <c r="BK163" s="246">
        <f t="shared" si="19"/>
        <v>0</v>
      </c>
      <c r="BL163" s="138" t="s">
        <v>193</v>
      </c>
      <c r="BM163" s="245" t="s">
        <v>408</v>
      </c>
    </row>
    <row r="164" spans="1:65" s="151" customFormat="1" ht="21.75" customHeight="1">
      <c r="A164" s="147"/>
      <c r="B164" s="148"/>
      <c r="C164" s="233" t="s">
        <v>77</v>
      </c>
      <c r="D164" s="233" t="s">
        <v>189</v>
      </c>
      <c r="E164" s="234" t="s">
        <v>2271</v>
      </c>
      <c r="F164" s="235" t="s">
        <v>2272</v>
      </c>
      <c r="G164" s="236" t="s">
        <v>2273</v>
      </c>
      <c r="H164" s="237">
        <v>1</v>
      </c>
      <c r="I164" s="88"/>
      <c r="J164" s="238">
        <f t="shared" si="10"/>
        <v>0</v>
      </c>
      <c r="K164" s="239"/>
      <c r="L164" s="148"/>
      <c r="M164" s="240" t="s">
        <v>1</v>
      </c>
      <c r="N164" s="241" t="s">
        <v>42</v>
      </c>
      <c r="O164" s="242"/>
      <c r="P164" s="243">
        <f t="shared" si="11"/>
        <v>0</v>
      </c>
      <c r="Q164" s="243">
        <v>0</v>
      </c>
      <c r="R164" s="243">
        <f t="shared" si="12"/>
        <v>0</v>
      </c>
      <c r="S164" s="243">
        <v>0</v>
      </c>
      <c r="T164" s="244">
        <f t="shared" si="13"/>
        <v>0</v>
      </c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R164" s="245" t="s">
        <v>193</v>
      </c>
      <c r="AT164" s="245" t="s">
        <v>189</v>
      </c>
      <c r="AU164" s="245" t="s">
        <v>86</v>
      </c>
      <c r="AY164" s="138" t="s">
        <v>187</v>
      </c>
      <c r="BE164" s="246">
        <f t="shared" si="14"/>
        <v>0</v>
      </c>
      <c r="BF164" s="246">
        <f t="shared" si="15"/>
        <v>0</v>
      </c>
      <c r="BG164" s="246">
        <f t="shared" si="16"/>
        <v>0</v>
      </c>
      <c r="BH164" s="246">
        <f t="shared" si="17"/>
        <v>0</v>
      </c>
      <c r="BI164" s="246">
        <f t="shared" si="18"/>
        <v>0</v>
      </c>
      <c r="BJ164" s="138" t="s">
        <v>84</v>
      </c>
      <c r="BK164" s="246">
        <f t="shared" si="19"/>
        <v>0</v>
      </c>
      <c r="BL164" s="138" t="s">
        <v>193</v>
      </c>
      <c r="BM164" s="245" t="s">
        <v>416</v>
      </c>
    </row>
    <row r="165" spans="1:65" s="151" customFormat="1" ht="21.75" customHeight="1">
      <c r="A165" s="147"/>
      <c r="B165" s="148"/>
      <c r="C165" s="233" t="s">
        <v>77</v>
      </c>
      <c r="D165" s="233" t="s">
        <v>189</v>
      </c>
      <c r="E165" s="234" t="s">
        <v>2274</v>
      </c>
      <c r="F165" s="235" t="s">
        <v>2275</v>
      </c>
      <c r="G165" s="236" t="s">
        <v>2070</v>
      </c>
      <c r="H165" s="237">
        <v>9</v>
      </c>
      <c r="I165" s="88"/>
      <c r="J165" s="238">
        <f t="shared" si="10"/>
        <v>0</v>
      </c>
      <c r="K165" s="239"/>
      <c r="L165" s="148"/>
      <c r="M165" s="240" t="s">
        <v>1</v>
      </c>
      <c r="N165" s="241" t="s">
        <v>42</v>
      </c>
      <c r="O165" s="242"/>
      <c r="P165" s="243">
        <f t="shared" si="11"/>
        <v>0</v>
      </c>
      <c r="Q165" s="243">
        <v>0</v>
      </c>
      <c r="R165" s="243">
        <f t="shared" si="12"/>
        <v>0</v>
      </c>
      <c r="S165" s="243">
        <v>0</v>
      </c>
      <c r="T165" s="244">
        <f t="shared" si="13"/>
        <v>0</v>
      </c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  <c r="AR165" s="245" t="s">
        <v>193</v>
      </c>
      <c r="AT165" s="245" t="s">
        <v>189</v>
      </c>
      <c r="AU165" s="245" t="s">
        <v>86</v>
      </c>
      <c r="AY165" s="138" t="s">
        <v>187</v>
      </c>
      <c r="BE165" s="246">
        <f t="shared" si="14"/>
        <v>0</v>
      </c>
      <c r="BF165" s="246">
        <f t="shared" si="15"/>
        <v>0</v>
      </c>
      <c r="BG165" s="246">
        <f t="shared" si="16"/>
        <v>0</v>
      </c>
      <c r="BH165" s="246">
        <f t="shared" si="17"/>
        <v>0</v>
      </c>
      <c r="BI165" s="246">
        <f t="shared" si="18"/>
        <v>0</v>
      </c>
      <c r="BJ165" s="138" t="s">
        <v>84</v>
      </c>
      <c r="BK165" s="246">
        <f t="shared" si="19"/>
        <v>0</v>
      </c>
      <c r="BL165" s="138" t="s">
        <v>193</v>
      </c>
      <c r="BM165" s="245" t="s">
        <v>424</v>
      </c>
    </row>
    <row r="166" spans="1:65" s="220" customFormat="1" ht="22.9" customHeight="1">
      <c r="B166" s="221"/>
      <c r="D166" s="222" t="s">
        <v>76</v>
      </c>
      <c r="E166" s="231" t="s">
        <v>2158</v>
      </c>
      <c r="F166" s="231" t="s">
        <v>2276</v>
      </c>
      <c r="J166" s="232">
        <f>BK166</f>
        <v>0</v>
      </c>
      <c r="L166" s="221"/>
      <c r="M166" s="225"/>
      <c r="N166" s="226"/>
      <c r="O166" s="226"/>
      <c r="P166" s="227">
        <f>SUM(P167:P209)</f>
        <v>0</v>
      </c>
      <c r="Q166" s="226"/>
      <c r="R166" s="227">
        <f>SUM(R167:R209)</f>
        <v>0</v>
      </c>
      <c r="S166" s="226"/>
      <c r="T166" s="228">
        <f>SUM(T167:T209)</f>
        <v>0</v>
      </c>
      <c r="AR166" s="222" t="s">
        <v>84</v>
      </c>
      <c r="AT166" s="229" t="s">
        <v>76</v>
      </c>
      <c r="AU166" s="229" t="s">
        <v>84</v>
      </c>
      <c r="AY166" s="222" t="s">
        <v>187</v>
      </c>
      <c r="BK166" s="230">
        <f>SUM(BK167:BK209)</f>
        <v>0</v>
      </c>
    </row>
    <row r="167" spans="1:65" s="151" customFormat="1" ht="44.25" customHeight="1">
      <c r="A167" s="147"/>
      <c r="B167" s="148"/>
      <c r="C167" s="233" t="s">
        <v>77</v>
      </c>
      <c r="D167" s="233" t="s">
        <v>189</v>
      </c>
      <c r="E167" s="234" t="s">
        <v>2277</v>
      </c>
      <c r="F167" s="235" t="s">
        <v>2278</v>
      </c>
      <c r="G167" s="236" t="s">
        <v>2070</v>
      </c>
      <c r="H167" s="237">
        <v>2</v>
      </c>
      <c r="I167" s="88"/>
      <c r="J167" s="238">
        <f t="shared" ref="J167:J209" si="20">ROUND(I167*H167,2)</f>
        <v>0</v>
      </c>
      <c r="K167" s="239"/>
      <c r="L167" s="148"/>
      <c r="M167" s="240" t="s">
        <v>1</v>
      </c>
      <c r="N167" s="241" t="s">
        <v>42</v>
      </c>
      <c r="O167" s="242"/>
      <c r="P167" s="243">
        <f t="shared" ref="P167:P209" si="21">O167*H167</f>
        <v>0</v>
      </c>
      <c r="Q167" s="243">
        <v>0</v>
      </c>
      <c r="R167" s="243">
        <f t="shared" ref="R167:R209" si="22">Q167*H167</f>
        <v>0</v>
      </c>
      <c r="S167" s="243">
        <v>0</v>
      </c>
      <c r="T167" s="244">
        <f t="shared" ref="T167:T209" si="23">S167*H167</f>
        <v>0</v>
      </c>
      <c r="U167" s="147"/>
      <c r="V167" s="147"/>
      <c r="W167" s="147"/>
      <c r="X167" s="147"/>
      <c r="Y167" s="147"/>
      <c r="Z167" s="147"/>
      <c r="AA167" s="147"/>
      <c r="AB167" s="147"/>
      <c r="AC167" s="147"/>
      <c r="AD167" s="147"/>
      <c r="AE167" s="147"/>
      <c r="AR167" s="245" t="s">
        <v>193</v>
      </c>
      <c r="AT167" s="245" t="s">
        <v>189</v>
      </c>
      <c r="AU167" s="245" t="s">
        <v>86</v>
      </c>
      <c r="AY167" s="138" t="s">
        <v>187</v>
      </c>
      <c r="BE167" s="246">
        <f t="shared" ref="BE167:BE209" si="24">IF(N167="základní",J167,0)</f>
        <v>0</v>
      </c>
      <c r="BF167" s="246">
        <f t="shared" ref="BF167:BF209" si="25">IF(N167="snížená",J167,0)</f>
        <v>0</v>
      </c>
      <c r="BG167" s="246">
        <f t="shared" ref="BG167:BG209" si="26">IF(N167="zákl. přenesená",J167,0)</f>
        <v>0</v>
      </c>
      <c r="BH167" s="246">
        <f t="shared" ref="BH167:BH209" si="27">IF(N167="sníž. přenesená",J167,0)</f>
        <v>0</v>
      </c>
      <c r="BI167" s="246">
        <f t="shared" ref="BI167:BI209" si="28">IF(N167="nulová",J167,0)</f>
        <v>0</v>
      </c>
      <c r="BJ167" s="138" t="s">
        <v>84</v>
      </c>
      <c r="BK167" s="246">
        <f t="shared" ref="BK167:BK209" si="29">ROUND(I167*H167,2)</f>
        <v>0</v>
      </c>
      <c r="BL167" s="138" t="s">
        <v>193</v>
      </c>
      <c r="BM167" s="245" t="s">
        <v>432</v>
      </c>
    </row>
    <row r="168" spans="1:65" s="151" customFormat="1" ht="21.75" customHeight="1">
      <c r="A168" s="147"/>
      <c r="B168" s="148"/>
      <c r="C168" s="233" t="s">
        <v>77</v>
      </c>
      <c r="D168" s="233" t="s">
        <v>189</v>
      </c>
      <c r="E168" s="234" t="s">
        <v>2279</v>
      </c>
      <c r="F168" s="235" t="s">
        <v>2280</v>
      </c>
      <c r="G168" s="236" t="s">
        <v>2070</v>
      </c>
      <c r="H168" s="237">
        <v>2</v>
      </c>
      <c r="I168" s="88"/>
      <c r="J168" s="238">
        <f t="shared" si="20"/>
        <v>0</v>
      </c>
      <c r="K168" s="239"/>
      <c r="L168" s="148"/>
      <c r="M168" s="240" t="s">
        <v>1</v>
      </c>
      <c r="N168" s="241" t="s">
        <v>42</v>
      </c>
      <c r="O168" s="242"/>
      <c r="P168" s="243">
        <f t="shared" si="21"/>
        <v>0</v>
      </c>
      <c r="Q168" s="243">
        <v>0</v>
      </c>
      <c r="R168" s="243">
        <f t="shared" si="22"/>
        <v>0</v>
      </c>
      <c r="S168" s="243">
        <v>0</v>
      </c>
      <c r="T168" s="244">
        <f t="shared" si="23"/>
        <v>0</v>
      </c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R168" s="245" t="s">
        <v>193</v>
      </c>
      <c r="AT168" s="245" t="s">
        <v>189</v>
      </c>
      <c r="AU168" s="245" t="s">
        <v>86</v>
      </c>
      <c r="AY168" s="138" t="s">
        <v>187</v>
      </c>
      <c r="BE168" s="246">
        <f t="shared" si="24"/>
        <v>0</v>
      </c>
      <c r="BF168" s="246">
        <f t="shared" si="25"/>
        <v>0</v>
      </c>
      <c r="BG168" s="246">
        <f t="shared" si="26"/>
        <v>0</v>
      </c>
      <c r="BH168" s="246">
        <f t="shared" si="27"/>
        <v>0</v>
      </c>
      <c r="BI168" s="246">
        <f t="shared" si="28"/>
        <v>0</v>
      </c>
      <c r="BJ168" s="138" t="s">
        <v>84</v>
      </c>
      <c r="BK168" s="246">
        <f t="shared" si="29"/>
        <v>0</v>
      </c>
      <c r="BL168" s="138" t="s">
        <v>193</v>
      </c>
      <c r="BM168" s="245" t="s">
        <v>440</v>
      </c>
    </row>
    <row r="169" spans="1:65" s="151" customFormat="1" ht="16.5" customHeight="1">
      <c r="A169" s="147"/>
      <c r="B169" s="148"/>
      <c r="C169" s="233" t="s">
        <v>77</v>
      </c>
      <c r="D169" s="233" t="s">
        <v>189</v>
      </c>
      <c r="E169" s="234" t="s">
        <v>2281</v>
      </c>
      <c r="F169" s="235" t="s">
        <v>2282</v>
      </c>
      <c r="G169" s="236" t="s">
        <v>2070</v>
      </c>
      <c r="H169" s="237">
        <v>2</v>
      </c>
      <c r="I169" s="88"/>
      <c r="J169" s="238">
        <f t="shared" si="20"/>
        <v>0</v>
      </c>
      <c r="K169" s="239"/>
      <c r="L169" s="148"/>
      <c r="M169" s="240" t="s">
        <v>1</v>
      </c>
      <c r="N169" s="241" t="s">
        <v>42</v>
      </c>
      <c r="O169" s="242"/>
      <c r="P169" s="243">
        <f t="shared" si="21"/>
        <v>0</v>
      </c>
      <c r="Q169" s="243">
        <v>0</v>
      </c>
      <c r="R169" s="243">
        <f t="shared" si="22"/>
        <v>0</v>
      </c>
      <c r="S169" s="243">
        <v>0</v>
      </c>
      <c r="T169" s="244">
        <f t="shared" si="23"/>
        <v>0</v>
      </c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R169" s="245" t="s">
        <v>193</v>
      </c>
      <c r="AT169" s="245" t="s">
        <v>189</v>
      </c>
      <c r="AU169" s="245" t="s">
        <v>86</v>
      </c>
      <c r="AY169" s="138" t="s">
        <v>187</v>
      </c>
      <c r="BE169" s="246">
        <f t="shared" si="24"/>
        <v>0</v>
      </c>
      <c r="BF169" s="246">
        <f t="shared" si="25"/>
        <v>0</v>
      </c>
      <c r="BG169" s="246">
        <f t="shared" si="26"/>
        <v>0</v>
      </c>
      <c r="BH169" s="246">
        <f t="shared" si="27"/>
        <v>0</v>
      </c>
      <c r="BI169" s="246">
        <f t="shared" si="28"/>
        <v>0</v>
      </c>
      <c r="BJ169" s="138" t="s">
        <v>84</v>
      </c>
      <c r="BK169" s="246">
        <f t="shared" si="29"/>
        <v>0</v>
      </c>
      <c r="BL169" s="138" t="s">
        <v>193</v>
      </c>
      <c r="BM169" s="245" t="s">
        <v>448</v>
      </c>
    </row>
    <row r="170" spans="1:65" s="151" customFormat="1" ht="16.5" customHeight="1">
      <c r="A170" s="147"/>
      <c r="B170" s="148"/>
      <c r="C170" s="233" t="s">
        <v>77</v>
      </c>
      <c r="D170" s="233" t="s">
        <v>189</v>
      </c>
      <c r="E170" s="234" t="s">
        <v>2224</v>
      </c>
      <c r="F170" s="235" t="s">
        <v>2225</v>
      </c>
      <c r="G170" s="236" t="s">
        <v>2070</v>
      </c>
      <c r="H170" s="237">
        <v>2</v>
      </c>
      <c r="I170" s="88"/>
      <c r="J170" s="238">
        <f t="shared" si="20"/>
        <v>0</v>
      </c>
      <c r="K170" s="239"/>
      <c r="L170" s="148"/>
      <c r="M170" s="240" t="s">
        <v>1</v>
      </c>
      <c r="N170" s="241" t="s">
        <v>42</v>
      </c>
      <c r="O170" s="242"/>
      <c r="P170" s="243">
        <f t="shared" si="21"/>
        <v>0</v>
      </c>
      <c r="Q170" s="243">
        <v>0</v>
      </c>
      <c r="R170" s="243">
        <f t="shared" si="22"/>
        <v>0</v>
      </c>
      <c r="S170" s="243">
        <v>0</v>
      </c>
      <c r="T170" s="244">
        <f t="shared" si="23"/>
        <v>0</v>
      </c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R170" s="245" t="s">
        <v>193</v>
      </c>
      <c r="AT170" s="245" t="s">
        <v>189</v>
      </c>
      <c r="AU170" s="245" t="s">
        <v>86</v>
      </c>
      <c r="AY170" s="138" t="s">
        <v>187</v>
      </c>
      <c r="BE170" s="246">
        <f t="shared" si="24"/>
        <v>0</v>
      </c>
      <c r="BF170" s="246">
        <f t="shared" si="25"/>
        <v>0</v>
      </c>
      <c r="BG170" s="246">
        <f t="shared" si="26"/>
        <v>0</v>
      </c>
      <c r="BH170" s="246">
        <f t="shared" si="27"/>
        <v>0</v>
      </c>
      <c r="BI170" s="246">
        <f t="shared" si="28"/>
        <v>0</v>
      </c>
      <c r="BJ170" s="138" t="s">
        <v>84</v>
      </c>
      <c r="BK170" s="246">
        <f t="shared" si="29"/>
        <v>0</v>
      </c>
      <c r="BL170" s="138" t="s">
        <v>193</v>
      </c>
      <c r="BM170" s="245" t="s">
        <v>457</v>
      </c>
    </row>
    <row r="171" spans="1:65" s="151" customFormat="1" ht="21.75" customHeight="1">
      <c r="A171" s="147"/>
      <c r="B171" s="148"/>
      <c r="C171" s="233" t="s">
        <v>77</v>
      </c>
      <c r="D171" s="233" t="s">
        <v>189</v>
      </c>
      <c r="E171" s="234" t="s">
        <v>2283</v>
      </c>
      <c r="F171" s="235" t="s">
        <v>2284</v>
      </c>
      <c r="G171" s="236" t="s">
        <v>2070</v>
      </c>
      <c r="H171" s="237">
        <v>6</v>
      </c>
      <c r="I171" s="88"/>
      <c r="J171" s="238">
        <f t="shared" si="20"/>
        <v>0</v>
      </c>
      <c r="K171" s="239"/>
      <c r="L171" s="148"/>
      <c r="M171" s="240" t="s">
        <v>1</v>
      </c>
      <c r="N171" s="241" t="s">
        <v>42</v>
      </c>
      <c r="O171" s="242"/>
      <c r="P171" s="243">
        <f t="shared" si="21"/>
        <v>0</v>
      </c>
      <c r="Q171" s="243">
        <v>0</v>
      </c>
      <c r="R171" s="243">
        <f t="shared" si="22"/>
        <v>0</v>
      </c>
      <c r="S171" s="243">
        <v>0</v>
      </c>
      <c r="T171" s="244">
        <f t="shared" si="23"/>
        <v>0</v>
      </c>
      <c r="U171" s="147"/>
      <c r="V171" s="147"/>
      <c r="W171" s="147"/>
      <c r="X171" s="147"/>
      <c r="Y171" s="147"/>
      <c r="Z171" s="147"/>
      <c r="AA171" s="147"/>
      <c r="AB171" s="147"/>
      <c r="AC171" s="147"/>
      <c r="AD171" s="147"/>
      <c r="AE171" s="147"/>
      <c r="AR171" s="245" t="s">
        <v>193</v>
      </c>
      <c r="AT171" s="245" t="s">
        <v>189</v>
      </c>
      <c r="AU171" s="245" t="s">
        <v>86</v>
      </c>
      <c r="AY171" s="138" t="s">
        <v>187</v>
      </c>
      <c r="BE171" s="246">
        <f t="shared" si="24"/>
        <v>0</v>
      </c>
      <c r="BF171" s="246">
        <f t="shared" si="25"/>
        <v>0</v>
      </c>
      <c r="BG171" s="246">
        <f t="shared" si="26"/>
        <v>0</v>
      </c>
      <c r="BH171" s="246">
        <f t="shared" si="27"/>
        <v>0</v>
      </c>
      <c r="BI171" s="246">
        <f t="shared" si="28"/>
        <v>0</v>
      </c>
      <c r="BJ171" s="138" t="s">
        <v>84</v>
      </c>
      <c r="BK171" s="246">
        <f t="shared" si="29"/>
        <v>0</v>
      </c>
      <c r="BL171" s="138" t="s">
        <v>193</v>
      </c>
      <c r="BM171" s="245" t="s">
        <v>465</v>
      </c>
    </row>
    <row r="172" spans="1:65" s="151" customFormat="1" ht="21.75" customHeight="1">
      <c r="A172" s="147"/>
      <c r="B172" s="148"/>
      <c r="C172" s="233" t="s">
        <v>77</v>
      </c>
      <c r="D172" s="233" t="s">
        <v>189</v>
      </c>
      <c r="E172" s="234" t="s">
        <v>2285</v>
      </c>
      <c r="F172" s="235" t="s">
        <v>2286</v>
      </c>
      <c r="G172" s="236" t="s">
        <v>2070</v>
      </c>
      <c r="H172" s="237">
        <v>6</v>
      </c>
      <c r="I172" s="88"/>
      <c r="J172" s="238">
        <f t="shared" si="20"/>
        <v>0</v>
      </c>
      <c r="K172" s="239"/>
      <c r="L172" s="148"/>
      <c r="M172" s="240" t="s">
        <v>1</v>
      </c>
      <c r="N172" s="241" t="s">
        <v>42</v>
      </c>
      <c r="O172" s="242"/>
      <c r="P172" s="243">
        <f t="shared" si="21"/>
        <v>0</v>
      </c>
      <c r="Q172" s="243">
        <v>0</v>
      </c>
      <c r="R172" s="243">
        <f t="shared" si="22"/>
        <v>0</v>
      </c>
      <c r="S172" s="243">
        <v>0</v>
      </c>
      <c r="T172" s="244">
        <f t="shared" si="23"/>
        <v>0</v>
      </c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R172" s="245" t="s">
        <v>193</v>
      </c>
      <c r="AT172" s="245" t="s">
        <v>189</v>
      </c>
      <c r="AU172" s="245" t="s">
        <v>86</v>
      </c>
      <c r="AY172" s="138" t="s">
        <v>187</v>
      </c>
      <c r="BE172" s="246">
        <f t="shared" si="24"/>
        <v>0</v>
      </c>
      <c r="BF172" s="246">
        <f t="shared" si="25"/>
        <v>0</v>
      </c>
      <c r="BG172" s="246">
        <f t="shared" si="26"/>
        <v>0</v>
      </c>
      <c r="BH172" s="246">
        <f t="shared" si="27"/>
        <v>0</v>
      </c>
      <c r="BI172" s="246">
        <f t="shared" si="28"/>
        <v>0</v>
      </c>
      <c r="BJ172" s="138" t="s">
        <v>84</v>
      </c>
      <c r="BK172" s="246">
        <f t="shared" si="29"/>
        <v>0</v>
      </c>
      <c r="BL172" s="138" t="s">
        <v>193</v>
      </c>
      <c r="BM172" s="245" t="s">
        <v>473</v>
      </c>
    </row>
    <row r="173" spans="1:65" s="151" customFormat="1" ht="16.5" customHeight="1">
      <c r="A173" s="147"/>
      <c r="B173" s="148"/>
      <c r="C173" s="233" t="s">
        <v>77</v>
      </c>
      <c r="D173" s="233" t="s">
        <v>189</v>
      </c>
      <c r="E173" s="234" t="s">
        <v>2287</v>
      </c>
      <c r="F173" s="235" t="s">
        <v>2288</v>
      </c>
      <c r="G173" s="236" t="s">
        <v>296</v>
      </c>
      <c r="H173" s="237">
        <v>40</v>
      </c>
      <c r="I173" s="88"/>
      <c r="J173" s="238">
        <f t="shared" si="20"/>
        <v>0</v>
      </c>
      <c r="K173" s="239"/>
      <c r="L173" s="148"/>
      <c r="M173" s="240" t="s">
        <v>1</v>
      </c>
      <c r="N173" s="241" t="s">
        <v>42</v>
      </c>
      <c r="O173" s="242"/>
      <c r="P173" s="243">
        <f t="shared" si="21"/>
        <v>0</v>
      </c>
      <c r="Q173" s="243">
        <v>0</v>
      </c>
      <c r="R173" s="243">
        <f t="shared" si="22"/>
        <v>0</v>
      </c>
      <c r="S173" s="243">
        <v>0</v>
      </c>
      <c r="T173" s="244">
        <f t="shared" si="23"/>
        <v>0</v>
      </c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  <c r="AR173" s="245" t="s">
        <v>193</v>
      </c>
      <c r="AT173" s="245" t="s">
        <v>189</v>
      </c>
      <c r="AU173" s="245" t="s">
        <v>86</v>
      </c>
      <c r="AY173" s="138" t="s">
        <v>187</v>
      </c>
      <c r="BE173" s="246">
        <f t="shared" si="24"/>
        <v>0</v>
      </c>
      <c r="BF173" s="246">
        <f t="shared" si="25"/>
        <v>0</v>
      </c>
      <c r="BG173" s="246">
        <f t="shared" si="26"/>
        <v>0</v>
      </c>
      <c r="BH173" s="246">
        <f t="shared" si="27"/>
        <v>0</v>
      </c>
      <c r="BI173" s="246">
        <f t="shared" si="28"/>
        <v>0</v>
      </c>
      <c r="BJ173" s="138" t="s">
        <v>84</v>
      </c>
      <c r="BK173" s="246">
        <f t="shared" si="29"/>
        <v>0</v>
      </c>
      <c r="BL173" s="138" t="s">
        <v>193</v>
      </c>
      <c r="BM173" s="245" t="s">
        <v>481</v>
      </c>
    </row>
    <row r="174" spans="1:65" s="151" customFormat="1" ht="16.5" customHeight="1">
      <c r="A174" s="147"/>
      <c r="B174" s="148"/>
      <c r="C174" s="233" t="s">
        <v>77</v>
      </c>
      <c r="D174" s="233" t="s">
        <v>189</v>
      </c>
      <c r="E174" s="234" t="s">
        <v>2289</v>
      </c>
      <c r="F174" s="235" t="s">
        <v>2290</v>
      </c>
      <c r="G174" s="236" t="s">
        <v>2070</v>
      </c>
      <c r="H174" s="237">
        <v>16</v>
      </c>
      <c r="I174" s="88"/>
      <c r="J174" s="238">
        <f t="shared" si="20"/>
        <v>0</v>
      </c>
      <c r="K174" s="239"/>
      <c r="L174" s="148"/>
      <c r="M174" s="240" t="s">
        <v>1</v>
      </c>
      <c r="N174" s="241" t="s">
        <v>42</v>
      </c>
      <c r="O174" s="242"/>
      <c r="P174" s="243">
        <f t="shared" si="21"/>
        <v>0</v>
      </c>
      <c r="Q174" s="243">
        <v>0</v>
      </c>
      <c r="R174" s="243">
        <f t="shared" si="22"/>
        <v>0</v>
      </c>
      <c r="S174" s="243">
        <v>0</v>
      </c>
      <c r="T174" s="244">
        <f t="shared" si="23"/>
        <v>0</v>
      </c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7"/>
      <c r="AR174" s="245" t="s">
        <v>193</v>
      </c>
      <c r="AT174" s="245" t="s">
        <v>189</v>
      </c>
      <c r="AU174" s="245" t="s">
        <v>86</v>
      </c>
      <c r="AY174" s="138" t="s">
        <v>187</v>
      </c>
      <c r="BE174" s="246">
        <f t="shared" si="24"/>
        <v>0</v>
      </c>
      <c r="BF174" s="246">
        <f t="shared" si="25"/>
        <v>0</v>
      </c>
      <c r="BG174" s="246">
        <f t="shared" si="26"/>
        <v>0</v>
      </c>
      <c r="BH174" s="246">
        <f t="shared" si="27"/>
        <v>0</v>
      </c>
      <c r="BI174" s="246">
        <f t="shared" si="28"/>
        <v>0</v>
      </c>
      <c r="BJ174" s="138" t="s">
        <v>84</v>
      </c>
      <c r="BK174" s="246">
        <f t="shared" si="29"/>
        <v>0</v>
      </c>
      <c r="BL174" s="138" t="s">
        <v>193</v>
      </c>
      <c r="BM174" s="245" t="s">
        <v>489</v>
      </c>
    </row>
    <row r="175" spans="1:65" s="151" customFormat="1" ht="16.5" customHeight="1">
      <c r="A175" s="147"/>
      <c r="B175" s="148"/>
      <c r="C175" s="233" t="s">
        <v>77</v>
      </c>
      <c r="D175" s="233" t="s">
        <v>189</v>
      </c>
      <c r="E175" s="234" t="s">
        <v>2291</v>
      </c>
      <c r="F175" s="235" t="s">
        <v>2292</v>
      </c>
      <c r="G175" s="236" t="s">
        <v>2070</v>
      </c>
      <c r="H175" s="237">
        <v>6</v>
      </c>
      <c r="I175" s="88"/>
      <c r="J175" s="238">
        <f t="shared" si="20"/>
        <v>0</v>
      </c>
      <c r="K175" s="239"/>
      <c r="L175" s="148"/>
      <c r="M175" s="240" t="s">
        <v>1</v>
      </c>
      <c r="N175" s="241" t="s">
        <v>42</v>
      </c>
      <c r="O175" s="242"/>
      <c r="P175" s="243">
        <f t="shared" si="21"/>
        <v>0</v>
      </c>
      <c r="Q175" s="243">
        <v>0</v>
      </c>
      <c r="R175" s="243">
        <f t="shared" si="22"/>
        <v>0</v>
      </c>
      <c r="S175" s="243">
        <v>0</v>
      </c>
      <c r="T175" s="244">
        <f t="shared" si="23"/>
        <v>0</v>
      </c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R175" s="245" t="s">
        <v>193</v>
      </c>
      <c r="AT175" s="245" t="s">
        <v>189</v>
      </c>
      <c r="AU175" s="245" t="s">
        <v>86</v>
      </c>
      <c r="AY175" s="138" t="s">
        <v>187</v>
      </c>
      <c r="BE175" s="246">
        <f t="shared" si="24"/>
        <v>0</v>
      </c>
      <c r="BF175" s="246">
        <f t="shared" si="25"/>
        <v>0</v>
      </c>
      <c r="BG175" s="246">
        <f t="shared" si="26"/>
        <v>0</v>
      </c>
      <c r="BH175" s="246">
        <f t="shared" si="27"/>
        <v>0</v>
      </c>
      <c r="BI175" s="246">
        <f t="shared" si="28"/>
        <v>0</v>
      </c>
      <c r="BJ175" s="138" t="s">
        <v>84</v>
      </c>
      <c r="BK175" s="246">
        <f t="shared" si="29"/>
        <v>0</v>
      </c>
      <c r="BL175" s="138" t="s">
        <v>193</v>
      </c>
      <c r="BM175" s="245" t="s">
        <v>497</v>
      </c>
    </row>
    <row r="176" spans="1:65" s="151" customFormat="1" ht="21.75" customHeight="1">
      <c r="A176" s="147"/>
      <c r="B176" s="148"/>
      <c r="C176" s="233" t="s">
        <v>77</v>
      </c>
      <c r="D176" s="233" t="s">
        <v>189</v>
      </c>
      <c r="E176" s="234" t="s">
        <v>2271</v>
      </c>
      <c r="F176" s="235" t="s">
        <v>2272</v>
      </c>
      <c r="G176" s="236" t="s">
        <v>2273</v>
      </c>
      <c r="H176" s="237">
        <v>1</v>
      </c>
      <c r="I176" s="88"/>
      <c r="J176" s="238">
        <f t="shared" si="20"/>
        <v>0</v>
      </c>
      <c r="K176" s="239"/>
      <c r="L176" s="148"/>
      <c r="M176" s="240" t="s">
        <v>1</v>
      </c>
      <c r="N176" s="241" t="s">
        <v>42</v>
      </c>
      <c r="O176" s="242"/>
      <c r="P176" s="243">
        <f t="shared" si="21"/>
        <v>0</v>
      </c>
      <c r="Q176" s="243">
        <v>0</v>
      </c>
      <c r="R176" s="243">
        <f t="shared" si="22"/>
        <v>0</v>
      </c>
      <c r="S176" s="243">
        <v>0</v>
      </c>
      <c r="T176" s="244">
        <f t="shared" si="23"/>
        <v>0</v>
      </c>
      <c r="U176" s="147"/>
      <c r="V176" s="147"/>
      <c r="W176" s="147"/>
      <c r="X176" s="147"/>
      <c r="Y176" s="147"/>
      <c r="Z176" s="147"/>
      <c r="AA176" s="147"/>
      <c r="AB176" s="147"/>
      <c r="AC176" s="147"/>
      <c r="AD176" s="147"/>
      <c r="AE176" s="147"/>
      <c r="AR176" s="245" t="s">
        <v>193</v>
      </c>
      <c r="AT176" s="245" t="s">
        <v>189</v>
      </c>
      <c r="AU176" s="245" t="s">
        <v>86</v>
      </c>
      <c r="AY176" s="138" t="s">
        <v>187</v>
      </c>
      <c r="BE176" s="246">
        <f t="shared" si="24"/>
        <v>0</v>
      </c>
      <c r="BF176" s="246">
        <f t="shared" si="25"/>
        <v>0</v>
      </c>
      <c r="BG176" s="246">
        <f t="shared" si="26"/>
        <v>0</v>
      </c>
      <c r="BH176" s="246">
        <f t="shared" si="27"/>
        <v>0</v>
      </c>
      <c r="BI176" s="246">
        <f t="shared" si="28"/>
        <v>0</v>
      </c>
      <c r="BJ176" s="138" t="s">
        <v>84</v>
      </c>
      <c r="BK176" s="246">
        <f t="shared" si="29"/>
        <v>0</v>
      </c>
      <c r="BL176" s="138" t="s">
        <v>193</v>
      </c>
      <c r="BM176" s="245" t="s">
        <v>505</v>
      </c>
    </row>
    <row r="177" spans="1:65" s="151" customFormat="1" ht="21.75" customHeight="1">
      <c r="A177" s="147"/>
      <c r="B177" s="148"/>
      <c r="C177" s="233" t="s">
        <v>77</v>
      </c>
      <c r="D177" s="233" t="s">
        <v>189</v>
      </c>
      <c r="E177" s="234" t="s">
        <v>2293</v>
      </c>
      <c r="F177" s="235" t="s">
        <v>2294</v>
      </c>
      <c r="G177" s="236" t="s">
        <v>296</v>
      </c>
      <c r="H177" s="237">
        <v>10</v>
      </c>
      <c r="I177" s="88"/>
      <c r="J177" s="238">
        <f t="shared" si="20"/>
        <v>0</v>
      </c>
      <c r="K177" s="239"/>
      <c r="L177" s="148"/>
      <c r="M177" s="240" t="s">
        <v>1</v>
      </c>
      <c r="N177" s="241" t="s">
        <v>42</v>
      </c>
      <c r="O177" s="242"/>
      <c r="P177" s="243">
        <f t="shared" si="21"/>
        <v>0</v>
      </c>
      <c r="Q177" s="243">
        <v>0</v>
      </c>
      <c r="R177" s="243">
        <f t="shared" si="22"/>
        <v>0</v>
      </c>
      <c r="S177" s="243">
        <v>0</v>
      </c>
      <c r="T177" s="244">
        <f t="shared" si="23"/>
        <v>0</v>
      </c>
      <c r="U177" s="147"/>
      <c r="V177" s="147"/>
      <c r="W177" s="147"/>
      <c r="X177" s="147"/>
      <c r="Y177" s="147"/>
      <c r="Z177" s="147"/>
      <c r="AA177" s="147"/>
      <c r="AB177" s="147"/>
      <c r="AC177" s="147"/>
      <c r="AD177" s="147"/>
      <c r="AE177" s="147"/>
      <c r="AR177" s="245" t="s">
        <v>193</v>
      </c>
      <c r="AT177" s="245" t="s">
        <v>189</v>
      </c>
      <c r="AU177" s="245" t="s">
        <v>86</v>
      </c>
      <c r="AY177" s="138" t="s">
        <v>187</v>
      </c>
      <c r="BE177" s="246">
        <f t="shared" si="24"/>
        <v>0</v>
      </c>
      <c r="BF177" s="246">
        <f t="shared" si="25"/>
        <v>0</v>
      </c>
      <c r="BG177" s="246">
        <f t="shared" si="26"/>
        <v>0</v>
      </c>
      <c r="BH177" s="246">
        <f t="shared" si="27"/>
        <v>0</v>
      </c>
      <c r="BI177" s="246">
        <f t="shared" si="28"/>
        <v>0</v>
      </c>
      <c r="BJ177" s="138" t="s">
        <v>84</v>
      </c>
      <c r="BK177" s="246">
        <f t="shared" si="29"/>
        <v>0</v>
      </c>
      <c r="BL177" s="138" t="s">
        <v>193</v>
      </c>
      <c r="BM177" s="245" t="s">
        <v>513</v>
      </c>
    </row>
    <row r="178" spans="1:65" s="151" customFormat="1" ht="21.75" customHeight="1">
      <c r="A178" s="147"/>
      <c r="B178" s="148"/>
      <c r="C178" s="233" t="s">
        <v>77</v>
      </c>
      <c r="D178" s="233" t="s">
        <v>189</v>
      </c>
      <c r="E178" s="234" t="s">
        <v>2238</v>
      </c>
      <c r="F178" s="235" t="s">
        <v>2239</v>
      </c>
      <c r="G178" s="236" t="s">
        <v>2070</v>
      </c>
      <c r="H178" s="237">
        <v>2</v>
      </c>
      <c r="I178" s="88"/>
      <c r="J178" s="238">
        <f t="shared" si="20"/>
        <v>0</v>
      </c>
      <c r="K178" s="239"/>
      <c r="L178" s="148"/>
      <c r="M178" s="240" t="s">
        <v>1</v>
      </c>
      <c r="N178" s="241" t="s">
        <v>42</v>
      </c>
      <c r="O178" s="242"/>
      <c r="P178" s="243">
        <f t="shared" si="21"/>
        <v>0</v>
      </c>
      <c r="Q178" s="243">
        <v>0</v>
      </c>
      <c r="R178" s="243">
        <f t="shared" si="22"/>
        <v>0</v>
      </c>
      <c r="S178" s="243">
        <v>0</v>
      </c>
      <c r="T178" s="244">
        <f t="shared" si="23"/>
        <v>0</v>
      </c>
      <c r="U178" s="147"/>
      <c r="V178" s="147"/>
      <c r="W178" s="147"/>
      <c r="X178" s="147"/>
      <c r="Y178" s="147"/>
      <c r="Z178" s="147"/>
      <c r="AA178" s="147"/>
      <c r="AB178" s="147"/>
      <c r="AC178" s="147"/>
      <c r="AD178" s="147"/>
      <c r="AE178" s="147"/>
      <c r="AR178" s="245" t="s">
        <v>193</v>
      </c>
      <c r="AT178" s="245" t="s">
        <v>189</v>
      </c>
      <c r="AU178" s="245" t="s">
        <v>86</v>
      </c>
      <c r="AY178" s="138" t="s">
        <v>187</v>
      </c>
      <c r="BE178" s="246">
        <f t="shared" si="24"/>
        <v>0</v>
      </c>
      <c r="BF178" s="246">
        <f t="shared" si="25"/>
        <v>0</v>
      </c>
      <c r="BG178" s="246">
        <f t="shared" si="26"/>
        <v>0</v>
      </c>
      <c r="BH178" s="246">
        <f t="shared" si="27"/>
        <v>0</v>
      </c>
      <c r="BI178" s="246">
        <f t="shared" si="28"/>
        <v>0</v>
      </c>
      <c r="BJ178" s="138" t="s">
        <v>84</v>
      </c>
      <c r="BK178" s="246">
        <f t="shared" si="29"/>
        <v>0</v>
      </c>
      <c r="BL178" s="138" t="s">
        <v>193</v>
      </c>
      <c r="BM178" s="245" t="s">
        <v>521</v>
      </c>
    </row>
    <row r="179" spans="1:65" s="151" customFormat="1" ht="21.75" customHeight="1">
      <c r="A179" s="147"/>
      <c r="B179" s="148"/>
      <c r="C179" s="233" t="s">
        <v>77</v>
      </c>
      <c r="D179" s="233" t="s">
        <v>189</v>
      </c>
      <c r="E179" s="234" t="s">
        <v>2295</v>
      </c>
      <c r="F179" s="235" t="s">
        <v>2296</v>
      </c>
      <c r="G179" s="236" t="s">
        <v>2070</v>
      </c>
      <c r="H179" s="237">
        <v>2</v>
      </c>
      <c r="I179" s="88"/>
      <c r="J179" s="238">
        <f t="shared" si="20"/>
        <v>0</v>
      </c>
      <c r="K179" s="239"/>
      <c r="L179" s="148"/>
      <c r="M179" s="240" t="s">
        <v>1</v>
      </c>
      <c r="N179" s="241" t="s">
        <v>42</v>
      </c>
      <c r="O179" s="242"/>
      <c r="P179" s="243">
        <f t="shared" si="21"/>
        <v>0</v>
      </c>
      <c r="Q179" s="243">
        <v>0</v>
      </c>
      <c r="R179" s="243">
        <f t="shared" si="22"/>
        <v>0</v>
      </c>
      <c r="S179" s="243">
        <v>0</v>
      </c>
      <c r="T179" s="244">
        <f t="shared" si="23"/>
        <v>0</v>
      </c>
      <c r="U179" s="147"/>
      <c r="V179" s="147"/>
      <c r="W179" s="147"/>
      <c r="X179" s="147"/>
      <c r="Y179" s="147"/>
      <c r="Z179" s="147"/>
      <c r="AA179" s="147"/>
      <c r="AB179" s="147"/>
      <c r="AC179" s="147"/>
      <c r="AD179" s="147"/>
      <c r="AE179" s="147"/>
      <c r="AR179" s="245" t="s">
        <v>193</v>
      </c>
      <c r="AT179" s="245" t="s">
        <v>189</v>
      </c>
      <c r="AU179" s="245" t="s">
        <v>86</v>
      </c>
      <c r="AY179" s="138" t="s">
        <v>187</v>
      </c>
      <c r="BE179" s="246">
        <f t="shared" si="24"/>
        <v>0</v>
      </c>
      <c r="BF179" s="246">
        <f t="shared" si="25"/>
        <v>0</v>
      </c>
      <c r="BG179" s="246">
        <f t="shared" si="26"/>
        <v>0</v>
      </c>
      <c r="BH179" s="246">
        <f t="shared" si="27"/>
        <v>0</v>
      </c>
      <c r="BI179" s="246">
        <f t="shared" si="28"/>
        <v>0</v>
      </c>
      <c r="BJ179" s="138" t="s">
        <v>84</v>
      </c>
      <c r="BK179" s="246">
        <f t="shared" si="29"/>
        <v>0</v>
      </c>
      <c r="BL179" s="138" t="s">
        <v>193</v>
      </c>
      <c r="BM179" s="245" t="s">
        <v>529</v>
      </c>
    </row>
    <row r="180" spans="1:65" s="151" customFormat="1" ht="21.75" customHeight="1">
      <c r="A180" s="147"/>
      <c r="B180" s="148"/>
      <c r="C180" s="233" t="s">
        <v>77</v>
      </c>
      <c r="D180" s="233" t="s">
        <v>189</v>
      </c>
      <c r="E180" s="234" t="s">
        <v>2242</v>
      </c>
      <c r="F180" s="235" t="s">
        <v>2243</v>
      </c>
      <c r="G180" s="236" t="s">
        <v>2070</v>
      </c>
      <c r="H180" s="237">
        <v>2</v>
      </c>
      <c r="I180" s="88"/>
      <c r="J180" s="238">
        <f t="shared" si="20"/>
        <v>0</v>
      </c>
      <c r="K180" s="239"/>
      <c r="L180" s="148"/>
      <c r="M180" s="240" t="s">
        <v>1</v>
      </c>
      <c r="N180" s="241" t="s">
        <v>42</v>
      </c>
      <c r="O180" s="242"/>
      <c r="P180" s="243">
        <f t="shared" si="21"/>
        <v>0</v>
      </c>
      <c r="Q180" s="243">
        <v>0</v>
      </c>
      <c r="R180" s="243">
        <f t="shared" si="22"/>
        <v>0</v>
      </c>
      <c r="S180" s="243">
        <v>0</v>
      </c>
      <c r="T180" s="244">
        <f t="shared" si="23"/>
        <v>0</v>
      </c>
      <c r="U180" s="147"/>
      <c r="V180" s="147"/>
      <c r="W180" s="147"/>
      <c r="X180" s="147"/>
      <c r="Y180" s="147"/>
      <c r="Z180" s="147"/>
      <c r="AA180" s="147"/>
      <c r="AB180" s="147"/>
      <c r="AC180" s="147"/>
      <c r="AD180" s="147"/>
      <c r="AE180" s="147"/>
      <c r="AR180" s="245" t="s">
        <v>193</v>
      </c>
      <c r="AT180" s="245" t="s">
        <v>189</v>
      </c>
      <c r="AU180" s="245" t="s">
        <v>86</v>
      </c>
      <c r="AY180" s="138" t="s">
        <v>187</v>
      </c>
      <c r="BE180" s="246">
        <f t="shared" si="24"/>
        <v>0</v>
      </c>
      <c r="BF180" s="246">
        <f t="shared" si="25"/>
        <v>0</v>
      </c>
      <c r="BG180" s="246">
        <f t="shared" si="26"/>
        <v>0</v>
      </c>
      <c r="BH180" s="246">
        <f t="shared" si="27"/>
        <v>0</v>
      </c>
      <c r="BI180" s="246">
        <f t="shared" si="28"/>
        <v>0</v>
      </c>
      <c r="BJ180" s="138" t="s">
        <v>84</v>
      </c>
      <c r="BK180" s="246">
        <f t="shared" si="29"/>
        <v>0</v>
      </c>
      <c r="BL180" s="138" t="s">
        <v>193</v>
      </c>
      <c r="BM180" s="245" t="s">
        <v>537</v>
      </c>
    </row>
    <row r="181" spans="1:65" s="151" customFormat="1" ht="21.75" customHeight="1">
      <c r="A181" s="147"/>
      <c r="B181" s="148"/>
      <c r="C181" s="233" t="s">
        <v>77</v>
      </c>
      <c r="D181" s="233" t="s">
        <v>189</v>
      </c>
      <c r="E181" s="234" t="s">
        <v>2234</v>
      </c>
      <c r="F181" s="235" t="s">
        <v>2235</v>
      </c>
      <c r="G181" s="236" t="s">
        <v>1049</v>
      </c>
      <c r="H181" s="237">
        <v>60</v>
      </c>
      <c r="I181" s="88"/>
      <c r="J181" s="238">
        <f t="shared" si="20"/>
        <v>0</v>
      </c>
      <c r="K181" s="239"/>
      <c r="L181" s="148"/>
      <c r="M181" s="240" t="s">
        <v>1</v>
      </c>
      <c r="N181" s="241" t="s">
        <v>42</v>
      </c>
      <c r="O181" s="242"/>
      <c r="P181" s="243">
        <f t="shared" si="21"/>
        <v>0</v>
      </c>
      <c r="Q181" s="243">
        <v>0</v>
      </c>
      <c r="R181" s="243">
        <f t="shared" si="22"/>
        <v>0</v>
      </c>
      <c r="S181" s="243">
        <v>0</v>
      </c>
      <c r="T181" s="244">
        <f t="shared" si="23"/>
        <v>0</v>
      </c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  <c r="AE181" s="147"/>
      <c r="AR181" s="245" t="s">
        <v>193</v>
      </c>
      <c r="AT181" s="245" t="s">
        <v>189</v>
      </c>
      <c r="AU181" s="245" t="s">
        <v>86</v>
      </c>
      <c r="AY181" s="138" t="s">
        <v>187</v>
      </c>
      <c r="BE181" s="246">
        <f t="shared" si="24"/>
        <v>0</v>
      </c>
      <c r="BF181" s="246">
        <f t="shared" si="25"/>
        <v>0</v>
      </c>
      <c r="BG181" s="246">
        <f t="shared" si="26"/>
        <v>0</v>
      </c>
      <c r="BH181" s="246">
        <f t="shared" si="27"/>
        <v>0</v>
      </c>
      <c r="BI181" s="246">
        <f t="shared" si="28"/>
        <v>0</v>
      </c>
      <c r="BJ181" s="138" t="s">
        <v>84</v>
      </c>
      <c r="BK181" s="246">
        <f t="shared" si="29"/>
        <v>0</v>
      </c>
      <c r="BL181" s="138" t="s">
        <v>193</v>
      </c>
      <c r="BM181" s="245" t="s">
        <v>545</v>
      </c>
    </row>
    <row r="182" spans="1:65" s="151" customFormat="1" ht="16.5" customHeight="1">
      <c r="A182" s="147"/>
      <c r="B182" s="148"/>
      <c r="C182" s="233" t="s">
        <v>77</v>
      </c>
      <c r="D182" s="233" t="s">
        <v>189</v>
      </c>
      <c r="E182" s="234" t="s">
        <v>2297</v>
      </c>
      <c r="F182" s="235" t="s">
        <v>2298</v>
      </c>
      <c r="G182" s="236" t="s">
        <v>296</v>
      </c>
      <c r="H182" s="237">
        <v>2</v>
      </c>
      <c r="I182" s="88"/>
      <c r="J182" s="238">
        <f t="shared" si="20"/>
        <v>0</v>
      </c>
      <c r="K182" s="239"/>
      <c r="L182" s="148"/>
      <c r="M182" s="240" t="s">
        <v>1</v>
      </c>
      <c r="N182" s="241" t="s">
        <v>42</v>
      </c>
      <c r="O182" s="242"/>
      <c r="P182" s="243">
        <f t="shared" si="21"/>
        <v>0</v>
      </c>
      <c r="Q182" s="243">
        <v>0</v>
      </c>
      <c r="R182" s="243">
        <f t="shared" si="22"/>
        <v>0</v>
      </c>
      <c r="S182" s="243">
        <v>0</v>
      </c>
      <c r="T182" s="244">
        <f t="shared" si="23"/>
        <v>0</v>
      </c>
      <c r="U182" s="147"/>
      <c r="V182" s="147"/>
      <c r="W182" s="147"/>
      <c r="X182" s="147"/>
      <c r="Y182" s="147"/>
      <c r="Z182" s="147"/>
      <c r="AA182" s="147"/>
      <c r="AB182" s="147"/>
      <c r="AC182" s="147"/>
      <c r="AD182" s="147"/>
      <c r="AE182" s="147"/>
      <c r="AR182" s="245" t="s">
        <v>193</v>
      </c>
      <c r="AT182" s="245" t="s">
        <v>189</v>
      </c>
      <c r="AU182" s="245" t="s">
        <v>86</v>
      </c>
      <c r="AY182" s="138" t="s">
        <v>187</v>
      </c>
      <c r="BE182" s="246">
        <f t="shared" si="24"/>
        <v>0</v>
      </c>
      <c r="BF182" s="246">
        <f t="shared" si="25"/>
        <v>0</v>
      </c>
      <c r="BG182" s="246">
        <f t="shared" si="26"/>
        <v>0</v>
      </c>
      <c r="BH182" s="246">
        <f t="shared" si="27"/>
        <v>0</v>
      </c>
      <c r="BI182" s="246">
        <f t="shared" si="28"/>
        <v>0</v>
      </c>
      <c r="BJ182" s="138" t="s">
        <v>84</v>
      </c>
      <c r="BK182" s="246">
        <f t="shared" si="29"/>
        <v>0</v>
      </c>
      <c r="BL182" s="138" t="s">
        <v>193</v>
      </c>
      <c r="BM182" s="245" t="s">
        <v>553</v>
      </c>
    </row>
    <row r="183" spans="1:65" s="151" customFormat="1" ht="16.5" customHeight="1">
      <c r="A183" s="147"/>
      <c r="B183" s="148"/>
      <c r="C183" s="233" t="s">
        <v>77</v>
      </c>
      <c r="D183" s="233" t="s">
        <v>189</v>
      </c>
      <c r="E183" s="234" t="s">
        <v>2251</v>
      </c>
      <c r="F183" s="235" t="s">
        <v>2252</v>
      </c>
      <c r="G183" s="236" t="s">
        <v>1049</v>
      </c>
      <c r="H183" s="237">
        <v>3</v>
      </c>
      <c r="I183" s="88"/>
      <c r="J183" s="238">
        <f t="shared" si="20"/>
        <v>0</v>
      </c>
      <c r="K183" s="239"/>
      <c r="L183" s="148"/>
      <c r="M183" s="240" t="s">
        <v>1</v>
      </c>
      <c r="N183" s="241" t="s">
        <v>42</v>
      </c>
      <c r="O183" s="242"/>
      <c r="P183" s="243">
        <f t="shared" si="21"/>
        <v>0</v>
      </c>
      <c r="Q183" s="243">
        <v>0</v>
      </c>
      <c r="R183" s="243">
        <f t="shared" si="22"/>
        <v>0</v>
      </c>
      <c r="S183" s="243">
        <v>0</v>
      </c>
      <c r="T183" s="244">
        <f t="shared" si="23"/>
        <v>0</v>
      </c>
      <c r="U183" s="147"/>
      <c r="V183" s="147"/>
      <c r="W183" s="147"/>
      <c r="X183" s="147"/>
      <c r="Y183" s="147"/>
      <c r="Z183" s="147"/>
      <c r="AA183" s="147"/>
      <c r="AB183" s="147"/>
      <c r="AC183" s="147"/>
      <c r="AD183" s="147"/>
      <c r="AE183" s="147"/>
      <c r="AR183" s="245" t="s">
        <v>193</v>
      </c>
      <c r="AT183" s="245" t="s">
        <v>189</v>
      </c>
      <c r="AU183" s="245" t="s">
        <v>86</v>
      </c>
      <c r="AY183" s="138" t="s">
        <v>187</v>
      </c>
      <c r="BE183" s="246">
        <f t="shared" si="24"/>
        <v>0</v>
      </c>
      <c r="BF183" s="246">
        <f t="shared" si="25"/>
        <v>0</v>
      </c>
      <c r="BG183" s="246">
        <f t="shared" si="26"/>
        <v>0</v>
      </c>
      <c r="BH183" s="246">
        <f t="shared" si="27"/>
        <v>0</v>
      </c>
      <c r="BI183" s="246">
        <f t="shared" si="28"/>
        <v>0</v>
      </c>
      <c r="BJ183" s="138" t="s">
        <v>84</v>
      </c>
      <c r="BK183" s="246">
        <f t="shared" si="29"/>
        <v>0</v>
      </c>
      <c r="BL183" s="138" t="s">
        <v>193</v>
      </c>
      <c r="BM183" s="245" t="s">
        <v>561</v>
      </c>
    </row>
    <row r="184" spans="1:65" s="151" customFormat="1" ht="16.5" customHeight="1">
      <c r="A184" s="147"/>
      <c r="B184" s="148"/>
      <c r="C184" s="233" t="s">
        <v>77</v>
      </c>
      <c r="D184" s="233" t="s">
        <v>189</v>
      </c>
      <c r="E184" s="234" t="s">
        <v>2244</v>
      </c>
      <c r="F184" s="235" t="s">
        <v>2245</v>
      </c>
      <c r="G184" s="236" t="s">
        <v>1049</v>
      </c>
      <c r="H184" s="237">
        <v>3</v>
      </c>
      <c r="I184" s="88"/>
      <c r="J184" s="238">
        <f t="shared" si="20"/>
        <v>0</v>
      </c>
      <c r="K184" s="239"/>
      <c r="L184" s="148"/>
      <c r="M184" s="240" t="s">
        <v>1</v>
      </c>
      <c r="N184" s="241" t="s">
        <v>42</v>
      </c>
      <c r="O184" s="242"/>
      <c r="P184" s="243">
        <f t="shared" si="21"/>
        <v>0</v>
      </c>
      <c r="Q184" s="243">
        <v>0</v>
      </c>
      <c r="R184" s="243">
        <f t="shared" si="22"/>
        <v>0</v>
      </c>
      <c r="S184" s="243">
        <v>0</v>
      </c>
      <c r="T184" s="244">
        <f t="shared" si="23"/>
        <v>0</v>
      </c>
      <c r="U184" s="147"/>
      <c r="V184" s="147"/>
      <c r="W184" s="147"/>
      <c r="X184" s="147"/>
      <c r="Y184" s="147"/>
      <c r="Z184" s="147"/>
      <c r="AA184" s="147"/>
      <c r="AB184" s="147"/>
      <c r="AC184" s="147"/>
      <c r="AD184" s="147"/>
      <c r="AE184" s="147"/>
      <c r="AR184" s="245" t="s">
        <v>193</v>
      </c>
      <c r="AT184" s="245" t="s">
        <v>189</v>
      </c>
      <c r="AU184" s="245" t="s">
        <v>86</v>
      </c>
      <c r="AY184" s="138" t="s">
        <v>187</v>
      </c>
      <c r="BE184" s="246">
        <f t="shared" si="24"/>
        <v>0</v>
      </c>
      <c r="BF184" s="246">
        <f t="shared" si="25"/>
        <v>0</v>
      </c>
      <c r="BG184" s="246">
        <f t="shared" si="26"/>
        <v>0</v>
      </c>
      <c r="BH184" s="246">
        <f t="shared" si="27"/>
        <v>0</v>
      </c>
      <c r="BI184" s="246">
        <f t="shared" si="28"/>
        <v>0</v>
      </c>
      <c r="BJ184" s="138" t="s">
        <v>84</v>
      </c>
      <c r="BK184" s="246">
        <f t="shared" si="29"/>
        <v>0</v>
      </c>
      <c r="BL184" s="138" t="s">
        <v>193</v>
      </c>
      <c r="BM184" s="245" t="s">
        <v>569</v>
      </c>
    </row>
    <row r="185" spans="1:65" s="151" customFormat="1" ht="16.5" customHeight="1">
      <c r="A185" s="147"/>
      <c r="B185" s="148"/>
      <c r="C185" s="233" t="s">
        <v>77</v>
      </c>
      <c r="D185" s="233" t="s">
        <v>189</v>
      </c>
      <c r="E185" s="234" t="s">
        <v>2269</v>
      </c>
      <c r="F185" s="235" t="s">
        <v>2270</v>
      </c>
      <c r="G185" s="236" t="s">
        <v>1049</v>
      </c>
      <c r="H185" s="237">
        <v>2</v>
      </c>
      <c r="I185" s="88"/>
      <c r="J185" s="238">
        <f t="shared" si="20"/>
        <v>0</v>
      </c>
      <c r="K185" s="239"/>
      <c r="L185" s="148"/>
      <c r="M185" s="240" t="s">
        <v>1</v>
      </c>
      <c r="N185" s="241" t="s">
        <v>42</v>
      </c>
      <c r="O185" s="242"/>
      <c r="P185" s="243">
        <f t="shared" si="21"/>
        <v>0</v>
      </c>
      <c r="Q185" s="243">
        <v>0</v>
      </c>
      <c r="R185" s="243">
        <f t="shared" si="22"/>
        <v>0</v>
      </c>
      <c r="S185" s="243">
        <v>0</v>
      </c>
      <c r="T185" s="244">
        <f t="shared" si="23"/>
        <v>0</v>
      </c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  <c r="AE185" s="147"/>
      <c r="AR185" s="245" t="s">
        <v>193</v>
      </c>
      <c r="AT185" s="245" t="s">
        <v>189</v>
      </c>
      <c r="AU185" s="245" t="s">
        <v>86</v>
      </c>
      <c r="AY185" s="138" t="s">
        <v>187</v>
      </c>
      <c r="BE185" s="246">
        <f t="shared" si="24"/>
        <v>0</v>
      </c>
      <c r="BF185" s="246">
        <f t="shared" si="25"/>
        <v>0</v>
      </c>
      <c r="BG185" s="246">
        <f t="shared" si="26"/>
        <v>0</v>
      </c>
      <c r="BH185" s="246">
        <f t="shared" si="27"/>
        <v>0</v>
      </c>
      <c r="BI185" s="246">
        <f t="shared" si="28"/>
        <v>0</v>
      </c>
      <c r="BJ185" s="138" t="s">
        <v>84</v>
      </c>
      <c r="BK185" s="246">
        <f t="shared" si="29"/>
        <v>0</v>
      </c>
      <c r="BL185" s="138" t="s">
        <v>193</v>
      </c>
      <c r="BM185" s="245" t="s">
        <v>577</v>
      </c>
    </row>
    <row r="186" spans="1:65" s="151" customFormat="1" ht="21.75" customHeight="1">
      <c r="A186" s="147"/>
      <c r="B186" s="148"/>
      <c r="C186" s="233" t="s">
        <v>77</v>
      </c>
      <c r="D186" s="233" t="s">
        <v>189</v>
      </c>
      <c r="E186" s="234" t="s">
        <v>2299</v>
      </c>
      <c r="F186" s="235" t="s">
        <v>2300</v>
      </c>
      <c r="G186" s="236" t="s">
        <v>2070</v>
      </c>
      <c r="H186" s="237">
        <v>2</v>
      </c>
      <c r="I186" s="88"/>
      <c r="J186" s="238">
        <f t="shared" si="20"/>
        <v>0</v>
      </c>
      <c r="K186" s="239"/>
      <c r="L186" s="148"/>
      <c r="M186" s="240" t="s">
        <v>1</v>
      </c>
      <c r="N186" s="241" t="s">
        <v>42</v>
      </c>
      <c r="O186" s="242"/>
      <c r="P186" s="243">
        <f t="shared" si="21"/>
        <v>0</v>
      </c>
      <c r="Q186" s="243">
        <v>0</v>
      </c>
      <c r="R186" s="243">
        <f t="shared" si="22"/>
        <v>0</v>
      </c>
      <c r="S186" s="243">
        <v>0</v>
      </c>
      <c r="T186" s="244">
        <f t="shared" si="23"/>
        <v>0</v>
      </c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R186" s="245" t="s">
        <v>193</v>
      </c>
      <c r="AT186" s="245" t="s">
        <v>189</v>
      </c>
      <c r="AU186" s="245" t="s">
        <v>86</v>
      </c>
      <c r="AY186" s="138" t="s">
        <v>187</v>
      </c>
      <c r="BE186" s="246">
        <f t="shared" si="24"/>
        <v>0</v>
      </c>
      <c r="BF186" s="246">
        <f t="shared" si="25"/>
        <v>0</v>
      </c>
      <c r="BG186" s="246">
        <f t="shared" si="26"/>
        <v>0</v>
      </c>
      <c r="BH186" s="246">
        <f t="shared" si="27"/>
        <v>0</v>
      </c>
      <c r="BI186" s="246">
        <f t="shared" si="28"/>
        <v>0</v>
      </c>
      <c r="BJ186" s="138" t="s">
        <v>84</v>
      </c>
      <c r="BK186" s="246">
        <f t="shared" si="29"/>
        <v>0</v>
      </c>
      <c r="BL186" s="138" t="s">
        <v>193</v>
      </c>
      <c r="BM186" s="245" t="s">
        <v>585</v>
      </c>
    </row>
    <row r="187" spans="1:65" s="151" customFormat="1" ht="21.75" customHeight="1">
      <c r="A187" s="147"/>
      <c r="B187" s="148"/>
      <c r="C187" s="233" t="s">
        <v>77</v>
      </c>
      <c r="D187" s="233" t="s">
        <v>189</v>
      </c>
      <c r="E187" s="234" t="s">
        <v>2301</v>
      </c>
      <c r="F187" s="235" t="s">
        <v>2302</v>
      </c>
      <c r="G187" s="236" t="s">
        <v>2070</v>
      </c>
      <c r="H187" s="237">
        <v>6</v>
      </c>
      <c r="I187" s="88"/>
      <c r="J187" s="238">
        <f t="shared" si="20"/>
        <v>0</v>
      </c>
      <c r="K187" s="239"/>
      <c r="L187" s="148"/>
      <c r="M187" s="240" t="s">
        <v>1</v>
      </c>
      <c r="N187" s="241" t="s">
        <v>42</v>
      </c>
      <c r="O187" s="242"/>
      <c r="P187" s="243">
        <f t="shared" si="21"/>
        <v>0</v>
      </c>
      <c r="Q187" s="243">
        <v>0</v>
      </c>
      <c r="R187" s="243">
        <f t="shared" si="22"/>
        <v>0</v>
      </c>
      <c r="S187" s="243">
        <v>0</v>
      </c>
      <c r="T187" s="244">
        <f t="shared" si="23"/>
        <v>0</v>
      </c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R187" s="245" t="s">
        <v>193</v>
      </c>
      <c r="AT187" s="245" t="s">
        <v>189</v>
      </c>
      <c r="AU187" s="245" t="s">
        <v>86</v>
      </c>
      <c r="AY187" s="138" t="s">
        <v>187</v>
      </c>
      <c r="BE187" s="246">
        <f t="shared" si="24"/>
        <v>0</v>
      </c>
      <c r="BF187" s="246">
        <f t="shared" si="25"/>
        <v>0</v>
      </c>
      <c r="BG187" s="246">
        <f t="shared" si="26"/>
        <v>0</v>
      </c>
      <c r="BH187" s="246">
        <f t="shared" si="27"/>
        <v>0</v>
      </c>
      <c r="BI187" s="246">
        <f t="shared" si="28"/>
        <v>0</v>
      </c>
      <c r="BJ187" s="138" t="s">
        <v>84</v>
      </c>
      <c r="BK187" s="246">
        <f t="shared" si="29"/>
        <v>0</v>
      </c>
      <c r="BL187" s="138" t="s">
        <v>193</v>
      </c>
      <c r="BM187" s="245" t="s">
        <v>593</v>
      </c>
    </row>
    <row r="188" spans="1:65" s="151" customFormat="1" ht="21.75" customHeight="1">
      <c r="A188" s="147"/>
      <c r="B188" s="148"/>
      <c r="C188" s="233" t="s">
        <v>77</v>
      </c>
      <c r="D188" s="233" t="s">
        <v>189</v>
      </c>
      <c r="E188" s="234" t="s">
        <v>2303</v>
      </c>
      <c r="F188" s="235" t="s">
        <v>2304</v>
      </c>
      <c r="G188" s="236" t="s">
        <v>2070</v>
      </c>
      <c r="H188" s="237">
        <v>6</v>
      </c>
      <c r="I188" s="88"/>
      <c r="J188" s="238">
        <f t="shared" si="20"/>
        <v>0</v>
      </c>
      <c r="K188" s="239"/>
      <c r="L188" s="148"/>
      <c r="M188" s="240" t="s">
        <v>1</v>
      </c>
      <c r="N188" s="241" t="s">
        <v>42</v>
      </c>
      <c r="O188" s="242"/>
      <c r="P188" s="243">
        <f t="shared" si="21"/>
        <v>0</v>
      </c>
      <c r="Q188" s="243">
        <v>0</v>
      </c>
      <c r="R188" s="243">
        <f t="shared" si="22"/>
        <v>0</v>
      </c>
      <c r="S188" s="243">
        <v>0</v>
      </c>
      <c r="T188" s="244">
        <f t="shared" si="23"/>
        <v>0</v>
      </c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  <c r="AE188" s="147"/>
      <c r="AR188" s="245" t="s">
        <v>193</v>
      </c>
      <c r="AT188" s="245" t="s">
        <v>189</v>
      </c>
      <c r="AU188" s="245" t="s">
        <v>86</v>
      </c>
      <c r="AY188" s="138" t="s">
        <v>187</v>
      </c>
      <c r="BE188" s="246">
        <f t="shared" si="24"/>
        <v>0</v>
      </c>
      <c r="BF188" s="246">
        <f t="shared" si="25"/>
        <v>0</v>
      </c>
      <c r="BG188" s="246">
        <f t="shared" si="26"/>
        <v>0</v>
      </c>
      <c r="BH188" s="246">
        <f t="shared" si="27"/>
        <v>0</v>
      </c>
      <c r="BI188" s="246">
        <f t="shared" si="28"/>
        <v>0</v>
      </c>
      <c r="BJ188" s="138" t="s">
        <v>84</v>
      </c>
      <c r="BK188" s="246">
        <f t="shared" si="29"/>
        <v>0</v>
      </c>
      <c r="BL188" s="138" t="s">
        <v>193</v>
      </c>
      <c r="BM188" s="245" t="s">
        <v>601</v>
      </c>
    </row>
    <row r="189" spans="1:65" s="151" customFormat="1" ht="16.5" customHeight="1">
      <c r="A189" s="147"/>
      <c r="B189" s="148"/>
      <c r="C189" s="233" t="s">
        <v>77</v>
      </c>
      <c r="D189" s="233" t="s">
        <v>189</v>
      </c>
      <c r="E189" s="234" t="s">
        <v>2305</v>
      </c>
      <c r="F189" s="235" t="s">
        <v>2306</v>
      </c>
      <c r="G189" s="236" t="s">
        <v>2070</v>
      </c>
      <c r="H189" s="237">
        <v>6</v>
      </c>
      <c r="I189" s="88"/>
      <c r="J189" s="238">
        <f t="shared" si="20"/>
        <v>0</v>
      </c>
      <c r="K189" s="239"/>
      <c r="L189" s="148"/>
      <c r="M189" s="240" t="s">
        <v>1</v>
      </c>
      <c r="N189" s="241" t="s">
        <v>42</v>
      </c>
      <c r="O189" s="242"/>
      <c r="P189" s="243">
        <f t="shared" si="21"/>
        <v>0</v>
      </c>
      <c r="Q189" s="243">
        <v>0</v>
      </c>
      <c r="R189" s="243">
        <f t="shared" si="22"/>
        <v>0</v>
      </c>
      <c r="S189" s="243">
        <v>0</v>
      </c>
      <c r="T189" s="244">
        <f t="shared" si="23"/>
        <v>0</v>
      </c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R189" s="245" t="s">
        <v>193</v>
      </c>
      <c r="AT189" s="245" t="s">
        <v>189</v>
      </c>
      <c r="AU189" s="245" t="s">
        <v>86</v>
      </c>
      <c r="AY189" s="138" t="s">
        <v>187</v>
      </c>
      <c r="BE189" s="246">
        <f t="shared" si="24"/>
        <v>0</v>
      </c>
      <c r="BF189" s="246">
        <f t="shared" si="25"/>
        <v>0</v>
      </c>
      <c r="BG189" s="246">
        <f t="shared" si="26"/>
        <v>0</v>
      </c>
      <c r="BH189" s="246">
        <f t="shared" si="27"/>
        <v>0</v>
      </c>
      <c r="BI189" s="246">
        <f t="shared" si="28"/>
        <v>0</v>
      </c>
      <c r="BJ189" s="138" t="s">
        <v>84</v>
      </c>
      <c r="BK189" s="246">
        <f t="shared" si="29"/>
        <v>0</v>
      </c>
      <c r="BL189" s="138" t="s">
        <v>193</v>
      </c>
      <c r="BM189" s="245" t="s">
        <v>609</v>
      </c>
    </row>
    <row r="190" spans="1:65" s="151" customFormat="1" ht="21.75" customHeight="1">
      <c r="A190" s="147"/>
      <c r="B190" s="148"/>
      <c r="C190" s="233" t="s">
        <v>77</v>
      </c>
      <c r="D190" s="233" t="s">
        <v>189</v>
      </c>
      <c r="E190" s="234" t="s">
        <v>2307</v>
      </c>
      <c r="F190" s="235" t="s">
        <v>2308</v>
      </c>
      <c r="G190" s="236" t="s">
        <v>2070</v>
      </c>
      <c r="H190" s="237">
        <v>2</v>
      </c>
      <c r="I190" s="88"/>
      <c r="J190" s="238">
        <f t="shared" si="20"/>
        <v>0</v>
      </c>
      <c r="K190" s="239"/>
      <c r="L190" s="148"/>
      <c r="M190" s="240" t="s">
        <v>1</v>
      </c>
      <c r="N190" s="241" t="s">
        <v>42</v>
      </c>
      <c r="O190" s="242"/>
      <c r="P190" s="243">
        <f t="shared" si="21"/>
        <v>0</v>
      </c>
      <c r="Q190" s="243">
        <v>0</v>
      </c>
      <c r="R190" s="243">
        <f t="shared" si="22"/>
        <v>0</v>
      </c>
      <c r="S190" s="243">
        <v>0</v>
      </c>
      <c r="T190" s="244">
        <f t="shared" si="23"/>
        <v>0</v>
      </c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R190" s="245" t="s">
        <v>193</v>
      </c>
      <c r="AT190" s="245" t="s">
        <v>189</v>
      </c>
      <c r="AU190" s="245" t="s">
        <v>86</v>
      </c>
      <c r="AY190" s="138" t="s">
        <v>187</v>
      </c>
      <c r="BE190" s="246">
        <f t="shared" si="24"/>
        <v>0</v>
      </c>
      <c r="BF190" s="246">
        <f t="shared" si="25"/>
        <v>0</v>
      </c>
      <c r="BG190" s="246">
        <f t="shared" si="26"/>
        <v>0</v>
      </c>
      <c r="BH190" s="246">
        <f t="shared" si="27"/>
        <v>0</v>
      </c>
      <c r="BI190" s="246">
        <f t="shared" si="28"/>
        <v>0</v>
      </c>
      <c r="BJ190" s="138" t="s">
        <v>84</v>
      </c>
      <c r="BK190" s="246">
        <f t="shared" si="29"/>
        <v>0</v>
      </c>
      <c r="BL190" s="138" t="s">
        <v>193</v>
      </c>
      <c r="BM190" s="245" t="s">
        <v>617</v>
      </c>
    </row>
    <row r="191" spans="1:65" s="151" customFormat="1" ht="21.75" customHeight="1">
      <c r="A191" s="147"/>
      <c r="B191" s="148"/>
      <c r="C191" s="233" t="s">
        <v>77</v>
      </c>
      <c r="D191" s="233" t="s">
        <v>189</v>
      </c>
      <c r="E191" s="234" t="s">
        <v>2309</v>
      </c>
      <c r="F191" s="235" t="s">
        <v>2310</v>
      </c>
      <c r="G191" s="236" t="s">
        <v>2070</v>
      </c>
      <c r="H191" s="237">
        <v>2</v>
      </c>
      <c r="I191" s="88"/>
      <c r="J191" s="238">
        <f t="shared" si="20"/>
        <v>0</v>
      </c>
      <c r="K191" s="239"/>
      <c r="L191" s="148"/>
      <c r="M191" s="240" t="s">
        <v>1</v>
      </c>
      <c r="N191" s="241" t="s">
        <v>42</v>
      </c>
      <c r="O191" s="242"/>
      <c r="P191" s="243">
        <f t="shared" si="21"/>
        <v>0</v>
      </c>
      <c r="Q191" s="243">
        <v>0</v>
      </c>
      <c r="R191" s="243">
        <f t="shared" si="22"/>
        <v>0</v>
      </c>
      <c r="S191" s="243">
        <v>0</v>
      </c>
      <c r="T191" s="244">
        <f t="shared" si="23"/>
        <v>0</v>
      </c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  <c r="AE191" s="147"/>
      <c r="AR191" s="245" t="s">
        <v>193</v>
      </c>
      <c r="AT191" s="245" t="s">
        <v>189</v>
      </c>
      <c r="AU191" s="245" t="s">
        <v>86</v>
      </c>
      <c r="AY191" s="138" t="s">
        <v>187</v>
      </c>
      <c r="BE191" s="246">
        <f t="shared" si="24"/>
        <v>0</v>
      </c>
      <c r="BF191" s="246">
        <f t="shared" si="25"/>
        <v>0</v>
      </c>
      <c r="BG191" s="246">
        <f t="shared" si="26"/>
        <v>0</v>
      </c>
      <c r="BH191" s="246">
        <f t="shared" si="27"/>
        <v>0</v>
      </c>
      <c r="BI191" s="246">
        <f t="shared" si="28"/>
        <v>0</v>
      </c>
      <c r="BJ191" s="138" t="s">
        <v>84</v>
      </c>
      <c r="BK191" s="246">
        <f t="shared" si="29"/>
        <v>0</v>
      </c>
      <c r="BL191" s="138" t="s">
        <v>193</v>
      </c>
      <c r="BM191" s="245" t="s">
        <v>625</v>
      </c>
    </row>
    <row r="192" spans="1:65" s="151" customFormat="1" ht="21.75" customHeight="1">
      <c r="A192" s="147"/>
      <c r="B192" s="148"/>
      <c r="C192" s="233" t="s">
        <v>77</v>
      </c>
      <c r="D192" s="233" t="s">
        <v>189</v>
      </c>
      <c r="E192" s="234" t="s">
        <v>2311</v>
      </c>
      <c r="F192" s="235" t="s">
        <v>2312</v>
      </c>
      <c r="G192" s="236" t="s">
        <v>2070</v>
      </c>
      <c r="H192" s="237">
        <v>2</v>
      </c>
      <c r="I192" s="88"/>
      <c r="J192" s="238">
        <f t="shared" si="20"/>
        <v>0</v>
      </c>
      <c r="K192" s="239"/>
      <c r="L192" s="148"/>
      <c r="M192" s="240" t="s">
        <v>1</v>
      </c>
      <c r="N192" s="241" t="s">
        <v>42</v>
      </c>
      <c r="O192" s="242"/>
      <c r="P192" s="243">
        <f t="shared" si="21"/>
        <v>0</v>
      </c>
      <c r="Q192" s="243">
        <v>0</v>
      </c>
      <c r="R192" s="243">
        <f t="shared" si="22"/>
        <v>0</v>
      </c>
      <c r="S192" s="243">
        <v>0</v>
      </c>
      <c r="T192" s="244">
        <f t="shared" si="23"/>
        <v>0</v>
      </c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  <c r="AE192" s="147"/>
      <c r="AR192" s="245" t="s">
        <v>193</v>
      </c>
      <c r="AT192" s="245" t="s">
        <v>189</v>
      </c>
      <c r="AU192" s="245" t="s">
        <v>86</v>
      </c>
      <c r="AY192" s="138" t="s">
        <v>187</v>
      </c>
      <c r="BE192" s="246">
        <f t="shared" si="24"/>
        <v>0</v>
      </c>
      <c r="BF192" s="246">
        <f t="shared" si="25"/>
        <v>0</v>
      </c>
      <c r="BG192" s="246">
        <f t="shared" si="26"/>
        <v>0</v>
      </c>
      <c r="BH192" s="246">
        <f t="shared" si="27"/>
        <v>0</v>
      </c>
      <c r="BI192" s="246">
        <f t="shared" si="28"/>
        <v>0</v>
      </c>
      <c r="BJ192" s="138" t="s">
        <v>84</v>
      </c>
      <c r="BK192" s="246">
        <f t="shared" si="29"/>
        <v>0</v>
      </c>
      <c r="BL192" s="138" t="s">
        <v>193</v>
      </c>
      <c r="BM192" s="245" t="s">
        <v>633</v>
      </c>
    </row>
    <row r="193" spans="1:65" s="151" customFormat="1" ht="21.75" customHeight="1">
      <c r="A193" s="147"/>
      <c r="B193" s="148"/>
      <c r="C193" s="233" t="s">
        <v>77</v>
      </c>
      <c r="D193" s="233" t="s">
        <v>189</v>
      </c>
      <c r="E193" s="234" t="s">
        <v>2313</v>
      </c>
      <c r="F193" s="235" t="s">
        <v>2314</v>
      </c>
      <c r="G193" s="236" t="s">
        <v>2070</v>
      </c>
      <c r="H193" s="237">
        <v>6</v>
      </c>
      <c r="I193" s="88"/>
      <c r="J193" s="238">
        <f t="shared" si="20"/>
        <v>0</v>
      </c>
      <c r="K193" s="239"/>
      <c r="L193" s="148"/>
      <c r="M193" s="240" t="s">
        <v>1</v>
      </c>
      <c r="N193" s="241" t="s">
        <v>42</v>
      </c>
      <c r="O193" s="242"/>
      <c r="P193" s="243">
        <f t="shared" si="21"/>
        <v>0</v>
      </c>
      <c r="Q193" s="243">
        <v>0</v>
      </c>
      <c r="R193" s="243">
        <f t="shared" si="22"/>
        <v>0</v>
      </c>
      <c r="S193" s="243">
        <v>0</v>
      </c>
      <c r="T193" s="244">
        <f t="shared" si="23"/>
        <v>0</v>
      </c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  <c r="AE193" s="147"/>
      <c r="AR193" s="245" t="s">
        <v>193</v>
      </c>
      <c r="AT193" s="245" t="s">
        <v>189</v>
      </c>
      <c r="AU193" s="245" t="s">
        <v>86</v>
      </c>
      <c r="AY193" s="138" t="s">
        <v>187</v>
      </c>
      <c r="BE193" s="246">
        <f t="shared" si="24"/>
        <v>0</v>
      </c>
      <c r="BF193" s="246">
        <f t="shared" si="25"/>
        <v>0</v>
      </c>
      <c r="BG193" s="246">
        <f t="shared" si="26"/>
        <v>0</v>
      </c>
      <c r="BH193" s="246">
        <f t="shared" si="27"/>
        <v>0</v>
      </c>
      <c r="BI193" s="246">
        <f t="shared" si="28"/>
        <v>0</v>
      </c>
      <c r="BJ193" s="138" t="s">
        <v>84</v>
      </c>
      <c r="BK193" s="246">
        <f t="shared" si="29"/>
        <v>0</v>
      </c>
      <c r="BL193" s="138" t="s">
        <v>193</v>
      </c>
      <c r="BM193" s="245" t="s">
        <v>641</v>
      </c>
    </row>
    <row r="194" spans="1:65" s="151" customFormat="1" ht="21.75" customHeight="1">
      <c r="A194" s="147"/>
      <c r="B194" s="148"/>
      <c r="C194" s="233" t="s">
        <v>77</v>
      </c>
      <c r="D194" s="233" t="s">
        <v>189</v>
      </c>
      <c r="E194" s="234" t="s">
        <v>2315</v>
      </c>
      <c r="F194" s="235" t="s">
        <v>2316</v>
      </c>
      <c r="G194" s="236" t="s">
        <v>2070</v>
      </c>
      <c r="H194" s="237">
        <v>12</v>
      </c>
      <c r="I194" s="88"/>
      <c r="J194" s="238">
        <f t="shared" si="20"/>
        <v>0</v>
      </c>
      <c r="K194" s="239"/>
      <c r="L194" s="148"/>
      <c r="M194" s="240" t="s">
        <v>1</v>
      </c>
      <c r="N194" s="241" t="s">
        <v>42</v>
      </c>
      <c r="O194" s="242"/>
      <c r="P194" s="243">
        <f t="shared" si="21"/>
        <v>0</v>
      </c>
      <c r="Q194" s="243">
        <v>0</v>
      </c>
      <c r="R194" s="243">
        <f t="shared" si="22"/>
        <v>0</v>
      </c>
      <c r="S194" s="243">
        <v>0</v>
      </c>
      <c r="T194" s="244">
        <f t="shared" si="23"/>
        <v>0</v>
      </c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  <c r="AR194" s="245" t="s">
        <v>193</v>
      </c>
      <c r="AT194" s="245" t="s">
        <v>189</v>
      </c>
      <c r="AU194" s="245" t="s">
        <v>86</v>
      </c>
      <c r="AY194" s="138" t="s">
        <v>187</v>
      </c>
      <c r="BE194" s="246">
        <f t="shared" si="24"/>
        <v>0</v>
      </c>
      <c r="BF194" s="246">
        <f t="shared" si="25"/>
        <v>0</v>
      </c>
      <c r="BG194" s="246">
        <f t="shared" si="26"/>
        <v>0</v>
      </c>
      <c r="BH194" s="246">
        <f t="shared" si="27"/>
        <v>0</v>
      </c>
      <c r="BI194" s="246">
        <f t="shared" si="28"/>
        <v>0</v>
      </c>
      <c r="BJ194" s="138" t="s">
        <v>84</v>
      </c>
      <c r="BK194" s="246">
        <f t="shared" si="29"/>
        <v>0</v>
      </c>
      <c r="BL194" s="138" t="s">
        <v>193</v>
      </c>
      <c r="BM194" s="245" t="s">
        <v>649</v>
      </c>
    </row>
    <row r="195" spans="1:65" s="151" customFormat="1" ht="21.75" customHeight="1">
      <c r="A195" s="147"/>
      <c r="B195" s="148"/>
      <c r="C195" s="233" t="s">
        <v>77</v>
      </c>
      <c r="D195" s="233" t="s">
        <v>189</v>
      </c>
      <c r="E195" s="234" t="s">
        <v>2317</v>
      </c>
      <c r="F195" s="235" t="s">
        <v>2318</v>
      </c>
      <c r="G195" s="236" t="s">
        <v>2070</v>
      </c>
      <c r="H195" s="237">
        <v>12</v>
      </c>
      <c r="I195" s="88"/>
      <c r="J195" s="238">
        <f t="shared" si="20"/>
        <v>0</v>
      </c>
      <c r="K195" s="239"/>
      <c r="L195" s="148"/>
      <c r="M195" s="240" t="s">
        <v>1</v>
      </c>
      <c r="N195" s="241" t="s">
        <v>42</v>
      </c>
      <c r="O195" s="242"/>
      <c r="P195" s="243">
        <f t="shared" si="21"/>
        <v>0</v>
      </c>
      <c r="Q195" s="243">
        <v>0</v>
      </c>
      <c r="R195" s="243">
        <f t="shared" si="22"/>
        <v>0</v>
      </c>
      <c r="S195" s="243">
        <v>0</v>
      </c>
      <c r="T195" s="244">
        <f t="shared" si="23"/>
        <v>0</v>
      </c>
      <c r="U195" s="147"/>
      <c r="V195" s="147"/>
      <c r="W195" s="147"/>
      <c r="X195" s="147"/>
      <c r="Y195" s="147"/>
      <c r="Z195" s="147"/>
      <c r="AA195" s="147"/>
      <c r="AB195" s="147"/>
      <c r="AC195" s="147"/>
      <c r="AD195" s="147"/>
      <c r="AE195" s="147"/>
      <c r="AR195" s="245" t="s">
        <v>193</v>
      </c>
      <c r="AT195" s="245" t="s">
        <v>189</v>
      </c>
      <c r="AU195" s="245" t="s">
        <v>86</v>
      </c>
      <c r="AY195" s="138" t="s">
        <v>187</v>
      </c>
      <c r="BE195" s="246">
        <f t="shared" si="24"/>
        <v>0</v>
      </c>
      <c r="BF195" s="246">
        <f t="shared" si="25"/>
        <v>0</v>
      </c>
      <c r="BG195" s="246">
        <f t="shared" si="26"/>
        <v>0</v>
      </c>
      <c r="BH195" s="246">
        <f t="shared" si="27"/>
        <v>0</v>
      </c>
      <c r="BI195" s="246">
        <f t="shared" si="28"/>
        <v>0</v>
      </c>
      <c r="BJ195" s="138" t="s">
        <v>84</v>
      </c>
      <c r="BK195" s="246">
        <f t="shared" si="29"/>
        <v>0</v>
      </c>
      <c r="BL195" s="138" t="s">
        <v>193</v>
      </c>
      <c r="BM195" s="245" t="s">
        <v>657</v>
      </c>
    </row>
    <row r="196" spans="1:65" s="151" customFormat="1" ht="33" customHeight="1">
      <c r="A196" s="147"/>
      <c r="B196" s="148"/>
      <c r="C196" s="233" t="s">
        <v>77</v>
      </c>
      <c r="D196" s="233" t="s">
        <v>189</v>
      </c>
      <c r="E196" s="234" t="s">
        <v>2319</v>
      </c>
      <c r="F196" s="235" t="s">
        <v>2320</v>
      </c>
      <c r="G196" s="236" t="s">
        <v>2070</v>
      </c>
      <c r="H196" s="237">
        <v>2</v>
      </c>
      <c r="I196" s="88"/>
      <c r="J196" s="238">
        <f t="shared" si="20"/>
        <v>0</v>
      </c>
      <c r="K196" s="239"/>
      <c r="L196" s="148"/>
      <c r="M196" s="240" t="s">
        <v>1</v>
      </c>
      <c r="N196" s="241" t="s">
        <v>42</v>
      </c>
      <c r="O196" s="242"/>
      <c r="P196" s="243">
        <f t="shared" si="21"/>
        <v>0</v>
      </c>
      <c r="Q196" s="243">
        <v>0</v>
      </c>
      <c r="R196" s="243">
        <f t="shared" si="22"/>
        <v>0</v>
      </c>
      <c r="S196" s="243">
        <v>0</v>
      </c>
      <c r="T196" s="244">
        <f t="shared" si="23"/>
        <v>0</v>
      </c>
      <c r="U196" s="147"/>
      <c r="V196" s="147"/>
      <c r="W196" s="147"/>
      <c r="X196" s="147"/>
      <c r="Y196" s="147"/>
      <c r="Z196" s="147"/>
      <c r="AA196" s="147"/>
      <c r="AB196" s="147"/>
      <c r="AC196" s="147"/>
      <c r="AD196" s="147"/>
      <c r="AE196" s="147"/>
      <c r="AR196" s="245" t="s">
        <v>193</v>
      </c>
      <c r="AT196" s="245" t="s">
        <v>189</v>
      </c>
      <c r="AU196" s="245" t="s">
        <v>86</v>
      </c>
      <c r="AY196" s="138" t="s">
        <v>187</v>
      </c>
      <c r="BE196" s="246">
        <f t="shared" si="24"/>
        <v>0</v>
      </c>
      <c r="BF196" s="246">
        <f t="shared" si="25"/>
        <v>0</v>
      </c>
      <c r="BG196" s="246">
        <f t="shared" si="26"/>
        <v>0</v>
      </c>
      <c r="BH196" s="246">
        <f t="shared" si="27"/>
        <v>0</v>
      </c>
      <c r="BI196" s="246">
        <f t="shared" si="28"/>
        <v>0</v>
      </c>
      <c r="BJ196" s="138" t="s">
        <v>84</v>
      </c>
      <c r="BK196" s="246">
        <f t="shared" si="29"/>
        <v>0</v>
      </c>
      <c r="BL196" s="138" t="s">
        <v>193</v>
      </c>
      <c r="BM196" s="245" t="s">
        <v>666</v>
      </c>
    </row>
    <row r="197" spans="1:65" s="151" customFormat="1" ht="16.5" customHeight="1">
      <c r="A197" s="147"/>
      <c r="B197" s="148"/>
      <c r="C197" s="233" t="s">
        <v>77</v>
      </c>
      <c r="D197" s="233" t="s">
        <v>189</v>
      </c>
      <c r="E197" s="234" t="s">
        <v>2321</v>
      </c>
      <c r="F197" s="235" t="s">
        <v>2322</v>
      </c>
      <c r="G197" s="236" t="s">
        <v>2070</v>
      </c>
      <c r="H197" s="237">
        <v>2</v>
      </c>
      <c r="I197" s="88"/>
      <c r="J197" s="238">
        <f t="shared" si="20"/>
        <v>0</v>
      </c>
      <c r="K197" s="239"/>
      <c r="L197" s="148"/>
      <c r="M197" s="240" t="s">
        <v>1</v>
      </c>
      <c r="N197" s="241" t="s">
        <v>42</v>
      </c>
      <c r="O197" s="242"/>
      <c r="P197" s="243">
        <f t="shared" si="21"/>
        <v>0</v>
      </c>
      <c r="Q197" s="243">
        <v>0</v>
      </c>
      <c r="R197" s="243">
        <f t="shared" si="22"/>
        <v>0</v>
      </c>
      <c r="S197" s="243">
        <v>0</v>
      </c>
      <c r="T197" s="244">
        <f t="shared" si="23"/>
        <v>0</v>
      </c>
      <c r="U197" s="147"/>
      <c r="V197" s="147"/>
      <c r="W197" s="147"/>
      <c r="X197" s="147"/>
      <c r="Y197" s="147"/>
      <c r="Z197" s="147"/>
      <c r="AA197" s="147"/>
      <c r="AB197" s="147"/>
      <c r="AC197" s="147"/>
      <c r="AD197" s="147"/>
      <c r="AE197" s="147"/>
      <c r="AR197" s="245" t="s">
        <v>193</v>
      </c>
      <c r="AT197" s="245" t="s">
        <v>189</v>
      </c>
      <c r="AU197" s="245" t="s">
        <v>86</v>
      </c>
      <c r="AY197" s="138" t="s">
        <v>187</v>
      </c>
      <c r="BE197" s="246">
        <f t="shared" si="24"/>
        <v>0</v>
      </c>
      <c r="BF197" s="246">
        <f t="shared" si="25"/>
        <v>0</v>
      </c>
      <c r="BG197" s="246">
        <f t="shared" si="26"/>
        <v>0</v>
      </c>
      <c r="BH197" s="246">
        <f t="shared" si="27"/>
        <v>0</v>
      </c>
      <c r="BI197" s="246">
        <f t="shared" si="28"/>
        <v>0</v>
      </c>
      <c r="BJ197" s="138" t="s">
        <v>84</v>
      </c>
      <c r="BK197" s="246">
        <f t="shared" si="29"/>
        <v>0</v>
      </c>
      <c r="BL197" s="138" t="s">
        <v>193</v>
      </c>
      <c r="BM197" s="245" t="s">
        <v>676</v>
      </c>
    </row>
    <row r="198" spans="1:65" s="151" customFormat="1" ht="16.5" customHeight="1">
      <c r="A198" s="147"/>
      <c r="B198" s="148"/>
      <c r="C198" s="233" t="s">
        <v>77</v>
      </c>
      <c r="D198" s="233" t="s">
        <v>189</v>
      </c>
      <c r="E198" s="234" t="s">
        <v>2323</v>
      </c>
      <c r="F198" s="235" t="s">
        <v>2324</v>
      </c>
      <c r="G198" s="236" t="s">
        <v>2070</v>
      </c>
      <c r="H198" s="237">
        <v>12</v>
      </c>
      <c r="I198" s="88"/>
      <c r="J198" s="238">
        <f t="shared" si="20"/>
        <v>0</v>
      </c>
      <c r="K198" s="239"/>
      <c r="L198" s="148"/>
      <c r="M198" s="240" t="s">
        <v>1</v>
      </c>
      <c r="N198" s="241" t="s">
        <v>42</v>
      </c>
      <c r="O198" s="242"/>
      <c r="P198" s="243">
        <f t="shared" si="21"/>
        <v>0</v>
      </c>
      <c r="Q198" s="243">
        <v>0</v>
      </c>
      <c r="R198" s="243">
        <f t="shared" si="22"/>
        <v>0</v>
      </c>
      <c r="S198" s="243">
        <v>0</v>
      </c>
      <c r="T198" s="244">
        <f t="shared" si="23"/>
        <v>0</v>
      </c>
      <c r="U198" s="147"/>
      <c r="V198" s="147"/>
      <c r="W198" s="147"/>
      <c r="X198" s="147"/>
      <c r="Y198" s="147"/>
      <c r="Z198" s="147"/>
      <c r="AA198" s="147"/>
      <c r="AB198" s="147"/>
      <c r="AC198" s="147"/>
      <c r="AD198" s="147"/>
      <c r="AE198" s="147"/>
      <c r="AR198" s="245" t="s">
        <v>193</v>
      </c>
      <c r="AT198" s="245" t="s">
        <v>189</v>
      </c>
      <c r="AU198" s="245" t="s">
        <v>86</v>
      </c>
      <c r="AY198" s="138" t="s">
        <v>187</v>
      </c>
      <c r="BE198" s="246">
        <f t="shared" si="24"/>
        <v>0</v>
      </c>
      <c r="BF198" s="246">
        <f t="shared" si="25"/>
        <v>0</v>
      </c>
      <c r="BG198" s="246">
        <f t="shared" si="26"/>
        <v>0</v>
      </c>
      <c r="BH198" s="246">
        <f t="shared" si="27"/>
        <v>0</v>
      </c>
      <c r="BI198" s="246">
        <f t="shared" si="28"/>
        <v>0</v>
      </c>
      <c r="BJ198" s="138" t="s">
        <v>84</v>
      </c>
      <c r="BK198" s="246">
        <f t="shared" si="29"/>
        <v>0</v>
      </c>
      <c r="BL198" s="138" t="s">
        <v>193</v>
      </c>
      <c r="BM198" s="245" t="s">
        <v>684</v>
      </c>
    </row>
    <row r="199" spans="1:65" s="151" customFormat="1" ht="21.75" customHeight="1">
      <c r="A199" s="147"/>
      <c r="B199" s="148"/>
      <c r="C199" s="233" t="s">
        <v>77</v>
      </c>
      <c r="D199" s="233" t="s">
        <v>189</v>
      </c>
      <c r="E199" s="234" t="s">
        <v>2325</v>
      </c>
      <c r="F199" s="235" t="s">
        <v>2326</v>
      </c>
      <c r="G199" s="236" t="s">
        <v>2070</v>
      </c>
      <c r="H199" s="237">
        <v>2</v>
      </c>
      <c r="I199" s="88"/>
      <c r="J199" s="238">
        <f t="shared" si="20"/>
        <v>0</v>
      </c>
      <c r="K199" s="239"/>
      <c r="L199" s="148"/>
      <c r="M199" s="240" t="s">
        <v>1</v>
      </c>
      <c r="N199" s="241" t="s">
        <v>42</v>
      </c>
      <c r="O199" s="242"/>
      <c r="P199" s="243">
        <f t="shared" si="21"/>
        <v>0</v>
      </c>
      <c r="Q199" s="243">
        <v>0</v>
      </c>
      <c r="R199" s="243">
        <f t="shared" si="22"/>
        <v>0</v>
      </c>
      <c r="S199" s="243">
        <v>0</v>
      </c>
      <c r="T199" s="244">
        <f t="shared" si="23"/>
        <v>0</v>
      </c>
      <c r="U199" s="147"/>
      <c r="V199" s="147"/>
      <c r="W199" s="147"/>
      <c r="X199" s="147"/>
      <c r="Y199" s="147"/>
      <c r="Z199" s="147"/>
      <c r="AA199" s="147"/>
      <c r="AB199" s="147"/>
      <c r="AC199" s="147"/>
      <c r="AD199" s="147"/>
      <c r="AE199" s="147"/>
      <c r="AR199" s="245" t="s">
        <v>193</v>
      </c>
      <c r="AT199" s="245" t="s">
        <v>189</v>
      </c>
      <c r="AU199" s="245" t="s">
        <v>86</v>
      </c>
      <c r="AY199" s="138" t="s">
        <v>187</v>
      </c>
      <c r="BE199" s="246">
        <f t="shared" si="24"/>
        <v>0</v>
      </c>
      <c r="BF199" s="246">
        <f t="shared" si="25"/>
        <v>0</v>
      </c>
      <c r="BG199" s="246">
        <f t="shared" si="26"/>
        <v>0</v>
      </c>
      <c r="BH199" s="246">
        <f t="shared" si="27"/>
        <v>0</v>
      </c>
      <c r="BI199" s="246">
        <f t="shared" si="28"/>
        <v>0</v>
      </c>
      <c r="BJ199" s="138" t="s">
        <v>84</v>
      </c>
      <c r="BK199" s="246">
        <f t="shared" si="29"/>
        <v>0</v>
      </c>
      <c r="BL199" s="138" t="s">
        <v>193</v>
      </c>
      <c r="BM199" s="245" t="s">
        <v>692</v>
      </c>
    </row>
    <row r="200" spans="1:65" s="151" customFormat="1" ht="21.75" customHeight="1">
      <c r="A200" s="147"/>
      <c r="B200" s="148"/>
      <c r="C200" s="233" t="s">
        <v>77</v>
      </c>
      <c r="D200" s="233" t="s">
        <v>189</v>
      </c>
      <c r="E200" s="234" t="s">
        <v>2327</v>
      </c>
      <c r="F200" s="235" t="s">
        <v>2328</v>
      </c>
      <c r="G200" s="236" t="s">
        <v>2070</v>
      </c>
      <c r="H200" s="237">
        <v>2</v>
      </c>
      <c r="I200" s="88"/>
      <c r="J200" s="238">
        <f t="shared" si="20"/>
        <v>0</v>
      </c>
      <c r="K200" s="239"/>
      <c r="L200" s="148"/>
      <c r="M200" s="240" t="s">
        <v>1</v>
      </c>
      <c r="N200" s="241" t="s">
        <v>42</v>
      </c>
      <c r="O200" s="242"/>
      <c r="P200" s="243">
        <f t="shared" si="21"/>
        <v>0</v>
      </c>
      <c r="Q200" s="243">
        <v>0</v>
      </c>
      <c r="R200" s="243">
        <f t="shared" si="22"/>
        <v>0</v>
      </c>
      <c r="S200" s="243">
        <v>0</v>
      </c>
      <c r="T200" s="244">
        <f t="shared" si="23"/>
        <v>0</v>
      </c>
      <c r="U200" s="147"/>
      <c r="V200" s="147"/>
      <c r="W200" s="147"/>
      <c r="X200" s="147"/>
      <c r="Y200" s="147"/>
      <c r="Z200" s="147"/>
      <c r="AA200" s="147"/>
      <c r="AB200" s="147"/>
      <c r="AC200" s="147"/>
      <c r="AD200" s="147"/>
      <c r="AE200" s="147"/>
      <c r="AR200" s="245" t="s">
        <v>193</v>
      </c>
      <c r="AT200" s="245" t="s">
        <v>189</v>
      </c>
      <c r="AU200" s="245" t="s">
        <v>86</v>
      </c>
      <c r="AY200" s="138" t="s">
        <v>187</v>
      </c>
      <c r="BE200" s="246">
        <f t="shared" si="24"/>
        <v>0</v>
      </c>
      <c r="BF200" s="246">
        <f t="shared" si="25"/>
        <v>0</v>
      </c>
      <c r="BG200" s="246">
        <f t="shared" si="26"/>
        <v>0</v>
      </c>
      <c r="BH200" s="246">
        <f t="shared" si="27"/>
        <v>0</v>
      </c>
      <c r="BI200" s="246">
        <f t="shared" si="28"/>
        <v>0</v>
      </c>
      <c r="BJ200" s="138" t="s">
        <v>84</v>
      </c>
      <c r="BK200" s="246">
        <f t="shared" si="29"/>
        <v>0</v>
      </c>
      <c r="BL200" s="138" t="s">
        <v>193</v>
      </c>
      <c r="BM200" s="245" t="s">
        <v>700</v>
      </c>
    </row>
    <row r="201" spans="1:65" s="151" customFormat="1" ht="21.75" customHeight="1">
      <c r="A201" s="147"/>
      <c r="B201" s="148"/>
      <c r="C201" s="233" t="s">
        <v>77</v>
      </c>
      <c r="D201" s="233" t="s">
        <v>189</v>
      </c>
      <c r="E201" s="234" t="s">
        <v>2329</v>
      </c>
      <c r="F201" s="235" t="s">
        <v>2330</v>
      </c>
      <c r="G201" s="236" t="s">
        <v>2070</v>
      </c>
      <c r="H201" s="237">
        <v>2</v>
      </c>
      <c r="I201" s="88"/>
      <c r="J201" s="238">
        <f t="shared" si="20"/>
        <v>0</v>
      </c>
      <c r="K201" s="239"/>
      <c r="L201" s="148"/>
      <c r="M201" s="240" t="s">
        <v>1</v>
      </c>
      <c r="N201" s="241" t="s">
        <v>42</v>
      </c>
      <c r="O201" s="242"/>
      <c r="P201" s="243">
        <f t="shared" si="21"/>
        <v>0</v>
      </c>
      <c r="Q201" s="243">
        <v>0</v>
      </c>
      <c r="R201" s="243">
        <f t="shared" si="22"/>
        <v>0</v>
      </c>
      <c r="S201" s="243">
        <v>0</v>
      </c>
      <c r="T201" s="244">
        <f t="shared" si="23"/>
        <v>0</v>
      </c>
      <c r="U201" s="147"/>
      <c r="V201" s="147"/>
      <c r="W201" s="147"/>
      <c r="X201" s="147"/>
      <c r="Y201" s="147"/>
      <c r="Z201" s="147"/>
      <c r="AA201" s="147"/>
      <c r="AB201" s="147"/>
      <c r="AC201" s="147"/>
      <c r="AD201" s="147"/>
      <c r="AE201" s="147"/>
      <c r="AR201" s="245" t="s">
        <v>193</v>
      </c>
      <c r="AT201" s="245" t="s">
        <v>189</v>
      </c>
      <c r="AU201" s="245" t="s">
        <v>86</v>
      </c>
      <c r="AY201" s="138" t="s">
        <v>187</v>
      </c>
      <c r="BE201" s="246">
        <f t="shared" si="24"/>
        <v>0</v>
      </c>
      <c r="BF201" s="246">
        <f t="shared" si="25"/>
        <v>0</v>
      </c>
      <c r="BG201" s="246">
        <f t="shared" si="26"/>
        <v>0</v>
      </c>
      <c r="BH201" s="246">
        <f t="shared" si="27"/>
        <v>0</v>
      </c>
      <c r="BI201" s="246">
        <f t="shared" si="28"/>
        <v>0</v>
      </c>
      <c r="BJ201" s="138" t="s">
        <v>84</v>
      </c>
      <c r="BK201" s="246">
        <f t="shared" si="29"/>
        <v>0</v>
      </c>
      <c r="BL201" s="138" t="s">
        <v>193</v>
      </c>
      <c r="BM201" s="245" t="s">
        <v>708</v>
      </c>
    </row>
    <row r="202" spans="1:65" s="151" customFormat="1" ht="21.75" customHeight="1">
      <c r="A202" s="147"/>
      <c r="B202" s="148"/>
      <c r="C202" s="233" t="s">
        <v>77</v>
      </c>
      <c r="D202" s="233" t="s">
        <v>189</v>
      </c>
      <c r="E202" s="234" t="s">
        <v>2331</v>
      </c>
      <c r="F202" s="235" t="s">
        <v>2332</v>
      </c>
      <c r="G202" s="236" t="s">
        <v>2070</v>
      </c>
      <c r="H202" s="237">
        <v>8</v>
      </c>
      <c r="I202" s="88"/>
      <c r="J202" s="238">
        <f t="shared" si="20"/>
        <v>0</v>
      </c>
      <c r="K202" s="239"/>
      <c r="L202" s="148"/>
      <c r="M202" s="240" t="s">
        <v>1</v>
      </c>
      <c r="N202" s="241" t="s">
        <v>42</v>
      </c>
      <c r="O202" s="242"/>
      <c r="P202" s="243">
        <f t="shared" si="21"/>
        <v>0</v>
      </c>
      <c r="Q202" s="243">
        <v>0</v>
      </c>
      <c r="R202" s="243">
        <f t="shared" si="22"/>
        <v>0</v>
      </c>
      <c r="S202" s="243">
        <v>0</v>
      </c>
      <c r="T202" s="244">
        <f t="shared" si="23"/>
        <v>0</v>
      </c>
      <c r="U202" s="147"/>
      <c r="V202" s="147"/>
      <c r="W202" s="147"/>
      <c r="X202" s="147"/>
      <c r="Y202" s="147"/>
      <c r="Z202" s="147"/>
      <c r="AA202" s="147"/>
      <c r="AB202" s="147"/>
      <c r="AC202" s="147"/>
      <c r="AD202" s="147"/>
      <c r="AE202" s="147"/>
      <c r="AR202" s="245" t="s">
        <v>193</v>
      </c>
      <c r="AT202" s="245" t="s">
        <v>189</v>
      </c>
      <c r="AU202" s="245" t="s">
        <v>86</v>
      </c>
      <c r="AY202" s="138" t="s">
        <v>187</v>
      </c>
      <c r="BE202" s="246">
        <f t="shared" si="24"/>
        <v>0</v>
      </c>
      <c r="BF202" s="246">
        <f t="shared" si="25"/>
        <v>0</v>
      </c>
      <c r="BG202" s="246">
        <f t="shared" si="26"/>
        <v>0</v>
      </c>
      <c r="BH202" s="246">
        <f t="shared" si="27"/>
        <v>0</v>
      </c>
      <c r="BI202" s="246">
        <f t="shared" si="28"/>
        <v>0</v>
      </c>
      <c r="BJ202" s="138" t="s">
        <v>84</v>
      </c>
      <c r="BK202" s="246">
        <f t="shared" si="29"/>
        <v>0</v>
      </c>
      <c r="BL202" s="138" t="s">
        <v>193</v>
      </c>
      <c r="BM202" s="245" t="s">
        <v>718</v>
      </c>
    </row>
    <row r="203" spans="1:65" s="151" customFormat="1" ht="21.75" customHeight="1">
      <c r="A203" s="147"/>
      <c r="B203" s="148"/>
      <c r="C203" s="233" t="s">
        <v>77</v>
      </c>
      <c r="D203" s="233" t="s">
        <v>189</v>
      </c>
      <c r="E203" s="234" t="s">
        <v>2333</v>
      </c>
      <c r="F203" s="235" t="s">
        <v>2334</v>
      </c>
      <c r="G203" s="236" t="s">
        <v>2070</v>
      </c>
      <c r="H203" s="237">
        <v>6</v>
      </c>
      <c r="I203" s="88"/>
      <c r="J203" s="238">
        <f t="shared" si="20"/>
        <v>0</v>
      </c>
      <c r="K203" s="239"/>
      <c r="L203" s="148"/>
      <c r="M203" s="240" t="s">
        <v>1</v>
      </c>
      <c r="N203" s="241" t="s">
        <v>42</v>
      </c>
      <c r="O203" s="242"/>
      <c r="P203" s="243">
        <f t="shared" si="21"/>
        <v>0</v>
      </c>
      <c r="Q203" s="243">
        <v>0</v>
      </c>
      <c r="R203" s="243">
        <f t="shared" si="22"/>
        <v>0</v>
      </c>
      <c r="S203" s="243">
        <v>0</v>
      </c>
      <c r="T203" s="244">
        <f t="shared" si="23"/>
        <v>0</v>
      </c>
      <c r="U203" s="147"/>
      <c r="V203" s="147"/>
      <c r="W203" s="147"/>
      <c r="X203" s="147"/>
      <c r="Y203" s="147"/>
      <c r="Z203" s="147"/>
      <c r="AA203" s="147"/>
      <c r="AB203" s="147"/>
      <c r="AC203" s="147"/>
      <c r="AD203" s="147"/>
      <c r="AE203" s="147"/>
      <c r="AR203" s="245" t="s">
        <v>193</v>
      </c>
      <c r="AT203" s="245" t="s">
        <v>189</v>
      </c>
      <c r="AU203" s="245" t="s">
        <v>86</v>
      </c>
      <c r="AY203" s="138" t="s">
        <v>187</v>
      </c>
      <c r="BE203" s="246">
        <f t="shared" si="24"/>
        <v>0</v>
      </c>
      <c r="BF203" s="246">
        <f t="shared" si="25"/>
        <v>0</v>
      </c>
      <c r="BG203" s="246">
        <f t="shared" si="26"/>
        <v>0</v>
      </c>
      <c r="BH203" s="246">
        <f t="shared" si="27"/>
        <v>0</v>
      </c>
      <c r="BI203" s="246">
        <f t="shared" si="28"/>
        <v>0</v>
      </c>
      <c r="BJ203" s="138" t="s">
        <v>84</v>
      </c>
      <c r="BK203" s="246">
        <f t="shared" si="29"/>
        <v>0</v>
      </c>
      <c r="BL203" s="138" t="s">
        <v>193</v>
      </c>
      <c r="BM203" s="245" t="s">
        <v>730</v>
      </c>
    </row>
    <row r="204" spans="1:65" s="151" customFormat="1" ht="21.75" customHeight="1">
      <c r="A204" s="147"/>
      <c r="B204" s="148"/>
      <c r="C204" s="233" t="s">
        <v>77</v>
      </c>
      <c r="D204" s="233" t="s">
        <v>189</v>
      </c>
      <c r="E204" s="234" t="s">
        <v>2335</v>
      </c>
      <c r="F204" s="235" t="s">
        <v>2336</v>
      </c>
      <c r="G204" s="236" t="s">
        <v>2070</v>
      </c>
      <c r="H204" s="237">
        <v>2</v>
      </c>
      <c r="I204" s="88"/>
      <c r="J204" s="238">
        <f t="shared" si="20"/>
        <v>0</v>
      </c>
      <c r="K204" s="239"/>
      <c r="L204" s="148"/>
      <c r="M204" s="240" t="s">
        <v>1</v>
      </c>
      <c r="N204" s="241" t="s">
        <v>42</v>
      </c>
      <c r="O204" s="242"/>
      <c r="P204" s="243">
        <f t="shared" si="21"/>
        <v>0</v>
      </c>
      <c r="Q204" s="243">
        <v>0</v>
      </c>
      <c r="R204" s="243">
        <f t="shared" si="22"/>
        <v>0</v>
      </c>
      <c r="S204" s="243">
        <v>0</v>
      </c>
      <c r="T204" s="244">
        <f t="shared" si="23"/>
        <v>0</v>
      </c>
      <c r="U204" s="147"/>
      <c r="V204" s="147"/>
      <c r="W204" s="147"/>
      <c r="X204" s="147"/>
      <c r="Y204" s="147"/>
      <c r="Z204" s="147"/>
      <c r="AA204" s="147"/>
      <c r="AB204" s="147"/>
      <c r="AC204" s="147"/>
      <c r="AD204" s="147"/>
      <c r="AE204" s="147"/>
      <c r="AR204" s="245" t="s">
        <v>193</v>
      </c>
      <c r="AT204" s="245" t="s">
        <v>189</v>
      </c>
      <c r="AU204" s="245" t="s">
        <v>86</v>
      </c>
      <c r="AY204" s="138" t="s">
        <v>187</v>
      </c>
      <c r="BE204" s="246">
        <f t="shared" si="24"/>
        <v>0</v>
      </c>
      <c r="BF204" s="246">
        <f t="shared" si="25"/>
        <v>0</v>
      </c>
      <c r="BG204" s="246">
        <f t="shared" si="26"/>
        <v>0</v>
      </c>
      <c r="BH204" s="246">
        <f t="shared" si="27"/>
        <v>0</v>
      </c>
      <c r="BI204" s="246">
        <f t="shared" si="28"/>
        <v>0</v>
      </c>
      <c r="BJ204" s="138" t="s">
        <v>84</v>
      </c>
      <c r="BK204" s="246">
        <f t="shared" si="29"/>
        <v>0</v>
      </c>
      <c r="BL204" s="138" t="s">
        <v>193</v>
      </c>
      <c r="BM204" s="245" t="s">
        <v>740</v>
      </c>
    </row>
    <row r="205" spans="1:65" s="151" customFormat="1" ht="21.75" customHeight="1">
      <c r="A205" s="147"/>
      <c r="B205" s="148"/>
      <c r="C205" s="233" t="s">
        <v>77</v>
      </c>
      <c r="D205" s="233" t="s">
        <v>189</v>
      </c>
      <c r="E205" s="234" t="s">
        <v>2337</v>
      </c>
      <c r="F205" s="235" t="s">
        <v>2338</v>
      </c>
      <c r="G205" s="236" t="s">
        <v>2070</v>
      </c>
      <c r="H205" s="237">
        <v>2</v>
      </c>
      <c r="I205" s="88"/>
      <c r="J205" s="238">
        <f t="shared" si="20"/>
        <v>0</v>
      </c>
      <c r="K205" s="239"/>
      <c r="L205" s="148"/>
      <c r="M205" s="240" t="s">
        <v>1</v>
      </c>
      <c r="N205" s="241" t="s">
        <v>42</v>
      </c>
      <c r="O205" s="242"/>
      <c r="P205" s="243">
        <f t="shared" si="21"/>
        <v>0</v>
      </c>
      <c r="Q205" s="243">
        <v>0</v>
      </c>
      <c r="R205" s="243">
        <f t="shared" si="22"/>
        <v>0</v>
      </c>
      <c r="S205" s="243">
        <v>0</v>
      </c>
      <c r="T205" s="244">
        <f t="shared" si="23"/>
        <v>0</v>
      </c>
      <c r="U205" s="147"/>
      <c r="V205" s="147"/>
      <c r="W205" s="147"/>
      <c r="X205" s="147"/>
      <c r="Y205" s="147"/>
      <c r="Z205" s="147"/>
      <c r="AA205" s="147"/>
      <c r="AB205" s="147"/>
      <c r="AC205" s="147"/>
      <c r="AD205" s="147"/>
      <c r="AE205" s="147"/>
      <c r="AR205" s="245" t="s">
        <v>193</v>
      </c>
      <c r="AT205" s="245" t="s">
        <v>189</v>
      </c>
      <c r="AU205" s="245" t="s">
        <v>86</v>
      </c>
      <c r="AY205" s="138" t="s">
        <v>187</v>
      </c>
      <c r="BE205" s="246">
        <f t="shared" si="24"/>
        <v>0</v>
      </c>
      <c r="BF205" s="246">
        <f t="shared" si="25"/>
        <v>0</v>
      </c>
      <c r="BG205" s="246">
        <f t="shared" si="26"/>
        <v>0</v>
      </c>
      <c r="BH205" s="246">
        <f t="shared" si="27"/>
        <v>0</v>
      </c>
      <c r="BI205" s="246">
        <f t="shared" si="28"/>
        <v>0</v>
      </c>
      <c r="BJ205" s="138" t="s">
        <v>84</v>
      </c>
      <c r="BK205" s="246">
        <f t="shared" si="29"/>
        <v>0</v>
      </c>
      <c r="BL205" s="138" t="s">
        <v>193</v>
      </c>
      <c r="BM205" s="245" t="s">
        <v>748</v>
      </c>
    </row>
    <row r="206" spans="1:65" s="151" customFormat="1" ht="21.75" customHeight="1">
      <c r="A206" s="147"/>
      <c r="B206" s="148"/>
      <c r="C206" s="233" t="s">
        <v>77</v>
      </c>
      <c r="D206" s="233" t="s">
        <v>189</v>
      </c>
      <c r="E206" s="234" t="s">
        <v>2339</v>
      </c>
      <c r="F206" s="235" t="s">
        <v>2340</v>
      </c>
      <c r="G206" s="236" t="s">
        <v>2070</v>
      </c>
      <c r="H206" s="237">
        <v>150</v>
      </c>
      <c r="I206" s="88"/>
      <c r="J206" s="238">
        <f t="shared" si="20"/>
        <v>0</v>
      </c>
      <c r="K206" s="239"/>
      <c r="L206" s="148"/>
      <c r="M206" s="240" t="s">
        <v>1</v>
      </c>
      <c r="N206" s="241" t="s">
        <v>42</v>
      </c>
      <c r="O206" s="242"/>
      <c r="P206" s="243">
        <f t="shared" si="21"/>
        <v>0</v>
      </c>
      <c r="Q206" s="243">
        <v>0</v>
      </c>
      <c r="R206" s="243">
        <f t="shared" si="22"/>
        <v>0</v>
      </c>
      <c r="S206" s="243">
        <v>0</v>
      </c>
      <c r="T206" s="244">
        <f t="shared" si="23"/>
        <v>0</v>
      </c>
      <c r="U206" s="147"/>
      <c r="V206" s="147"/>
      <c r="W206" s="147"/>
      <c r="X206" s="147"/>
      <c r="Y206" s="147"/>
      <c r="Z206" s="147"/>
      <c r="AA206" s="147"/>
      <c r="AB206" s="147"/>
      <c r="AC206" s="147"/>
      <c r="AD206" s="147"/>
      <c r="AE206" s="147"/>
      <c r="AR206" s="245" t="s">
        <v>193</v>
      </c>
      <c r="AT206" s="245" t="s">
        <v>189</v>
      </c>
      <c r="AU206" s="245" t="s">
        <v>86</v>
      </c>
      <c r="AY206" s="138" t="s">
        <v>187</v>
      </c>
      <c r="BE206" s="246">
        <f t="shared" si="24"/>
        <v>0</v>
      </c>
      <c r="BF206" s="246">
        <f t="shared" si="25"/>
        <v>0</v>
      </c>
      <c r="BG206" s="246">
        <f t="shared" si="26"/>
        <v>0</v>
      </c>
      <c r="BH206" s="246">
        <f t="shared" si="27"/>
        <v>0</v>
      </c>
      <c r="BI206" s="246">
        <f t="shared" si="28"/>
        <v>0</v>
      </c>
      <c r="BJ206" s="138" t="s">
        <v>84</v>
      </c>
      <c r="BK206" s="246">
        <f t="shared" si="29"/>
        <v>0</v>
      </c>
      <c r="BL206" s="138" t="s">
        <v>193</v>
      </c>
      <c r="BM206" s="245" t="s">
        <v>758</v>
      </c>
    </row>
    <row r="207" spans="1:65" s="151" customFormat="1" ht="33" customHeight="1">
      <c r="A207" s="147"/>
      <c r="B207" s="148"/>
      <c r="C207" s="233" t="s">
        <v>77</v>
      </c>
      <c r="D207" s="233" t="s">
        <v>189</v>
      </c>
      <c r="E207" s="234" t="s">
        <v>2341</v>
      </c>
      <c r="F207" s="235" t="s">
        <v>2342</v>
      </c>
      <c r="G207" s="236" t="s">
        <v>2070</v>
      </c>
      <c r="H207" s="237">
        <v>12</v>
      </c>
      <c r="I207" s="88"/>
      <c r="J207" s="238">
        <f t="shared" si="20"/>
        <v>0</v>
      </c>
      <c r="K207" s="239"/>
      <c r="L207" s="148"/>
      <c r="M207" s="240" t="s">
        <v>1</v>
      </c>
      <c r="N207" s="241" t="s">
        <v>42</v>
      </c>
      <c r="O207" s="242"/>
      <c r="P207" s="243">
        <f t="shared" si="21"/>
        <v>0</v>
      </c>
      <c r="Q207" s="243">
        <v>0</v>
      </c>
      <c r="R207" s="243">
        <f t="shared" si="22"/>
        <v>0</v>
      </c>
      <c r="S207" s="243">
        <v>0</v>
      </c>
      <c r="T207" s="244">
        <f t="shared" si="23"/>
        <v>0</v>
      </c>
      <c r="U207" s="147"/>
      <c r="V207" s="147"/>
      <c r="W207" s="147"/>
      <c r="X207" s="147"/>
      <c r="Y207" s="147"/>
      <c r="Z207" s="147"/>
      <c r="AA207" s="147"/>
      <c r="AB207" s="147"/>
      <c r="AC207" s="147"/>
      <c r="AD207" s="147"/>
      <c r="AE207" s="147"/>
      <c r="AR207" s="245" t="s">
        <v>193</v>
      </c>
      <c r="AT207" s="245" t="s">
        <v>189</v>
      </c>
      <c r="AU207" s="245" t="s">
        <v>86</v>
      </c>
      <c r="AY207" s="138" t="s">
        <v>187</v>
      </c>
      <c r="BE207" s="246">
        <f t="shared" si="24"/>
        <v>0</v>
      </c>
      <c r="BF207" s="246">
        <f t="shared" si="25"/>
        <v>0</v>
      </c>
      <c r="BG207" s="246">
        <f t="shared" si="26"/>
        <v>0</v>
      </c>
      <c r="BH207" s="246">
        <f t="shared" si="27"/>
        <v>0</v>
      </c>
      <c r="BI207" s="246">
        <f t="shared" si="28"/>
        <v>0</v>
      </c>
      <c r="BJ207" s="138" t="s">
        <v>84</v>
      </c>
      <c r="BK207" s="246">
        <f t="shared" si="29"/>
        <v>0</v>
      </c>
      <c r="BL207" s="138" t="s">
        <v>193</v>
      </c>
      <c r="BM207" s="245" t="s">
        <v>766</v>
      </c>
    </row>
    <row r="208" spans="1:65" s="151" customFormat="1" ht="21.75" customHeight="1">
      <c r="A208" s="147"/>
      <c r="B208" s="148"/>
      <c r="C208" s="233" t="s">
        <v>77</v>
      </c>
      <c r="D208" s="233" t="s">
        <v>189</v>
      </c>
      <c r="E208" s="234" t="s">
        <v>2343</v>
      </c>
      <c r="F208" s="235" t="s">
        <v>2344</v>
      </c>
      <c r="G208" s="236" t="s">
        <v>2070</v>
      </c>
      <c r="H208" s="237">
        <v>4</v>
      </c>
      <c r="I208" s="88"/>
      <c r="J208" s="238">
        <f t="shared" si="20"/>
        <v>0</v>
      </c>
      <c r="K208" s="239"/>
      <c r="L208" s="148"/>
      <c r="M208" s="240" t="s">
        <v>1</v>
      </c>
      <c r="N208" s="241" t="s">
        <v>42</v>
      </c>
      <c r="O208" s="242"/>
      <c r="P208" s="243">
        <f t="shared" si="21"/>
        <v>0</v>
      </c>
      <c r="Q208" s="243">
        <v>0</v>
      </c>
      <c r="R208" s="243">
        <f t="shared" si="22"/>
        <v>0</v>
      </c>
      <c r="S208" s="243">
        <v>0</v>
      </c>
      <c r="T208" s="244">
        <f t="shared" si="23"/>
        <v>0</v>
      </c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R208" s="245" t="s">
        <v>193</v>
      </c>
      <c r="AT208" s="245" t="s">
        <v>189</v>
      </c>
      <c r="AU208" s="245" t="s">
        <v>86</v>
      </c>
      <c r="AY208" s="138" t="s">
        <v>187</v>
      </c>
      <c r="BE208" s="246">
        <f t="shared" si="24"/>
        <v>0</v>
      </c>
      <c r="BF208" s="246">
        <f t="shared" si="25"/>
        <v>0</v>
      </c>
      <c r="BG208" s="246">
        <f t="shared" si="26"/>
        <v>0</v>
      </c>
      <c r="BH208" s="246">
        <f t="shared" si="27"/>
        <v>0</v>
      </c>
      <c r="BI208" s="246">
        <f t="shared" si="28"/>
        <v>0</v>
      </c>
      <c r="BJ208" s="138" t="s">
        <v>84</v>
      </c>
      <c r="BK208" s="246">
        <f t="shared" si="29"/>
        <v>0</v>
      </c>
      <c r="BL208" s="138" t="s">
        <v>193</v>
      </c>
      <c r="BM208" s="245" t="s">
        <v>774</v>
      </c>
    </row>
    <row r="209" spans="1:65" s="151" customFormat="1" ht="21.75" customHeight="1">
      <c r="A209" s="147"/>
      <c r="B209" s="148"/>
      <c r="C209" s="233" t="s">
        <v>77</v>
      </c>
      <c r="D209" s="233" t="s">
        <v>189</v>
      </c>
      <c r="E209" s="234" t="s">
        <v>2345</v>
      </c>
      <c r="F209" s="235" t="s">
        <v>2346</v>
      </c>
      <c r="G209" s="236" t="s">
        <v>2135</v>
      </c>
      <c r="H209" s="90"/>
      <c r="I209" s="88"/>
      <c r="J209" s="238">
        <f t="shared" si="20"/>
        <v>0</v>
      </c>
      <c r="K209" s="239"/>
      <c r="L209" s="148"/>
      <c r="M209" s="240" t="s">
        <v>1</v>
      </c>
      <c r="N209" s="241" t="s">
        <v>42</v>
      </c>
      <c r="O209" s="242"/>
      <c r="P209" s="243">
        <f t="shared" si="21"/>
        <v>0</v>
      </c>
      <c r="Q209" s="243">
        <v>0</v>
      </c>
      <c r="R209" s="243">
        <f t="shared" si="22"/>
        <v>0</v>
      </c>
      <c r="S209" s="243">
        <v>0</v>
      </c>
      <c r="T209" s="244">
        <f t="shared" si="23"/>
        <v>0</v>
      </c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R209" s="245" t="s">
        <v>193</v>
      </c>
      <c r="AT209" s="245" t="s">
        <v>189</v>
      </c>
      <c r="AU209" s="245" t="s">
        <v>86</v>
      </c>
      <c r="AY209" s="138" t="s">
        <v>187</v>
      </c>
      <c r="BE209" s="246">
        <f t="shared" si="24"/>
        <v>0</v>
      </c>
      <c r="BF209" s="246">
        <f t="shared" si="25"/>
        <v>0</v>
      </c>
      <c r="BG209" s="246">
        <f t="shared" si="26"/>
        <v>0</v>
      </c>
      <c r="BH209" s="246">
        <f t="shared" si="27"/>
        <v>0</v>
      </c>
      <c r="BI209" s="246">
        <f t="shared" si="28"/>
        <v>0</v>
      </c>
      <c r="BJ209" s="138" t="s">
        <v>84</v>
      </c>
      <c r="BK209" s="246">
        <f t="shared" si="29"/>
        <v>0</v>
      </c>
      <c r="BL209" s="138" t="s">
        <v>193</v>
      </c>
      <c r="BM209" s="245" t="s">
        <v>782</v>
      </c>
    </row>
    <row r="210" spans="1:65" s="220" customFormat="1" ht="22.9" customHeight="1">
      <c r="B210" s="221"/>
      <c r="D210" s="222" t="s">
        <v>76</v>
      </c>
      <c r="E210" s="231" t="s">
        <v>2174</v>
      </c>
      <c r="F210" s="231" t="s">
        <v>2347</v>
      </c>
      <c r="J210" s="232">
        <f>BK210</f>
        <v>0</v>
      </c>
      <c r="L210" s="221"/>
      <c r="M210" s="225"/>
      <c r="N210" s="226"/>
      <c r="O210" s="226"/>
      <c r="P210" s="227">
        <f>SUM(P211:P250)</f>
        <v>0</v>
      </c>
      <c r="Q210" s="226"/>
      <c r="R210" s="227">
        <f>SUM(R211:R250)</f>
        <v>0</v>
      </c>
      <c r="S210" s="226"/>
      <c r="T210" s="228">
        <f>SUM(T211:T250)</f>
        <v>0</v>
      </c>
      <c r="AR210" s="222" t="s">
        <v>84</v>
      </c>
      <c r="AT210" s="229" t="s">
        <v>76</v>
      </c>
      <c r="AU210" s="229" t="s">
        <v>84</v>
      </c>
      <c r="AY210" s="222" t="s">
        <v>187</v>
      </c>
      <c r="BK210" s="230">
        <f>SUM(BK211:BK250)</f>
        <v>0</v>
      </c>
    </row>
    <row r="211" spans="1:65" s="151" customFormat="1" ht="44.25" customHeight="1">
      <c r="A211" s="147"/>
      <c r="B211" s="148"/>
      <c r="C211" s="233" t="s">
        <v>77</v>
      </c>
      <c r="D211" s="233" t="s">
        <v>189</v>
      </c>
      <c r="E211" s="234" t="s">
        <v>2348</v>
      </c>
      <c r="F211" s="235" t="s">
        <v>2349</v>
      </c>
      <c r="G211" s="236" t="s">
        <v>2070</v>
      </c>
      <c r="H211" s="237">
        <v>3</v>
      </c>
      <c r="I211" s="88"/>
      <c r="J211" s="238">
        <f t="shared" ref="J211:J250" si="30">ROUND(I211*H211,2)</f>
        <v>0</v>
      </c>
      <c r="K211" s="239"/>
      <c r="L211" s="148"/>
      <c r="M211" s="240" t="s">
        <v>1</v>
      </c>
      <c r="N211" s="241" t="s">
        <v>42</v>
      </c>
      <c r="O211" s="242"/>
      <c r="P211" s="243">
        <f t="shared" ref="P211:P250" si="31">O211*H211</f>
        <v>0</v>
      </c>
      <c r="Q211" s="243">
        <v>0</v>
      </c>
      <c r="R211" s="243">
        <f t="shared" ref="R211:R250" si="32">Q211*H211</f>
        <v>0</v>
      </c>
      <c r="S211" s="243">
        <v>0</v>
      </c>
      <c r="T211" s="244">
        <f t="shared" ref="T211:T250" si="33">S211*H211</f>
        <v>0</v>
      </c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R211" s="245" t="s">
        <v>193</v>
      </c>
      <c r="AT211" s="245" t="s">
        <v>189</v>
      </c>
      <c r="AU211" s="245" t="s">
        <v>86</v>
      </c>
      <c r="AY211" s="138" t="s">
        <v>187</v>
      </c>
      <c r="BE211" s="246">
        <f t="shared" ref="BE211:BE250" si="34">IF(N211="základní",J211,0)</f>
        <v>0</v>
      </c>
      <c r="BF211" s="246">
        <f t="shared" ref="BF211:BF250" si="35">IF(N211="snížená",J211,0)</f>
        <v>0</v>
      </c>
      <c r="BG211" s="246">
        <f t="shared" ref="BG211:BG250" si="36">IF(N211="zákl. přenesená",J211,0)</f>
        <v>0</v>
      </c>
      <c r="BH211" s="246">
        <f t="shared" ref="BH211:BH250" si="37">IF(N211="sníž. přenesená",J211,0)</f>
        <v>0</v>
      </c>
      <c r="BI211" s="246">
        <f t="shared" ref="BI211:BI250" si="38">IF(N211="nulová",J211,0)</f>
        <v>0</v>
      </c>
      <c r="BJ211" s="138" t="s">
        <v>84</v>
      </c>
      <c r="BK211" s="246">
        <f t="shared" ref="BK211:BK250" si="39">ROUND(I211*H211,2)</f>
        <v>0</v>
      </c>
      <c r="BL211" s="138" t="s">
        <v>193</v>
      </c>
      <c r="BM211" s="245" t="s">
        <v>790</v>
      </c>
    </row>
    <row r="212" spans="1:65" s="151" customFormat="1" ht="21.75" customHeight="1">
      <c r="A212" s="147"/>
      <c r="B212" s="148"/>
      <c r="C212" s="233" t="s">
        <v>77</v>
      </c>
      <c r="D212" s="233" t="s">
        <v>189</v>
      </c>
      <c r="E212" s="234" t="s">
        <v>2279</v>
      </c>
      <c r="F212" s="235" t="s">
        <v>2280</v>
      </c>
      <c r="G212" s="236" t="s">
        <v>2070</v>
      </c>
      <c r="H212" s="237">
        <v>3</v>
      </c>
      <c r="I212" s="88"/>
      <c r="J212" s="238">
        <f t="shared" si="30"/>
        <v>0</v>
      </c>
      <c r="K212" s="239"/>
      <c r="L212" s="148"/>
      <c r="M212" s="240" t="s">
        <v>1</v>
      </c>
      <c r="N212" s="241" t="s">
        <v>42</v>
      </c>
      <c r="O212" s="242"/>
      <c r="P212" s="243">
        <f t="shared" si="31"/>
        <v>0</v>
      </c>
      <c r="Q212" s="243">
        <v>0</v>
      </c>
      <c r="R212" s="243">
        <f t="shared" si="32"/>
        <v>0</v>
      </c>
      <c r="S212" s="243">
        <v>0</v>
      </c>
      <c r="T212" s="244">
        <f t="shared" si="33"/>
        <v>0</v>
      </c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  <c r="AE212" s="147"/>
      <c r="AR212" s="245" t="s">
        <v>193</v>
      </c>
      <c r="AT212" s="245" t="s">
        <v>189</v>
      </c>
      <c r="AU212" s="245" t="s">
        <v>86</v>
      </c>
      <c r="AY212" s="138" t="s">
        <v>187</v>
      </c>
      <c r="BE212" s="246">
        <f t="shared" si="34"/>
        <v>0</v>
      </c>
      <c r="BF212" s="246">
        <f t="shared" si="35"/>
        <v>0</v>
      </c>
      <c r="BG212" s="246">
        <f t="shared" si="36"/>
        <v>0</v>
      </c>
      <c r="BH212" s="246">
        <f t="shared" si="37"/>
        <v>0</v>
      </c>
      <c r="BI212" s="246">
        <f t="shared" si="38"/>
        <v>0</v>
      </c>
      <c r="BJ212" s="138" t="s">
        <v>84</v>
      </c>
      <c r="BK212" s="246">
        <f t="shared" si="39"/>
        <v>0</v>
      </c>
      <c r="BL212" s="138" t="s">
        <v>193</v>
      </c>
      <c r="BM212" s="245" t="s">
        <v>798</v>
      </c>
    </row>
    <row r="213" spans="1:65" s="151" customFormat="1" ht="16.5" customHeight="1">
      <c r="A213" s="147"/>
      <c r="B213" s="148"/>
      <c r="C213" s="233" t="s">
        <v>77</v>
      </c>
      <c r="D213" s="233" t="s">
        <v>189</v>
      </c>
      <c r="E213" s="234" t="s">
        <v>2220</v>
      </c>
      <c r="F213" s="235" t="s">
        <v>2221</v>
      </c>
      <c r="G213" s="236" t="s">
        <v>2070</v>
      </c>
      <c r="H213" s="237">
        <v>3</v>
      </c>
      <c r="I213" s="88"/>
      <c r="J213" s="238">
        <f t="shared" si="30"/>
        <v>0</v>
      </c>
      <c r="K213" s="239"/>
      <c r="L213" s="148"/>
      <c r="M213" s="240" t="s">
        <v>1</v>
      </c>
      <c r="N213" s="241" t="s">
        <v>42</v>
      </c>
      <c r="O213" s="242"/>
      <c r="P213" s="243">
        <f t="shared" si="31"/>
        <v>0</v>
      </c>
      <c r="Q213" s="243">
        <v>0</v>
      </c>
      <c r="R213" s="243">
        <f t="shared" si="32"/>
        <v>0</v>
      </c>
      <c r="S213" s="243">
        <v>0</v>
      </c>
      <c r="T213" s="244">
        <f t="shared" si="33"/>
        <v>0</v>
      </c>
      <c r="U213" s="147"/>
      <c r="V213" s="147"/>
      <c r="W213" s="147"/>
      <c r="X213" s="147"/>
      <c r="Y213" s="147"/>
      <c r="Z213" s="147"/>
      <c r="AA213" s="147"/>
      <c r="AB213" s="147"/>
      <c r="AC213" s="147"/>
      <c r="AD213" s="147"/>
      <c r="AE213" s="147"/>
      <c r="AR213" s="245" t="s">
        <v>193</v>
      </c>
      <c r="AT213" s="245" t="s">
        <v>189</v>
      </c>
      <c r="AU213" s="245" t="s">
        <v>86</v>
      </c>
      <c r="AY213" s="138" t="s">
        <v>187</v>
      </c>
      <c r="BE213" s="246">
        <f t="shared" si="34"/>
        <v>0</v>
      </c>
      <c r="BF213" s="246">
        <f t="shared" si="35"/>
        <v>0</v>
      </c>
      <c r="BG213" s="246">
        <f t="shared" si="36"/>
        <v>0</v>
      </c>
      <c r="BH213" s="246">
        <f t="shared" si="37"/>
        <v>0</v>
      </c>
      <c r="BI213" s="246">
        <f t="shared" si="38"/>
        <v>0</v>
      </c>
      <c r="BJ213" s="138" t="s">
        <v>84</v>
      </c>
      <c r="BK213" s="246">
        <f t="shared" si="39"/>
        <v>0</v>
      </c>
      <c r="BL213" s="138" t="s">
        <v>193</v>
      </c>
      <c r="BM213" s="245" t="s">
        <v>809</v>
      </c>
    </row>
    <row r="214" spans="1:65" s="151" customFormat="1" ht="16.5" customHeight="1">
      <c r="A214" s="147"/>
      <c r="B214" s="148"/>
      <c r="C214" s="233" t="s">
        <v>77</v>
      </c>
      <c r="D214" s="233" t="s">
        <v>189</v>
      </c>
      <c r="E214" s="234" t="s">
        <v>2350</v>
      </c>
      <c r="F214" s="235" t="s">
        <v>2351</v>
      </c>
      <c r="G214" s="236" t="s">
        <v>2070</v>
      </c>
      <c r="H214" s="237">
        <v>3</v>
      </c>
      <c r="I214" s="88"/>
      <c r="J214" s="238">
        <f t="shared" si="30"/>
        <v>0</v>
      </c>
      <c r="K214" s="239"/>
      <c r="L214" s="148"/>
      <c r="M214" s="240" t="s">
        <v>1</v>
      </c>
      <c r="N214" s="241" t="s">
        <v>42</v>
      </c>
      <c r="O214" s="242"/>
      <c r="P214" s="243">
        <f t="shared" si="31"/>
        <v>0</v>
      </c>
      <c r="Q214" s="243">
        <v>0</v>
      </c>
      <c r="R214" s="243">
        <f t="shared" si="32"/>
        <v>0</v>
      </c>
      <c r="S214" s="243">
        <v>0</v>
      </c>
      <c r="T214" s="244">
        <f t="shared" si="33"/>
        <v>0</v>
      </c>
      <c r="U214" s="147"/>
      <c r="V214" s="147"/>
      <c r="W214" s="147"/>
      <c r="X214" s="147"/>
      <c r="Y214" s="147"/>
      <c r="Z214" s="147"/>
      <c r="AA214" s="147"/>
      <c r="AB214" s="147"/>
      <c r="AC214" s="147"/>
      <c r="AD214" s="147"/>
      <c r="AE214" s="147"/>
      <c r="AR214" s="245" t="s">
        <v>193</v>
      </c>
      <c r="AT214" s="245" t="s">
        <v>189</v>
      </c>
      <c r="AU214" s="245" t="s">
        <v>86</v>
      </c>
      <c r="AY214" s="138" t="s">
        <v>187</v>
      </c>
      <c r="BE214" s="246">
        <f t="shared" si="34"/>
        <v>0</v>
      </c>
      <c r="BF214" s="246">
        <f t="shared" si="35"/>
        <v>0</v>
      </c>
      <c r="BG214" s="246">
        <f t="shared" si="36"/>
        <v>0</v>
      </c>
      <c r="BH214" s="246">
        <f t="shared" si="37"/>
        <v>0</v>
      </c>
      <c r="BI214" s="246">
        <f t="shared" si="38"/>
        <v>0</v>
      </c>
      <c r="BJ214" s="138" t="s">
        <v>84</v>
      </c>
      <c r="BK214" s="246">
        <f t="shared" si="39"/>
        <v>0</v>
      </c>
      <c r="BL214" s="138" t="s">
        <v>193</v>
      </c>
      <c r="BM214" s="245" t="s">
        <v>818</v>
      </c>
    </row>
    <row r="215" spans="1:65" s="151" customFormat="1" ht="21.75" customHeight="1">
      <c r="A215" s="147"/>
      <c r="B215" s="148"/>
      <c r="C215" s="233" t="s">
        <v>77</v>
      </c>
      <c r="D215" s="233" t="s">
        <v>189</v>
      </c>
      <c r="E215" s="234" t="s">
        <v>2352</v>
      </c>
      <c r="F215" s="235" t="s">
        <v>2353</v>
      </c>
      <c r="G215" s="236" t="s">
        <v>2070</v>
      </c>
      <c r="H215" s="237">
        <v>9</v>
      </c>
      <c r="I215" s="88"/>
      <c r="J215" s="238">
        <f t="shared" si="30"/>
        <v>0</v>
      </c>
      <c r="K215" s="239"/>
      <c r="L215" s="148"/>
      <c r="M215" s="240" t="s">
        <v>1</v>
      </c>
      <c r="N215" s="241" t="s">
        <v>42</v>
      </c>
      <c r="O215" s="242"/>
      <c r="P215" s="243">
        <f t="shared" si="31"/>
        <v>0</v>
      </c>
      <c r="Q215" s="243">
        <v>0</v>
      </c>
      <c r="R215" s="243">
        <f t="shared" si="32"/>
        <v>0</v>
      </c>
      <c r="S215" s="243">
        <v>0</v>
      </c>
      <c r="T215" s="244">
        <f t="shared" si="33"/>
        <v>0</v>
      </c>
      <c r="U215" s="147"/>
      <c r="V215" s="147"/>
      <c r="W215" s="147"/>
      <c r="X215" s="147"/>
      <c r="Y215" s="147"/>
      <c r="Z215" s="147"/>
      <c r="AA215" s="147"/>
      <c r="AB215" s="147"/>
      <c r="AC215" s="147"/>
      <c r="AD215" s="147"/>
      <c r="AE215" s="147"/>
      <c r="AR215" s="245" t="s">
        <v>193</v>
      </c>
      <c r="AT215" s="245" t="s">
        <v>189</v>
      </c>
      <c r="AU215" s="245" t="s">
        <v>86</v>
      </c>
      <c r="AY215" s="138" t="s">
        <v>187</v>
      </c>
      <c r="BE215" s="246">
        <f t="shared" si="34"/>
        <v>0</v>
      </c>
      <c r="BF215" s="246">
        <f t="shared" si="35"/>
        <v>0</v>
      </c>
      <c r="BG215" s="246">
        <f t="shared" si="36"/>
        <v>0</v>
      </c>
      <c r="BH215" s="246">
        <f t="shared" si="37"/>
        <v>0</v>
      </c>
      <c r="BI215" s="246">
        <f t="shared" si="38"/>
        <v>0</v>
      </c>
      <c r="BJ215" s="138" t="s">
        <v>84</v>
      </c>
      <c r="BK215" s="246">
        <f t="shared" si="39"/>
        <v>0</v>
      </c>
      <c r="BL215" s="138" t="s">
        <v>193</v>
      </c>
      <c r="BM215" s="245" t="s">
        <v>826</v>
      </c>
    </row>
    <row r="216" spans="1:65" s="151" customFormat="1" ht="33" customHeight="1">
      <c r="A216" s="147"/>
      <c r="B216" s="148"/>
      <c r="C216" s="233" t="s">
        <v>77</v>
      </c>
      <c r="D216" s="233" t="s">
        <v>189</v>
      </c>
      <c r="E216" s="234" t="s">
        <v>2226</v>
      </c>
      <c r="F216" s="235" t="s">
        <v>2227</v>
      </c>
      <c r="G216" s="236" t="s">
        <v>2070</v>
      </c>
      <c r="H216" s="237">
        <v>9</v>
      </c>
      <c r="I216" s="88"/>
      <c r="J216" s="238">
        <f t="shared" si="30"/>
        <v>0</v>
      </c>
      <c r="K216" s="239"/>
      <c r="L216" s="148"/>
      <c r="M216" s="240" t="s">
        <v>1</v>
      </c>
      <c r="N216" s="241" t="s">
        <v>42</v>
      </c>
      <c r="O216" s="242"/>
      <c r="P216" s="243">
        <f t="shared" si="31"/>
        <v>0</v>
      </c>
      <c r="Q216" s="243">
        <v>0</v>
      </c>
      <c r="R216" s="243">
        <f t="shared" si="32"/>
        <v>0</v>
      </c>
      <c r="S216" s="243">
        <v>0</v>
      </c>
      <c r="T216" s="244">
        <f t="shared" si="33"/>
        <v>0</v>
      </c>
      <c r="U216" s="147"/>
      <c r="V216" s="147"/>
      <c r="W216" s="147"/>
      <c r="X216" s="147"/>
      <c r="Y216" s="147"/>
      <c r="Z216" s="147"/>
      <c r="AA216" s="147"/>
      <c r="AB216" s="147"/>
      <c r="AC216" s="147"/>
      <c r="AD216" s="147"/>
      <c r="AE216" s="147"/>
      <c r="AR216" s="245" t="s">
        <v>193</v>
      </c>
      <c r="AT216" s="245" t="s">
        <v>189</v>
      </c>
      <c r="AU216" s="245" t="s">
        <v>86</v>
      </c>
      <c r="AY216" s="138" t="s">
        <v>187</v>
      </c>
      <c r="BE216" s="246">
        <f t="shared" si="34"/>
        <v>0</v>
      </c>
      <c r="BF216" s="246">
        <f t="shared" si="35"/>
        <v>0</v>
      </c>
      <c r="BG216" s="246">
        <f t="shared" si="36"/>
        <v>0</v>
      </c>
      <c r="BH216" s="246">
        <f t="shared" si="37"/>
        <v>0</v>
      </c>
      <c r="BI216" s="246">
        <f t="shared" si="38"/>
        <v>0</v>
      </c>
      <c r="BJ216" s="138" t="s">
        <v>84</v>
      </c>
      <c r="BK216" s="246">
        <f t="shared" si="39"/>
        <v>0</v>
      </c>
      <c r="BL216" s="138" t="s">
        <v>193</v>
      </c>
      <c r="BM216" s="245" t="s">
        <v>834</v>
      </c>
    </row>
    <row r="217" spans="1:65" s="151" customFormat="1" ht="16.5" customHeight="1">
      <c r="A217" s="147"/>
      <c r="B217" s="148"/>
      <c r="C217" s="233" t="s">
        <v>77</v>
      </c>
      <c r="D217" s="233" t="s">
        <v>189</v>
      </c>
      <c r="E217" s="234" t="s">
        <v>2287</v>
      </c>
      <c r="F217" s="235" t="s">
        <v>2288</v>
      </c>
      <c r="G217" s="236" t="s">
        <v>296</v>
      </c>
      <c r="H217" s="237">
        <v>60</v>
      </c>
      <c r="I217" s="88"/>
      <c r="J217" s="238">
        <f t="shared" si="30"/>
        <v>0</v>
      </c>
      <c r="K217" s="239"/>
      <c r="L217" s="148"/>
      <c r="M217" s="240" t="s">
        <v>1</v>
      </c>
      <c r="N217" s="241" t="s">
        <v>42</v>
      </c>
      <c r="O217" s="242"/>
      <c r="P217" s="243">
        <f t="shared" si="31"/>
        <v>0</v>
      </c>
      <c r="Q217" s="243">
        <v>0</v>
      </c>
      <c r="R217" s="243">
        <f t="shared" si="32"/>
        <v>0</v>
      </c>
      <c r="S217" s="243">
        <v>0</v>
      </c>
      <c r="T217" s="244">
        <f t="shared" si="33"/>
        <v>0</v>
      </c>
      <c r="U217" s="147"/>
      <c r="V217" s="147"/>
      <c r="W217" s="147"/>
      <c r="X217" s="147"/>
      <c r="Y217" s="147"/>
      <c r="Z217" s="147"/>
      <c r="AA217" s="147"/>
      <c r="AB217" s="147"/>
      <c r="AC217" s="147"/>
      <c r="AD217" s="147"/>
      <c r="AE217" s="147"/>
      <c r="AR217" s="245" t="s">
        <v>193</v>
      </c>
      <c r="AT217" s="245" t="s">
        <v>189</v>
      </c>
      <c r="AU217" s="245" t="s">
        <v>86</v>
      </c>
      <c r="AY217" s="138" t="s">
        <v>187</v>
      </c>
      <c r="BE217" s="246">
        <f t="shared" si="34"/>
        <v>0</v>
      </c>
      <c r="BF217" s="246">
        <f t="shared" si="35"/>
        <v>0</v>
      </c>
      <c r="BG217" s="246">
        <f t="shared" si="36"/>
        <v>0</v>
      </c>
      <c r="BH217" s="246">
        <f t="shared" si="37"/>
        <v>0</v>
      </c>
      <c r="BI217" s="246">
        <f t="shared" si="38"/>
        <v>0</v>
      </c>
      <c r="BJ217" s="138" t="s">
        <v>84</v>
      </c>
      <c r="BK217" s="246">
        <f t="shared" si="39"/>
        <v>0</v>
      </c>
      <c r="BL217" s="138" t="s">
        <v>193</v>
      </c>
      <c r="BM217" s="245" t="s">
        <v>842</v>
      </c>
    </row>
    <row r="218" spans="1:65" s="151" customFormat="1" ht="16.5" customHeight="1">
      <c r="A218" s="147"/>
      <c r="B218" s="148"/>
      <c r="C218" s="233" t="s">
        <v>77</v>
      </c>
      <c r="D218" s="233" t="s">
        <v>189</v>
      </c>
      <c r="E218" s="234" t="s">
        <v>2354</v>
      </c>
      <c r="F218" s="235" t="s">
        <v>2355</v>
      </c>
      <c r="G218" s="236" t="s">
        <v>2070</v>
      </c>
      <c r="H218" s="237">
        <v>24</v>
      </c>
      <c r="I218" s="88"/>
      <c r="J218" s="238">
        <f t="shared" si="30"/>
        <v>0</v>
      </c>
      <c r="K218" s="239"/>
      <c r="L218" s="148"/>
      <c r="M218" s="240" t="s">
        <v>1</v>
      </c>
      <c r="N218" s="241" t="s">
        <v>42</v>
      </c>
      <c r="O218" s="242"/>
      <c r="P218" s="243">
        <f t="shared" si="31"/>
        <v>0</v>
      </c>
      <c r="Q218" s="243">
        <v>0</v>
      </c>
      <c r="R218" s="243">
        <f t="shared" si="32"/>
        <v>0</v>
      </c>
      <c r="S218" s="243">
        <v>0</v>
      </c>
      <c r="T218" s="244">
        <f t="shared" si="33"/>
        <v>0</v>
      </c>
      <c r="U218" s="147"/>
      <c r="V218" s="147"/>
      <c r="W218" s="147"/>
      <c r="X218" s="147"/>
      <c r="Y218" s="147"/>
      <c r="Z218" s="147"/>
      <c r="AA218" s="147"/>
      <c r="AB218" s="147"/>
      <c r="AC218" s="147"/>
      <c r="AD218" s="147"/>
      <c r="AE218" s="147"/>
      <c r="AR218" s="245" t="s">
        <v>193</v>
      </c>
      <c r="AT218" s="245" t="s">
        <v>189</v>
      </c>
      <c r="AU218" s="245" t="s">
        <v>86</v>
      </c>
      <c r="AY218" s="138" t="s">
        <v>187</v>
      </c>
      <c r="BE218" s="246">
        <f t="shared" si="34"/>
        <v>0</v>
      </c>
      <c r="BF218" s="246">
        <f t="shared" si="35"/>
        <v>0</v>
      </c>
      <c r="BG218" s="246">
        <f t="shared" si="36"/>
        <v>0</v>
      </c>
      <c r="BH218" s="246">
        <f t="shared" si="37"/>
        <v>0</v>
      </c>
      <c r="BI218" s="246">
        <f t="shared" si="38"/>
        <v>0</v>
      </c>
      <c r="BJ218" s="138" t="s">
        <v>84</v>
      </c>
      <c r="BK218" s="246">
        <f t="shared" si="39"/>
        <v>0</v>
      </c>
      <c r="BL218" s="138" t="s">
        <v>193</v>
      </c>
      <c r="BM218" s="245" t="s">
        <v>850</v>
      </c>
    </row>
    <row r="219" spans="1:65" s="151" customFormat="1" ht="16.5" customHeight="1">
      <c r="A219" s="147"/>
      <c r="B219" s="148"/>
      <c r="C219" s="233" t="s">
        <v>77</v>
      </c>
      <c r="D219" s="233" t="s">
        <v>189</v>
      </c>
      <c r="E219" s="234" t="s">
        <v>2356</v>
      </c>
      <c r="F219" s="235" t="s">
        <v>2357</v>
      </c>
      <c r="G219" s="236" t="s">
        <v>2070</v>
      </c>
      <c r="H219" s="237">
        <v>9</v>
      </c>
      <c r="I219" s="88"/>
      <c r="J219" s="238">
        <f t="shared" si="30"/>
        <v>0</v>
      </c>
      <c r="K219" s="239"/>
      <c r="L219" s="148"/>
      <c r="M219" s="240" t="s">
        <v>1</v>
      </c>
      <c r="N219" s="241" t="s">
        <v>42</v>
      </c>
      <c r="O219" s="242"/>
      <c r="P219" s="243">
        <f t="shared" si="31"/>
        <v>0</v>
      </c>
      <c r="Q219" s="243">
        <v>0</v>
      </c>
      <c r="R219" s="243">
        <f t="shared" si="32"/>
        <v>0</v>
      </c>
      <c r="S219" s="243">
        <v>0</v>
      </c>
      <c r="T219" s="244">
        <f t="shared" si="33"/>
        <v>0</v>
      </c>
      <c r="U219" s="147"/>
      <c r="V219" s="147"/>
      <c r="W219" s="147"/>
      <c r="X219" s="147"/>
      <c r="Y219" s="147"/>
      <c r="Z219" s="147"/>
      <c r="AA219" s="147"/>
      <c r="AB219" s="147"/>
      <c r="AC219" s="147"/>
      <c r="AD219" s="147"/>
      <c r="AE219" s="147"/>
      <c r="AR219" s="245" t="s">
        <v>193</v>
      </c>
      <c r="AT219" s="245" t="s">
        <v>189</v>
      </c>
      <c r="AU219" s="245" t="s">
        <v>86</v>
      </c>
      <c r="AY219" s="138" t="s">
        <v>187</v>
      </c>
      <c r="BE219" s="246">
        <f t="shared" si="34"/>
        <v>0</v>
      </c>
      <c r="BF219" s="246">
        <f t="shared" si="35"/>
        <v>0</v>
      </c>
      <c r="BG219" s="246">
        <f t="shared" si="36"/>
        <v>0</v>
      </c>
      <c r="BH219" s="246">
        <f t="shared" si="37"/>
        <v>0</v>
      </c>
      <c r="BI219" s="246">
        <f t="shared" si="38"/>
        <v>0</v>
      </c>
      <c r="BJ219" s="138" t="s">
        <v>84</v>
      </c>
      <c r="BK219" s="246">
        <f t="shared" si="39"/>
        <v>0</v>
      </c>
      <c r="BL219" s="138" t="s">
        <v>193</v>
      </c>
      <c r="BM219" s="245" t="s">
        <v>858</v>
      </c>
    </row>
    <row r="220" spans="1:65" s="151" customFormat="1" ht="21.75" customHeight="1">
      <c r="A220" s="147"/>
      <c r="B220" s="148"/>
      <c r="C220" s="233" t="s">
        <v>77</v>
      </c>
      <c r="D220" s="233" t="s">
        <v>189</v>
      </c>
      <c r="E220" s="234" t="s">
        <v>2271</v>
      </c>
      <c r="F220" s="235" t="s">
        <v>2272</v>
      </c>
      <c r="G220" s="236" t="s">
        <v>2273</v>
      </c>
      <c r="H220" s="237">
        <v>1</v>
      </c>
      <c r="I220" s="88"/>
      <c r="J220" s="238">
        <f t="shared" si="30"/>
        <v>0</v>
      </c>
      <c r="K220" s="239"/>
      <c r="L220" s="148"/>
      <c r="M220" s="240" t="s">
        <v>1</v>
      </c>
      <c r="N220" s="241" t="s">
        <v>42</v>
      </c>
      <c r="O220" s="242"/>
      <c r="P220" s="243">
        <f t="shared" si="31"/>
        <v>0</v>
      </c>
      <c r="Q220" s="243">
        <v>0</v>
      </c>
      <c r="R220" s="243">
        <f t="shared" si="32"/>
        <v>0</v>
      </c>
      <c r="S220" s="243">
        <v>0</v>
      </c>
      <c r="T220" s="244">
        <f t="shared" si="33"/>
        <v>0</v>
      </c>
      <c r="U220" s="147"/>
      <c r="V220" s="147"/>
      <c r="W220" s="147"/>
      <c r="X220" s="147"/>
      <c r="Y220" s="147"/>
      <c r="Z220" s="147"/>
      <c r="AA220" s="147"/>
      <c r="AB220" s="147"/>
      <c r="AC220" s="147"/>
      <c r="AD220" s="147"/>
      <c r="AE220" s="147"/>
      <c r="AR220" s="245" t="s">
        <v>193</v>
      </c>
      <c r="AT220" s="245" t="s">
        <v>189</v>
      </c>
      <c r="AU220" s="245" t="s">
        <v>86</v>
      </c>
      <c r="AY220" s="138" t="s">
        <v>187</v>
      </c>
      <c r="BE220" s="246">
        <f t="shared" si="34"/>
        <v>0</v>
      </c>
      <c r="BF220" s="246">
        <f t="shared" si="35"/>
        <v>0</v>
      </c>
      <c r="BG220" s="246">
        <f t="shared" si="36"/>
        <v>0</v>
      </c>
      <c r="BH220" s="246">
        <f t="shared" si="37"/>
        <v>0</v>
      </c>
      <c r="BI220" s="246">
        <f t="shared" si="38"/>
        <v>0</v>
      </c>
      <c r="BJ220" s="138" t="s">
        <v>84</v>
      </c>
      <c r="BK220" s="246">
        <f t="shared" si="39"/>
        <v>0</v>
      </c>
      <c r="BL220" s="138" t="s">
        <v>193</v>
      </c>
      <c r="BM220" s="245" t="s">
        <v>868</v>
      </c>
    </row>
    <row r="221" spans="1:65" s="151" customFormat="1" ht="21.75" customHeight="1">
      <c r="A221" s="147"/>
      <c r="B221" s="148"/>
      <c r="C221" s="233" t="s">
        <v>77</v>
      </c>
      <c r="D221" s="233" t="s">
        <v>189</v>
      </c>
      <c r="E221" s="234" t="s">
        <v>2238</v>
      </c>
      <c r="F221" s="235" t="s">
        <v>2239</v>
      </c>
      <c r="G221" s="236" t="s">
        <v>2070</v>
      </c>
      <c r="H221" s="237">
        <v>3</v>
      </c>
      <c r="I221" s="88"/>
      <c r="J221" s="238">
        <f t="shared" si="30"/>
        <v>0</v>
      </c>
      <c r="K221" s="239"/>
      <c r="L221" s="148"/>
      <c r="M221" s="240" t="s">
        <v>1</v>
      </c>
      <c r="N221" s="241" t="s">
        <v>42</v>
      </c>
      <c r="O221" s="242"/>
      <c r="P221" s="243">
        <f t="shared" si="31"/>
        <v>0</v>
      </c>
      <c r="Q221" s="243">
        <v>0</v>
      </c>
      <c r="R221" s="243">
        <f t="shared" si="32"/>
        <v>0</v>
      </c>
      <c r="S221" s="243">
        <v>0</v>
      </c>
      <c r="T221" s="244">
        <f t="shared" si="33"/>
        <v>0</v>
      </c>
      <c r="U221" s="147"/>
      <c r="V221" s="147"/>
      <c r="W221" s="147"/>
      <c r="X221" s="147"/>
      <c r="Y221" s="147"/>
      <c r="Z221" s="147"/>
      <c r="AA221" s="147"/>
      <c r="AB221" s="147"/>
      <c r="AC221" s="147"/>
      <c r="AD221" s="147"/>
      <c r="AE221" s="147"/>
      <c r="AR221" s="245" t="s">
        <v>193</v>
      </c>
      <c r="AT221" s="245" t="s">
        <v>189</v>
      </c>
      <c r="AU221" s="245" t="s">
        <v>86</v>
      </c>
      <c r="AY221" s="138" t="s">
        <v>187</v>
      </c>
      <c r="BE221" s="246">
        <f t="shared" si="34"/>
        <v>0</v>
      </c>
      <c r="BF221" s="246">
        <f t="shared" si="35"/>
        <v>0</v>
      </c>
      <c r="BG221" s="246">
        <f t="shared" si="36"/>
        <v>0</v>
      </c>
      <c r="BH221" s="246">
        <f t="shared" si="37"/>
        <v>0</v>
      </c>
      <c r="BI221" s="246">
        <f t="shared" si="38"/>
        <v>0</v>
      </c>
      <c r="BJ221" s="138" t="s">
        <v>84</v>
      </c>
      <c r="BK221" s="246">
        <f t="shared" si="39"/>
        <v>0</v>
      </c>
      <c r="BL221" s="138" t="s">
        <v>193</v>
      </c>
      <c r="BM221" s="245" t="s">
        <v>878</v>
      </c>
    </row>
    <row r="222" spans="1:65" s="151" customFormat="1" ht="21.75" customHeight="1">
      <c r="A222" s="147"/>
      <c r="B222" s="148"/>
      <c r="C222" s="233" t="s">
        <v>77</v>
      </c>
      <c r="D222" s="233" t="s">
        <v>189</v>
      </c>
      <c r="E222" s="234" t="s">
        <v>2295</v>
      </c>
      <c r="F222" s="235" t="s">
        <v>2296</v>
      </c>
      <c r="G222" s="236" t="s">
        <v>2070</v>
      </c>
      <c r="H222" s="237">
        <v>3</v>
      </c>
      <c r="I222" s="88"/>
      <c r="J222" s="238">
        <f t="shared" si="30"/>
        <v>0</v>
      </c>
      <c r="K222" s="239"/>
      <c r="L222" s="148"/>
      <c r="M222" s="240" t="s">
        <v>1</v>
      </c>
      <c r="N222" s="241" t="s">
        <v>42</v>
      </c>
      <c r="O222" s="242"/>
      <c r="P222" s="243">
        <f t="shared" si="31"/>
        <v>0</v>
      </c>
      <c r="Q222" s="243">
        <v>0</v>
      </c>
      <c r="R222" s="243">
        <f t="shared" si="32"/>
        <v>0</v>
      </c>
      <c r="S222" s="243">
        <v>0</v>
      </c>
      <c r="T222" s="244">
        <f t="shared" si="33"/>
        <v>0</v>
      </c>
      <c r="U222" s="147"/>
      <c r="V222" s="147"/>
      <c r="W222" s="147"/>
      <c r="X222" s="147"/>
      <c r="Y222" s="147"/>
      <c r="Z222" s="147"/>
      <c r="AA222" s="147"/>
      <c r="AB222" s="147"/>
      <c r="AC222" s="147"/>
      <c r="AD222" s="147"/>
      <c r="AE222" s="147"/>
      <c r="AR222" s="245" t="s">
        <v>193</v>
      </c>
      <c r="AT222" s="245" t="s">
        <v>189</v>
      </c>
      <c r="AU222" s="245" t="s">
        <v>86</v>
      </c>
      <c r="AY222" s="138" t="s">
        <v>187</v>
      </c>
      <c r="BE222" s="246">
        <f t="shared" si="34"/>
        <v>0</v>
      </c>
      <c r="BF222" s="246">
        <f t="shared" si="35"/>
        <v>0</v>
      </c>
      <c r="BG222" s="246">
        <f t="shared" si="36"/>
        <v>0</v>
      </c>
      <c r="BH222" s="246">
        <f t="shared" si="37"/>
        <v>0</v>
      </c>
      <c r="BI222" s="246">
        <f t="shared" si="38"/>
        <v>0</v>
      </c>
      <c r="BJ222" s="138" t="s">
        <v>84</v>
      </c>
      <c r="BK222" s="246">
        <f t="shared" si="39"/>
        <v>0</v>
      </c>
      <c r="BL222" s="138" t="s">
        <v>193</v>
      </c>
      <c r="BM222" s="245" t="s">
        <v>888</v>
      </c>
    </row>
    <row r="223" spans="1:65" s="151" customFormat="1" ht="21.75" customHeight="1">
      <c r="A223" s="147"/>
      <c r="B223" s="148"/>
      <c r="C223" s="233" t="s">
        <v>77</v>
      </c>
      <c r="D223" s="233" t="s">
        <v>189</v>
      </c>
      <c r="E223" s="234" t="s">
        <v>2358</v>
      </c>
      <c r="F223" s="235" t="s">
        <v>2359</v>
      </c>
      <c r="G223" s="236" t="s">
        <v>2070</v>
      </c>
      <c r="H223" s="237">
        <v>3</v>
      </c>
      <c r="I223" s="88"/>
      <c r="J223" s="238">
        <f t="shared" si="30"/>
        <v>0</v>
      </c>
      <c r="K223" s="239"/>
      <c r="L223" s="148"/>
      <c r="M223" s="240" t="s">
        <v>1</v>
      </c>
      <c r="N223" s="241" t="s">
        <v>42</v>
      </c>
      <c r="O223" s="242"/>
      <c r="P223" s="243">
        <f t="shared" si="31"/>
        <v>0</v>
      </c>
      <c r="Q223" s="243">
        <v>0</v>
      </c>
      <c r="R223" s="243">
        <f t="shared" si="32"/>
        <v>0</v>
      </c>
      <c r="S223" s="243">
        <v>0</v>
      </c>
      <c r="T223" s="244">
        <f t="shared" si="33"/>
        <v>0</v>
      </c>
      <c r="U223" s="147"/>
      <c r="V223" s="147"/>
      <c r="W223" s="147"/>
      <c r="X223" s="147"/>
      <c r="Y223" s="147"/>
      <c r="Z223" s="147"/>
      <c r="AA223" s="147"/>
      <c r="AB223" s="147"/>
      <c r="AC223" s="147"/>
      <c r="AD223" s="147"/>
      <c r="AE223" s="147"/>
      <c r="AR223" s="245" t="s">
        <v>193</v>
      </c>
      <c r="AT223" s="245" t="s">
        <v>189</v>
      </c>
      <c r="AU223" s="245" t="s">
        <v>86</v>
      </c>
      <c r="AY223" s="138" t="s">
        <v>187</v>
      </c>
      <c r="BE223" s="246">
        <f t="shared" si="34"/>
        <v>0</v>
      </c>
      <c r="BF223" s="246">
        <f t="shared" si="35"/>
        <v>0</v>
      </c>
      <c r="BG223" s="246">
        <f t="shared" si="36"/>
        <v>0</v>
      </c>
      <c r="BH223" s="246">
        <f t="shared" si="37"/>
        <v>0</v>
      </c>
      <c r="BI223" s="246">
        <f t="shared" si="38"/>
        <v>0</v>
      </c>
      <c r="BJ223" s="138" t="s">
        <v>84</v>
      </c>
      <c r="BK223" s="246">
        <f t="shared" si="39"/>
        <v>0</v>
      </c>
      <c r="BL223" s="138" t="s">
        <v>193</v>
      </c>
      <c r="BM223" s="245" t="s">
        <v>896</v>
      </c>
    </row>
    <row r="224" spans="1:65" s="151" customFormat="1" ht="21.75" customHeight="1">
      <c r="A224" s="147"/>
      <c r="B224" s="148"/>
      <c r="C224" s="233" t="s">
        <v>77</v>
      </c>
      <c r="D224" s="233" t="s">
        <v>189</v>
      </c>
      <c r="E224" s="234" t="s">
        <v>2234</v>
      </c>
      <c r="F224" s="235" t="s">
        <v>2235</v>
      </c>
      <c r="G224" s="236" t="s">
        <v>1049</v>
      </c>
      <c r="H224" s="237">
        <v>90</v>
      </c>
      <c r="I224" s="88"/>
      <c r="J224" s="238">
        <f t="shared" si="30"/>
        <v>0</v>
      </c>
      <c r="K224" s="239"/>
      <c r="L224" s="148"/>
      <c r="M224" s="240" t="s">
        <v>1</v>
      </c>
      <c r="N224" s="241" t="s">
        <v>42</v>
      </c>
      <c r="O224" s="242"/>
      <c r="P224" s="243">
        <f t="shared" si="31"/>
        <v>0</v>
      </c>
      <c r="Q224" s="243">
        <v>0</v>
      </c>
      <c r="R224" s="243">
        <f t="shared" si="32"/>
        <v>0</v>
      </c>
      <c r="S224" s="243">
        <v>0</v>
      </c>
      <c r="T224" s="244">
        <f t="shared" si="33"/>
        <v>0</v>
      </c>
      <c r="U224" s="147"/>
      <c r="V224" s="147"/>
      <c r="W224" s="147"/>
      <c r="X224" s="147"/>
      <c r="Y224" s="147"/>
      <c r="Z224" s="147"/>
      <c r="AA224" s="147"/>
      <c r="AB224" s="147"/>
      <c r="AC224" s="147"/>
      <c r="AD224" s="147"/>
      <c r="AE224" s="147"/>
      <c r="AR224" s="245" t="s">
        <v>193</v>
      </c>
      <c r="AT224" s="245" t="s">
        <v>189</v>
      </c>
      <c r="AU224" s="245" t="s">
        <v>86</v>
      </c>
      <c r="AY224" s="138" t="s">
        <v>187</v>
      </c>
      <c r="BE224" s="246">
        <f t="shared" si="34"/>
        <v>0</v>
      </c>
      <c r="BF224" s="246">
        <f t="shared" si="35"/>
        <v>0</v>
      </c>
      <c r="BG224" s="246">
        <f t="shared" si="36"/>
        <v>0</v>
      </c>
      <c r="BH224" s="246">
        <f t="shared" si="37"/>
        <v>0</v>
      </c>
      <c r="BI224" s="246">
        <f t="shared" si="38"/>
        <v>0</v>
      </c>
      <c r="BJ224" s="138" t="s">
        <v>84</v>
      </c>
      <c r="BK224" s="246">
        <f t="shared" si="39"/>
        <v>0</v>
      </c>
      <c r="BL224" s="138" t="s">
        <v>193</v>
      </c>
      <c r="BM224" s="245" t="s">
        <v>904</v>
      </c>
    </row>
    <row r="225" spans="1:65" s="151" customFormat="1" ht="16.5" customHeight="1">
      <c r="A225" s="147"/>
      <c r="B225" s="148"/>
      <c r="C225" s="233" t="s">
        <v>77</v>
      </c>
      <c r="D225" s="233" t="s">
        <v>189</v>
      </c>
      <c r="E225" s="234" t="s">
        <v>2297</v>
      </c>
      <c r="F225" s="235" t="s">
        <v>2298</v>
      </c>
      <c r="G225" s="236" t="s">
        <v>296</v>
      </c>
      <c r="H225" s="237">
        <v>2</v>
      </c>
      <c r="I225" s="88"/>
      <c r="J225" s="238">
        <f t="shared" si="30"/>
        <v>0</v>
      </c>
      <c r="K225" s="239"/>
      <c r="L225" s="148"/>
      <c r="M225" s="240" t="s">
        <v>1</v>
      </c>
      <c r="N225" s="241" t="s">
        <v>42</v>
      </c>
      <c r="O225" s="242"/>
      <c r="P225" s="243">
        <f t="shared" si="31"/>
        <v>0</v>
      </c>
      <c r="Q225" s="243">
        <v>0</v>
      </c>
      <c r="R225" s="243">
        <f t="shared" si="32"/>
        <v>0</v>
      </c>
      <c r="S225" s="243">
        <v>0</v>
      </c>
      <c r="T225" s="244">
        <f t="shared" si="33"/>
        <v>0</v>
      </c>
      <c r="U225" s="147"/>
      <c r="V225" s="147"/>
      <c r="W225" s="147"/>
      <c r="X225" s="147"/>
      <c r="Y225" s="147"/>
      <c r="Z225" s="147"/>
      <c r="AA225" s="147"/>
      <c r="AB225" s="147"/>
      <c r="AC225" s="147"/>
      <c r="AD225" s="147"/>
      <c r="AE225" s="147"/>
      <c r="AR225" s="245" t="s">
        <v>193</v>
      </c>
      <c r="AT225" s="245" t="s">
        <v>189</v>
      </c>
      <c r="AU225" s="245" t="s">
        <v>86</v>
      </c>
      <c r="AY225" s="138" t="s">
        <v>187</v>
      </c>
      <c r="BE225" s="246">
        <f t="shared" si="34"/>
        <v>0</v>
      </c>
      <c r="BF225" s="246">
        <f t="shared" si="35"/>
        <v>0</v>
      </c>
      <c r="BG225" s="246">
        <f t="shared" si="36"/>
        <v>0</v>
      </c>
      <c r="BH225" s="246">
        <f t="shared" si="37"/>
        <v>0</v>
      </c>
      <c r="BI225" s="246">
        <f t="shared" si="38"/>
        <v>0</v>
      </c>
      <c r="BJ225" s="138" t="s">
        <v>84</v>
      </c>
      <c r="BK225" s="246">
        <f t="shared" si="39"/>
        <v>0</v>
      </c>
      <c r="BL225" s="138" t="s">
        <v>193</v>
      </c>
      <c r="BM225" s="245" t="s">
        <v>912</v>
      </c>
    </row>
    <row r="226" spans="1:65" s="151" customFormat="1" ht="16.5" customHeight="1">
      <c r="A226" s="147"/>
      <c r="B226" s="148"/>
      <c r="C226" s="233" t="s">
        <v>77</v>
      </c>
      <c r="D226" s="233" t="s">
        <v>189</v>
      </c>
      <c r="E226" s="234" t="s">
        <v>2249</v>
      </c>
      <c r="F226" s="235" t="s">
        <v>2250</v>
      </c>
      <c r="G226" s="236" t="s">
        <v>1049</v>
      </c>
      <c r="H226" s="237">
        <v>3</v>
      </c>
      <c r="I226" s="88"/>
      <c r="J226" s="238">
        <f t="shared" si="30"/>
        <v>0</v>
      </c>
      <c r="K226" s="239"/>
      <c r="L226" s="148"/>
      <c r="M226" s="240" t="s">
        <v>1</v>
      </c>
      <c r="N226" s="241" t="s">
        <v>42</v>
      </c>
      <c r="O226" s="242"/>
      <c r="P226" s="243">
        <f t="shared" si="31"/>
        <v>0</v>
      </c>
      <c r="Q226" s="243">
        <v>0</v>
      </c>
      <c r="R226" s="243">
        <f t="shared" si="32"/>
        <v>0</v>
      </c>
      <c r="S226" s="243">
        <v>0</v>
      </c>
      <c r="T226" s="244">
        <f t="shared" si="33"/>
        <v>0</v>
      </c>
      <c r="U226" s="147"/>
      <c r="V226" s="147"/>
      <c r="W226" s="147"/>
      <c r="X226" s="147"/>
      <c r="Y226" s="147"/>
      <c r="Z226" s="147"/>
      <c r="AA226" s="147"/>
      <c r="AB226" s="147"/>
      <c r="AC226" s="147"/>
      <c r="AD226" s="147"/>
      <c r="AE226" s="147"/>
      <c r="AR226" s="245" t="s">
        <v>193</v>
      </c>
      <c r="AT226" s="245" t="s">
        <v>189</v>
      </c>
      <c r="AU226" s="245" t="s">
        <v>86</v>
      </c>
      <c r="AY226" s="138" t="s">
        <v>187</v>
      </c>
      <c r="BE226" s="246">
        <f t="shared" si="34"/>
        <v>0</v>
      </c>
      <c r="BF226" s="246">
        <f t="shared" si="35"/>
        <v>0</v>
      </c>
      <c r="BG226" s="246">
        <f t="shared" si="36"/>
        <v>0</v>
      </c>
      <c r="BH226" s="246">
        <f t="shared" si="37"/>
        <v>0</v>
      </c>
      <c r="BI226" s="246">
        <f t="shared" si="38"/>
        <v>0</v>
      </c>
      <c r="BJ226" s="138" t="s">
        <v>84</v>
      </c>
      <c r="BK226" s="246">
        <f t="shared" si="39"/>
        <v>0</v>
      </c>
      <c r="BL226" s="138" t="s">
        <v>193</v>
      </c>
      <c r="BM226" s="245" t="s">
        <v>920</v>
      </c>
    </row>
    <row r="227" spans="1:65" s="151" customFormat="1" ht="16.5" customHeight="1">
      <c r="A227" s="147"/>
      <c r="B227" s="148"/>
      <c r="C227" s="233" t="s">
        <v>77</v>
      </c>
      <c r="D227" s="233" t="s">
        <v>189</v>
      </c>
      <c r="E227" s="234" t="s">
        <v>2251</v>
      </c>
      <c r="F227" s="235" t="s">
        <v>2252</v>
      </c>
      <c r="G227" s="236" t="s">
        <v>1049</v>
      </c>
      <c r="H227" s="237">
        <v>4</v>
      </c>
      <c r="I227" s="88"/>
      <c r="J227" s="238">
        <f t="shared" si="30"/>
        <v>0</v>
      </c>
      <c r="K227" s="239"/>
      <c r="L227" s="148"/>
      <c r="M227" s="240" t="s">
        <v>1</v>
      </c>
      <c r="N227" s="241" t="s">
        <v>42</v>
      </c>
      <c r="O227" s="242"/>
      <c r="P227" s="243">
        <f t="shared" si="31"/>
        <v>0</v>
      </c>
      <c r="Q227" s="243">
        <v>0</v>
      </c>
      <c r="R227" s="243">
        <f t="shared" si="32"/>
        <v>0</v>
      </c>
      <c r="S227" s="243">
        <v>0</v>
      </c>
      <c r="T227" s="244">
        <f t="shared" si="33"/>
        <v>0</v>
      </c>
      <c r="U227" s="147"/>
      <c r="V227" s="147"/>
      <c r="W227" s="147"/>
      <c r="X227" s="147"/>
      <c r="Y227" s="147"/>
      <c r="Z227" s="147"/>
      <c r="AA227" s="147"/>
      <c r="AB227" s="147"/>
      <c r="AC227" s="147"/>
      <c r="AD227" s="147"/>
      <c r="AE227" s="147"/>
      <c r="AR227" s="245" t="s">
        <v>193</v>
      </c>
      <c r="AT227" s="245" t="s">
        <v>189</v>
      </c>
      <c r="AU227" s="245" t="s">
        <v>86</v>
      </c>
      <c r="AY227" s="138" t="s">
        <v>187</v>
      </c>
      <c r="BE227" s="246">
        <f t="shared" si="34"/>
        <v>0</v>
      </c>
      <c r="BF227" s="246">
        <f t="shared" si="35"/>
        <v>0</v>
      </c>
      <c r="BG227" s="246">
        <f t="shared" si="36"/>
        <v>0</v>
      </c>
      <c r="BH227" s="246">
        <f t="shared" si="37"/>
        <v>0</v>
      </c>
      <c r="BI227" s="246">
        <f t="shared" si="38"/>
        <v>0</v>
      </c>
      <c r="BJ227" s="138" t="s">
        <v>84</v>
      </c>
      <c r="BK227" s="246">
        <f t="shared" si="39"/>
        <v>0</v>
      </c>
      <c r="BL227" s="138" t="s">
        <v>193</v>
      </c>
      <c r="BM227" s="245" t="s">
        <v>928</v>
      </c>
    </row>
    <row r="228" spans="1:65" s="151" customFormat="1" ht="16.5" customHeight="1">
      <c r="A228" s="147"/>
      <c r="B228" s="148"/>
      <c r="C228" s="233" t="s">
        <v>77</v>
      </c>
      <c r="D228" s="233" t="s">
        <v>189</v>
      </c>
      <c r="E228" s="234" t="s">
        <v>2244</v>
      </c>
      <c r="F228" s="235" t="s">
        <v>2245</v>
      </c>
      <c r="G228" s="236" t="s">
        <v>1049</v>
      </c>
      <c r="H228" s="237">
        <v>4</v>
      </c>
      <c r="I228" s="88"/>
      <c r="J228" s="238">
        <f t="shared" si="30"/>
        <v>0</v>
      </c>
      <c r="K228" s="239"/>
      <c r="L228" s="148"/>
      <c r="M228" s="240" t="s">
        <v>1</v>
      </c>
      <c r="N228" s="241" t="s">
        <v>42</v>
      </c>
      <c r="O228" s="242"/>
      <c r="P228" s="243">
        <f t="shared" si="31"/>
        <v>0</v>
      </c>
      <c r="Q228" s="243">
        <v>0</v>
      </c>
      <c r="R228" s="243">
        <f t="shared" si="32"/>
        <v>0</v>
      </c>
      <c r="S228" s="243">
        <v>0</v>
      </c>
      <c r="T228" s="244">
        <f t="shared" si="33"/>
        <v>0</v>
      </c>
      <c r="U228" s="147"/>
      <c r="V228" s="147"/>
      <c r="W228" s="147"/>
      <c r="X228" s="147"/>
      <c r="Y228" s="147"/>
      <c r="Z228" s="147"/>
      <c r="AA228" s="147"/>
      <c r="AB228" s="147"/>
      <c r="AC228" s="147"/>
      <c r="AD228" s="147"/>
      <c r="AE228" s="147"/>
      <c r="AR228" s="245" t="s">
        <v>193</v>
      </c>
      <c r="AT228" s="245" t="s">
        <v>189</v>
      </c>
      <c r="AU228" s="245" t="s">
        <v>86</v>
      </c>
      <c r="AY228" s="138" t="s">
        <v>187</v>
      </c>
      <c r="BE228" s="246">
        <f t="shared" si="34"/>
        <v>0</v>
      </c>
      <c r="BF228" s="246">
        <f t="shared" si="35"/>
        <v>0</v>
      </c>
      <c r="BG228" s="246">
        <f t="shared" si="36"/>
        <v>0</v>
      </c>
      <c r="BH228" s="246">
        <f t="shared" si="37"/>
        <v>0</v>
      </c>
      <c r="BI228" s="246">
        <f t="shared" si="38"/>
        <v>0</v>
      </c>
      <c r="BJ228" s="138" t="s">
        <v>84</v>
      </c>
      <c r="BK228" s="246">
        <f t="shared" si="39"/>
        <v>0</v>
      </c>
      <c r="BL228" s="138" t="s">
        <v>193</v>
      </c>
      <c r="BM228" s="245" t="s">
        <v>936</v>
      </c>
    </row>
    <row r="229" spans="1:65" s="151" customFormat="1" ht="16.5" customHeight="1">
      <c r="A229" s="147"/>
      <c r="B229" s="148"/>
      <c r="C229" s="233" t="s">
        <v>77</v>
      </c>
      <c r="D229" s="233" t="s">
        <v>189</v>
      </c>
      <c r="E229" s="234" t="s">
        <v>2269</v>
      </c>
      <c r="F229" s="235" t="s">
        <v>2270</v>
      </c>
      <c r="G229" s="236" t="s">
        <v>1049</v>
      </c>
      <c r="H229" s="237">
        <v>3</v>
      </c>
      <c r="I229" s="88"/>
      <c r="J229" s="238">
        <f t="shared" si="30"/>
        <v>0</v>
      </c>
      <c r="K229" s="239"/>
      <c r="L229" s="148"/>
      <c r="M229" s="240" t="s">
        <v>1</v>
      </c>
      <c r="N229" s="241" t="s">
        <v>42</v>
      </c>
      <c r="O229" s="242"/>
      <c r="P229" s="243">
        <f t="shared" si="31"/>
        <v>0</v>
      </c>
      <c r="Q229" s="243">
        <v>0</v>
      </c>
      <c r="R229" s="243">
        <f t="shared" si="32"/>
        <v>0</v>
      </c>
      <c r="S229" s="243">
        <v>0</v>
      </c>
      <c r="T229" s="244">
        <f t="shared" si="33"/>
        <v>0</v>
      </c>
      <c r="U229" s="147"/>
      <c r="V229" s="147"/>
      <c r="W229" s="147"/>
      <c r="X229" s="147"/>
      <c r="Y229" s="147"/>
      <c r="Z229" s="147"/>
      <c r="AA229" s="147"/>
      <c r="AB229" s="147"/>
      <c r="AC229" s="147"/>
      <c r="AD229" s="147"/>
      <c r="AE229" s="147"/>
      <c r="AR229" s="245" t="s">
        <v>193</v>
      </c>
      <c r="AT229" s="245" t="s">
        <v>189</v>
      </c>
      <c r="AU229" s="245" t="s">
        <v>86</v>
      </c>
      <c r="AY229" s="138" t="s">
        <v>187</v>
      </c>
      <c r="BE229" s="246">
        <f t="shared" si="34"/>
        <v>0</v>
      </c>
      <c r="BF229" s="246">
        <f t="shared" si="35"/>
        <v>0</v>
      </c>
      <c r="BG229" s="246">
        <f t="shared" si="36"/>
        <v>0</v>
      </c>
      <c r="BH229" s="246">
        <f t="shared" si="37"/>
        <v>0</v>
      </c>
      <c r="BI229" s="246">
        <f t="shared" si="38"/>
        <v>0</v>
      </c>
      <c r="BJ229" s="138" t="s">
        <v>84</v>
      </c>
      <c r="BK229" s="246">
        <f t="shared" si="39"/>
        <v>0</v>
      </c>
      <c r="BL229" s="138" t="s">
        <v>193</v>
      </c>
      <c r="BM229" s="245" t="s">
        <v>944</v>
      </c>
    </row>
    <row r="230" spans="1:65" s="151" customFormat="1" ht="21.75" customHeight="1">
      <c r="A230" s="147"/>
      <c r="B230" s="148"/>
      <c r="C230" s="233" t="s">
        <v>77</v>
      </c>
      <c r="D230" s="233" t="s">
        <v>189</v>
      </c>
      <c r="E230" s="234" t="s">
        <v>2299</v>
      </c>
      <c r="F230" s="235" t="s">
        <v>2300</v>
      </c>
      <c r="G230" s="236" t="s">
        <v>2070</v>
      </c>
      <c r="H230" s="237">
        <v>3</v>
      </c>
      <c r="I230" s="88"/>
      <c r="J230" s="238">
        <f t="shared" si="30"/>
        <v>0</v>
      </c>
      <c r="K230" s="239"/>
      <c r="L230" s="148"/>
      <c r="M230" s="240" t="s">
        <v>1</v>
      </c>
      <c r="N230" s="241" t="s">
        <v>42</v>
      </c>
      <c r="O230" s="242"/>
      <c r="P230" s="243">
        <f t="shared" si="31"/>
        <v>0</v>
      </c>
      <c r="Q230" s="243">
        <v>0</v>
      </c>
      <c r="R230" s="243">
        <f t="shared" si="32"/>
        <v>0</v>
      </c>
      <c r="S230" s="243">
        <v>0</v>
      </c>
      <c r="T230" s="244">
        <f t="shared" si="33"/>
        <v>0</v>
      </c>
      <c r="U230" s="147"/>
      <c r="V230" s="147"/>
      <c r="W230" s="147"/>
      <c r="X230" s="147"/>
      <c r="Y230" s="147"/>
      <c r="Z230" s="147"/>
      <c r="AA230" s="147"/>
      <c r="AB230" s="147"/>
      <c r="AC230" s="147"/>
      <c r="AD230" s="147"/>
      <c r="AE230" s="147"/>
      <c r="AR230" s="245" t="s">
        <v>193</v>
      </c>
      <c r="AT230" s="245" t="s">
        <v>189</v>
      </c>
      <c r="AU230" s="245" t="s">
        <v>86</v>
      </c>
      <c r="AY230" s="138" t="s">
        <v>187</v>
      </c>
      <c r="BE230" s="246">
        <f t="shared" si="34"/>
        <v>0</v>
      </c>
      <c r="BF230" s="246">
        <f t="shared" si="35"/>
        <v>0</v>
      </c>
      <c r="BG230" s="246">
        <f t="shared" si="36"/>
        <v>0</v>
      </c>
      <c r="BH230" s="246">
        <f t="shared" si="37"/>
        <v>0</v>
      </c>
      <c r="BI230" s="246">
        <f t="shared" si="38"/>
        <v>0</v>
      </c>
      <c r="BJ230" s="138" t="s">
        <v>84</v>
      </c>
      <c r="BK230" s="246">
        <f t="shared" si="39"/>
        <v>0</v>
      </c>
      <c r="BL230" s="138" t="s">
        <v>193</v>
      </c>
      <c r="BM230" s="245" t="s">
        <v>952</v>
      </c>
    </row>
    <row r="231" spans="1:65" s="151" customFormat="1" ht="21.75" customHeight="1">
      <c r="A231" s="147"/>
      <c r="B231" s="148"/>
      <c r="C231" s="233" t="s">
        <v>77</v>
      </c>
      <c r="D231" s="233" t="s">
        <v>189</v>
      </c>
      <c r="E231" s="234" t="s">
        <v>2360</v>
      </c>
      <c r="F231" s="235" t="s">
        <v>2361</v>
      </c>
      <c r="G231" s="236" t="s">
        <v>2070</v>
      </c>
      <c r="H231" s="237">
        <v>9</v>
      </c>
      <c r="I231" s="88"/>
      <c r="J231" s="238">
        <f t="shared" si="30"/>
        <v>0</v>
      </c>
      <c r="K231" s="239"/>
      <c r="L231" s="148"/>
      <c r="M231" s="240" t="s">
        <v>1</v>
      </c>
      <c r="N231" s="241" t="s">
        <v>42</v>
      </c>
      <c r="O231" s="242"/>
      <c r="P231" s="243">
        <f t="shared" si="31"/>
        <v>0</v>
      </c>
      <c r="Q231" s="243">
        <v>0</v>
      </c>
      <c r="R231" s="243">
        <f t="shared" si="32"/>
        <v>0</v>
      </c>
      <c r="S231" s="243">
        <v>0</v>
      </c>
      <c r="T231" s="244">
        <f t="shared" si="33"/>
        <v>0</v>
      </c>
      <c r="U231" s="147"/>
      <c r="V231" s="147"/>
      <c r="W231" s="147"/>
      <c r="X231" s="147"/>
      <c r="Y231" s="147"/>
      <c r="Z231" s="147"/>
      <c r="AA231" s="147"/>
      <c r="AB231" s="147"/>
      <c r="AC231" s="147"/>
      <c r="AD231" s="147"/>
      <c r="AE231" s="147"/>
      <c r="AR231" s="245" t="s">
        <v>193</v>
      </c>
      <c r="AT231" s="245" t="s">
        <v>189</v>
      </c>
      <c r="AU231" s="245" t="s">
        <v>86</v>
      </c>
      <c r="AY231" s="138" t="s">
        <v>187</v>
      </c>
      <c r="BE231" s="246">
        <f t="shared" si="34"/>
        <v>0</v>
      </c>
      <c r="BF231" s="246">
        <f t="shared" si="35"/>
        <v>0</v>
      </c>
      <c r="BG231" s="246">
        <f t="shared" si="36"/>
        <v>0</v>
      </c>
      <c r="BH231" s="246">
        <f t="shared" si="37"/>
        <v>0</v>
      </c>
      <c r="BI231" s="246">
        <f t="shared" si="38"/>
        <v>0</v>
      </c>
      <c r="BJ231" s="138" t="s">
        <v>84</v>
      </c>
      <c r="BK231" s="246">
        <f t="shared" si="39"/>
        <v>0</v>
      </c>
      <c r="BL231" s="138" t="s">
        <v>193</v>
      </c>
      <c r="BM231" s="245" t="s">
        <v>960</v>
      </c>
    </row>
    <row r="232" spans="1:65" s="151" customFormat="1" ht="21.75" customHeight="1">
      <c r="A232" s="147"/>
      <c r="B232" s="148"/>
      <c r="C232" s="233" t="s">
        <v>77</v>
      </c>
      <c r="D232" s="233" t="s">
        <v>189</v>
      </c>
      <c r="E232" s="234" t="s">
        <v>2362</v>
      </c>
      <c r="F232" s="235" t="s">
        <v>2363</v>
      </c>
      <c r="G232" s="236" t="s">
        <v>2070</v>
      </c>
      <c r="H232" s="237">
        <v>9</v>
      </c>
      <c r="I232" s="88"/>
      <c r="J232" s="238">
        <f t="shared" si="30"/>
        <v>0</v>
      </c>
      <c r="K232" s="239"/>
      <c r="L232" s="148"/>
      <c r="M232" s="240" t="s">
        <v>1</v>
      </c>
      <c r="N232" s="241" t="s">
        <v>42</v>
      </c>
      <c r="O232" s="242"/>
      <c r="P232" s="243">
        <f t="shared" si="31"/>
        <v>0</v>
      </c>
      <c r="Q232" s="243">
        <v>0</v>
      </c>
      <c r="R232" s="243">
        <f t="shared" si="32"/>
        <v>0</v>
      </c>
      <c r="S232" s="243">
        <v>0</v>
      </c>
      <c r="T232" s="244">
        <f t="shared" si="33"/>
        <v>0</v>
      </c>
      <c r="U232" s="147"/>
      <c r="V232" s="147"/>
      <c r="W232" s="147"/>
      <c r="X232" s="147"/>
      <c r="Y232" s="147"/>
      <c r="Z232" s="147"/>
      <c r="AA232" s="147"/>
      <c r="AB232" s="147"/>
      <c r="AC232" s="147"/>
      <c r="AD232" s="147"/>
      <c r="AE232" s="147"/>
      <c r="AR232" s="245" t="s">
        <v>193</v>
      </c>
      <c r="AT232" s="245" t="s">
        <v>189</v>
      </c>
      <c r="AU232" s="245" t="s">
        <v>86</v>
      </c>
      <c r="AY232" s="138" t="s">
        <v>187</v>
      </c>
      <c r="BE232" s="246">
        <f t="shared" si="34"/>
        <v>0</v>
      </c>
      <c r="BF232" s="246">
        <f t="shared" si="35"/>
        <v>0</v>
      </c>
      <c r="BG232" s="246">
        <f t="shared" si="36"/>
        <v>0</v>
      </c>
      <c r="BH232" s="246">
        <f t="shared" si="37"/>
        <v>0</v>
      </c>
      <c r="BI232" s="246">
        <f t="shared" si="38"/>
        <v>0</v>
      </c>
      <c r="BJ232" s="138" t="s">
        <v>84</v>
      </c>
      <c r="BK232" s="246">
        <f t="shared" si="39"/>
        <v>0</v>
      </c>
      <c r="BL232" s="138" t="s">
        <v>193</v>
      </c>
      <c r="BM232" s="245" t="s">
        <v>970</v>
      </c>
    </row>
    <row r="233" spans="1:65" s="151" customFormat="1" ht="16.5" customHeight="1">
      <c r="A233" s="147"/>
      <c r="B233" s="148"/>
      <c r="C233" s="233" t="s">
        <v>77</v>
      </c>
      <c r="D233" s="233" t="s">
        <v>189</v>
      </c>
      <c r="E233" s="234" t="s">
        <v>2305</v>
      </c>
      <c r="F233" s="235" t="s">
        <v>2306</v>
      </c>
      <c r="G233" s="236" t="s">
        <v>2070</v>
      </c>
      <c r="H233" s="237">
        <v>9</v>
      </c>
      <c r="I233" s="88"/>
      <c r="J233" s="238">
        <f t="shared" si="30"/>
        <v>0</v>
      </c>
      <c r="K233" s="239"/>
      <c r="L233" s="148"/>
      <c r="M233" s="240" t="s">
        <v>1</v>
      </c>
      <c r="N233" s="241" t="s">
        <v>42</v>
      </c>
      <c r="O233" s="242"/>
      <c r="P233" s="243">
        <f t="shared" si="31"/>
        <v>0</v>
      </c>
      <c r="Q233" s="243">
        <v>0</v>
      </c>
      <c r="R233" s="243">
        <f t="shared" si="32"/>
        <v>0</v>
      </c>
      <c r="S233" s="243">
        <v>0</v>
      </c>
      <c r="T233" s="244">
        <f t="shared" si="33"/>
        <v>0</v>
      </c>
      <c r="U233" s="147"/>
      <c r="V233" s="147"/>
      <c r="W233" s="147"/>
      <c r="X233" s="147"/>
      <c r="Y233" s="147"/>
      <c r="Z233" s="147"/>
      <c r="AA233" s="147"/>
      <c r="AB233" s="147"/>
      <c r="AC233" s="147"/>
      <c r="AD233" s="147"/>
      <c r="AE233" s="147"/>
      <c r="AR233" s="245" t="s">
        <v>193</v>
      </c>
      <c r="AT233" s="245" t="s">
        <v>189</v>
      </c>
      <c r="AU233" s="245" t="s">
        <v>86</v>
      </c>
      <c r="AY233" s="138" t="s">
        <v>187</v>
      </c>
      <c r="BE233" s="246">
        <f t="shared" si="34"/>
        <v>0</v>
      </c>
      <c r="BF233" s="246">
        <f t="shared" si="35"/>
        <v>0</v>
      </c>
      <c r="BG233" s="246">
        <f t="shared" si="36"/>
        <v>0</v>
      </c>
      <c r="BH233" s="246">
        <f t="shared" si="37"/>
        <v>0</v>
      </c>
      <c r="BI233" s="246">
        <f t="shared" si="38"/>
        <v>0</v>
      </c>
      <c r="BJ233" s="138" t="s">
        <v>84</v>
      </c>
      <c r="BK233" s="246">
        <f t="shared" si="39"/>
        <v>0</v>
      </c>
      <c r="BL233" s="138" t="s">
        <v>193</v>
      </c>
      <c r="BM233" s="245" t="s">
        <v>978</v>
      </c>
    </row>
    <row r="234" spans="1:65" s="151" customFormat="1" ht="21.75" customHeight="1">
      <c r="A234" s="147"/>
      <c r="B234" s="148"/>
      <c r="C234" s="233" t="s">
        <v>77</v>
      </c>
      <c r="D234" s="233" t="s">
        <v>189</v>
      </c>
      <c r="E234" s="234" t="s">
        <v>2364</v>
      </c>
      <c r="F234" s="235" t="s">
        <v>2365</v>
      </c>
      <c r="G234" s="236" t="s">
        <v>2070</v>
      </c>
      <c r="H234" s="237">
        <v>2</v>
      </c>
      <c r="I234" s="88"/>
      <c r="J234" s="238">
        <f t="shared" si="30"/>
        <v>0</v>
      </c>
      <c r="K234" s="239"/>
      <c r="L234" s="148"/>
      <c r="M234" s="240" t="s">
        <v>1</v>
      </c>
      <c r="N234" s="241" t="s">
        <v>42</v>
      </c>
      <c r="O234" s="242"/>
      <c r="P234" s="243">
        <f t="shared" si="31"/>
        <v>0</v>
      </c>
      <c r="Q234" s="243">
        <v>0</v>
      </c>
      <c r="R234" s="243">
        <f t="shared" si="32"/>
        <v>0</v>
      </c>
      <c r="S234" s="243">
        <v>0</v>
      </c>
      <c r="T234" s="244">
        <f t="shared" si="33"/>
        <v>0</v>
      </c>
      <c r="U234" s="147"/>
      <c r="V234" s="147"/>
      <c r="W234" s="147"/>
      <c r="X234" s="147"/>
      <c r="Y234" s="147"/>
      <c r="Z234" s="147"/>
      <c r="AA234" s="147"/>
      <c r="AB234" s="147"/>
      <c r="AC234" s="147"/>
      <c r="AD234" s="147"/>
      <c r="AE234" s="147"/>
      <c r="AR234" s="245" t="s">
        <v>193</v>
      </c>
      <c r="AT234" s="245" t="s">
        <v>189</v>
      </c>
      <c r="AU234" s="245" t="s">
        <v>86</v>
      </c>
      <c r="AY234" s="138" t="s">
        <v>187</v>
      </c>
      <c r="BE234" s="246">
        <f t="shared" si="34"/>
        <v>0</v>
      </c>
      <c r="BF234" s="246">
        <f t="shared" si="35"/>
        <v>0</v>
      </c>
      <c r="BG234" s="246">
        <f t="shared" si="36"/>
        <v>0</v>
      </c>
      <c r="BH234" s="246">
        <f t="shared" si="37"/>
        <v>0</v>
      </c>
      <c r="BI234" s="246">
        <f t="shared" si="38"/>
        <v>0</v>
      </c>
      <c r="BJ234" s="138" t="s">
        <v>84</v>
      </c>
      <c r="BK234" s="246">
        <f t="shared" si="39"/>
        <v>0</v>
      </c>
      <c r="BL234" s="138" t="s">
        <v>193</v>
      </c>
      <c r="BM234" s="245" t="s">
        <v>986</v>
      </c>
    </row>
    <row r="235" spans="1:65" s="151" customFormat="1" ht="21.75" customHeight="1">
      <c r="A235" s="147"/>
      <c r="B235" s="148"/>
      <c r="C235" s="233" t="s">
        <v>77</v>
      </c>
      <c r="D235" s="233" t="s">
        <v>189</v>
      </c>
      <c r="E235" s="234" t="s">
        <v>2366</v>
      </c>
      <c r="F235" s="235" t="s">
        <v>2367</v>
      </c>
      <c r="G235" s="236" t="s">
        <v>2070</v>
      </c>
      <c r="H235" s="237">
        <v>2</v>
      </c>
      <c r="I235" s="88"/>
      <c r="J235" s="238">
        <f t="shared" si="30"/>
        <v>0</v>
      </c>
      <c r="K235" s="239"/>
      <c r="L235" s="148"/>
      <c r="M235" s="240" t="s">
        <v>1</v>
      </c>
      <c r="N235" s="241" t="s">
        <v>42</v>
      </c>
      <c r="O235" s="242"/>
      <c r="P235" s="243">
        <f t="shared" si="31"/>
        <v>0</v>
      </c>
      <c r="Q235" s="243">
        <v>0</v>
      </c>
      <c r="R235" s="243">
        <f t="shared" si="32"/>
        <v>0</v>
      </c>
      <c r="S235" s="243">
        <v>0</v>
      </c>
      <c r="T235" s="244">
        <f t="shared" si="33"/>
        <v>0</v>
      </c>
      <c r="U235" s="147"/>
      <c r="V235" s="147"/>
      <c r="W235" s="147"/>
      <c r="X235" s="147"/>
      <c r="Y235" s="147"/>
      <c r="Z235" s="147"/>
      <c r="AA235" s="147"/>
      <c r="AB235" s="147"/>
      <c r="AC235" s="147"/>
      <c r="AD235" s="147"/>
      <c r="AE235" s="147"/>
      <c r="AR235" s="245" t="s">
        <v>193</v>
      </c>
      <c r="AT235" s="245" t="s">
        <v>189</v>
      </c>
      <c r="AU235" s="245" t="s">
        <v>86</v>
      </c>
      <c r="AY235" s="138" t="s">
        <v>187</v>
      </c>
      <c r="BE235" s="246">
        <f t="shared" si="34"/>
        <v>0</v>
      </c>
      <c r="BF235" s="246">
        <f t="shared" si="35"/>
        <v>0</v>
      </c>
      <c r="BG235" s="246">
        <f t="shared" si="36"/>
        <v>0</v>
      </c>
      <c r="BH235" s="246">
        <f t="shared" si="37"/>
        <v>0</v>
      </c>
      <c r="BI235" s="246">
        <f t="shared" si="38"/>
        <v>0</v>
      </c>
      <c r="BJ235" s="138" t="s">
        <v>84</v>
      </c>
      <c r="BK235" s="246">
        <f t="shared" si="39"/>
        <v>0</v>
      </c>
      <c r="BL235" s="138" t="s">
        <v>193</v>
      </c>
      <c r="BM235" s="245" t="s">
        <v>994</v>
      </c>
    </row>
    <row r="236" spans="1:65" s="151" customFormat="1" ht="21.75" customHeight="1">
      <c r="A236" s="147"/>
      <c r="B236" s="148"/>
      <c r="C236" s="233" t="s">
        <v>77</v>
      </c>
      <c r="D236" s="233" t="s">
        <v>189</v>
      </c>
      <c r="E236" s="234" t="s">
        <v>2309</v>
      </c>
      <c r="F236" s="235" t="s">
        <v>2310</v>
      </c>
      <c r="G236" s="236" t="s">
        <v>2070</v>
      </c>
      <c r="H236" s="237">
        <v>3</v>
      </c>
      <c r="I236" s="88"/>
      <c r="J236" s="238">
        <f t="shared" si="30"/>
        <v>0</v>
      </c>
      <c r="K236" s="239"/>
      <c r="L236" s="148"/>
      <c r="M236" s="240" t="s">
        <v>1</v>
      </c>
      <c r="N236" s="241" t="s">
        <v>42</v>
      </c>
      <c r="O236" s="242"/>
      <c r="P236" s="243">
        <f t="shared" si="31"/>
        <v>0</v>
      </c>
      <c r="Q236" s="243">
        <v>0</v>
      </c>
      <c r="R236" s="243">
        <f t="shared" si="32"/>
        <v>0</v>
      </c>
      <c r="S236" s="243">
        <v>0</v>
      </c>
      <c r="T236" s="244">
        <f t="shared" si="33"/>
        <v>0</v>
      </c>
      <c r="U236" s="147"/>
      <c r="V236" s="147"/>
      <c r="W236" s="147"/>
      <c r="X236" s="147"/>
      <c r="Y236" s="147"/>
      <c r="Z236" s="147"/>
      <c r="AA236" s="147"/>
      <c r="AB236" s="147"/>
      <c r="AC236" s="147"/>
      <c r="AD236" s="147"/>
      <c r="AE236" s="147"/>
      <c r="AR236" s="245" t="s">
        <v>193</v>
      </c>
      <c r="AT236" s="245" t="s">
        <v>189</v>
      </c>
      <c r="AU236" s="245" t="s">
        <v>86</v>
      </c>
      <c r="AY236" s="138" t="s">
        <v>187</v>
      </c>
      <c r="BE236" s="246">
        <f t="shared" si="34"/>
        <v>0</v>
      </c>
      <c r="BF236" s="246">
        <f t="shared" si="35"/>
        <v>0</v>
      </c>
      <c r="BG236" s="246">
        <f t="shared" si="36"/>
        <v>0</v>
      </c>
      <c r="BH236" s="246">
        <f t="shared" si="37"/>
        <v>0</v>
      </c>
      <c r="BI236" s="246">
        <f t="shared" si="38"/>
        <v>0</v>
      </c>
      <c r="BJ236" s="138" t="s">
        <v>84</v>
      </c>
      <c r="BK236" s="246">
        <f t="shared" si="39"/>
        <v>0</v>
      </c>
      <c r="BL236" s="138" t="s">
        <v>193</v>
      </c>
      <c r="BM236" s="245" t="s">
        <v>1002</v>
      </c>
    </row>
    <row r="237" spans="1:65" s="151" customFormat="1" ht="21.75" customHeight="1">
      <c r="A237" s="147"/>
      <c r="B237" s="148"/>
      <c r="C237" s="233" t="s">
        <v>77</v>
      </c>
      <c r="D237" s="233" t="s">
        <v>189</v>
      </c>
      <c r="E237" s="234" t="s">
        <v>2311</v>
      </c>
      <c r="F237" s="235" t="s">
        <v>2312</v>
      </c>
      <c r="G237" s="236" t="s">
        <v>2070</v>
      </c>
      <c r="H237" s="237">
        <v>3</v>
      </c>
      <c r="I237" s="88"/>
      <c r="J237" s="238">
        <f t="shared" si="30"/>
        <v>0</v>
      </c>
      <c r="K237" s="239"/>
      <c r="L237" s="148"/>
      <c r="M237" s="240" t="s">
        <v>1</v>
      </c>
      <c r="N237" s="241" t="s">
        <v>42</v>
      </c>
      <c r="O237" s="242"/>
      <c r="P237" s="243">
        <f t="shared" si="31"/>
        <v>0</v>
      </c>
      <c r="Q237" s="243">
        <v>0</v>
      </c>
      <c r="R237" s="243">
        <f t="shared" si="32"/>
        <v>0</v>
      </c>
      <c r="S237" s="243">
        <v>0</v>
      </c>
      <c r="T237" s="244">
        <f t="shared" si="33"/>
        <v>0</v>
      </c>
      <c r="U237" s="147"/>
      <c r="V237" s="147"/>
      <c r="W237" s="147"/>
      <c r="X237" s="147"/>
      <c r="Y237" s="147"/>
      <c r="Z237" s="147"/>
      <c r="AA237" s="147"/>
      <c r="AB237" s="147"/>
      <c r="AC237" s="147"/>
      <c r="AD237" s="147"/>
      <c r="AE237" s="147"/>
      <c r="AR237" s="245" t="s">
        <v>193</v>
      </c>
      <c r="AT237" s="245" t="s">
        <v>189</v>
      </c>
      <c r="AU237" s="245" t="s">
        <v>86</v>
      </c>
      <c r="AY237" s="138" t="s">
        <v>187</v>
      </c>
      <c r="BE237" s="246">
        <f t="shared" si="34"/>
        <v>0</v>
      </c>
      <c r="BF237" s="246">
        <f t="shared" si="35"/>
        <v>0</v>
      </c>
      <c r="BG237" s="246">
        <f t="shared" si="36"/>
        <v>0</v>
      </c>
      <c r="BH237" s="246">
        <f t="shared" si="37"/>
        <v>0</v>
      </c>
      <c r="BI237" s="246">
        <f t="shared" si="38"/>
        <v>0</v>
      </c>
      <c r="BJ237" s="138" t="s">
        <v>84</v>
      </c>
      <c r="BK237" s="246">
        <f t="shared" si="39"/>
        <v>0</v>
      </c>
      <c r="BL237" s="138" t="s">
        <v>193</v>
      </c>
      <c r="BM237" s="245" t="s">
        <v>1010</v>
      </c>
    </row>
    <row r="238" spans="1:65" s="151" customFormat="1" ht="21.75" customHeight="1">
      <c r="A238" s="147"/>
      <c r="B238" s="148"/>
      <c r="C238" s="233" t="s">
        <v>77</v>
      </c>
      <c r="D238" s="233" t="s">
        <v>189</v>
      </c>
      <c r="E238" s="234" t="s">
        <v>2368</v>
      </c>
      <c r="F238" s="235" t="s">
        <v>2369</v>
      </c>
      <c r="G238" s="236" t="s">
        <v>2070</v>
      </c>
      <c r="H238" s="237">
        <v>3</v>
      </c>
      <c r="I238" s="88"/>
      <c r="J238" s="238">
        <f t="shared" si="30"/>
        <v>0</v>
      </c>
      <c r="K238" s="239"/>
      <c r="L238" s="148"/>
      <c r="M238" s="240" t="s">
        <v>1</v>
      </c>
      <c r="N238" s="241" t="s">
        <v>42</v>
      </c>
      <c r="O238" s="242"/>
      <c r="P238" s="243">
        <f t="shared" si="31"/>
        <v>0</v>
      </c>
      <c r="Q238" s="243">
        <v>0</v>
      </c>
      <c r="R238" s="243">
        <f t="shared" si="32"/>
        <v>0</v>
      </c>
      <c r="S238" s="243">
        <v>0</v>
      </c>
      <c r="T238" s="244">
        <f t="shared" si="33"/>
        <v>0</v>
      </c>
      <c r="U238" s="147"/>
      <c r="V238" s="147"/>
      <c r="W238" s="147"/>
      <c r="X238" s="147"/>
      <c r="Y238" s="147"/>
      <c r="Z238" s="147"/>
      <c r="AA238" s="147"/>
      <c r="AB238" s="147"/>
      <c r="AC238" s="147"/>
      <c r="AD238" s="147"/>
      <c r="AE238" s="147"/>
      <c r="AR238" s="245" t="s">
        <v>193</v>
      </c>
      <c r="AT238" s="245" t="s">
        <v>189</v>
      </c>
      <c r="AU238" s="245" t="s">
        <v>86</v>
      </c>
      <c r="AY238" s="138" t="s">
        <v>187</v>
      </c>
      <c r="BE238" s="246">
        <f t="shared" si="34"/>
        <v>0</v>
      </c>
      <c r="BF238" s="246">
        <f t="shared" si="35"/>
        <v>0</v>
      </c>
      <c r="BG238" s="246">
        <f t="shared" si="36"/>
        <v>0</v>
      </c>
      <c r="BH238" s="246">
        <f t="shared" si="37"/>
        <v>0</v>
      </c>
      <c r="BI238" s="246">
        <f t="shared" si="38"/>
        <v>0</v>
      </c>
      <c r="BJ238" s="138" t="s">
        <v>84</v>
      </c>
      <c r="BK238" s="246">
        <f t="shared" si="39"/>
        <v>0</v>
      </c>
      <c r="BL238" s="138" t="s">
        <v>193</v>
      </c>
      <c r="BM238" s="245" t="s">
        <v>1018</v>
      </c>
    </row>
    <row r="239" spans="1:65" s="151" customFormat="1" ht="21.75" customHeight="1">
      <c r="A239" s="147"/>
      <c r="B239" s="148"/>
      <c r="C239" s="233" t="s">
        <v>77</v>
      </c>
      <c r="D239" s="233" t="s">
        <v>189</v>
      </c>
      <c r="E239" s="234" t="s">
        <v>2315</v>
      </c>
      <c r="F239" s="235" t="s">
        <v>2316</v>
      </c>
      <c r="G239" s="236" t="s">
        <v>2070</v>
      </c>
      <c r="H239" s="237">
        <v>21</v>
      </c>
      <c r="I239" s="88"/>
      <c r="J239" s="238">
        <f t="shared" si="30"/>
        <v>0</v>
      </c>
      <c r="K239" s="239"/>
      <c r="L239" s="148"/>
      <c r="M239" s="240" t="s">
        <v>1</v>
      </c>
      <c r="N239" s="241" t="s">
        <v>42</v>
      </c>
      <c r="O239" s="242"/>
      <c r="P239" s="243">
        <f t="shared" si="31"/>
        <v>0</v>
      </c>
      <c r="Q239" s="243">
        <v>0</v>
      </c>
      <c r="R239" s="243">
        <f t="shared" si="32"/>
        <v>0</v>
      </c>
      <c r="S239" s="243">
        <v>0</v>
      </c>
      <c r="T239" s="244">
        <f t="shared" si="33"/>
        <v>0</v>
      </c>
      <c r="U239" s="147"/>
      <c r="V239" s="147"/>
      <c r="W239" s="147"/>
      <c r="X239" s="147"/>
      <c r="Y239" s="147"/>
      <c r="Z239" s="147"/>
      <c r="AA239" s="147"/>
      <c r="AB239" s="147"/>
      <c r="AC239" s="147"/>
      <c r="AD239" s="147"/>
      <c r="AE239" s="147"/>
      <c r="AR239" s="245" t="s">
        <v>193</v>
      </c>
      <c r="AT239" s="245" t="s">
        <v>189</v>
      </c>
      <c r="AU239" s="245" t="s">
        <v>86</v>
      </c>
      <c r="AY239" s="138" t="s">
        <v>187</v>
      </c>
      <c r="BE239" s="246">
        <f t="shared" si="34"/>
        <v>0</v>
      </c>
      <c r="BF239" s="246">
        <f t="shared" si="35"/>
        <v>0</v>
      </c>
      <c r="BG239" s="246">
        <f t="shared" si="36"/>
        <v>0</v>
      </c>
      <c r="BH239" s="246">
        <f t="shared" si="37"/>
        <v>0</v>
      </c>
      <c r="BI239" s="246">
        <f t="shared" si="38"/>
        <v>0</v>
      </c>
      <c r="BJ239" s="138" t="s">
        <v>84</v>
      </c>
      <c r="BK239" s="246">
        <f t="shared" si="39"/>
        <v>0</v>
      </c>
      <c r="BL239" s="138" t="s">
        <v>193</v>
      </c>
      <c r="BM239" s="245" t="s">
        <v>1026</v>
      </c>
    </row>
    <row r="240" spans="1:65" s="151" customFormat="1" ht="21.75" customHeight="1">
      <c r="A240" s="147"/>
      <c r="B240" s="148"/>
      <c r="C240" s="233" t="s">
        <v>77</v>
      </c>
      <c r="D240" s="233" t="s">
        <v>189</v>
      </c>
      <c r="E240" s="234" t="s">
        <v>2317</v>
      </c>
      <c r="F240" s="235" t="s">
        <v>2318</v>
      </c>
      <c r="G240" s="236" t="s">
        <v>2070</v>
      </c>
      <c r="H240" s="237">
        <v>15</v>
      </c>
      <c r="I240" s="88"/>
      <c r="J240" s="238">
        <f t="shared" si="30"/>
        <v>0</v>
      </c>
      <c r="K240" s="239"/>
      <c r="L240" s="148"/>
      <c r="M240" s="240" t="s">
        <v>1</v>
      </c>
      <c r="N240" s="241" t="s">
        <v>42</v>
      </c>
      <c r="O240" s="242"/>
      <c r="P240" s="243">
        <f t="shared" si="31"/>
        <v>0</v>
      </c>
      <c r="Q240" s="243">
        <v>0</v>
      </c>
      <c r="R240" s="243">
        <f t="shared" si="32"/>
        <v>0</v>
      </c>
      <c r="S240" s="243">
        <v>0</v>
      </c>
      <c r="T240" s="244">
        <f t="shared" si="33"/>
        <v>0</v>
      </c>
      <c r="U240" s="147"/>
      <c r="V240" s="147"/>
      <c r="W240" s="147"/>
      <c r="X240" s="147"/>
      <c r="Y240" s="147"/>
      <c r="Z240" s="147"/>
      <c r="AA240" s="147"/>
      <c r="AB240" s="147"/>
      <c r="AC240" s="147"/>
      <c r="AD240" s="147"/>
      <c r="AE240" s="147"/>
      <c r="AR240" s="245" t="s">
        <v>193</v>
      </c>
      <c r="AT240" s="245" t="s">
        <v>189</v>
      </c>
      <c r="AU240" s="245" t="s">
        <v>86</v>
      </c>
      <c r="AY240" s="138" t="s">
        <v>187</v>
      </c>
      <c r="BE240" s="246">
        <f t="shared" si="34"/>
        <v>0</v>
      </c>
      <c r="BF240" s="246">
        <f t="shared" si="35"/>
        <v>0</v>
      </c>
      <c r="BG240" s="246">
        <f t="shared" si="36"/>
        <v>0</v>
      </c>
      <c r="BH240" s="246">
        <f t="shared" si="37"/>
        <v>0</v>
      </c>
      <c r="BI240" s="246">
        <f t="shared" si="38"/>
        <v>0</v>
      </c>
      <c r="BJ240" s="138" t="s">
        <v>84</v>
      </c>
      <c r="BK240" s="246">
        <f t="shared" si="39"/>
        <v>0</v>
      </c>
      <c r="BL240" s="138" t="s">
        <v>193</v>
      </c>
      <c r="BM240" s="245" t="s">
        <v>1034</v>
      </c>
    </row>
    <row r="241" spans="1:65" s="151" customFormat="1" ht="33" customHeight="1">
      <c r="A241" s="147"/>
      <c r="B241" s="148"/>
      <c r="C241" s="233" t="s">
        <v>77</v>
      </c>
      <c r="D241" s="233" t="s">
        <v>189</v>
      </c>
      <c r="E241" s="234" t="s">
        <v>2319</v>
      </c>
      <c r="F241" s="235" t="s">
        <v>2320</v>
      </c>
      <c r="G241" s="236" t="s">
        <v>2070</v>
      </c>
      <c r="H241" s="237">
        <v>3</v>
      </c>
      <c r="I241" s="88"/>
      <c r="J241" s="238">
        <f t="shared" si="30"/>
        <v>0</v>
      </c>
      <c r="K241" s="239"/>
      <c r="L241" s="148"/>
      <c r="M241" s="240" t="s">
        <v>1</v>
      </c>
      <c r="N241" s="241" t="s">
        <v>42</v>
      </c>
      <c r="O241" s="242"/>
      <c r="P241" s="243">
        <f t="shared" si="31"/>
        <v>0</v>
      </c>
      <c r="Q241" s="243">
        <v>0</v>
      </c>
      <c r="R241" s="243">
        <f t="shared" si="32"/>
        <v>0</v>
      </c>
      <c r="S241" s="243">
        <v>0</v>
      </c>
      <c r="T241" s="244">
        <f t="shared" si="33"/>
        <v>0</v>
      </c>
      <c r="U241" s="147"/>
      <c r="V241" s="147"/>
      <c r="W241" s="147"/>
      <c r="X241" s="147"/>
      <c r="Y241" s="147"/>
      <c r="Z241" s="147"/>
      <c r="AA241" s="147"/>
      <c r="AB241" s="147"/>
      <c r="AC241" s="147"/>
      <c r="AD241" s="147"/>
      <c r="AE241" s="147"/>
      <c r="AR241" s="245" t="s">
        <v>193</v>
      </c>
      <c r="AT241" s="245" t="s">
        <v>189</v>
      </c>
      <c r="AU241" s="245" t="s">
        <v>86</v>
      </c>
      <c r="AY241" s="138" t="s">
        <v>187</v>
      </c>
      <c r="BE241" s="246">
        <f t="shared" si="34"/>
        <v>0</v>
      </c>
      <c r="BF241" s="246">
        <f t="shared" si="35"/>
        <v>0</v>
      </c>
      <c r="BG241" s="246">
        <f t="shared" si="36"/>
        <v>0</v>
      </c>
      <c r="BH241" s="246">
        <f t="shared" si="37"/>
        <v>0</v>
      </c>
      <c r="BI241" s="246">
        <f t="shared" si="38"/>
        <v>0</v>
      </c>
      <c r="BJ241" s="138" t="s">
        <v>84</v>
      </c>
      <c r="BK241" s="246">
        <f t="shared" si="39"/>
        <v>0</v>
      </c>
      <c r="BL241" s="138" t="s">
        <v>193</v>
      </c>
      <c r="BM241" s="245" t="s">
        <v>1042</v>
      </c>
    </row>
    <row r="242" spans="1:65" s="151" customFormat="1" ht="33" customHeight="1">
      <c r="A242" s="147"/>
      <c r="B242" s="148"/>
      <c r="C242" s="233" t="s">
        <v>77</v>
      </c>
      <c r="D242" s="233" t="s">
        <v>189</v>
      </c>
      <c r="E242" s="234" t="s">
        <v>2370</v>
      </c>
      <c r="F242" s="235" t="s">
        <v>2371</v>
      </c>
      <c r="G242" s="236" t="s">
        <v>2070</v>
      </c>
      <c r="H242" s="237">
        <v>3</v>
      </c>
      <c r="I242" s="88"/>
      <c r="J242" s="238">
        <f t="shared" si="30"/>
        <v>0</v>
      </c>
      <c r="K242" s="239"/>
      <c r="L242" s="148"/>
      <c r="M242" s="240" t="s">
        <v>1</v>
      </c>
      <c r="N242" s="241" t="s">
        <v>42</v>
      </c>
      <c r="O242" s="242"/>
      <c r="P242" s="243">
        <f t="shared" si="31"/>
        <v>0</v>
      </c>
      <c r="Q242" s="243">
        <v>0</v>
      </c>
      <c r="R242" s="243">
        <f t="shared" si="32"/>
        <v>0</v>
      </c>
      <c r="S242" s="243">
        <v>0</v>
      </c>
      <c r="T242" s="244">
        <f t="shared" si="33"/>
        <v>0</v>
      </c>
      <c r="U242" s="147"/>
      <c r="V242" s="147"/>
      <c r="W242" s="147"/>
      <c r="X242" s="147"/>
      <c r="Y242" s="147"/>
      <c r="Z242" s="147"/>
      <c r="AA242" s="147"/>
      <c r="AB242" s="147"/>
      <c r="AC242" s="147"/>
      <c r="AD242" s="147"/>
      <c r="AE242" s="147"/>
      <c r="AR242" s="245" t="s">
        <v>193</v>
      </c>
      <c r="AT242" s="245" t="s">
        <v>189</v>
      </c>
      <c r="AU242" s="245" t="s">
        <v>86</v>
      </c>
      <c r="AY242" s="138" t="s">
        <v>187</v>
      </c>
      <c r="BE242" s="246">
        <f t="shared" si="34"/>
        <v>0</v>
      </c>
      <c r="BF242" s="246">
        <f t="shared" si="35"/>
        <v>0</v>
      </c>
      <c r="BG242" s="246">
        <f t="shared" si="36"/>
        <v>0</v>
      </c>
      <c r="BH242" s="246">
        <f t="shared" si="37"/>
        <v>0</v>
      </c>
      <c r="BI242" s="246">
        <f t="shared" si="38"/>
        <v>0</v>
      </c>
      <c r="BJ242" s="138" t="s">
        <v>84</v>
      </c>
      <c r="BK242" s="246">
        <f t="shared" si="39"/>
        <v>0</v>
      </c>
      <c r="BL242" s="138" t="s">
        <v>193</v>
      </c>
      <c r="BM242" s="245" t="s">
        <v>1051</v>
      </c>
    </row>
    <row r="243" spans="1:65" s="151" customFormat="1" ht="21.75" customHeight="1">
      <c r="A243" s="147"/>
      <c r="B243" s="148"/>
      <c r="C243" s="233" t="s">
        <v>77</v>
      </c>
      <c r="D243" s="233" t="s">
        <v>189</v>
      </c>
      <c r="E243" s="234" t="s">
        <v>2327</v>
      </c>
      <c r="F243" s="235" t="s">
        <v>2328</v>
      </c>
      <c r="G243" s="236" t="s">
        <v>2070</v>
      </c>
      <c r="H243" s="237">
        <v>3</v>
      </c>
      <c r="I243" s="88"/>
      <c r="J243" s="238">
        <f t="shared" si="30"/>
        <v>0</v>
      </c>
      <c r="K243" s="239"/>
      <c r="L243" s="148"/>
      <c r="M243" s="240" t="s">
        <v>1</v>
      </c>
      <c r="N243" s="241" t="s">
        <v>42</v>
      </c>
      <c r="O243" s="242"/>
      <c r="P243" s="243">
        <f t="shared" si="31"/>
        <v>0</v>
      </c>
      <c r="Q243" s="243">
        <v>0</v>
      </c>
      <c r="R243" s="243">
        <f t="shared" si="32"/>
        <v>0</v>
      </c>
      <c r="S243" s="243">
        <v>0</v>
      </c>
      <c r="T243" s="244">
        <f t="shared" si="33"/>
        <v>0</v>
      </c>
      <c r="U243" s="147"/>
      <c r="V243" s="147"/>
      <c r="W243" s="147"/>
      <c r="X243" s="147"/>
      <c r="Y243" s="147"/>
      <c r="Z243" s="147"/>
      <c r="AA243" s="147"/>
      <c r="AB243" s="147"/>
      <c r="AC243" s="147"/>
      <c r="AD243" s="147"/>
      <c r="AE243" s="147"/>
      <c r="AR243" s="245" t="s">
        <v>193</v>
      </c>
      <c r="AT243" s="245" t="s">
        <v>189</v>
      </c>
      <c r="AU243" s="245" t="s">
        <v>86</v>
      </c>
      <c r="AY243" s="138" t="s">
        <v>187</v>
      </c>
      <c r="BE243" s="246">
        <f t="shared" si="34"/>
        <v>0</v>
      </c>
      <c r="BF243" s="246">
        <f t="shared" si="35"/>
        <v>0</v>
      </c>
      <c r="BG243" s="246">
        <f t="shared" si="36"/>
        <v>0</v>
      </c>
      <c r="BH243" s="246">
        <f t="shared" si="37"/>
        <v>0</v>
      </c>
      <c r="BI243" s="246">
        <f t="shared" si="38"/>
        <v>0</v>
      </c>
      <c r="BJ243" s="138" t="s">
        <v>84</v>
      </c>
      <c r="BK243" s="246">
        <f t="shared" si="39"/>
        <v>0</v>
      </c>
      <c r="BL243" s="138" t="s">
        <v>193</v>
      </c>
      <c r="BM243" s="245" t="s">
        <v>1059</v>
      </c>
    </row>
    <row r="244" spans="1:65" s="151" customFormat="1" ht="21.75" customHeight="1">
      <c r="A244" s="147"/>
      <c r="B244" s="148"/>
      <c r="C244" s="233" t="s">
        <v>77</v>
      </c>
      <c r="D244" s="233" t="s">
        <v>189</v>
      </c>
      <c r="E244" s="234" t="s">
        <v>2329</v>
      </c>
      <c r="F244" s="235" t="s">
        <v>2330</v>
      </c>
      <c r="G244" s="236" t="s">
        <v>2070</v>
      </c>
      <c r="H244" s="237">
        <v>3</v>
      </c>
      <c r="I244" s="88"/>
      <c r="J244" s="238">
        <f t="shared" si="30"/>
        <v>0</v>
      </c>
      <c r="K244" s="239"/>
      <c r="L244" s="148"/>
      <c r="M244" s="240" t="s">
        <v>1</v>
      </c>
      <c r="N244" s="241" t="s">
        <v>42</v>
      </c>
      <c r="O244" s="242"/>
      <c r="P244" s="243">
        <f t="shared" si="31"/>
        <v>0</v>
      </c>
      <c r="Q244" s="243">
        <v>0</v>
      </c>
      <c r="R244" s="243">
        <f t="shared" si="32"/>
        <v>0</v>
      </c>
      <c r="S244" s="243">
        <v>0</v>
      </c>
      <c r="T244" s="244">
        <f t="shared" si="33"/>
        <v>0</v>
      </c>
      <c r="U244" s="147"/>
      <c r="V244" s="147"/>
      <c r="W244" s="147"/>
      <c r="X244" s="147"/>
      <c r="Y244" s="147"/>
      <c r="Z244" s="147"/>
      <c r="AA244" s="147"/>
      <c r="AB244" s="147"/>
      <c r="AC244" s="147"/>
      <c r="AD244" s="147"/>
      <c r="AE244" s="147"/>
      <c r="AR244" s="245" t="s">
        <v>193</v>
      </c>
      <c r="AT244" s="245" t="s">
        <v>189</v>
      </c>
      <c r="AU244" s="245" t="s">
        <v>86</v>
      </c>
      <c r="AY244" s="138" t="s">
        <v>187</v>
      </c>
      <c r="BE244" s="246">
        <f t="shared" si="34"/>
        <v>0</v>
      </c>
      <c r="BF244" s="246">
        <f t="shared" si="35"/>
        <v>0</v>
      </c>
      <c r="BG244" s="246">
        <f t="shared" si="36"/>
        <v>0</v>
      </c>
      <c r="BH244" s="246">
        <f t="shared" si="37"/>
        <v>0</v>
      </c>
      <c r="BI244" s="246">
        <f t="shared" si="38"/>
        <v>0</v>
      </c>
      <c r="BJ244" s="138" t="s">
        <v>84</v>
      </c>
      <c r="BK244" s="246">
        <f t="shared" si="39"/>
        <v>0</v>
      </c>
      <c r="BL244" s="138" t="s">
        <v>193</v>
      </c>
      <c r="BM244" s="245" t="s">
        <v>1067</v>
      </c>
    </row>
    <row r="245" spans="1:65" s="151" customFormat="1" ht="21.75" customHeight="1">
      <c r="A245" s="147"/>
      <c r="B245" s="148"/>
      <c r="C245" s="233" t="s">
        <v>77</v>
      </c>
      <c r="D245" s="233" t="s">
        <v>189</v>
      </c>
      <c r="E245" s="234" t="s">
        <v>2331</v>
      </c>
      <c r="F245" s="235" t="s">
        <v>2332</v>
      </c>
      <c r="G245" s="236" t="s">
        <v>2070</v>
      </c>
      <c r="H245" s="237">
        <v>9</v>
      </c>
      <c r="I245" s="88"/>
      <c r="J245" s="238">
        <f t="shared" si="30"/>
        <v>0</v>
      </c>
      <c r="K245" s="239"/>
      <c r="L245" s="148"/>
      <c r="M245" s="240" t="s">
        <v>1</v>
      </c>
      <c r="N245" s="241" t="s">
        <v>42</v>
      </c>
      <c r="O245" s="242"/>
      <c r="P245" s="243">
        <f t="shared" si="31"/>
        <v>0</v>
      </c>
      <c r="Q245" s="243">
        <v>0</v>
      </c>
      <c r="R245" s="243">
        <f t="shared" si="32"/>
        <v>0</v>
      </c>
      <c r="S245" s="243">
        <v>0</v>
      </c>
      <c r="T245" s="244">
        <f t="shared" si="33"/>
        <v>0</v>
      </c>
      <c r="U245" s="147"/>
      <c r="V245" s="147"/>
      <c r="W245" s="147"/>
      <c r="X245" s="147"/>
      <c r="Y245" s="147"/>
      <c r="Z245" s="147"/>
      <c r="AA245" s="147"/>
      <c r="AB245" s="147"/>
      <c r="AC245" s="147"/>
      <c r="AD245" s="147"/>
      <c r="AE245" s="147"/>
      <c r="AR245" s="245" t="s">
        <v>193</v>
      </c>
      <c r="AT245" s="245" t="s">
        <v>189</v>
      </c>
      <c r="AU245" s="245" t="s">
        <v>86</v>
      </c>
      <c r="AY245" s="138" t="s">
        <v>187</v>
      </c>
      <c r="BE245" s="246">
        <f t="shared" si="34"/>
        <v>0</v>
      </c>
      <c r="BF245" s="246">
        <f t="shared" si="35"/>
        <v>0</v>
      </c>
      <c r="BG245" s="246">
        <f t="shared" si="36"/>
        <v>0</v>
      </c>
      <c r="BH245" s="246">
        <f t="shared" si="37"/>
        <v>0</v>
      </c>
      <c r="BI245" s="246">
        <f t="shared" si="38"/>
        <v>0</v>
      </c>
      <c r="BJ245" s="138" t="s">
        <v>84</v>
      </c>
      <c r="BK245" s="246">
        <f t="shared" si="39"/>
        <v>0</v>
      </c>
      <c r="BL245" s="138" t="s">
        <v>193</v>
      </c>
      <c r="BM245" s="245" t="s">
        <v>1075</v>
      </c>
    </row>
    <row r="246" spans="1:65" s="151" customFormat="1" ht="21.75" customHeight="1">
      <c r="A246" s="147"/>
      <c r="B246" s="148"/>
      <c r="C246" s="233" t="s">
        <v>77</v>
      </c>
      <c r="D246" s="233" t="s">
        <v>189</v>
      </c>
      <c r="E246" s="234" t="s">
        <v>2333</v>
      </c>
      <c r="F246" s="235" t="s">
        <v>2334</v>
      </c>
      <c r="G246" s="236" t="s">
        <v>2070</v>
      </c>
      <c r="H246" s="237">
        <v>6</v>
      </c>
      <c r="I246" s="88"/>
      <c r="J246" s="238">
        <f t="shared" si="30"/>
        <v>0</v>
      </c>
      <c r="K246" s="239"/>
      <c r="L246" s="148"/>
      <c r="M246" s="240" t="s">
        <v>1</v>
      </c>
      <c r="N246" s="241" t="s">
        <v>42</v>
      </c>
      <c r="O246" s="242"/>
      <c r="P246" s="243">
        <f t="shared" si="31"/>
        <v>0</v>
      </c>
      <c r="Q246" s="243">
        <v>0</v>
      </c>
      <c r="R246" s="243">
        <f t="shared" si="32"/>
        <v>0</v>
      </c>
      <c r="S246" s="243">
        <v>0</v>
      </c>
      <c r="T246" s="244">
        <f t="shared" si="33"/>
        <v>0</v>
      </c>
      <c r="U246" s="147"/>
      <c r="V246" s="147"/>
      <c r="W246" s="147"/>
      <c r="X246" s="147"/>
      <c r="Y246" s="147"/>
      <c r="Z246" s="147"/>
      <c r="AA246" s="147"/>
      <c r="AB246" s="147"/>
      <c r="AC246" s="147"/>
      <c r="AD246" s="147"/>
      <c r="AE246" s="147"/>
      <c r="AR246" s="245" t="s">
        <v>193</v>
      </c>
      <c r="AT246" s="245" t="s">
        <v>189</v>
      </c>
      <c r="AU246" s="245" t="s">
        <v>86</v>
      </c>
      <c r="AY246" s="138" t="s">
        <v>187</v>
      </c>
      <c r="BE246" s="246">
        <f t="shared" si="34"/>
        <v>0</v>
      </c>
      <c r="BF246" s="246">
        <f t="shared" si="35"/>
        <v>0</v>
      </c>
      <c r="BG246" s="246">
        <f t="shared" si="36"/>
        <v>0</v>
      </c>
      <c r="BH246" s="246">
        <f t="shared" si="37"/>
        <v>0</v>
      </c>
      <c r="BI246" s="246">
        <f t="shared" si="38"/>
        <v>0</v>
      </c>
      <c r="BJ246" s="138" t="s">
        <v>84</v>
      </c>
      <c r="BK246" s="246">
        <f t="shared" si="39"/>
        <v>0</v>
      </c>
      <c r="BL246" s="138" t="s">
        <v>193</v>
      </c>
      <c r="BM246" s="245" t="s">
        <v>1083</v>
      </c>
    </row>
    <row r="247" spans="1:65" s="151" customFormat="1" ht="21.75" customHeight="1">
      <c r="A247" s="147"/>
      <c r="B247" s="148"/>
      <c r="C247" s="233" t="s">
        <v>77</v>
      </c>
      <c r="D247" s="233" t="s">
        <v>189</v>
      </c>
      <c r="E247" s="234" t="s">
        <v>2335</v>
      </c>
      <c r="F247" s="235" t="s">
        <v>2336</v>
      </c>
      <c r="G247" s="236" t="s">
        <v>2070</v>
      </c>
      <c r="H247" s="237">
        <v>3</v>
      </c>
      <c r="I247" s="88"/>
      <c r="J247" s="238">
        <f t="shared" si="30"/>
        <v>0</v>
      </c>
      <c r="K247" s="239"/>
      <c r="L247" s="148"/>
      <c r="M247" s="240" t="s">
        <v>1</v>
      </c>
      <c r="N247" s="241" t="s">
        <v>42</v>
      </c>
      <c r="O247" s="242"/>
      <c r="P247" s="243">
        <f t="shared" si="31"/>
        <v>0</v>
      </c>
      <c r="Q247" s="243">
        <v>0</v>
      </c>
      <c r="R247" s="243">
        <f t="shared" si="32"/>
        <v>0</v>
      </c>
      <c r="S247" s="243">
        <v>0</v>
      </c>
      <c r="T247" s="244">
        <f t="shared" si="33"/>
        <v>0</v>
      </c>
      <c r="U247" s="147"/>
      <c r="V247" s="147"/>
      <c r="W247" s="147"/>
      <c r="X247" s="147"/>
      <c r="Y247" s="147"/>
      <c r="Z247" s="147"/>
      <c r="AA247" s="147"/>
      <c r="AB247" s="147"/>
      <c r="AC247" s="147"/>
      <c r="AD247" s="147"/>
      <c r="AE247" s="147"/>
      <c r="AR247" s="245" t="s">
        <v>193</v>
      </c>
      <c r="AT247" s="245" t="s">
        <v>189</v>
      </c>
      <c r="AU247" s="245" t="s">
        <v>86</v>
      </c>
      <c r="AY247" s="138" t="s">
        <v>187</v>
      </c>
      <c r="BE247" s="246">
        <f t="shared" si="34"/>
        <v>0</v>
      </c>
      <c r="BF247" s="246">
        <f t="shared" si="35"/>
        <v>0</v>
      </c>
      <c r="BG247" s="246">
        <f t="shared" si="36"/>
        <v>0</v>
      </c>
      <c r="BH247" s="246">
        <f t="shared" si="37"/>
        <v>0</v>
      </c>
      <c r="BI247" s="246">
        <f t="shared" si="38"/>
        <v>0</v>
      </c>
      <c r="BJ247" s="138" t="s">
        <v>84</v>
      </c>
      <c r="BK247" s="246">
        <f t="shared" si="39"/>
        <v>0</v>
      </c>
      <c r="BL247" s="138" t="s">
        <v>193</v>
      </c>
      <c r="BM247" s="245" t="s">
        <v>1091</v>
      </c>
    </row>
    <row r="248" spans="1:65" s="151" customFormat="1" ht="21.75" customHeight="1">
      <c r="A248" s="147"/>
      <c r="B248" s="148"/>
      <c r="C248" s="233" t="s">
        <v>77</v>
      </c>
      <c r="D248" s="233" t="s">
        <v>189</v>
      </c>
      <c r="E248" s="234" t="s">
        <v>2372</v>
      </c>
      <c r="F248" s="235" t="s">
        <v>2373</v>
      </c>
      <c r="G248" s="236" t="s">
        <v>2070</v>
      </c>
      <c r="H248" s="237">
        <v>200</v>
      </c>
      <c r="I248" s="88"/>
      <c r="J248" s="238">
        <f t="shared" si="30"/>
        <v>0</v>
      </c>
      <c r="K248" s="239"/>
      <c r="L248" s="148"/>
      <c r="M248" s="240" t="s">
        <v>1</v>
      </c>
      <c r="N248" s="241" t="s">
        <v>42</v>
      </c>
      <c r="O248" s="242"/>
      <c r="P248" s="243">
        <f t="shared" si="31"/>
        <v>0</v>
      </c>
      <c r="Q248" s="243">
        <v>0</v>
      </c>
      <c r="R248" s="243">
        <f t="shared" si="32"/>
        <v>0</v>
      </c>
      <c r="S248" s="243">
        <v>0</v>
      </c>
      <c r="T248" s="244">
        <f t="shared" si="33"/>
        <v>0</v>
      </c>
      <c r="U248" s="147"/>
      <c r="V248" s="147"/>
      <c r="W248" s="147"/>
      <c r="X248" s="147"/>
      <c r="Y248" s="147"/>
      <c r="Z248" s="147"/>
      <c r="AA248" s="147"/>
      <c r="AB248" s="147"/>
      <c r="AC248" s="147"/>
      <c r="AD248" s="147"/>
      <c r="AE248" s="147"/>
      <c r="AR248" s="245" t="s">
        <v>193</v>
      </c>
      <c r="AT248" s="245" t="s">
        <v>189</v>
      </c>
      <c r="AU248" s="245" t="s">
        <v>86</v>
      </c>
      <c r="AY248" s="138" t="s">
        <v>187</v>
      </c>
      <c r="BE248" s="246">
        <f t="shared" si="34"/>
        <v>0</v>
      </c>
      <c r="BF248" s="246">
        <f t="shared" si="35"/>
        <v>0</v>
      </c>
      <c r="BG248" s="246">
        <f t="shared" si="36"/>
        <v>0</v>
      </c>
      <c r="BH248" s="246">
        <f t="shared" si="37"/>
        <v>0</v>
      </c>
      <c r="BI248" s="246">
        <f t="shared" si="38"/>
        <v>0</v>
      </c>
      <c r="BJ248" s="138" t="s">
        <v>84</v>
      </c>
      <c r="BK248" s="246">
        <f t="shared" si="39"/>
        <v>0</v>
      </c>
      <c r="BL248" s="138" t="s">
        <v>193</v>
      </c>
      <c r="BM248" s="245" t="s">
        <v>1099</v>
      </c>
    </row>
    <row r="249" spans="1:65" s="151" customFormat="1" ht="21.75" customHeight="1">
      <c r="A249" s="147"/>
      <c r="B249" s="148"/>
      <c r="C249" s="233" t="s">
        <v>77</v>
      </c>
      <c r="D249" s="233" t="s">
        <v>189</v>
      </c>
      <c r="E249" s="234" t="s">
        <v>2343</v>
      </c>
      <c r="F249" s="235" t="s">
        <v>2344</v>
      </c>
      <c r="G249" s="236" t="s">
        <v>2070</v>
      </c>
      <c r="H249" s="237">
        <v>6</v>
      </c>
      <c r="I249" s="88"/>
      <c r="J249" s="238">
        <f t="shared" si="30"/>
        <v>0</v>
      </c>
      <c r="K249" s="239"/>
      <c r="L249" s="148"/>
      <c r="M249" s="240" t="s">
        <v>1</v>
      </c>
      <c r="N249" s="241" t="s">
        <v>42</v>
      </c>
      <c r="O249" s="242"/>
      <c r="P249" s="243">
        <f t="shared" si="31"/>
        <v>0</v>
      </c>
      <c r="Q249" s="243">
        <v>0</v>
      </c>
      <c r="R249" s="243">
        <f t="shared" si="32"/>
        <v>0</v>
      </c>
      <c r="S249" s="243">
        <v>0</v>
      </c>
      <c r="T249" s="244">
        <f t="shared" si="33"/>
        <v>0</v>
      </c>
      <c r="U249" s="147"/>
      <c r="V249" s="147"/>
      <c r="W249" s="147"/>
      <c r="X249" s="147"/>
      <c r="Y249" s="147"/>
      <c r="Z249" s="147"/>
      <c r="AA249" s="147"/>
      <c r="AB249" s="147"/>
      <c r="AC249" s="147"/>
      <c r="AD249" s="147"/>
      <c r="AE249" s="147"/>
      <c r="AR249" s="245" t="s">
        <v>193</v>
      </c>
      <c r="AT249" s="245" t="s">
        <v>189</v>
      </c>
      <c r="AU249" s="245" t="s">
        <v>86</v>
      </c>
      <c r="AY249" s="138" t="s">
        <v>187</v>
      </c>
      <c r="BE249" s="246">
        <f t="shared" si="34"/>
        <v>0</v>
      </c>
      <c r="BF249" s="246">
        <f t="shared" si="35"/>
        <v>0</v>
      </c>
      <c r="BG249" s="246">
        <f t="shared" si="36"/>
        <v>0</v>
      </c>
      <c r="BH249" s="246">
        <f t="shared" si="37"/>
        <v>0</v>
      </c>
      <c r="BI249" s="246">
        <f t="shared" si="38"/>
        <v>0</v>
      </c>
      <c r="BJ249" s="138" t="s">
        <v>84</v>
      </c>
      <c r="BK249" s="246">
        <f t="shared" si="39"/>
        <v>0</v>
      </c>
      <c r="BL249" s="138" t="s">
        <v>193</v>
      </c>
      <c r="BM249" s="245" t="s">
        <v>1105</v>
      </c>
    </row>
    <row r="250" spans="1:65" s="151" customFormat="1" ht="21.75" customHeight="1">
      <c r="A250" s="147"/>
      <c r="B250" s="148"/>
      <c r="C250" s="233" t="s">
        <v>77</v>
      </c>
      <c r="D250" s="233" t="s">
        <v>189</v>
      </c>
      <c r="E250" s="234" t="s">
        <v>2345</v>
      </c>
      <c r="F250" s="235" t="s">
        <v>2346</v>
      </c>
      <c r="G250" s="236" t="s">
        <v>2135</v>
      </c>
      <c r="H250" s="90"/>
      <c r="I250" s="88"/>
      <c r="J250" s="238">
        <f t="shared" si="30"/>
        <v>0</v>
      </c>
      <c r="K250" s="239"/>
      <c r="L250" s="148"/>
      <c r="M250" s="240" t="s">
        <v>1</v>
      </c>
      <c r="N250" s="241" t="s">
        <v>42</v>
      </c>
      <c r="O250" s="242"/>
      <c r="P250" s="243">
        <f t="shared" si="31"/>
        <v>0</v>
      </c>
      <c r="Q250" s="243">
        <v>0</v>
      </c>
      <c r="R250" s="243">
        <f t="shared" si="32"/>
        <v>0</v>
      </c>
      <c r="S250" s="243">
        <v>0</v>
      </c>
      <c r="T250" s="244">
        <f t="shared" si="33"/>
        <v>0</v>
      </c>
      <c r="U250" s="147"/>
      <c r="V250" s="147"/>
      <c r="W250" s="147"/>
      <c r="X250" s="147"/>
      <c r="Y250" s="147"/>
      <c r="Z250" s="147"/>
      <c r="AA250" s="147"/>
      <c r="AB250" s="147"/>
      <c r="AC250" s="147"/>
      <c r="AD250" s="147"/>
      <c r="AE250" s="147"/>
      <c r="AR250" s="245" t="s">
        <v>193</v>
      </c>
      <c r="AT250" s="245" t="s">
        <v>189</v>
      </c>
      <c r="AU250" s="245" t="s">
        <v>86</v>
      </c>
      <c r="AY250" s="138" t="s">
        <v>187</v>
      </c>
      <c r="BE250" s="246">
        <f t="shared" si="34"/>
        <v>0</v>
      </c>
      <c r="BF250" s="246">
        <f t="shared" si="35"/>
        <v>0</v>
      </c>
      <c r="BG250" s="246">
        <f t="shared" si="36"/>
        <v>0</v>
      </c>
      <c r="BH250" s="246">
        <f t="shared" si="37"/>
        <v>0</v>
      </c>
      <c r="BI250" s="246">
        <f t="shared" si="38"/>
        <v>0</v>
      </c>
      <c r="BJ250" s="138" t="s">
        <v>84</v>
      </c>
      <c r="BK250" s="246">
        <f t="shared" si="39"/>
        <v>0</v>
      </c>
      <c r="BL250" s="138" t="s">
        <v>193</v>
      </c>
      <c r="BM250" s="245" t="s">
        <v>1113</v>
      </c>
    </row>
    <row r="251" spans="1:65" s="220" customFormat="1" ht="22.9" customHeight="1">
      <c r="B251" s="221"/>
      <c r="D251" s="222" t="s">
        <v>76</v>
      </c>
      <c r="E251" s="231" t="s">
        <v>2184</v>
      </c>
      <c r="F251" s="231" t="s">
        <v>2374</v>
      </c>
      <c r="J251" s="232">
        <f>BK251</f>
        <v>0</v>
      </c>
      <c r="L251" s="221"/>
      <c r="M251" s="225"/>
      <c r="N251" s="226"/>
      <c r="O251" s="226"/>
      <c r="P251" s="227">
        <f>SUM(P252:P280)</f>
        <v>0</v>
      </c>
      <c r="Q251" s="226"/>
      <c r="R251" s="227">
        <f>SUM(R252:R280)</f>
        <v>0</v>
      </c>
      <c r="S251" s="226"/>
      <c r="T251" s="228">
        <f>SUM(T252:T280)</f>
        <v>0</v>
      </c>
      <c r="AR251" s="222" t="s">
        <v>84</v>
      </c>
      <c r="AT251" s="229" t="s">
        <v>76</v>
      </c>
      <c r="AU251" s="229" t="s">
        <v>84</v>
      </c>
      <c r="AY251" s="222" t="s">
        <v>187</v>
      </c>
      <c r="BK251" s="230">
        <f>SUM(BK252:BK280)</f>
        <v>0</v>
      </c>
    </row>
    <row r="252" spans="1:65" s="151" customFormat="1" ht="21.75" customHeight="1">
      <c r="A252" s="147"/>
      <c r="B252" s="148"/>
      <c r="C252" s="233" t="s">
        <v>77</v>
      </c>
      <c r="D252" s="233" t="s">
        <v>189</v>
      </c>
      <c r="E252" s="234" t="s">
        <v>2375</v>
      </c>
      <c r="F252" s="235" t="s">
        <v>2376</v>
      </c>
      <c r="G252" s="236" t="s">
        <v>2070</v>
      </c>
      <c r="H252" s="237">
        <v>1</v>
      </c>
      <c r="I252" s="88"/>
      <c r="J252" s="238">
        <f t="shared" ref="J252:J280" si="40">ROUND(I252*H252,2)</f>
        <v>0</v>
      </c>
      <c r="K252" s="239"/>
      <c r="L252" s="148"/>
      <c r="M252" s="240" t="s">
        <v>1</v>
      </c>
      <c r="N252" s="241" t="s">
        <v>42</v>
      </c>
      <c r="O252" s="242"/>
      <c r="P252" s="243">
        <f t="shared" ref="P252:P280" si="41">O252*H252</f>
        <v>0</v>
      </c>
      <c r="Q252" s="243">
        <v>0</v>
      </c>
      <c r="R252" s="243">
        <f t="shared" ref="R252:R280" si="42">Q252*H252</f>
        <v>0</v>
      </c>
      <c r="S252" s="243">
        <v>0</v>
      </c>
      <c r="T252" s="244">
        <f t="shared" ref="T252:T280" si="43">S252*H252</f>
        <v>0</v>
      </c>
      <c r="U252" s="147"/>
      <c r="V252" s="147"/>
      <c r="W252" s="147"/>
      <c r="X252" s="147"/>
      <c r="Y252" s="147"/>
      <c r="Z252" s="147"/>
      <c r="AA252" s="147"/>
      <c r="AB252" s="147"/>
      <c r="AC252" s="147"/>
      <c r="AD252" s="147"/>
      <c r="AE252" s="147"/>
      <c r="AR252" s="245" t="s">
        <v>193</v>
      </c>
      <c r="AT252" s="245" t="s">
        <v>189</v>
      </c>
      <c r="AU252" s="245" t="s">
        <v>86</v>
      </c>
      <c r="AY252" s="138" t="s">
        <v>187</v>
      </c>
      <c r="BE252" s="246">
        <f t="shared" ref="BE252:BE280" si="44">IF(N252="základní",J252,0)</f>
        <v>0</v>
      </c>
      <c r="BF252" s="246">
        <f t="shared" ref="BF252:BF280" si="45">IF(N252="snížená",J252,0)</f>
        <v>0</v>
      </c>
      <c r="BG252" s="246">
        <f t="shared" ref="BG252:BG280" si="46">IF(N252="zákl. přenesená",J252,0)</f>
        <v>0</v>
      </c>
      <c r="BH252" s="246">
        <f t="shared" ref="BH252:BH280" si="47">IF(N252="sníž. přenesená",J252,0)</f>
        <v>0</v>
      </c>
      <c r="BI252" s="246">
        <f t="shared" ref="BI252:BI280" si="48">IF(N252="nulová",J252,0)</f>
        <v>0</v>
      </c>
      <c r="BJ252" s="138" t="s">
        <v>84</v>
      </c>
      <c r="BK252" s="246">
        <f t="shared" ref="BK252:BK280" si="49">ROUND(I252*H252,2)</f>
        <v>0</v>
      </c>
      <c r="BL252" s="138" t="s">
        <v>193</v>
      </c>
      <c r="BM252" s="245" t="s">
        <v>1121</v>
      </c>
    </row>
    <row r="253" spans="1:65" s="151" customFormat="1" ht="21.75" customHeight="1">
      <c r="A253" s="147"/>
      <c r="B253" s="148"/>
      <c r="C253" s="233" t="s">
        <v>77</v>
      </c>
      <c r="D253" s="233" t="s">
        <v>189</v>
      </c>
      <c r="E253" s="234" t="s">
        <v>2279</v>
      </c>
      <c r="F253" s="235" t="s">
        <v>2280</v>
      </c>
      <c r="G253" s="236" t="s">
        <v>2070</v>
      </c>
      <c r="H253" s="237">
        <v>1</v>
      </c>
      <c r="I253" s="88"/>
      <c r="J253" s="238">
        <f t="shared" si="40"/>
        <v>0</v>
      </c>
      <c r="K253" s="239"/>
      <c r="L253" s="148"/>
      <c r="M253" s="240" t="s">
        <v>1</v>
      </c>
      <c r="N253" s="241" t="s">
        <v>42</v>
      </c>
      <c r="O253" s="242"/>
      <c r="P253" s="243">
        <f t="shared" si="41"/>
        <v>0</v>
      </c>
      <c r="Q253" s="243">
        <v>0</v>
      </c>
      <c r="R253" s="243">
        <f t="shared" si="42"/>
        <v>0</v>
      </c>
      <c r="S253" s="243">
        <v>0</v>
      </c>
      <c r="T253" s="244">
        <f t="shared" si="43"/>
        <v>0</v>
      </c>
      <c r="U253" s="147"/>
      <c r="V253" s="147"/>
      <c r="W253" s="147"/>
      <c r="X253" s="147"/>
      <c r="Y253" s="147"/>
      <c r="Z253" s="147"/>
      <c r="AA253" s="147"/>
      <c r="AB253" s="147"/>
      <c r="AC253" s="147"/>
      <c r="AD253" s="147"/>
      <c r="AE253" s="147"/>
      <c r="AR253" s="245" t="s">
        <v>193</v>
      </c>
      <c r="AT253" s="245" t="s">
        <v>189</v>
      </c>
      <c r="AU253" s="245" t="s">
        <v>86</v>
      </c>
      <c r="AY253" s="138" t="s">
        <v>187</v>
      </c>
      <c r="BE253" s="246">
        <f t="shared" si="44"/>
        <v>0</v>
      </c>
      <c r="BF253" s="246">
        <f t="shared" si="45"/>
        <v>0</v>
      </c>
      <c r="BG253" s="246">
        <f t="shared" si="46"/>
        <v>0</v>
      </c>
      <c r="BH253" s="246">
        <f t="shared" si="47"/>
        <v>0</v>
      </c>
      <c r="BI253" s="246">
        <f t="shared" si="48"/>
        <v>0</v>
      </c>
      <c r="BJ253" s="138" t="s">
        <v>84</v>
      </c>
      <c r="BK253" s="246">
        <f t="shared" si="49"/>
        <v>0</v>
      </c>
      <c r="BL253" s="138" t="s">
        <v>193</v>
      </c>
      <c r="BM253" s="245" t="s">
        <v>1129</v>
      </c>
    </row>
    <row r="254" spans="1:65" s="151" customFormat="1" ht="16.5" customHeight="1">
      <c r="A254" s="147"/>
      <c r="B254" s="148"/>
      <c r="C254" s="233" t="s">
        <v>77</v>
      </c>
      <c r="D254" s="233" t="s">
        <v>189</v>
      </c>
      <c r="E254" s="234" t="s">
        <v>2220</v>
      </c>
      <c r="F254" s="235" t="s">
        <v>2221</v>
      </c>
      <c r="G254" s="236" t="s">
        <v>2070</v>
      </c>
      <c r="H254" s="237">
        <v>1</v>
      </c>
      <c r="I254" s="88"/>
      <c r="J254" s="238">
        <f t="shared" si="40"/>
        <v>0</v>
      </c>
      <c r="K254" s="239"/>
      <c r="L254" s="148"/>
      <c r="M254" s="240" t="s">
        <v>1</v>
      </c>
      <c r="N254" s="241" t="s">
        <v>42</v>
      </c>
      <c r="O254" s="242"/>
      <c r="P254" s="243">
        <f t="shared" si="41"/>
        <v>0</v>
      </c>
      <c r="Q254" s="243">
        <v>0</v>
      </c>
      <c r="R254" s="243">
        <f t="shared" si="42"/>
        <v>0</v>
      </c>
      <c r="S254" s="243">
        <v>0</v>
      </c>
      <c r="T254" s="244">
        <f t="shared" si="43"/>
        <v>0</v>
      </c>
      <c r="U254" s="147"/>
      <c r="V254" s="147"/>
      <c r="W254" s="147"/>
      <c r="X254" s="147"/>
      <c r="Y254" s="147"/>
      <c r="Z254" s="147"/>
      <c r="AA254" s="147"/>
      <c r="AB254" s="147"/>
      <c r="AC254" s="147"/>
      <c r="AD254" s="147"/>
      <c r="AE254" s="147"/>
      <c r="AR254" s="245" t="s">
        <v>193</v>
      </c>
      <c r="AT254" s="245" t="s">
        <v>189</v>
      </c>
      <c r="AU254" s="245" t="s">
        <v>86</v>
      </c>
      <c r="AY254" s="138" t="s">
        <v>187</v>
      </c>
      <c r="BE254" s="246">
        <f t="shared" si="44"/>
        <v>0</v>
      </c>
      <c r="BF254" s="246">
        <f t="shared" si="45"/>
        <v>0</v>
      </c>
      <c r="BG254" s="246">
        <f t="shared" si="46"/>
        <v>0</v>
      </c>
      <c r="BH254" s="246">
        <f t="shared" si="47"/>
        <v>0</v>
      </c>
      <c r="BI254" s="246">
        <f t="shared" si="48"/>
        <v>0</v>
      </c>
      <c r="BJ254" s="138" t="s">
        <v>84</v>
      </c>
      <c r="BK254" s="246">
        <f t="shared" si="49"/>
        <v>0</v>
      </c>
      <c r="BL254" s="138" t="s">
        <v>193</v>
      </c>
      <c r="BM254" s="245" t="s">
        <v>1137</v>
      </c>
    </row>
    <row r="255" spans="1:65" s="151" customFormat="1" ht="16.5" customHeight="1">
      <c r="A255" s="147"/>
      <c r="B255" s="148"/>
      <c r="C255" s="233" t="s">
        <v>77</v>
      </c>
      <c r="D255" s="233" t="s">
        <v>189</v>
      </c>
      <c r="E255" s="234" t="s">
        <v>2350</v>
      </c>
      <c r="F255" s="235" t="s">
        <v>2351</v>
      </c>
      <c r="G255" s="236" t="s">
        <v>2070</v>
      </c>
      <c r="H255" s="237">
        <v>1</v>
      </c>
      <c r="I255" s="88"/>
      <c r="J255" s="238">
        <f t="shared" si="40"/>
        <v>0</v>
      </c>
      <c r="K255" s="239"/>
      <c r="L255" s="148"/>
      <c r="M255" s="240" t="s">
        <v>1</v>
      </c>
      <c r="N255" s="241" t="s">
        <v>42</v>
      </c>
      <c r="O255" s="242"/>
      <c r="P255" s="243">
        <f t="shared" si="41"/>
        <v>0</v>
      </c>
      <c r="Q255" s="243">
        <v>0</v>
      </c>
      <c r="R255" s="243">
        <f t="shared" si="42"/>
        <v>0</v>
      </c>
      <c r="S255" s="243">
        <v>0</v>
      </c>
      <c r="T255" s="244">
        <f t="shared" si="43"/>
        <v>0</v>
      </c>
      <c r="U255" s="147"/>
      <c r="V255" s="147"/>
      <c r="W255" s="147"/>
      <c r="X255" s="147"/>
      <c r="Y255" s="147"/>
      <c r="Z255" s="147"/>
      <c r="AA255" s="147"/>
      <c r="AB255" s="147"/>
      <c r="AC255" s="147"/>
      <c r="AD255" s="147"/>
      <c r="AE255" s="147"/>
      <c r="AR255" s="245" t="s">
        <v>193</v>
      </c>
      <c r="AT255" s="245" t="s">
        <v>189</v>
      </c>
      <c r="AU255" s="245" t="s">
        <v>86</v>
      </c>
      <c r="AY255" s="138" t="s">
        <v>187</v>
      </c>
      <c r="BE255" s="246">
        <f t="shared" si="44"/>
        <v>0</v>
      </c>
      <c r="BF255" s="246">
        <f t="shared" si="45"/>
        <v>0</v>
      </c>
      <c r="BG255" s="246">
        <f t="shared" si="46"/>
        <v>0</v>
      </c>
      <c r="BH255" s="246">
        <f t="shared" si="47"/>
        <v>0</v>
      </c>
      <c r="BI255" s="246">
        <f t="shared" si="48"/>
        <v>0</v>
      </c>
      <c r="BJ255" s="138" t="s">
        <v>84</v>
      </c>
      <c r="BK255" s="246">
        <f t="shared" si="49"/>
        <v>0</v>
      </c>
      <c r="BL255" s="138" t="s">
        <v>193</v>
      </c>
      <c r="BM255" s="245" t="s">
        <v>1145</v>
      </c>
    </row>
    <row r="256" spans="1:65" s="151" customFormat="1" ht="33" customHeight="1">
      <c r="A256" s="147"/>
      <c r="B256" s="148"/>
      <c r="C256" s="233" t="s">
        <v>77</v>
      </c>
      <c r="D256" s="233" t="s">
        <v>189</v>
      </c>
      <c r="E256" s="234" t="s">
        <v>2377</v>
      </c>
      <c r="F256" s="235" t="s">
        <v>2378</v>
      </c>
      <c r="G256" s="236" t="s">
        <v>2070</v>
      </c>
      <c r="H256" s="237">
        <v>1</v>
      </c>
      <c r="I256" s="88"/>
      <c r="J256" s="238">
        <f t="shared" si="40"/>
        <v>0</v>
      </c>
      <c r="K256" s="239"/>
      <c r="L256" s="148"/>
      <c r="M256" s="240" t="s">
        <v>1</v>
      </c>
      <c r="N256" s="241" t="s">
        <v>42</v>
      </c>
      <c r="O256" s="242"/>
      <c r="P256" s="243">
        <f t="shared" si="41"/>
        <v>0</v>
      </c>
      <c r="Q256" s="243">
        <v>0</v>
      </c>
      <c r="R256" s="243">
        <f t="shared" si="42"/>
        <v>0</v>
      </c>
      <c r="S256" s="243">
        <v>0</v>
      </c>
      <c r="T256" s="244">
        <f t="shared" si="43"/>
        <v>0</v>
      </c>
      <c r="U256" s="147"/>
      <c r="V256" s="147"/>
      <c r="W256" s="147"/>
      <c r="X256" s="147"/>
      <c r="Y256" s="147"/>
      <c r="Z256" s="147"/>
      <c r="AA256" s="147"/>
      <c r="AB256" s="147"/>
      <c r="AC256" s="147"/>
      <c r="AD256" s="147"/>
      <c r="AE256" s="147"/>
      <c r="AR256" s="245" t="s">
        <v>193</v>
      </c>
      <c r="AT256" s="245" t="s">
        <v>189</v>
      </c>
      <c r="AU256" s="245" t="s">
        <v>86</v>
      </c>
      <c r="AY256" s="138" t="s">
        <v>187</v>
      </c>
      <c r="BE256" s="246">
        <f t="shared" si="44"/>
        <v>0</v>
      </c>
      <c r="BF256" s="246">
        <f t="shared" si="45"/>
        <v>0</v>
      </c>
      <c r="BG256" s="246">
        <f t="shared" si="46"/>
        <v>0</v>
      </c>
      <c r="BH256" s="246">
        <f t="shared" si="47"/>
        <v>0</v>
      </c>
      <c r="BI256" s="246">
        <f t="shared" si="48"/>
        <v>0</v>
      </c>
      <c r="BJ256" s="138" t="s">
        <v>84</v>
      </c>
      <c r="BK256" s="246">
        <f t="shared" si="49"/>
        <v>0</v>
      </c>
      <c r="BL256" s="138" t="s">
        <v>193</v>
      </c>
      <c r="BM256" s="245" t="s">
        <v>1153</v>
      </c>
    </row>
    <row r="257" spans="1:65" s="151" customFormat="1" ht="16.5" customHeight="1">
      <c r="A257" s="147"/>
      <c r="B257" s="148"/>
      <c r="C257" s="233" t="s">
        <v>77</v>
      </c>
      <c r="D257" s="233" t="s">
        <v>189</v>
      </c>
      <c r="E257" s="234" t="s">
        <v>2379</v>
      </c>
      <c r="F257" s="235" t="s">
        <v>2380</v>
      </c>
      <c r="G257" s="236" t="s">
        <v>2070</v>
      </c>
      <c r="H257" s="237">
        <v>3</v>
      </c>
      <c r="I257" s="88"/>
      <c r="J257" s="238">
        <f t="shared" si="40"/>
        <v>0</v>
      </c>
      <c r="K257" s="239"/>
      <c r="L257" s="148"/>
      <c r="M257" s="240" t="s">
        <v>1</v>
      </c>
      <c r="N257" s="241" t="s">
        <v>42</v>
      </c>
      <c r="O257" s="242"/>
      <c r="P257" s="243">
        <f t="shared" si="41"/>
        <v>0</v>
      </c>
      <c r="Q257" s="243">
        <v>0</v>
      </c>
      <c r="R257" s="243">
        <f t="shared" si="42"/>
        <v>0</v>
      </c>
      <c r="S257" s="243">
        <v>0</v>
      </c>
      <c r="T257" s="244">
        <f t="shared" si="43"/>
        <v>0</v>
      </c>
      <c r="U257" s="147"/>
      <c r="V257" s="147"/>
      <c r="W257" s="147"/>
      <c r="X257" s="147"/>
      <c r="Y257" s="147"/>
      <c r="Z257" s="147"/>
      <c r="AA257" s="147"/>
      <c r="AB257" s="147"/>
      <c r="AC257" s="147"/>
      <c r="AD257" s="147"/>
      <c r="AE257" s="147"/>
      <c r="AR257" s="245" t="s">
        <v>193</v>
      </c>
      <c r="AT257" s="245" t="s">
        <v>189</v>
      </c>
      <c r="AU257" s="245" t="s">
        <v>86</v>
      </c>
      <c r="AY257" s="138" t="s">
        <v>187</v>
      </c>
      <c r="BE257" s="246">
        <f t="shared" si="44"/>
        <v>0</v>
      </c>
      <c r="BF257" s="246">
        <f t="shared" si="45"/>
        <v>0</v>
      </c>
      <c r="BG257" s="246">
        <f t="shared" si="46"/>
        <v>0</v>
      </c>
      <c r="BH257" s="246">
        <f t="shared" si="47"/>
        <v>0</v>
      </c>
      <c r="BI257" s="246">
        <f t="shared" si="48"/>
        <v>0</v>
      </c>
      <c r="BJ257" s="138" t="s">
        <v>84</v>
      </c>
      <c r="BK257" s="246">
        <f t="shared" si="49"/>
        <v>0</v>
      </c>
      <c r="BL257" s="138" t="s">
        <v>193</v>
      </c>
      <c r="BM257" s="245" t="s">
        <v>1163</v>
      </c>
    </row>
    <row r="258" spans="1:65" s="151" customFormat="1" ht="16.5" customHeight="1">
      <c r="A258" s="147"/>
      <c r="B258" s="148"/>
      <c r="C258" s="233" t="s">
        <v>77</v>
      </c>
      <c r="D258" s="233" t="s">
        <v>189</v>
      </c>
      <c r="E258" s="234" t="s">
        <v>2287</v>
      </c>
      <c r="F258" s="235" t="s">
        <v>2288</v>
      </c>
      <c r="G258" s="236" t="s">
        <v>296</v>
      </c>
      <c r="H258" s="237">
        <v>20</v>
      </c>
      <c r="I258" s="88"/>
      <c r="J258" s="238">
        <f t="shared" si="40"/>
        <v>0</v>
      </c>
      <c r="K258" s="239"/>
      <c r="L258" s="148"/>
      <c r="M258" s="240" t="s">
        <v>1</v>
      </c>
      <c r="N258" s="241" t="s">
        <v>42</v>
      </c>
      <c r="O258" s="242"/>
      <c r="P258" s="243">
        <f t="shared" si="41"/>
        <v>0</v>
      </c>
      <c r="Q258" s="243">
        <v>0</v>
      </c>
      <c r="R258" s="243">
        <f t="shared" si="42"/>
        <v>0</v>
      </c>
      <c r="S258" s="243">
        <v>0</v>
      </c>
      <c r="T258" s="244">
        <f t="shared" si="43"/>
        <v>0</v>
      </c>
      <c r="U258" s="147"/>
      <c r="V258" s="147"/>
      <c r="W258" s="147"/>
      <c r="X258" s="147"/>
      <c r="Y258" s="147"/>
      <c r="Z258" s="147"/>
      <c r="AA258" s="147"/>
      <c r="AB258" s="147"/>
      <c r="AC258" s="147"/>
      <c r="AD258" s="147"/>
      <c r="AE258" s="147"/>
      <c r="AR258" s="245" t="s">
        <v>193</v>
      </c>
      <c r="AT258" s="245" t="s">
        <v>189</v>
      </c>
      <c r="AU258" s="245" t="s">
        <v>86</v>
      </c>
      <c r="AY258" s="138" t="s">
        <v>187</v>
      </c>
      <c r="BE258" s="246">
        <f t="shared" si="44"/>
        <v>0</v>
      </c>
      <c r="BF258" s="246">
        <f t="shared" si="45"/>
        <v>0</v>
      </c>
      <c r="BG258" s="246">
        <f t="shared" si="46"/>
        <v>0</v>
      </c>
      <c r="BH258" s="246">
        <f t="shared" si="47"/>
        <v>0</v>
      </c>
      <c r="BI258" s="246">
        <f t="shared" si="48"/>
        <v>0</v>
      </c>
      <c r="BJ258" s="138" t="s">
        <v>84</v>
      </c>
      <c r="BK258" s="246">
        <f t="shared" si="49"/>
        <v>0</v>
      </c>
      <c r="BL258" s="138" t="s">
        <v>193</v>
      </c>
      <c r="BM258" s="245" t="s">
        <v>1171</v>
      </c>
    </row>
    <row r="259" spans="1:65" s="151" customFormat="1" ht="16.5" customHeight="1">
      <c r="A259" s="147"/>
      <c r="B259" s="148"/>
      <c r="C259" s="233" t="s">
        <v>77</v>
      </c>
      <c r="D259" s="233" t="s">
        <v>189</v>
      </c>
      <c r="E259" s="234" t="s">
        <v>2354</v>
      </c>
      <c r="F259" s="235" t="s">
        <v>2355</v>
      </c>
      <c r="G259" s="236" t="s">
        <v>2070</v>
      </c>
      <c r="H259" s="237">
        <v>9</v>
      </c>
      <c r="I259" s="88"/>
      <c r="J259" s="238">
        <f t="shared" si="40"/>
        <v>0</v>
      </c>
      <c r="K259" s="239"/>
      <c r="L259" s="148"/>
      <c r="M259" s="240" t="s">
        <v>1</v>
      </c>
      <c r="N259" s="241" t="s">
        <v>42</v>
      </c>
      <c r="O259" s="242"/>
      <c r="P259" s="243">
        <f t="shared" si="41"/>
        <v>0</v>
      </c>
      <c r="Q259" s="243">
        <v>0</v>
      </c>
      <c r="R259" s="243">
        <f t="shared" si="42"/>
        <v>0</v>
      </c>
      <c r="S259" s="243">
        <v>0</v>
      </c>
      <c r="T259" s="244">
        <f t="shared" si="43"/>
        <v>0</v>
      </c>
      <c r="U259" s="147"/>
      <c r="V259" s="147"/>
      <c r="W259" s="147"/>
      <c r="X259" s="147"/>
      <c r="Y259" s="147"/>
      <c r="Z259" s="147"/>
      <c r="AA259" s="147"/>
      <c r="AB259" s="147"/>
      <c r="AC259" s="147"/>
      <c r="AD259" s="147"/>
      <c r="AE259" s="147"/>
      <c r="AR259" s="245" t="s">
        <v>193</v>
      </c>
      <c r="AT259" s="245" t="s">
        <v>189</v>
      </c>
      <c r="AU259" s="245" t="s">
        <v>86</v>
      </c>
      <c r="AY259" s="138" t="s">
        <v>187</v>
      </c>
      <c r="BE259" s="246">
        <f t="shared" si="44"/>
        <v>0</v>
      </c>
      <c r="BF259" s="246">
        <f t="shared" si="45"/>
        <v>0</v>
      </c>
      <c r="BG259" s="246">
        <f t="shared" si="46"/>
        <v>0</v>
      </c>
      <c r="BH259" s="246">
        <f t="shared" si="47"/>
        <v>0</v>
      </c>
      <c r="BI259" s="246">
        <f t="shared" si="48"/>
        <v>0</v>
      </c>
      <c r="BJ259" s="138" t="s">
        <v>84</v>
      </c>
      <c r="BK259" s="246">
        <f t="shared" si="49"/>
        <v>0</v>
      </c>
      <c r="BL259" s="138" t="s">
        <v>193</v>
      </c>
      <c r="BM259" s="245" t="s">
        <v>1179</v>
      </c>
    </row>
    <row r="260" spans="1:65" s="151" customFormat="1" ht="21.75" customHeight="1">
      <c r="A260" s="147"/>
      <c r="B260" s="148"/>
      <c r="C260" s="233" t="s">
        <v>77</v>
      </c>
      <c r="D260" s="233" t="s">
        <v>189</v>
      </c>
      <c r="E260" s="234" t="s">
        <v>2271</v>
      </c>
      <c r="F260" s="235" t="s">
        <v>2272</v>
      </c>
      <c r="G260" s="236" t="s">
        <v>2273</v>
      </c>
      <c r="H260" s="237">
        <v>1</v>
      </c>
      <c r="I260" s="88"/>
      <c r="J260" s="238">
        <f t="shared" si="40"/>
        <v>0</v>
      </c>
      <c r="K260" s="239"/>
      <c r="L260" s="148"/>
      <c r="M260" s="240" t="s">
        <v>1</v>
      </c>
      <c r="N260" s="241" t="s">
        <v>42</v>
      </c>
      <c r="O260" s="242"/>
      <c r="P260" s="243">
        <f t="shared" si="41"/>
        <v>0</v>
      </c>
      <c r="Q260" s="243">
        <v>0</v>
      </c>
      <c r="R260" s="243">
        <f t="shared" si="42"/>
        <v>0</v>
      </c>
      <c r="S260" s="243">
        <v>0</v>
      </c>
      <c r="T260" s="244">
        <f t="shared" si="43"/>
        <v>0</v>
      </c>
      <c r="U260" s="147"/>
      <c r="V260" s="147"/>
      <c r="W260" s="147"/>
      <c r="X260" s="147"/>
      <c r="Y260" s="147"/>
      <c r="Z260" s="147"/>
      <c r="AA260" s="147"/>
      <c r="AB260" s="147"/>
      <c r="AC260" s="147"/>
      <c r="AD260" s="147"/>
      <c r="AE260" s="147"/>
      <c r="AR260" s="245" t="s">
        <v>193</v>
      </c>
      <c r="AT260" s="245" t="s">
        <v>189</v>
      </c>
      <c r="AU260" s="245" t="s">
        <v>86</v>
      </c>
      <c r="AY260" s="138" t="s">
        <v>187</v>
      </c>
      <c r="BE260" s="246">
        <f t="shared" si="44"/>
        <v>0</v>
      </c>
      <c r="BF260" s="246">
        <f t="shared" si="45"/>
        <v>0</v>
      </c>
      <c r="BG260" s="246">
        <f t="shared" si="46"/>
        <v>0</v>
      </c>
      <c r="BH260" s="246">
        <f t="shared" si="47"/>
        <v>0</v>
      </c>
      <c r="BI260" s="246">
        <f t="shared" si="48"/>
        <v>0</v>
      </c>
      <c r="BJ260" s="138" t="s">
        <v>84</v>
      </c>
      <c r="BK260" s="246">
        <f t="shared" si="49"/>
        <v>0</v>
      </c>
      <c r="BL260" s="138" t="s">
        <v>193</v>
      </c>
      <c r="BM260" s="245" t="s">
        <v>1187</v>
      </c>
    </row>
    <row r="261" spans="1:65" s="151" customFormat="1" ht="21.75" customHeight="1">
      <c r="A261" s="147"/>
      <c r="B261" s="148"/>
      <c r="C261" s="233" t="s">
        <v>77</v>
      </c>
      <c r="D261" s="233" t="s">
        <v>189</v>
      </c>
      <c r="E261" s="234" t="s">
        <v>2238</v>
      </c>
      <c r="F261" s="235" t="s">
        <v>2239</v>
      </c>
      <c r="G261" s="236" t="s">
        <v>2070</v>
      </c>
      <c r="H261" s="237">
        <v>1</v>
      </c>
      <c r="I261" s="88"/>
      <c r="J261" s="238">
        <f t="shared" si="40"/>
        <v>0</v>
      </c>
      <c r="K261" s="239"/>
      <c r="L261" s="148"/>
      <c r="M261" s="240" t="s">
        <v>1</v>
      </c>
      <c r="N261" s="241" t="s">
        <v>42</v>
      </c>
      <c r="O261" s="242"/>
      <c r="P261" s="243">
        <f t="shared" si="41"/>
        <v>0</v>
      </c>
      <c r="Q261" s="243">
        <v>0</v>
      </c>
      <c r="R261" s="243">
        <f t="shared" si="42"/>
        <v>0</v>
      </c>
      <c r="S261" s="243">
        <v>0</v>
      </c>
      <c r="T261" s="244">
        <f t="shared" si="43"/>
        <v>0</v>
      </c>
      <c r="U261" s="147"/>
      <c r="V261" s="147"/>
      <c r="W261" s="147"/>
      <c r="X261" s="147"/>
      <c r="Y261" s="147"/>
      <c r="Z261" s="147"/>
      <c r="AA261" s="147"/>
      <c r="AB261" s="147"/>
      <c r="AC261" s="147"/>
      <c r="AD261" s="147"/>
      <c r="AE261" s="147"/>
      <c r="AR261" s="245" t="s">
        <v>193</v>
      </c>
      <c r="AT261" s="245" t="s">
        <v>189</v>
      </c>
      <c r="AU261" s="245" t="s">
        <v>86</v>
      </c>
      <c r="AY261" s="138" t="s">
        <v>187</v>
      </c>
      <c r="BE261" s="246">
        <f t="shared" si="44"/>
        <v>0</v>
      </c>
      <c r="BF261" s="246">
        <f t="shared" si="45"/>
        <v>0</v>
      </c>
      <c r="BG261" s="246">
        <f t="shared" si="46"/>
        <v>0</v>
      </c>
      <c r="BH261" s="246">
        <f t="shared" si="47"/>
        <v>0</v>
      </c>
      <c r="BI261" s="246">
        <f t="shared" si="48"/>
        <v>0</v>
      </c>
      <c r="BJ261" s="138" t="s">
        <v>84</v>
      </c>
      <c r="BK261" s="246">
        <f t="shared" si="49"/>
        <v>0</v>
      </c>
      <c r="BL261" s="138" t="s">
        <v>193</v>
      </c>
      <c r="BM261" s="245" t="s">
        <v>1197</v>
      </c>
    </row>
    <row r="262" spans="1:65" s="151" customFormat="1" ht="21.75" customHeight="1">
      <c r="A262" s="147"/>
      <c r="B262" s="148"/>
      <c r="C262" s="233" t="s">
        <v>77</v>
      </c>
      <c r="D262" s="233" t="s">
        <v>189</v>
      </c>
      <c r="E262" s="234" t="s">
        <v>2295</v>
      </c>
      <c r="F262" s="235" t="s">
        <v>2296</v>
      </c>
      <c r="G262" s="236" t="s">
        <v>2070</v>
      </c>
      <c r="H262" s="237">
        <v>1</v>
      </c>
      <c r="I262" s="88"/>
      <c r="J262" s="238">
        <f t="shared" si="40"/>
        <v>0</v>
      </c>
      <c r="K262" s="239"/>
      <c r="L262" s="148"/>
      <c r="M262" s="240" t="s">
        <v>1</v>
      </c>
      <c r="N262" s="241" t="s">
        <v>42</v>
      </c>
      <c r="O262" s="242"/>
      <c r="P262" s="243">
        <f t="shared" si="41"/>
        <v>0</v>
      </c>
      <c r="Q262" s="243">
        <v>0</v>
      </c>
      <c r="R262" s="243">
        <f t="shared" si="42"/>
        <v>0</v>
      </c>
      <c r="S262" s="243">
        <v>0</v>
      </c>
      <c r="T262" s="244">
        <f t="shared" si="43"/>
        <v>0</v>
      </c>
      <c r="U262" s="147"/>
      <c r="V262" s="147"/>
      <c r="W262" s="147"/>
      <c r="X262" s="147"/>
      <c r="Y262" s="147"/>
      <c r="Z262" s="147"/>
      <c r="AA262" s="147"/>
      <c r="AB262" s="147"/>
      <c r="AC262" s="147"/>
      <c r="AD262" s="147"/>
      <c r="AE262" s="147"/>
      <c r="AR262" s="245" t="s">
        <v>193</v>
      </c>
      <c r="AT262" s="245" t="s">
        <v>189</v>
      </c>
      <c r="AU262" s="245" t="s">
        <v>86</v>
      </c>
      <c r="AY262" s="138" t="s">
        <v>187</v>
      </c>
      <c r="BE262" s="246">
        <f t="shared" si="44"/>
        <v>0</v>
      </c>
      <c r="BF262" s="246">
        <f t="shared" si="45"/>
        <v>0</v>
      </c>
      <c r="BG262" s="246">
        <f t="shared" si="46"/>
        <v>0</v>
      </c>
      <c r="BH262" s="246">
        <f t="shared" si="47"/>
        <v>0</v>
      </c>
      <c r="BI262" s="246">
        <f t="shared" si="48"/>
        <v>0</v>
      </c>
      <c r="BJ262" s="138" t="s">
        <v>84</v>
      </c>
      <c r="BK262" s="246">
        <f t="shared" si="49"/>
        <v>0</v>
      </c>
      <c r="BL262" s="138" t="s">
        <v>193</v>
      </c>
      <c r="BM262" s="245" t="s">
        <v>1205</v>
      </c>
    </row>
    <row r="263" spans="1:65" s="151" customFormat="1" ht="21.75" customHeight="1">
      <c r="A263" s="147"/>
      <c r="B263" s="148"/>
      <c r="C263" s="233" t="s">
        <v>77</v>
      </c>
      <c r="D263" s="233" t="s">
        <v>189</v>
      </c>
      <c r="E263" s="234" t="s">
        <v>2381</v>
      </c>
      <c r="F263" s="235" t="s">
        <v>2382</v>
      </c>
      <c r="G263" s="236" t="s">
        <v>2070</v>
      </c>
      <c r="H263" s="237">
        <v>1</v>
      </c>
      <c r="I263" s="88"/>
      <c r="J263" s="238">
        <f t="shared" si="40"/>
        <v>0</v>
      </c>
      <c r="K263" s="239"/>
      <c r="L263" s="148"/>
      <c r="M263" s="240" t="s">
        <v>1</v>
      </c>
      <c r="N263" s="241" t="s">
        <v>42</v>
      </c>
      <c r="O263" s="242"/>
      <c r="P263" s="243">
        <f t="shared" si="41"/>
        <v>0</v>
      </c>
      <c r="Q263" s="243">
        <v>0</v>
      </c>
      <c r="R263" s="243">
        <f t="shared" si="42"/>
        <v>0</v>
      </c>
      <c r="S263" s="243">
        <v>0</v>
      </c>
      <c r="T263" s="244">
        <f t="shared" si="43"/>
        <v>0</v>
      </c>
      <c r="U263" s="147"/>
      <c r="V263" s="147"/>
      <c r="W263" s="147"/>
      <c r="X263" s="147"/>
      <c r="Y263" s="147"/>
      <c r="Z263" s="147"/>
      <c r="AA263" s="147"/>
      <c r="AB263" s="147"/>
      <c r="AC263" s="147"/>
      <c r="AD263" s="147"/>
      <c r="AE263" s="147"/>
      <c r="AR263" s="245" t="s">
        <v>193</v>
      </c>
      <c r="AT263" s="245" t="s">
        <v>189</v>
      </c>
      <c r="AU263" s="245" t="s">
        <v>86</v>
      </c>
      <c r="AY263" s="138" t="s">
        <v>187</v>
      </c>
      <c r="BE263" s="246">
        <f t="shared" si="44"/>
        <v>0</v>
      </c>
      <c r="BF263" s="246">
        <f t="shared" si="45"/>
        <v>0</v>
      </c>
      <c r="BG263" s="246">
        <f t="shared" si="46"/>
        <v>0</v>
      </c>
      <c r="BH263" s="246">
        <f t="shared" si="47"/>
        <v>0</v>
      </c>
      <c r="BI263" s="246">
        <f t="shared" si="48"/>
        <v>0</v>
      </c>
      <c r="BJ263" s="138" t="s">
        <v>84</v>
      </c>
      <c r="BK263" s="246">
        <f t="shared" si="49"/>
        <v>0</v>
      </c>
      <c r="BL263" s="138" t="s">
        <v>193</v>
      </c>
      <c r="BM263" s="245" t="s">
        <v>1213</v>
      </c>
    </row>
    <row r="264" spans="1:65" s="151" customFormat="1" ht="21.75" customHeight="1">
      <c r="A264" s="147"/>
      <c r="B264" s="148"/>
      <c r="C264" s="233" t="s">
        <v>77</v>
      </c>
      <c r="D264" s="233" t="s">
        <v>189</v>
      </c>
      <c r="E264" s="234" t="s">
        <v>2234</v>
      </c>
      <c r="F264" s="235" t="s">
        <v>2235</v>
      </c>
      <c r="G264" s="236" t="s">
        <v>1049</v>
      </c>
      <c r="H264" s="237">
        <v>40</v>
      </c>
      <c r="I264" s="88"/>
      <c r="J264" s="238">
        <f t="shared" si="40"/>
        <v>0</v>
      </c>
      <c r="K264" s="239"/>
      <c r="L264" s="148"/>
      <c r="M264" s="240" t="s">
        <v>1</v>
      </c>
      <c r="N264" s="241" t="s">
        <v>42</v>
      </c>
      <c r="O264" s="242"/>
      <c r="P264" s="243">
        <f t="shared" si="41"/>
        <v>0</v>
      </c>
      <c r="Q264" s="243">
        <v>0</v>
      </c>
      <c r="R264" s="243">
        <f t="shared" si="42"/>
        <v>0</v>
      </c>
      <c r="S264" s="243">
        <v>0</v>
      </c>
      <c r="T264" s="244">
        <f t="shared" si="43"/>
        <v>0</v>
      </c>
      <c r="U264" s="147"/>
      <c r="V264" s="147"/>
      <c r="W264" s="147"/>
      <c r="X264" s="147"/>
      <c r="Y264" s="147"/>
      <c r="Z264" s="147"/>
      <c r="AA264" s="147"/>
      <c r="AB264" s="147"/>
      <c r="AC264" s="147"/>
      <c r="AD264" s="147"/>
      <c r="AE264" s="147"/>
      <c r="AR264" s="245" t="s">
        <v>193</v>
      </c>
      <c r="AT264" s="245" t="s">
        <v>189</v>
      </c>
      <c r="AU264" s="245" t="s">
        <v>86</v>
      </c>
      <c r="AY264" s="138" t="s">
        <v>187</v>
      </c>
      <c r="BE264" s="246">
        <f t="shared" si="44"/>
        <v>0</v>
      </c>
      <c r="BF264" s="246">
        <f t="shared" si="45"/>
        <v>0</v>
      </c>
      <c r="BG264" s="246">
        <f t="shared" si="46"/>
        <v>0</v>
      </c>
      <c r="BH264" s="246">
        <f t="shared" si="47"/>
        <v>0</v>
      </c>
      <c r="BI264" s="246">
        <f t="shared" si="48"/>
        <v>0</v>
      </c>
      <c r="BJ264" s="138" t="s">
        <v>84</v>
      </c>
      <c r="BK264" s="246">
        <f t="shared" si="49"/>
        <v>0</v>
      </c>
      <c r="BL264" s="138" t="s">
        <v>193</v>
      </c>
      <c r="BM264" s="245" t="s">
        <v>1223</v>
      </c>
    </row>
    <row r="265" spans="1:65" s="151" customFormat="1" ht="16.5" customHeight="1">
      <c r="A265" s="147"/>
      <c r="B265" s="148"/>
      <c r="C265" s="233" t="s">
        <v>77</v>
      </c>
      <c r="D265" s="233" t="s">
        <v>189</v>
      </c>
      <c r="E265" s="234" t="s">
        <v>2297</v>
      </c>
      <c r="F265" s="235" t="s">
        <v>2298</v>
      </c>
      <c r="G265" s="236" t="s">
        <v>296</v>
      </c>
      <c r="H265" s="237">
        <v>2</v>
      </c>
      <c r="I265" s="88"/>
      <c r="J265" s="238">
        <f t="shared" si="40"/>
        <v>0</v>
      </c>
      <c r="K265" s="239"/>
      <c r="L265" s="148"/>
      <c r="M265" s="240" t="s">
        <v>1</v>
      </c>
      <c r="N265" s="241" t="s">
        <v>42</v>
      </c>
      <c r="O265" s="242"/>
      <c r="P265" s="243">
        <f t="shared" si="41"/>
        <v>0</v>
      </c>
      <c r="Q265" s="243">
        <v>0</v>
      </c>
      <c r="R265" s="243">
        <f t="shared" si="42"/>
        <v>0</v>
      </c>
      <c r="S265" s="243">
        <v>0</v>
      </c>
      <c r="T265" s="244">
        <f t="shared" si="43"/>
        <v>0</v>
      </c>
      <c r="U265" s="147"/>
      <c r="V265" s="147"/>
      <c r="W265" s="147"/>
      <c r="X265" s="147"/>
      <c r="Y265" s="147"/>
      <c r="Z265" s="147"/>
      <c r="AA265" s="147"/>
      <c r="AB265" s="147"/>
      <c r="AC265" s="147"/>
      <c r="AD265" s="147"/>
      <c r="AE265" s="147"/>
      <c r="AR265" s="245" t="s">
        <v>193</v>
      </c>
      <c r="AT265" s="245" t="s">
        <v>189</v>
      </c>
      <c r="AU265" s="245" t="s">
        <v>86</v>
      </c>
      <c r="AY265" s="138" t="s">
        <v>187</v>
      </c>
      <c r="BE265" s="246">
        <f t="shared" si="44"/>
        <v>0</v>
      </c>
      <c r="BF265" s="246">
        <f t="shared" si="45"/>
        <v>0</v>
      </c>
      <c r="BG265" s="246">
        <f t="shared" si="46"/>
        <v>0</v>
      </c>
      <c r="BH265" s="246">
        <f t="shared" si="47"/>
        <v>0</v>
      </c>
      <c r="BI265" s="246">
        <f t="shared" si="48"/>
        <v>0</v>
      </c>
      <c r="BJ265" s="138" t="s">
        <v>84</v>
      </c>
      <c r="BK265" s="246">
        <f t="shared" si="49"/>
        <v>0</v>
      </c>
      <c r="BL265" s="138" t="s">
        <v>193</v>
      </c>
      <c r="BM265" s="245" t="s">
        <v>1231</v>
      </c>
    </row>
    <row r="266" spans="1:65" s="151" customFormat="1" ht="16.5" customHeight="1">
      <c r="A266" s="147"/>
      <c r="B266" s="148"/>
      <c r="C266" s="233" t="s">
        <v>77</v>
      </c>
      <c r="D266" s="233" t="s">
        <v>189</v>
      </c>
      <c r="E266" s="234" t="s">
        <v>2249</v>
      </c>
      <c r="F266" s="235" t="s">
        <v>2250</v>
      </c>
      <c r="G266" s="236" t="s">
        <v>1049</v>
      </c>
      <c r="H266" s="237">
        <v>1</v>
      </c>
      <c r="I266" s="88"/>
      <c r="J266" s="238">
        <f t="shared" si="40"/>
        <v>0</v>
      </c>
      <c r="K266" s="239"/>
      <c r="L266" s="148"/>
      <c r="M266" s="240" t="s">
        <v>1</v>
      </c>
      <c r="N266" s="241" t="s">
        <v>42</v>
      </c>
      <c r="O266" s="242"/>
      <c r="P266" s="243">
        <f t="shared" si="41"/>
        <v>0</v>
      </c>
      <c r="Q266" s="243">
        <v>0</v>
      </c>
      <c r="R266" s="243">
        <f t="shared" si="42"/>
        <v>0</v>
      </c>
      <c r="S266" s="243">
        <v>0</v>
      </c>
      <c r="T266" s="244">
        <f t="shared" si="43"/>
        <v>0</v>
      </c>
      <c r="U266" s="147"/>
      <c r="V266" s="147"/>
      <c r="W266" s="147"/>
      <c r="X266" s="147"/>
      <c r="Y266" s="147"/>
      <c r="Z266" s="147"/>
      <c r="AA266" s="147"/>
      <c r="AB266" s="147"/>
      <c r="AC266" s="147"/>
      <c r="AD266" s="147"/>
      <c r="AE266" s="147"/>
      <c r="AR266" s="245" t="s">
        <v>193</v>
      </c>
      <c r="AT266" s="245" t="s">
        <v>189</v>
      </c>
      <c r="AU266" s="245" t="s">
        <v>86</v>
      </c>
      <c r="AY266" s="138" t="s">
        <v>187</v>
      </c>
      <c r="BE266" s="246">
        <f t="shared" si="44"/>
        <v>0</v>
      </c>
      <c r="BF266" s="246">
        <f t="shared" si="45"/>
        <v>0</v>
      </c>
      <c r="BG266" s="246">
        <f t="shared" si="46"/>
        <v>0</v>
      </c>
      <c r="BH266" s="246">
        <f t="shared" si="47"/>
        <v>0</v>
      </c>
      <c r="BI266" s="246">
        <f t="shared" si="48"/>
        <v>0</v>
      </c>
      <c r="BJ266" s="138" t="s">
        <v>84</v>
      </c>
      <c r="BK266" s="246">
        <f t="shared" si="49"/>
        <v>0</v>
      </c>
      <c r="BL266" s="138" t="s">
        <v>193</v>
      </c>
      <c r="BM266" s="245" t="s">
        <v>1239</v>
      </c>
    </row>
    <row r="267" spans="1:65" s="151" customFormat="1" ht="16.5" customHeight="1">
      <c r="A267" s="147"/>
      <c r="B267" s="148"/>
      <c r="C267" s="233" t="s">
        <v>77</v>
      </c>
      <c r="D267" s="233" t="s">
        <v>189</v>
      </c>
      <c r="E267" s="234" t="s">
        <v>2251</v>
      </c>
      <c r="F267" s="235" t="s">
        <v>2252</v>
      </c>
      <c r="G267" s="236" t="s">
        <v>1049</v>
      </c>
      <c r="H267" s="237">
        <v>1</v>
      </c>
      <c r="I267" s="88"/>
      <c r="J267" s="238">
        <f t="shared" si="40"/>
        <v>0</v>
      </c>
      <c r="K267" s="239"/>
      <c r="L267" s="148"/>
      <c r="M267" s="240" t="s">
        <v>1</v>
      </c>
      <c r="N267" s="241" t="s">
        <v>42</v>
      </c>
      <c r="O267" s="242"/>
      <c r="P267" s="243">
        <f t="shared" si="41"/>
        <v>0</v>
      </c>
      <c r="Q267" s="243">
        <v>0</v>
      </c>
      <c r="R267" s="243">
        <f t="shared" si="42"/>
        <v>0</v>
      </c>
      <c r="S267" s="243">
        <v>0</v>
      </c>
      <c r="T267" s="244">
        <f t="shared" si="43"/>
        <v>0</v>
      </c>
      <c r="U267" s="147"/>
      <c r="V267" s="147"/>
      <c r="W267" s="147"/>
      <c r="X267" s="147"/>
      <c r="Y267" s="147"/>
      <c r="Z267" s="147"/>
      <c r="AA267" s="147"/>
      <c r="AB267" s="147"/>
      <c r="AC267" s="147"/>
      <c r="AD267" s="147"/>
      <c r="AE267" s="147"/>
      <c r="AR267" s="245" t="s">
        <v>193</v>
      </c>
      <c r="AT267" s="245" t="s">
        <v>189</v>
      </c>
      <c r="AU267" s="245" t="s">
        <v>86</v>
      </c>
      <c r="AY267" s="138" t="s">
        <v>187</v>
      </c>
      <c r="BE267" s="246">
        <f t="shared" si="44"/>
        <v>0</v>
      </c>
      <c r="BF267" s="246">
        <f t="shared" si="45"/>
        <v>0</v>
      </c>
      <c r="BG267" s="246">
        <f t="shared" si="46"/>
        <v>0</v>
      </c>
      <c r="BH267" s="246">
        <f t="shared" si="47"/>
        <v>0</v>
      </c>
      <c r="BI267" s="246">
        <f t="shared" si="48"/>
        <v>0</v>
      </c>
      <c r="BJ267" s="138" t="s">
        <v>84</v>
      </c>
      <c r="BK267" s="246">
        <f t="shared" si="49"/>
        <v>0</v>
      </c>
      <c r="BL267" s="138" t="s">
        <v>193</v>
      </c>
      <c r="BM267" s="245" t="s">
        <v>1247</v>
      </c>
    </row>
    <row r="268" spans="1:65" s="151" customFormat="1" ht="16.5" customHeight="1">
      <c r="A268" s="147"/>
      <c r="B268" s="148"/>
      <c r="C268" s="233" t="s">
        <v>77</v>
      </c>
      <c r="D268" s="233" t="s">
        <v>189</v>
      </c>
      <c r="E268" s="234" t="s">
        <v>2244</v>
      </c>
      <c r="F268" s="235" t="s">
        <v>2245</v>
      </c>
      <c r="G268" s="236" t="s">
        <v>1049</v>
      </c>
      <c r="H268" s="237">
        <v>1</v>
      </c>
      <c r="I268" s="88"/>
      <c r="J268" s="238">
        <f t="shared" si="40"/>
        <v>0</v>
      </c>
      <c r="K268" s="239"/>
      <c r="L268" s="148"/>
      <c r="M268" s="240" t="s">
        <v>1</v>
      </c>
      <c r="N268" s="241" t="s">
        <v>42</v>
      </c>
      <c r="O268" s="242"/>
      <c r="P268" s="243">
        <f t="shared" si="41"/>
        <v>0</v>
      </c>
      <c r="Q268" s="243">
        <v>0</v>
      </c>
      <c r="R268" s="243">
        <f t="shared" si="42"/>
        <v>0</v>
      </c>
      <c r="S268" s="243">
        <v>0</v>
      </c>
      <c r="T268" s="244">
        <f t="shared" si="43"/>
        <v>0</v>
      </c>
      <c r="U268" s="147"/>
      <c r="V268" s="147"/>
      <c r="W268" s="147"/>
      <c r="X268" s="147"/>
      <c r="Y268" s="147"/>
      <c r="Z268" s="147"/>
      <c r="AA268" s="147"/>
      <c r="AB268" s="147"/>
      <c r="AC268" s="147"/>
      <c r="AD268" s="147"/>
      <c r="AE268" s="147"/>
      <c r="AR268" s="245" t="s">
        <v>193</v>
      </c>
      <c r="AT268" s="245" t="s">
        <v>189</v>
      </c>
      <c r="AU268" s="245" t="s">
        <v>86</v>
      </c>
      <c r="AY268" s="138" t="s">
        <v>187</v>
      </c>
      <c r="BE268" s="246">
        <f t="shared" si="44"/>
        <v>0</v>
      </c>
      <c r="BF268" s="246">
        <f t="shared" si="45"/>
        <v>0</v>
      </c>
      <c r="BG268" s="246">
        <f t="shared" si="46"/>
        <v>0</v>
      </c>
      <c r="BH268" s="246">
        <f t="shared" si="47"/>
        <v>0</v>
      </c>
      <c r="BI268" s="246">
        <f t="shared" si="48"/>
        <v>0</v>
      </c>
      <c r="BJ268" s="138" t="s">
        <v>84</v>
      </c>
      <c r="BK268" s="246">
        <f t="shared" si="49"/>
        <v>0</v>
      </c>
      <c r="BL268" s="138" t="s">
        <v>193</v>
      </c>
      <c r="BM268" s="245" t="s">
        <v>1255</v>
      </c>
    </row>
    <row r="269" spans="1:65" s="151" customFormat="1" ht="16.5" customHeight="1">
      <c r="A269" s="147"/>
      <c r="B269" s="148"/>
      <c r="C269" s="233" t="s">
        <v>77</v>
      </c>
      <c r="D269" s="233" t="s">
        <v>189</v>
      </c>
      <c r="E269" s="234" t="s">
        <v>2269</v>
      </c>
      <c r="F269" s="235" t="s">
        <v>2270</v>
      </c>
      <c r="G269" s="236" t="s">
        <v>1049</v>
      </c>
      <c r="H269" s="237">
        <v>1</v>
      </c>
      <c r="I269" s="88"/>
      <c r="J269" s="238">
        <f t="shared" si="40"/>
        <v>0</v>
      </c>
      <c r="K269" s="239"/>
      <c r="L269" s="148"/>
      <c r="M269" s="240" t="s">
        <v>1</v>
      </c>
      <c r="N269" s="241" t="s">
        <v>42</v>
      </c>
      <c r="O269" s="242"/>
      <c r="P269" s="243">
        <f t="shared" si="41"/>
        <v>0</v>
      </c>
      <c r="Q269" s="243">
        <v>0</v>
      </c>
      <c r="R269" s="243">
        <f t="shared" si="42"/>
        <v>0</v>
      </c>
      <c r="S269" s="243">
        <v>0</v>
      </c>
      <c r="T269" s="244">
        <f t="shared" si="43"/>
        <v>0</v>
      </c>
      <c r="U269" s="147"/>
      <c r="V269" s="147"/>
      <c r="W269" s="147"/>
      <c r="X269" s="147"/>
      <c r="Y269" s="147"/>
      <c r="Z269" s="147"/>
      <c r="AA269" s="147"/>
      <c r="AB269" s="147"/>
      <c r="AC269" s="147"/>
      <c r="AD269" s="147"/>
      <c r="AE269" s="147"/>
      <c r="AR269" s="245" t="s">
        <v>193</v>
      </c>
      <c r="AT269" s="245" t="s">
        <v>189</v>
      </c>
      <c r="AU269" s="245" t="s">
        <v>86</v>
      </c>
      <c r="AY269" s="138" t="s">
        <v>187</v>
      </c>
      <c r="BE269" s="246">
        <f t="shared" si="44"/>
        <v>0</v>
      </c>
      <c r="BF269" s="246">
        <f t="shared" si="45"/>
        <v>0</v>
      </c>
      <c r="BG269" s="246">
        <f t="shared" si="46"/>
        <v>0</v>
      </c>
      <c r="BH269" s="246">
        <f t="shared" si="47"/>
        <v>0</v>
      </c>
      <c r="BI269" s="246">
        <f t="shared" si="48"/>
        <v>0</v>
      </c>
      <c r="BJ269" s="138" t="s">
        <v>84</v>
      </c>
      <c r="BK269" s="246">
        <f t="shared" si="49"/>
        <v>0</v>
      </c>
      <c r="BL269" s="138" t="s">
        <v>193</v>
      </c>
      <c r="BM269" s="245" t="s">
        <v>1263</v>
      </c>
    </row>
    <row r="270" spans="1:65" s="151" customFormat="1" ht="16.5" customHeight="1">
      <c r="A270" s="147"/>
      <c r="B270" s="148"/>
      <c r="C270" s="233" t="s">
        <v>77</v>
      </c>
      <c r="D270" s="233" t="s">
        <v>189</v>
      </c>
      <c r="E270" s="234" t="s">
        <v>2305</v>
      </c>
      <c r="F270" s="235" t="s">
        <v>2306</v>
      </c>
      <c r="G270" s="236" t="s">
        <v>2070</v>
      </c>
      <c r="H270" s="237">
        <v>1</v>
      </c>
      <c r="I270" s="88"/>
      <c r="J270" s="238">
        <f t="shared" si="40"/>
        <v>0</v>
      </c>
      <c r="K270" s="239"/>
      <c r="L270" s="148"/>
      <c r="M270" s="240" t="s">
        <v>1</v>
      </c>
      <c r="N270" s="241" t="s">
        <v>42</v>
      </c>
      <c r="O270" s="242"/>
      <c r="P270" s="243">
        <f t="shared" si="41"/>
        <v>0</v>
      </c>
      <c r="Q270" s="243">
        <v>0</v>
      </c>
      <c r="R270" s="243">
        <f t="shared" si="42"/>
        <v>0</v>
      </c>
      <c r="S270" s="243">
        <v>0</v>
      </c>
      <c r="T270" s="244">
        <f t="shared" si="43"/>
        <v>0</v>
      </c>
      <c r="U270" s="147"/>
      <c r="V270" s="147"/>
      <c r="W270" s="147"/>
      <c r="X270" s="147"/>
      <c r="Y270" s="147"/>
      <c r="Z270" s="147"/>
      <c r="AA270" s="147"/>
      <c r="AB270" s="147"/>
      <c r="AC270" s="147"/>
      <c r="AD270" s="147"/>
      <c r="AE270" s="147"/>
      <c r="AR270" s="245" t="s">
        <v>193</v>
      </c>
      <c r="AT270" s="245" t="s">
        <v>189</v>
      </c>
      <c r="AU270" s="245" t="s">
        <v>86</v>
      </c>
      <c r="AY270" s="138" t="s">
        <v>187</v>
      </c>
      <c r="BE270" s="246">
        <f t="shared" si="44"/>
        <v>0</v>
      </c>
      <c r="BF270" s="246">
        <f t="shared" si="45"/>
        <v>0</v>
      </c>
      <c r="BG270" s="246">
        <f t="shared" si="46"/>
        <v>0</v>
      </c>
      <c r="BH270" s="246">
        <f t="shared" si="47"/>
        <v>0</v>
      </c>
      <c r="BI270" s="246">
        <f t="shared" si="48"/>
        <v>0</v>
      </c>
      <c r="BJ270" s="138" t="s">
        <v>84</v>
      </c>
      <c r="BK270" s="246">
        <f t="shared" si="49"/>
        <v>0</v>
      </c>
      <c r="BL270" s="138" t="s">
        <v>193</v>
      </c>
      <c r="BM270" s="245" t="s">
        <v>1271</v>
      </c>
    </row>
    <row r="271" spans="1:65" s="151" customFormat="1" ht="16.5" customHeight="1">
      <c r="A271" s="147"/>
      <c r="B271" s="148"/>
      <c r="C271" s="233" t="s">
        <v>77</v>
      </c>
      <c r="D271" s="233" t="s">
        <v>189</v>
      </c>
      <c r="E271" s="234" t="s">
        <v>2244</v>
      </c>
      <c r="F271" s="235" t="s">
        <v>2245</v>
      </c>
      <c r="G271" s="236" t="s">
        <v>1049</v>
      </c>
      <c r="H271" s="237">
        <v>1</v>
      </c>
      <c r="I271" s="88"/>
      <c r="J271" s="238">
        <f t="shared" si="40"/>
        <v>0</v>
      </c>
      <c r="K271" s="239"/>
      <c r="L271" s="148"/>
      <c r="M271" s="240" t="s">
        <v>1</v>
      </c>
      <c r="N271" s="241" t="s">
        <v>42</v>
      </c>
      <c r="O271" s="242"/>
      <c r="P271" s="243">
        <f t="shared" si="41"/>
        <v>0</v>
      </c>
      <c r="Q271" s="243">
        <v>0</v>
      </c>
      <c r="R271" s="243">
        <f t="shared" si="42"/>
        <v>0</v>
      </c>
      <c r="S271" s="243">
        <v>0</v>
      </c>
      <c r="T271" s="244">
        <f t="shared" si="43"/>
        <v>0</v>
      </c>
      <c r="U271" s="147"/>
      <c r="V271" s="147"/>
      <c r="W271" s="147"/>
      <c r="X271" s="147"/>
      <c r="Y271" s="147"/>
      <c r="Z271" s="147"/>
      <c r="AA271" s="147"/>
      <c r="AB271" s="147"/>
      <c r="AC271" s="147"/>
      <c r="AD271" s="147"/>
      <c r="AE271" s="147"/>
      <c r="AR271" s="245" t="s">
        <v>193</v>
      </c>
      <c r="AT271" s="245" t="s">
        <v>189</v>
      </c>
      <c r="AU271" s="245" t="s">
        <v>86</v>
      </c>
      <c r="AY271" s="138" t="s">
        <v>187</v>
      </c>
      <c r="BE271" s="246">
        <f t="shared" si="44"/>
        <v>0</v>
      </c>
      <c r="BF271" s="246">
        <f t="shared" si="45"/>
        <v>0</v>
      </c>
      <c r="BG271" s="246">
        <f t="shared" si="46"/>
        <v>0</v>
      </c>
      <c r="BH271" s="246">
        <f t="shared" si="47"/>
        <v>0</v>
      </c>
      <c r="BI271" s="246">
        <f t="shared" si="48"/>
        <v>0</v>
      </c>
      <c r="BJ271" s="138" t="s">
        <v>84</v>
      </c>
      <c r="BK271" s="246">
        <f t="shared" si="49"/>
        <v>0</v>
      </c>
      <c r="BL271" s="138" t="s">
        <v>193</v>
      </c>
      <c r="BM271" s="245" t="s">
        <v>1279</v>
      </c>
    </row>
    <row r="272" spans="1:65" s="151" customFormat="1" ht="16.5" customHeight="1">
      <c r="A272" s="147"/>
      <c r="B272" s="148"/>
      <c r="C272" s="233" t="s">
        <v>77</v>
      </c>
      <c r="D272" s="233" t="s">
        <v>189</v>
      </c>
      <c r="E272" s="234" t="s">
        <v>2269</v>
      </c>
      <c r="F272" s="235" t="s">
        <v>2270</v>
      </c>
      <c r="G272" s="236" t="s">
        <v>1049</v>
      </c>
      <c r="H272" s="237">
        <v>1</v>
      </c>
      <c r="I272" s="88"/>
      <c r="J272" s="238">
        <f t="shared" si="40"/>
        <v>0</v>
      </c>
      <c r="K272" s="239"/>
      <c r="L272" s="148"/>
      <c r="M272" s="240" t="s">
        <v>1</v>
      </c>
      <c r="N272" s="241" t="s">
        <v>42</v>
      </c>
      <c r="O272" s="242"/>
      <c r="P272" s="243">
        <f t="shared" si="41"/>
        <v>0</v>
      </c>
      <c r="Q272" s="243">
        <v>0</v>
      </c>
      <c r="R272" s="243">
        <f t="shared" si="42"/>
        <v>0</v>
      </c>
      <c r="S272" s="243">
        <v>0</v>
      </c>
      <c r="T272" s="244">
        <f t="shared" si="43"/>
        <v>0</v>
      </c>
      <c r="U272" s="147"/>
      <c r="V272" s="147"/>
      <c r="W272" s="147"/>
      <c r="X272" s="147"/>
      <c r="Y272" s="147"/>
      <c r="Z272" s="147"/>
      <c r="AA272" s="147"/>
      <c r="AB272" s="147"/>
      <c r="AC272" s="147"/>
      <c r="AD272" s="147"/>
      <c r="AE272" s="147"/>
      <c r="AR272" s="245" t="s">
        <v>193</v>
      </c>
      <c r="AT272" s="245" t="s">
        <v>189</v>
      </c>
      <c r="AU272" s="245" t="s">
        <v>86</v>
      </c>
      <c r="AY272" s="138" t="s">
        <v>187</v>
      </c>
      <c r="BE272" s="246">
        <f t="shared" si="44"/>
        <v>0</v>
      </c>
      <c r="BF272" s="246">
        <f t="shared" si="45"/>
        <v>0</v>
      </c>
      <c r="BG272" s="246">
        <f t="shared" si="46"/>
        <v>0</v>
      </c>
      <c r="BH272" s="246">
        <f t="shared" si="47"/>
        <v>0</v>
      </c>
      <c r="BI272" s="246">
        <f t="shared" si="48"/>
        <v>0</v>
      </c>
      <c r="BJ272" s="138" t="s">
        <v>84</v>
      </c>
      <c r="BK272" s="246">
        <f t="shared" si="49"/>
        <v>0</v>
      </c>
      <c r="BL272" s="138" t="s">
        <v>193</v>
      </c>
      <c r="BM272" s="245" t="s">
        <v>1289</v>
      </c>
    </row>
    <row r="273" spans="1:65" s="151" customFormat="1" ht="16.5" customHeight="1">
      <c r="A273" s="147"/>
      <c r="B273" s="148"/>
      <c r="C273" s="233" t="s">
        <v>77</v>
      </c>
      <c r="D273" s="233" t="s">
        <v>189</v>
      </c>
      <c r="E273" s="234" t="s">
        <v>2305</v>
      </c>
      <c r="F273" s="235" t="s">
        <v>2306</v>
      </c>
      <c r="G273" s="236" t="s">
        <v>2070</v>
      </c>
      <c r="H273" s="237">
        <v>1</v>
      </c>
      <c r="I273" s="88"/>
      <c r="J273" s="238">
        <f t="shared" si="40"/>
        <v>0</v>
      </c>
      <c r="K273" s="239"/>
      <c r="L273" s="148"/>
      <c r="M273" s="240" t="s">
        <v>1</v>
      </c>
      <c r="N273" s="241" t="s">
        <v>42</v>
      </c>
      <c r="O273" s="242"/>
      <c r="P273" s="243">
        <f t="shared" si="41"/>
        <v>0</v>
      </c>
      <c r="Q273" s="243">
        <v>0</v>
      </c>
      <c r="R273" s="243">
        <f t="shared" si="42"/>
        <v>0</v>
      </c>
      <c r="S273" s="243">
        <v>0</v>
      </c>
      <c r="T273" s="244">
        <f t="shared" si="43"/>
        <v>0</v>
      </c>
      <c r="U273" s="147"/>
      <c r="V273" s="147"/>
      <c r="W273" s="147"/>
      <c r="X273" s="147"/>
      <c r="Y273" s="147"/>
      <c r="Z273" s="147"/>
      <c r="AA273" s="147"/>
      <c r="AB273" s="147"/>
      <c r="AC273" s="147"/>
      <c r="AD273" s="147"/>
      <c r="AE273" s="147"/>
      <c r="AR273" s="245" t="s">
        <v>193</v>
      </c>
      <c r="AT273" s="245" t="s">
        <v>189</v>
      </c>
      <c r="AU273" s="245" t="s">
        <v>86</v>
      </c>
      <c r="AY273" s="138" t="s">
        <v>187</v>
      </c>
      <c r="BE273" s="246">
        <f t="shared" si="44"/>
        <v>0</v>
      </c>
      <c r="BF273" s="246">
        <f t="shared" si="45"/>
        <v>0</v>
      </c>
      <c r="BG273" s="246">
        <f t="shared" si="46"/>
        <v>0</v>
      </c>
      <c r="BH273" s="246">
        <f t="shared" si="47"/>
        <v>0</v>
      </c>
      <c r="BI273" s="246">
        <f t="shared" si="48"/>
        <v>0</v>
      </c>
      <c r="BJ273" s="138" t="s">
        <v>84</v>
      </c>
      <c r="BK273" s="246">
        <f t="shared" si="49"/>
        <v>0</v>
      </c>
      <c r="BL273" s="138" t="s">
        <v>193</v>
      </c>
      <c r="BM273" s="245" t="s">
        <v>1297</v>
      </c>
    </row>
    <row r="274" spans="1:65" s="151" customFormat="1" ht="21.75" customHeight="1">
      <c r="A274" s="147"/>
      <c r="B274" s="148"/>
      <c r="C274" s="233" t="s">
        <v>77</v>
      </c>
      <c r="D274" s="233" t="s">
        <v>189</v>
      </c>
      <c r="E274" s="234" t="s">
        <v>2317</v>
      </c>
      <c r="F274" s="235" t="s">
        <v>2318</v>
      </c>
      <c r="G274" s="236" t="s">
        <v>2070</v>
      </c>
      <c r="H274" s="237">
        <v>3</v>
      </c>
      <c r="I274" s="88"/>
      <c r="J274" s="238">
        <f t="shared" si="40"/>
        <v>0</v>
      </c>
      <c r="K274" s="239"/>
      <c r="L274" s="148"/>
      <c r="M274" s="240" t="s">
        <v>1</v>
      </c>
      <c r="N274" s="241" t="s">
        <v>42</v>
      </c>
      <c r="O274" s="242"/>
      <c r="P274" s="243">
        <f t="shared" si="41"/>
        <v>0</v>
      </c>
      <c r="Q274" s="243">
        <v>0</v>
      </c>
      <c r="R274" s="243">
        <f t="shared" si="42"/>
        <v>0</v>
      </c>
      <c r="S274" s="243">
        <v>0</v>
      </c>
      <c r="T274" s="244">
        <f t="shared" si="43"/>
        <v>0</v>
      </c>
      <c r="U274" s="147"/>
      <c r="V274" s="147"/>
      <c r="W274" s="147"/>
      <c r="X274" s="147"/>
      <c r="Y274" s="147"/>
      <c r="Z274" s="147"/>
      <c r="AA274" s="147"/>
      <c r="AB274" s="147"/>
      <c r="AC274" s="147"/>
      <c r="AD274" s="147"/>
      <c r="AE274" s="147"/>
      <c r="AR274" s="245" t="s">
        <v>193</v>
      </c>
      <c r="AT274" s="245" t="s">
        <v>189</v>
      </c>
      <c r="AU274" s="245" t="s">
        <v>86</v>
      </c>
      <c r="AY274" s="138" t="s">
        <v>187</v>
      </c>
      <c r="BE274" s="246">
        <f t="shared" si="44"/>
        <v>0</v>
      </c>
      <c r="BF274" s="246">
        <f t="shared" si="45"/>
        <v>0</v>
      </c>
      <c r="BG274" s="246">
        <f t="shared" si="46"/>
        <v>0</v>
      </c>
      <c r="BH274" s="246">
        <f t="shared" si="47"/>
        <v>0</v>
      </c>
      <c r="BI274" s="246">
        <f t="shared" si="48"/>
        <v>0</v>
      </c>
      <c r="BJ274" s="138" t="s">
        <v>84</v>
      </c>
      <c r="BK274" s="246">
        <f t="shared" si="49"/>
        <v>0</v>
      </c>
      <c r="BL274" s="138" t="s">
        <v>193</v>
      </c>
      <c r="BM274" s="245" t="s">
        <v>1307</v>
      </c>
    </row>
    <row r="275" spans="1:65" s="151" customFormat="1" ht="21.75" customHeight="1">
      <c r="A275" s="147"/>
      <c r="B275" s="148"/>
      <c r="C275" s="233" t="s">
        <v>77</v>
      </c>
      <c r="D275" s="233" t="s">
        <v>189</v>
      </c>
      <c r="E275" s="234" t="s">
        <v>2333</v>
      </c>
      <c r="F275" s="235" t="s">
        <v>2334</v>
      </c>
      <c r="G275" s="236" t="s">
        <v>2070</v>
      </c>
      <c r="H275" s="237">
        <v>1</v>
      </c>
      <c r="I275" s="88"/>
      <c r="J275" s="238">
        <f t="shared" si="40"/>
        <v>0</v>
      </c>
      <c r="K275" s="239"/>
      <c r="L275" s="148"/>
      <c r="M275" s="240" t="s">
        <v>1</v>
      </c>
      <c r="N275" s="241" t="s">
        <v>42</v>
      </c>
      <c r="O275" s="242"/>
      <c r="P275" s="243">
        <f t="shared" si="41"/>
        <v>0</v>
      </c>
      <c r="Q275" s="243">
        <v>0</v>
      </c>
      <c r="R275" s="243">
        <f t="shared" si="42"/>
        <v>0</v>
      </c>
      <c r="S275" s="243">
        <v>0</v>
      </c>
      <c r="T275" s="244">
        <f t="shared" si="43"/>
        <v>0</v>
      </c>
      <c r="U275" s="147"/>
      <c r="V275" s="147"/>
      <c r="W275" s="147"/>
      <c r="X275" s="147"/>
      <c r="Y275" s="147"/>
      <c r="Z275" s="147"/>
      <c r="AA275" s="147"/>
      <c r="AB275" s="147"/>
      <c r="AC275" s="147"/>
      <c r="AD275" s="147"/>
      <c r="AE275" s="147"/>
      <c r="AR275" s="245" t="s">
        <v>193</v>
      </c>
      <c r="AT275" s="245" t="s">
        <v>189</v>
      </c>
      <c r="AU275" s="245" t="s">
        <v>86</v>
      </c>
      <c r="AY275" s="138" t="s">
        <v>187</v>
      </c>
      <c r="BE275" s="246">
        <f t="shared" si="44"/>
        <v>0</v>
      </c>
      <c r="BF275" s="246">
        <f t="shared" si="45"/>
        <v>0</v>
      </c>
      <c r="BG275" s="246">
        <f t="shared" si="46"/>
        <v>0</v>
      </c>
      <c r="BH275" s="246">
        <f t="shared" si="47"/>
        <v>0</v>
      </c>
      <c r="BI275" s="246">
        <f t="shared" si="48"/>
        <v>0</v>
      </c>
      <c r="BJ275" s="138" t="s">
        <v>84</v>
      </c>
      <c r="BK275" s="246">
        <f t="shared" si="49"/>
        <v>0</v>
      </c>
      <c r="BL275" s="138" t="s">
        <v>193</v>
      </c>
      <c r="BM275" s="245" t="s">
        <v>1315</v>
      </c>
    </row>
    <row r="276" spans="1:65" s="151" customFormat="1" ht="21.75" customHeight="1">
      <c r="A276" s="147"/>
      <c r="B276" s="148"/>
      <c r="C276" s="233" t="s">
        <v>77</v>
      </c>
      <c r="D276" s="233" t="s">
        <v>189</v>
      </c>
      <c r="E276" s="234" t="s">
        <v>2331</v>
      </c>
      <c r="F276" s="235" t="s">
        <v>2332</v>
      </c>
      <c r="G276" s="236" t="s">
        <v>2070</v>
      </c>
      <c r="H276" s="237">
        <v>1</v>
      </c>
      <c r="I276" s="88"/>
      <c r="J276" s="238">
        <f t="shared" si="40"/>
        <v>0</v>
      </c>
      <c r="K276" s="239"/>
      <c r="L276" s="148"/>
      <c r="M276" s="240" t="s">
        <v>1</v>
      </c>
      <c r="N276" s="241" t="s">
        <v>42</v>
      </c>
      <c r="O276" s="242"/>
      <c r="P276" s="243">
        <f t="shared" si="41"/>
        <v>0</v>
      </c>
      <c r="Q276" s="243">
        <v>0</v>
      </c>
      <c r="R276" s="243">
        <f t="shared" si="42"/>
        <v>0</v>
      </c>
      <c r="S276" s="243">
        <v>0</v>
      </c>
      <c r="T276" s="244">
        <f t="shared" si="43"/>
        <v>0</v>
      </c>
      <c r="U276" s="147"/>
      <c r="V276" s="147"/>
      <c r="W276" s="147"/>
      <c r="X276" s="147"/>
      <c r="Y276" s="147"/>
      <c r="Z276" s="147"/>
      <c r="AA276" s="147"/>
      <c r="AB276" s="147"/>
      <c r="AC276" s="147"/>
      <c r="AD276" s="147"/>
      <c r="AE276" s="147"/>
      <c r="AR276" s="245" t="s">
        <v>193</v>
      </c>
      <c r="AT276" s="245" t="s">
        <v>189</v>
      </c>
      <c r="AU276" s="245" t="s">
        <v>86</v>
      </c>
      <c r="AY276" s="138" t="s">
        <v>187</v>
      </c>
      <c r="BE276" s="246">
        <f t="shared" si="44"/>
        <v>0</v>
      </c>
      <c r="BF276" s="246">
        <f t="shared" si="45"/>
        <v>0</v>
      </c>
      <c r="BG276" s="246">
        <f t="shared" si="46"/>
        <v>0</v>
      </c>
      <c r="BH276" s="246">
        <f t="shared" si="47"/>
        <v>0</v>
      </c>
      <c r="BI276" s="246">
        <f t="shared" si="48"/>
        <v>0</v>
      </c>
      <c r="BJ276" s="138" t="s">
        <v>84</v>
      </c>
      <c r="BK276" s="246">
        <f t="shared" si="49"/>
        <v>0</v>
      </c>
      <c r="BL276" s="138" t="s">
        <v>193</v>
      </c>
      <c r="BM276" s="245" t="s">
        <v>1325</v>
      </c>
    </row>
    <row r="277" spans="1:65" s="151" customFormat="1" ht="21.75" customHeight="1">
      <c r="A277" s="147"/>
      <c r="B277" s="148"/>
      <c r="C277" s="233" t="s">
        <v>77</v>
      </c>
      <c r="D277" s="233" t="s">
        <v>189</v>
      </c>
      <c r="E277" s="234" t="s">
        <v>2337</v>
      </c>
      <c r="F277" s="235" t="s">
        <v>2338</v>
      </c>
      <c r="G277" s="236" t="s">
        <v>2070</v>
      </c>
      <c r="H277" s="237">
        <v>1</v>
      </c>
      <c r="I277" s="88"/>
      <c r="J277" s="238">
        <f t="shared" si="40"/>
        <v>0</v>
      </c>
      <c r="K277" s="239"/>
      <c r="L277" s="148"/>
      <c r="M277" s="240" t="s">
        <v>1</v>
      </c>
      <c r="N277" s="241" t="s">
        <v>42</v>
      </c>
      <c r="O277" s="242"/>
      <c r="P277" s="243">
        <f t="shared" si="41"/>
        <v>0</v>
      </c>
      <c r="Q277" s="243">
        <v>0</v>
      </c>
      <c r="R277" s="243">
        <f t="shared" si="42"/>
        <v>0</v>
      </c>
      <c r="S277" s="243">
        <v>0</v>
      </c>
      <c r="T277" s="244">
        <f t="shared" si="43"/>
        <v>0</v>
      </c>
      <c r="U277" s="147"/>
      <c r="V277" s="147"/>
      <c r="W277" s="147"/>
      <c r="X277" s="147"/>
      <c r="Y277" s="147"/>
      <c r="Z277" s="147"/>
      <c r="AA277" s="147"/>
      <c r="AB277" s="147"/>
      <c r="AC277" s="147"/>
      <c r="AD277" s="147"/>
      <c r="AE277" s="147"/>
      <c r="AR277" s="245" t="s">
        <v>193</v>
      </c>
      <c r="AT277" s="245" t="s">
        <v>189</v>
      </c>
      <c r="AU277" s="245" t="s">
        <v>86</v>
      </c>
      <c r="AY277" s="138" t="s">
        <v>187</v>
      </c>
      <c r="BE277" s="246">
        <f t="shared" si="44"/>
        <v>0</v>
      </c>
      <c r="BF277" s="246">
        <f t="shared" si="45"/>
        <v>0</v>
      </c>
      <c r="BG277" s="246">
        <f t="shared" si="46"/>
        <v>0</v>
      </c>
      <c r="BH277" s="246">
        <f t="shared" si="47"/>
        <v>0</v>
      </c>
      <c r="BI277" s="246">
        <f t="shared" si="48"/>
        <v>0</v>
      </c>
      <c r="BJ277" s="138" t="s">
        <v>84</v>
      </c>
      <c r="BK277" s="246">
        <f t="shared" si="49"/>
        <v>0</v>
      </c>
      <c r="BL277" s="138" t="s">
        <v>193</v>
      </c>
      <c r="BM277" s="245" t="s">
        <v>1335</v>
      </c>
    </row>
    <row r="278" spans="1:65" s="151" customFormat="1" ht="33" customHeight="1">
      <c r="A278" s="147"/>
      <c r="B278" s="148"/>
      <c r="C278" s="233" t="s">
        <v>77</v>
      </c>
      <c r="D278" s="233" t="s">
        <v>189</v>
      </c>
      <c r="E278" s="234" t="s">
        <v>2383</v>
      </c>
      <c r="F278" s="235" t="s">
        <v>2384</v>
      </c>
      <c r="G278" s="236" t="s">
        <v>2070</v>
      </c>
      <c r="H278" s="237">
        <v>1</v>
      </c>
      <c r="I278" s="88"/>
      <c r="J278" s="238">
        <f t="shared" si="40"/>
        <v>0</v>
      </c>
      <c r="K278" s="239"/>
      <c r="L278" s="148"/>
      <c r="M278" s="240" t="s">
        <v>1</v>
      </c>
      <c r="N278" s="241" t="s">
        <v>42</v>
      </c>
      <c r="O278" s="242"/>
      <c r="P278" s="243">
        <f t="shared" si="41"/>
        <v>0</v>
      </c>
      <c r="Q278" s="243">
        <v>0</v>
      </c>
      <c r="R278" s="243">
        <f t="shared" si="42"/>
        <v>0</v>
      </c>
      <c r="S278" s="243">
        <v>0</v>
      </c>
      <c r="T278" s="244">
        <f t="shared" si="43"/>
        <v>0</v>
      </c>
      <c r="U278" s="147"/>
      <c r="V278" s="147"/>
      <c r="W278" s="147"/>
      <c r="X278" s="147"/>
      <c r="Y278" s="147"/>
      <c r="Z278" s="147"/>
      <c r="AA278" s="147"/>
      <c r="AB278" s="147"/>
      <c r="AC278" s="147"/>
      <c r="AD278" s="147"/>
      <c r="AE278" s="147"/>
      <c r="AR278" s="245" t="s">
        <v>193</v>
      </c>
      <c r="AT278" s="245" t="s">
        <v>189</v>
      </c>
      <c r="AU278" s="245" t="s">
        <v>86</v>
      </c>
      <c r="AY278" s="138" t="s">
        <v>187</v>
      </c>
      <c r="BE278" s="246">
        <f t="shared" si="44"/>
        <v>0</v>
      </c>
      <c r="BF278" s="246">
        <f t="shared" si="45"/>
        <v>0</v>
      </c>
      <c r="BG278" s="246">
        <f t="shared" si="46"/>
        <v>0</v>
      </c>
      <c r="BH278" s="246">
        <f t="shared" si="47"/>
        <v>0</v>
      </c>
      <c r="BI278" s="246">
        <f t="shared" si="48"/>
        <v>0</v>
      </c>
      <c r="BJ278" s="138" t="s">
        <v>84</v>
      </c>
      <c r="BK278" s="246">
        <f t="shared" si="49"/>
        <v>0</v>
      </c>
      <c r="BL278" s="138" t="s">
        <v>193</v>
      </c>
      <c r="BM278" s="245" t="s">
        <v>1343</v>
      </c>
    </row>
    <row r="279" spans="1:65" s="151" customFormat="1" ht="21.75" customHeight="1">
      <c r="A279" s="147"/>
      <c r="B279" s="148"/>
      <c r="C279" s="233" t="s">
        <v>77</v>
      </c>
      <c r="D279" s="233" t="s">
        <v>189</v>
      </c>
      <c r="E279" s="234" t="s">
        <v>2372</v>
      </c>
      <c r="F279" s="235" t="s">
        <v>2373</v>
      </c>
      <c r="G279" s="236" t="s">
        <v>2070</v>
      </c>
      <c r="H279" s="237">
        <v>26</v>
      </c>
      <c r="I279" s="88"/>
      <c r="J279" s="238">
        <f t="shared" si="40"/>
        <v>0</v>
      </c>
      <c r="K279" s="239"/>
      <c r="L279" s="148"/>
      <c r="M279" s="240" t="s">
        <v>1</v>
      </c>
      <c r="N279" s="241" t="s">
        <v>42</v>
      </c>
      <c r="O279" s="242"/>
      <c r="P279" s="243">
        <f t="shared" si="41"/>
        <v>0</v>
      </c>
      <c r="Q279" s="243">
        <v>0</v>
      </c>
      <c r="R279" s="243">
        <f t="shared" si="42"/>
        <v>0</v>
      </c>
      <c r="S279" s="243">
        <v>0</v>
      </c>
      <c r="T279" s="244">
        <f t="shared" si="43"/>
        <v>0</v>
      </c>
      <c r="U279" s="147"/>
      <c r="V279" s="147"/>
      <c r="W279" s="147"/>
      <c r="X279" s="147"/>
      <c r="Y279" s="147"/>
      <c r="Z279" s="147"/>
      <c r="AA279" s="147"/>
      <c r="AB279" s="147"/>
      <c r="AC279" s="147"/>
      <c r="AD279" s="147"/>
      <c r="AE279" s="147"/>
      <c r="AR279" s="245" t="s">
        <v>193</v>
      </c>
      <c r="AT279" s="245" t="s">
        <v>189</v>
      </c>
      <c r="AU279" s="245" t="s">
        <v>86</v>
      </c>
      <c r="AY279" s="138" t="s">
        <v>187</v>
      </c>
      <c r="BE279" s="246">
        <f t="shared" si="44"/>
        <v>0</v>
      </c>
      <c r="BF279" s="246">
        <f t="shared" si="45"/>
        <v>0</v>
      </c>
      <c r="BG279" s="246">
        <f t="shared" si="46"/>
        <v>0</v>
      </c>
      <c r="BH279" s="246">
        <f t="shared" si="47"/>
        <v>0</v>
      </c>
      <c r="BI279" s="246">
        <f t="shared" si="48"/>
        <v>0</v>
      </c>
      <c r="BJ279" s="138" t="s">
        <v>84</v>
      </c>
      <c r="BK279" s="246">
        <f t="shared" si="49"/>
        <v>0</v>
      </c>
      <c r="BL279" s="138" t="s">
        <v>193</v>
      </c>
      <c r="BM279" s="245" t="s">
        <v>2385</v>
      </c>
    </row>
    <row r="280" spans="1:65" s="151" customFormat="1" ht="21.75" customHeight="1">
      <c r="A280" s="147"/>
      <c r="B280" s="148"/>
      <c r="C280" s="233" t="s">
        <v>77</v>
      </c>
      <c r="D280" s="233" t="s">
        <v>189</v>
      </c>
      <c r="E280" s="234" t="s">
        <v>2345</v>
      </c>
      <c r="F280" s="235" t="s">
        <v>2346</v>
      </c>
      <c r="G280" s="236" t="s">
        <v>2135</v>
      </c>
      <c r="H280" s="90"/>
      <c r="I280" s="88"/>
      <c r="J280" s="238">
        <f t="shared" si="40"/>
        <v>0</v>
      </c>
      <c r="K280" s="239"/>
      <c r="L280" s="148"/>
      <c r="M280" s="240" t="s">
        <v>1</v>
      </c>
      <c r="N280" s="241" t="s">
        <v>42</v>
      </c>
      <c r="O280" s="242"/>
      <c r="P280" s="243">
        <f t="shared" si="41"/>
        <v>0</v>
      </c>
      <c r="Q280" s="243">
        <v>0</v>
      </c>
      <c r="R280" s="243">
        <f t="shared" si="42"/>
        <v>0</v>
      </c>
      <c r="S280" s="243">
        <v>0</v>
      </c>
      <c r="T280" s="244">
        <f t="shared" si="43"/>
        <v>0</v>
      </c>
      <c r="U280" s="147"/>
      <c r="V280" s="147"/>
      <c r="W280" s="147"/>
      <c r="X280" s="147"/>
      <c r="Y280" s="147"/>
      <c r="Z280" s="147"/>
      <c r="AA280" s="147"/>
      <c r="AB280" s="147"/>
      <c r="AC280" s="147"/>
      <c r="AD280" s="147"/>
      <c r="AE280" s="147"/>
      <c r="AR280" s="245" t="s">
        <v>193</v>
      </c>
      <c r="AT280" s="245" t="s">
        <v>189</v>
      </c>
      <c r="AU280" s="245" t="s">
        <v>86</v>
      </c>
      <c r="AY280" s="138" t="s">
        <v>187</v>
      </c>
      <c r="BE280" s="246">
        <f t="shared" si="44"/>
        <v>0</v>
      </c>
      <c r="BF280" s="246">
        <f t="shared" si="45"/>
        <v>0</v>
      </c>
      <c r="BG280" s="246">
        <f t="shared" si="46"/>
        <v>0</v>
      </c>
      <c r="BH280" s="246">
        <f t="shared" si="47"/>
        <v>0</v>
      </c>
      <c r="BI280" s="246">
        <f t="shared" si="48"/>
        <v>0</v>
      </c>
      <c r="BJ280" s="138" t="s">
        <v>84</v>
      </c>
      <c r="BK280" s="246">
        <f t="shared" si="49"/>
        <v>0</v>
      </c>
      <c r="BL280" s="138" t="s">
        <v>193</v>
      </c>
      <c r="BM280" s="245" t="s">
        <v>2386</v>
      </c>
    </row>
    <row r="281" spans="1:65" s="220" customFormat="1" ht="22.9" customHeight="1">
      <c r="B281" s="221"/>
      <c r="D281" s="222" t="s">
        <v>76</v>
      </c>
      <c r="E281" s="231" t="s">
        <v>2387</v>
      </c>
      <c r="F281" s="231" t="s">
        <v>2388</v>
      </c>
      <c r="J281" s="232">
        <f>BK281</f>
        <v>0</v>
      </c>
      <c r="L281" s="221"/>
      <c r="M281" s="225"/>
      <c r="N281" s="226"/>
      <c r="O281" s="226"/>
      <c r="P281" s="227">
        <f>SUM(P282:P299)</f>
        <v>0</v>
      </c>
      <c r="Q281" s="226"/>
      <c r="R281" s="227">
        <f>SUM(R282:R299)</f>
        <v>0</v>
      </c>
      <c r="S281" s="226"/>
      <c r="T281" s="228">
        <f>SUM(T282:T299)</f>
        <v>0</v>
      </c>
      <c r="AR281" s="222" t="s">
        <v>84</v>
      </c>
      <c r="AT281" s="229" t="s">
        <v>76</v>
      </c>
      <c r="AU281" s="229" t="s">
        <v>84</v>
      </c>
      <c r="AY281" s="222" t="s">
        <v>187</v>
      </c>
      <c r="BK281" s="230">
        <f>SUM(BK282:BK299)</f>
        <v>0</v>
      </c>
    </row>
    <row r="282" spans="1:65" s="151" customFormat="1" ht="21.75" customHeight="1">
      <c r="A282" s="147"/>
      <c r="B282" s="148"/>
      <c r="C282" s="233" t="s">
        <v>77</v>
      </c>
      <c r="D282" s="233" t="s">
        <v>189</v>
      </c>
      <c r="E282" s="234" t="s">
        <v>2279</v>
      </c>
      <c r="F282" s="235" t="s">
        <v>2280</v>
      </c>
      <c r="G282" s="236" t="s">
        <v>2070</v>
      </c>
      <c r="H282" s="237">
        <v>2</v>
      </c>
      <c r="I282" s="88"/>
      <c r="J282" s="238">
        <f t="shared" ref="J282:J299" si="50">ROUND(I282*H282,2)</f>
        <v>0</v>
      </c>
      <c r="K282" s="239"/>
      <c r="L282" s="148"/>
      <c r="M282" s="240" t="s">
        <v>1</v>
      </c>
      <c r="N282" s="241" t="s">
        <v>42</v>
      </c>
      <c r="O282" s="242"/>
      <c r="P282" s="243">
        <f t="shared" ref="P282:P299" si="51">O282*H282</f>
        <v>0</v>
      </c>
      <c r="Q282" s="243">
        <v>0</v>
      </c>
      <c r="R282" s="243">
        <f t="shared" ref="R282:R299" si="52">Q282*H282</f>
        <v>0</v>
      </c>
      <c r="S282" s="243">
        <v>0</v>
      </c>
      <c r="T282" s="244">
        <f t="shared" ref="T282:T299" si="53">S282*H282</f>
        <v>0</v>
      </c>
      <c r="U282" s="147"/>
      <c r="V282" s="147"/>
      <c r="W282" s="147"/>
      <c r="X282" s="147"/>
      <c r="Y282" s="147"/>
      <c r="Z282" s="147"/>
      <c r="AA282" s="147"/>
      <c r="AB282" s="147"/>
      <c r="AC282" s="147"/>
      <c r="AD282" s="147"/>
      <c r="AE282" s="147"/>
      <c r="AR282" s="245" t="s">
        <v>193</v>
      </c>
      <c r="AT282" s="245" t="s">
        <v>189</v>
      </c>
      <c r="AU282" s="245" t="s">
        <v>86</v>
      </c>
      <c r="AY282" s="138" t="s">
        <v>187</v>
      </c>
      <c r="BE282" s="246">
        <f t="shared" ref="BE282:BE299" si="54">IF(N282="základní",J282,0)</f>
        <v>0</v>
      </c>
      <c r="BF282" s="246">
        <f t="shared" ref="BF282:BF299" si="55">IF(N282="snížená",J282,0)</f>
        <v>0</v>
      </c>
      <c r="BG282" s="246">
        <f t="shared" ref="BG282:BG299" si="56">IF(N282="zákl. přenesená",J282,0)</f>
        <v>0</v>
      </c>
      <c r="BH282" s="246">
        <f t="shared" ref="BH282:BH299" si="57">IF(N282="sníž. přenesená",J282,0)</f>
        <v>0</v>
      </c>
      <c r="BI282" s="246">
        <f t="shared" ref="BI282:BI299" si="58">IF(N282="nulová",J282,0)</f>
        <v>0</v>
      </c>
      <c r="BJ282" s="138" t="s">
        <v>84</v>
      </c>
      <c r="BK282" s="246">
        <f t="shared" ref="BK282:BK299" si="59">ROUND(I282*H282,2)</f>
        <v>0</v>
      </c>
      <c r="BL282" s="138" t="s">
        <v>193</v>
      </c>
      <c r="BM282" s="245" t="s">
        <v>2389</v>
      </c>
    </row>
    <row r="283" spans="1:65" s="151" customFormat="1" ht="16.5" customHeight="1">
      <c r="A283" s="147"/>
      <c r="B283" s="148"/>
      <c r="C283" s="233" t="s">
        <v>77</v>
      </c>
      <c r="D283" s="233" t="s">
        <v>189</v>
      </c>
      <c r="E283" s="234" t="s">
        <v>2220</v>
      </c>
      <c r="F283" s="235" t="s">
        <v>2221</v>
      </c>
      <c r="G283" s="236" t="s">
        <v>2070</v>
      </c>
      <c r="H283" s="237">
        <v>2</v>
      </c>
      <c r="I283" s="88"/>
      <c r="J283" s="238">
        <f t="shared" si="50"/>
        <v>0</v>
      </c>
      <c r="K283" s="239"/>
      <c r="L283" s="148"/>
      <c r="M283" s="240" t="s">
        <v>1</v>
      </c>
      <c r="N283" s="241" t="s">
        <v>42</v>
      </c>
      <c r="O283" s="242"/>
      <c r="P283" s="243">
        <f t="shared" si="51"/>
        <v>0</v>
      </c>
      <c r="Q283" s="243">
        <v>0</v>
      </c>
      <c r="R283" s="243">
        <f t="shared" si="52"/>
        <v>0</v>
      </c>
      <c r="S283" s="243">
        <v>0</v>
      </c>
      <c r="T283" s="244">
        <f t="shared" si="53"/>
        <v>0</v>
      </c>
      <c r="U283" s="147"/>
      <c r="V283" s="147"/>
      <c r="W283" s="147"/>
      <c r="X283" s="147"/>
      <c r="Y283" s="147"/>
      <c r="Z283" s="147"/>
      <c r="AA283" s="147"/>
      <c r="AB283" s="147"/>
      <c r="AC283" s="147"/>
      <c r="AD283" s="147"/>
      <c r="AE283" s="147"/>
      <c r="AR283" s="245" t="s">
        <v>193</v>
      </c>
      <c r="AT283" s="245" t="s">
        <v>189</v>
      </c>
      <c r="AU283" s="245" t="s">
        <v>86</v>
      </c>
      <c r="AY283" s="138" t="s">
        <v>187</v>
      </c>
      <c r="BE283" s="246">
        <f t="shared" si="54"/>
        <v>0</v>
      </c>
      <c r="BF283" s="246">
        <f t="shared" si="55"/>
        <v>0</v>
      </c>
      <c r="BG283" s="246">
        <f t="shared" si="56"/>
        <v>0</v>
      </c>
      <c r="BH283" s="246">
        <f t="shared" si="57"/>
        <v>0</v>
      </c>
      <c r="BI283" s="246">
        <f t="shared" si="58"/>
        <v>0</v>
      </c>
      <c r="BJ283" s="138" t="s">
        <v>84</v>
      </c>
      <c r="BK283" s="246">
        <f t="shared" si="59"/>
        <v>0</v>
      </c>
      <c r="BL283" s="138" t="s">
        <v>193</v>
      </c>
      <c r="BM283" s="245" t="s">
        <v>2390</v>
      </c>
    </row>
    <row r="284" spans="1:65" s="151" customFormat="1" ht="16.5" customHeight="1">
      <c r="A284" s="147"/>
      <c r="B284" s="148"/>
      <c r="C284" s="233" t="s">
        <v>77</v>
      </c>
      <c r="D284" s="233" t="s">
        <v>189</v>
      </c>
      <c r="E284" s="234" t="s">
        <v>2350</v>
      </c>
      <c r="F284" s="235" t="s">
        <v>2351</v>
      </c>
      <c r="G284" s="236" t="s">
        <v>2070</v>
      </c>
      <c r="H284" s="237">
        <v>2</v>
      </c>
      <c r="I284" s="88"/>
      <c r="J284" s="238">
        <f t="shared" si="50"/>
        <v>0</v>
      </c>
      <c r="K284" s="239"/>
      <c r="L284" s="148"/>
      <c r="M284" s="240" t="s">
        <v>1</v>
      </c>
      <c r="N284" s="241" t="s">
        <v>42</v>
      </c>
      <c r="O284" s="242"/>
      <c r="P284" s="243">
        <f t="shared" si="51"/>
        <v>0</v>
      </c>
      <c r="Q284" s="243">
        <v>0</v>
      </c>
      <c r="R284" s="243">
        <f t="shared" si="52"/>
        <v>0</v>
      </c>
      <c r="S284" s="243">
        <v>0</v>
      </c>
      <c r="T284" s="244">
        <f t="shared" si="53"/>
        <v>0</v>
      </c>
      <c r="U284" s="147"/>
      <c r="V284" s="147"/>
      <c r="W284" s="147"/>
      <c r="X284" s="147"/>
      <c r="Y284" s="147"/>
      <c r="Z284" s="147"/>
      <c r="AA284" s="147"/>
      <c r="AB284" s="147"/>
      <c r="AC284" s="147"/>
      <c r="AD284" s="147"/>
      <c r="AE284" s="147"/>
      <c r="AR284" s="245" t="s">
        <v>193</v>
      </c>
      <c r="AT284" s="245" t="s">
        <v>189</v>
      </c>
      <c r="AU284" s="245" t="s">
        <v>86</v>
      </c>
      <c r="AY284" s="138" t="s">
        <v>187</v>
      </c>
      <c r="BE284" s="246">
        <f t="shared" si="54"/>
        <v>0</v>
      </c>
      <c r="BF284" s="246">
        <f t="shared" si="55"/>
        <v>0</v>
      </c>
      <c r="BG284" s="246">
        <f t="shared" si="56"/>
        <v>0</v>
      </c>
      <c r="BH284" s="246">
        <f t="shared" si="57"/>
        <v>0</v>
      </c>
      <c r="BI284" s="246">
        <f t="shared" si="58"/>
        <v>0</v>
      </c>
      <c r="BJ284" s="138" t="s">
        <v>84</v>
      </c>
      <c r="BK284" s="246">
        <f t="shared" si="59"/>
        <v>0</v>
      </c>
      <c r="BL284" s="138" t="s">
        <v>193</v>
      </c>
      <c r="BM284" s="245" t="s">
        <v>2391</v>
      </c>
    </row>
    <row r="285" spans="1:65" s="151" customFormat="1" ht="16.5" customHeight="1">
      <c r="A285" s="147"/>
      <c r="B285" s="148"/>
      <c r="C285" s="233" t="s">
        <v>77</v>
      </c>
      <c r="D285" s="233" t="s">
        <v>189</v>
      </c>
      <c r="E285" s="234" t="s">
        <v>2287</v>
      </c>
      <c r="F285" s="235" t="s">
        <v>2288</v>
      </c>
      <c r="G285" s="236" t="s">
        <v>296</v>
      </c>
      <c r="H285" s="237">
        <v>10</v>
      </c>
      <c r="I285" s="88"/>
      <c r="J285" s="238">
        <f t="shared" si="50"/>
        <v>0</v>
      </c>
      <c r="K285" s="239"/>
      <c r="L285" s="148"/>
      <c r="M285" s="240" t="s">
        <v>1</v>
      </c>
      <c r="N285" s="241" t="s">
        <v>42</v>
      </c>
      <c r="O285" s="242"/>
      <c r="P285" s="243">
        <f t="shared" si="51"/>
        <v>0</v>
      </c>
      <c r="Q285" s="243">
        <v>0</v>
      </c>
      <c r="R285" s="243">
        <f t="shared" si="52"/>
        <v>0</v>
      </c>
      <c r="S285" s="243">
        <v>0</v>
      </c>
      <c r="T285" s="244">
        <f t="shared" si="53"/>
        <v>0</v>
      </c>
      <c r="U285" s="147"/>
      <c r="V285" s="147"/>
      <c r="W285" s="147"/>
      <c r="X285" s="147"/>
      <c r="Y285" s="147"/>
      <c r="Z285" s="147"/>
      <c r="AA285" s="147"/>
      <c r="AB285" s="147"/>
      <c r="AC285" s="147"/>
      <c r="AD285" s="147"/>
      <c r="AE285" s="147"/>
      <c r="AR285" s="245" t="s">
        <v>193</v>
      </c>
      <c r="AT285" s="245" t="s">
        <v>189</v>
      </c>
      <c r="AU285" s="245" t="s">
        <v>86</v>
      </c>
      <c r="AY285" s="138" t="s">
        <v>187</v>
      </c>
      <c r="BE285" s="246">
        <f t="shared" si="54"/>
        <v>0</v>
      </c>
      <c r="BF285" s="246">
        <f t="shared" si="55"/>
        <v>0</v>
      </c>
      <c r="BG285" s="246">
        <f t="shared" si="56"/>
        <v>0</v>
      </c>
      <c r="BH285" s="246">
        <f t="shared" si="57"/>
        <v>0</v>
      </c>
      <c r="BI285" s="246">
        <f t="shared" si="58"/>
        <v>0</v>
      </c>
      <c r="BJ285" s="138" t="s">
        <v>84</v>
      </c>
      <c r="BK285" s="246">
        <f t="shared" si="59"/>
        <v>0</v>
      </c>
      <c r="BL285" s="138" t="s">
        <v>193</v>
      </c>
      <c r="BM285" s="245" t="s">
        <v>2392</v>
      </c>
    </row>
    <row r="286" spans="1:65" s="151" customFormat="1" ht="21.75" customHeight="1">
      <c r="A286" s="147"/>
      <c r="B286" s="148"/>
      <c r="C286" s="233" t="s">
        <v>77</v>
      </c>
      <c r="D286" s="233" t="s">
        <v>189</v>
      </c>
      <c r="E286" s="234" t="s">
        <v>2271</v>
      </c>
      <c r="F286" s="235" t="s">
        <v>2272</v>
      </c>
      <c r="G286" s="236" t="s">
        <v>2273</v>
      </c>
      <c r="H286" s="237">
        <v>1</v>
      </c>
      <c r="I286" s="88"/>
      <c r="J286" s="238">
        <f t="shared" si="50"/>
        <v>0</v>
      </c>
      <c r="K286" s="239"/>
      <c r="L286" s="148"/>
      <c r="M286" s="240" t="s">
        <v>1</v>
      </c>
      <c r="N286" s="241" t="s">
        <v>42</v>
      </c>
      <c r="O286" s="242"/>
      <c r="P286" s="243">
        <f t="shared" si="51"/>
        <v>0</v>
      </c>
      <c r="Q286" s="243">
        <v>0</v>
      </c>
      <c r="R286" s="243">
        <f t="shared" si="52"/>
        <v>0</v>
      </c>
      <c r="S286" s="243">
        <v>0</v>
      </c>
      <c r="T286" s="244">
        <f t="shared" si="53"/>
        <v>0</v>
      </c>
      <c r="U286" s="147"/>
      <c r="V286" s="147"/>
      <c r="W286" s="147"/>
      <c r="X286" s="147"/>
      <c r="Y286" s="147"/>
      <c r="Z286" s="147"/>
      <c r="AA286" s="147"/>
      <c r="AB286" s="147"/>
      <c r="AC286" s="147"/>
      <c r="AD286" s="147"/>
      <c r="AE286" s="147"/>
      <c r="AR286" s="245" t="s">
        <v>193</v>
      </c>
      <c r="AT286" s="245" t="s">
        <v>189</v>
      </c>
      <c r="AU286" s="245" t="s">
        <v>86</v>
      </c>
      <c r="AY286" s="138" t="s">
        <v>187</v>
      </c>
      <c r="BE286" s="246">
        <f t="shared" si="54"/>
        <v>0</v>
      </c>
      <c r="BF286" s="246">
        <f t="shared" si="55"/>
        <v>0</v>
      </c>
      <c r="BG286" s="246">
        <f t="shared" si="56"/>
        <v>0</v>
      </c>
      <c r="BH286" s="246">
        <f t="shared" si="57"/>
        <v>0</v>
      </c>
      <c r="BI286" s="246">
        <f t="shared" si="58"/>
        <v>0</v>
      </c>
      <c r="BJ286" s="138" t="s">
        <v>84</v>
      </c>
      <c r="BK286" s="246">
        <f t="shared" si="59"/>
        <v>0</v>
      </c>
      <c r="BL286" s="138" t="s">
        <v>193</v>
      </c>
      <c r="BM286" s="245" t="s">
        <v>2393</v>
      </c>
    </row>
    <row r="287" spans="1:65" s="151" customFormat="1" ht="21.75" customHeight="1">
      <c r="A287" s="147"/>
      <c r="B287" s="148"/>
      <c r="C287" s="233" t="s">
        <v>77</v>
      </c>
      <c r="D287" s="233" t="s">
        <v>189</v>
      </c>
      <c r="E287" s="234" t="s">
        <v>2238</v>
      </c>
      <c r="F287" s="235" t="s">
        <v>2239</v>
      </c>
      <c r="G287" s="236" t="s">
        <v>2070</v>
      </c>
      <c r="H287" s="237">
        <v>2</v>
      </c>
      <c r="I287" s="88"/>
      <c r="J287" s="238">
        <f t="shared" si="50"/>
        <v>0</v>
      </c>
      <c r="K287" s="239"/>
      <c r="L287" s="148"/>
      <c r="M287" s="240" t="s">
        <v>1</v>
      </c>
      <c r="N287" s="241" t="s">
        <v>42</v>
      </c>
      <c r="O287" s="242"/>
      <c r="P287" s="243">
        <f t="shared" si="51"/>
        <v>0</v>
      </c>
      <c r="Q287" s="243">
        <v>0</v>
      </c>
      <c r="R287" s="243">
        <f t="shared" si="52"/>
        <v>0</v>
      </c>
      <c r="S287" s="243">
        <v>0</v>
      </c>
      <c r="T287" s="244">
        <f t="shared" si="53"/>
        <v>0</v>
      </c>
      <c r="U287" s="147"/>
      <c r="V287" s="147"/>
      <c r="W287" s="147"/>
      <c r="X287" s="147"/>
      <c r="Y287" s="147"/>
      <c r="Z287" s="147"/>
      <c r="AA287" s="147"/>
      <c r="AB287" s="147"/>
      <c r="AC287" s="147"/>
      <c r="AD287" s="147"/>
      <c r="AE287" s="147"/>
      <c r="AR287" s="245" t="s">
        <v>193</v>
      </c>
      <c r="AT287" s="245" t="s">
        <v>189</v>
      </c>
      <c r="AU287" s="245" t="s">
        <v>86</v>
      </c>
      <c r="AY287" s="138" t="s">
        <v>187</v>
      </c>
      <c r="BE287" s="246">
        <f t="shared" si="54"/>
        <v>0</v>
      </c>
      <c r="BF287" s="246">
        <f t="shared" si="55"/>
        <v>0</v>
      </c>
      <c r="BG287" s="246">
        <f t="shared" si="56"/>
        <v>0</v>
      </c>
      <c r="BH287" s="246">
        <f t="shared" si="57"/>
        <v>0</v>
      </c>
      <c r="BI287" s="246">
        <f t="shared" si="58"/>
        <v>0</v>
      </c>
      <c r="BJ287" s="138" t="s">
        <v>84</v>
      </c>
      <c r="BK287" s="246">
        <f t="shared" si="59"/>
        <v>0</v>
      </c>
      <c r="BL287" s="138" t="s">
        <v>193</v>
      </c>
      <c r="BM287" s="245" t="s">
        <v>2394</v>
      </c>
    </row>
    <row r="288" spans="1:65" s="151" customFormat="1" ht="21.75" customHeight="1">
      <c r="A288" s="147"/>
      <c r="B288" s="148"/>
      <c r="C288" s="233" t="s">
        <v>77</v>
      </c>
      <c r="D288" s="233" t="s">
        <v>189</v>
      </c>
      <c r="E288" s="234" t="s">
        <v>2295</v>
      </c>
      <c r="F288" s="235" t="s">
        <v>2296</v>
      </c>
      <c r="G288" s="236" t="s">
        <v>2070</v>
      </c>
      <c r="H288" s="237">
        <v>2</v>
      </c>
      <c r="I288" s="88"/>
      <c r="J288" s="238">
        <f t="shared" si="50"/>
        <v>0</v>
      </c>
      <c r="K288" s="239"/>
      <c r="L288" s="148"/>
      <c r="M288" s="240" t="s">
        <v>1</v>
      </c>
      <c r="N288" s="241" t="s">
        <v>42</v>
      </c>
      <c r="O288" s="242"/>
      <c r="P288" s="243">
        <f t="shared" si="51"/>
        <v>0</v>
      </c>
      <c r="Q288" s="243">
        <v>0</v>
      </c>
      <c r="R288" s="243">
        <f t="shared" si="52"/>
        <v>0</v>
      </c>
      <c r="S288" s="243">
        <v>0</v>
      </c>
      <c r="T288" s="244">
        <f t="shared" si="53"/>
        <v>0</v>
      </c>
      <c r="U288" s="147"/>
      <c r="V288" s="147"/>
      <c r="W288" s="147"/>
      <c r="X288" s="147"/>
      <c r="Y288" s="147"/>
      <c r="Z288" s="147"/>
      <c r="AA288" s="147"/>
      <c r="AB288" s="147"/>
      <c r="AC288" s="147"/>
      <c r="AD288" s="147"/>
      <c r="AE288" s="147"/>
      <c r="AR288" s="245" t="s">
        <v>193</v>
      </c>
      <c r="AT288" s="245" t="s">
        <v>189</v>
      </c>
      <c r="AU288" s="245" t="s">
        <v>86</v>
      </c>
      <c r="AY288" s="138" t="s">
        <v>187</v>
      </c>
      <c r="BE288" s="246">
        <f t="shared" si="54"/>
        <v>0</v>
      </c>
      <c r="BF288" s="246">
        <f t="shared" si="55"/>
        <v>0</v>
      </c>
      <c r="BG288" s="246">
        <f t="shared" si="56"/>
        <v>0</v>
      </c>
      <c r="BH288" s="246">
        <f t="shared" si="57"/>
        <v>0</v>
      </c>
      <c r="BI288" s="246">
        <f t="shared" si="58"/>
        <v>0</v>
      </c>
      <c r="BJ288" s="138" t="s">
        <v>84</v>
      </c>
      <c r="BK288" s="246">
        <f t="shared" si="59"/>
        <v>0</v>
      </c>
      <c r="BL288" s="138" t="s">
        <v>193</v>
      </c>
      <c r="BM288" s="245" t="s">
        <v>2395</v>
      </c>
    </row>
    <row r="289" spans="1:65" s="151" customFormat="1" ht="21.75" customHeight="1">
      <c r="A289" s="147"/>
      <c r="B289" s="148"/>
      <c r="C289" s="233" t="s">
        <v>77</v>
      </c>
      <c r="D289" s="233" t="s">
        <v>189</v>
      </c>
      <c r="E289" s="234" t="s">
        <v>2234</v>
      </c>
      <c r="F289" s="235" t="s">
        <v>2235</v>
      </c>
      <c r="G289" s="236" t="s">
        <v>1049</v>
      </c>
      <c r="H289" s="237">
        <v>30</v>
      </c>
      <c r="I289" s="88"/>
      <c r="J289" s="238">
        <f t="shared" si="50"/>
        <v>0</v>
      </c>
      <c r="K289" s="239"/>
      <c r="L289" s="148"/>
      <c r="M289" s="240" t="s">
        <v>1</v>
      </c>
      <c r="N289" s="241" t="s">
        <v>42</v>
      </c>
      <c r="O289" s="242"/>
      <c r="P289" s="243">
        <f t="shared" si="51"/>
        <v>0</v>
      </c>
      <c r="Q289" s="243">
        <v>0</v>
      </c>
      <c r="R289" s="243">
        <f t="shared" si="52"/>
        <v>0</v>
      </c>
      <c r="S289" s="243">
        <v>0</v>
      </c>
      <c r="T289" s="244">
        <f t="shared" si="53"/>
        <v>0</v>
      </c>
      <c r="U289" s="147"/>
      <c r="V289" s="147"/>
      <c r="W289" s="147"/>
      <c r="X289" s="147"/>
      <c r="Y289" s="147"/>
      <c r="Z289" s="147"/>
      <c r="AA289" s="147"/>
      <c r="AB289" s="147"/>
      <c r="AC289" s="147"/>
      <c r="AD289" s="147"/>
      <c r="AE289" s="147"/>
      <c r="AR289" s="245" t="s">
        <v>193</v>
      </c>
      <c r="AT289" s="245" t="s">
        <v>189</v>
      </c>
      <c r="AU289" s="245" t="s">
        <v>86</v>
      </c>
      <c r="AY289" s="138" t="s">
        <v>187</v>
      </c>
      <c r="BE289" s="246">
        <f t="shared" si="54"/>
        <v>0</v>
      </c>
      <c r="BF289" s="246">
        <f t="shared" si="55"/>
        <v>0</v>
      </c>
      <c r="BG289" s="246">
        <f t="shared" si="56"/>
        <v>0</v>
      </c>
      <c r="BH289" s="246">
        <f t="shared" si="57"/>
        <v>0</v>
      </c>
      <c r="BI289" s="246">
        <f t="shared" si="58"/>
        <v>0</v>
      </c>
      <c r="BJ289" s="138" t="s">
        <v>84</v>
      </c>
      <c r="BK289" s="246">
        <f t="shared" si="59"/>
        <v>0</v>
      </c>
      <c r="BL289" s="138" t="s">
        <v>193</v>
      </c>
      <c r="BM289" s="245" t="s">
        <v>2396</v>
      </c>
    </row>
    <row r="290" spans="1:65" s="151" customFormat="1" ht="16.5" customHeight="1">
      <c r="A290" s="147"/>
      <c r="B290" s="148"/>
      <c r="C290" s="233" t="s">
        <v>77</v>
      </c>
      <c r="D290" s="233" t="s">
        <v>189</v>
      </c>
      <c r="E290" s="234" t="s">
        <v>2297</v>
      </c>
      <c r="F290" s="235" t="s">
        <v>2298</v>
      </c>
      <c r="G290" s="236" t="s">
        <v>296</v>
      </c>
      <c r="H290" s="237">
        <v>2</v>
      </c>
      <c r="I290" s="88"/>
      <c r="J290" s="238">
        <f t="shared" si="50"/>
        <v>0</v>
      </c>
      <c r="K290" s="239"/>
      <c r="L290" s="148"/>
      <c r="M290" s="240" t="s">
        <v>1</v>
      </c>
      <c r="N290" s="241" t="s">
        <v>42</v>
      </c>
      <c r="O290" s="242"/>
      <c r="P290" s="243">
        <f t="shared" si="51"/>
        <v>0</v>
      </c>
      <c r="Q290" s="243">
        <v>0</v>
      </c>
      <c r="R290" s="243">
        <f t="shared" si="52"/>
        <v>0</v>
      </c>
      <c r="S290" s="243">
        <v>0</v>
      </c>
      <c r="T290" s="244">
        <f t="shared" si="53"/>
        <v>0</v>
      </c>
      <c r="U290" s="147"/>
      <c r="V290" s="147"/>
      <c r="W290" s="147"/>
      <c r="X290" s="147"/>
      <c r="Y290" s="147"/>
      <c r="Z290" s="147"/>
      <c r="AA290" s="147"/>
      <c r="AB290" s="147"/>
      <c r="AC290" s="147"/>
      <c r="AD290" s="147"/>
      <c r="AE290" s="147"/>
      <c r="AR290" s="245" t="s">
        <v>193</v>
      </c>
      <c r="AT290" s="245" t="s">
        <v>189</v>
      </c>
      <c r="AU290" s="245" t="s">
        <v>86</v>
      </c>
      <c r="AY290" s="138" t="s">
        <v>187</v>
      </c>
      <c r="BE290" s="246">
        <f t="shared" si="54"/>
        <v>0</v>
      </c>
      <c r="BF290" s="246">
        <f t="shared" si="55"/>
        <v>0</v>
      </c>
      <c r="BG290" s="246">
        <f t="shared" si="56"/>
        <v>0</v>
      </c>
      <c r="BH290" s="246">
        <f t="shared" si="57"/>
        <v>0</v>
      </c>
      <c r="BI290" s="246">
        <f t="shared" si="58"/>
        <v>0</v>
      </c>
      <c r="BJ290" s="138" t="s">
        <v>84</v>
      </c>
      <c r="BK290" s="246">
        <f t="shared" si="59"/>
        <v>0</v>
      </c>
      <c r="BL290" s="138" t="s">
        <v>193</v>
      </c>
      <c r="BM290" s="245" t="s">
        <v>2397</v>
      </c>
    </row>
    <row r="291" spans="1:65" s="151" customFormat="1" ht="16.5" customHeight="1">
      <c r="A291" s="147"/>
      <c r="B291" s="148"/>
      <c r="C291" s="233" t="s">
        <v>77</v>
      </c>
      <c r="D291" s="233" t="s">
        <v>189</v>
      </c>
      <c r="E291" s="234" t="s">
        <v>2249</v>
      </c>
      <c r="F291" s="235" t="s">
        <v>2250</v>
      </c>
      <c r="G291" s="236" t="s">
        <v>1049</v>
      </c>
      <c r="H291" s="237">
        <v>2</v>
      </c>
      <c r="I291" s="88"/>
      <c r="J291" s="238">
        <f t="shared" si="50"/>
        <v>0</v>
      </c>
      <c r="K291" s="239"/>
      <c r="L291" s="148"/>
      <c r="M291" s="240" t="s">
        <v>1</v>
      </c>
      <c r="N291" s="241" t="s">
        <v>42</v>
      </c>
      <c r="O291" s="242"/>
      <c r="P291" s="243">
        <f t="shared" si="51"/>
        <v>0</v>
      </c>
      <c r="Q291" s="243">
        <v>0</v>
      </c>
      <c r="R291" s="243">
        <f t="shared" si="52"/>
        <v>0</v>
      </c>
      <c r="S291" s="243">
        <v>0</v>
      </c>
      <c r="T291" s="244">
        <f t="shared" si="53"/>
        <v>0</v>
      </c>
      <c r="U291" s="147"/>
      <c r="V291" s="147"/>
      <c r="W291" s="147"/>
      <c r="X291" s="147"/>
      <c r="Y291" s="147"/>
      <c r="Z291" s="147"/>
      <c r="AA291" s="147"/>
      <c r="AB291" s="147"/>
      <c r="AC291" s="147"/>
      <c r="AD291" s="147"/>
      <c r="AE291" s="147"/>
      <c r="AR291" s="245" t="s">
        <v>193</v>
      </c>
      <c r="AT291" s="245" t="s">
        <v>189</v>
      </c>
      <c r="AU291" s="245" t="s">
        <v>86</v>
      </c>
      <c r="AY291" s="138" t="s">
        <v>187</v>
      </c>
      <c r="BE291" s="246">
        <f t="shared" si="54"/>
        <v>0</v>
      </c>
      <c r="BF291" s="246">
        <f t="shared" si="55"/>
        <v>0</v>
      </c>
      <c r="BG291" s="246">
        <f t="shared" si="56"/>
        <v>0</v>
      </c>
      <c r="BH291" s="246">
        <f t="shared" si="57"/>
        <v>0</v>
      </c>
      <c r="BI291" s="246">
        <f t="shared" si="58"/>
        <v>0</v>
      </c>
      <c r="BJ291" s="138" t="s">
        <v>84</v>
      </c>
      <c r="BK291" s="246">
        <f t="shared" si="59"/>
        <v>0</v>
      </c>
      <c r="BL291" s="138" t="s">
        <v>193</v>
      </c>
      <c r="BM291" s="245" t="s">
        <v>2398</v>
      </c>
    </row>
    <row r="292" spans="1:65" s="151" customFormat="1" ht="16.5" customHeight="1">
      <c r="A292" s="147"/>
      <c r="B292" s="148"/>
      <c r="C292" s="233" t="s">
        <v>77</v>
      </c>
      <c r="D292" s="233" t="s">
        <v>189</v>
      </c>
      <c r="E292" s="234" t="s">
        <v>2251</v>
      </c>
      <c r="F292" s="235" t="s">
        <v>2252</v>
      </c>
      <c r="G292" s="236" t="s">
        <v>1049</v>
      </c>
      <c r="H292" s="237">
        <v>2</v>
      </c>
      <c r="I292" s="88"/>
      <c r="J292" s="238">
        <f t="shared" si="50"/>
        <v>0</v>
      </c>
      <c r="K292" s="239"/>
      <c r="L292" s="148"/>
      <c r="M292" s="240" t="s">
        <v>1</v>
      </c>
      <c r="N292" s="241" t="s">
        <v>42</v>
      </c>
      <c r="O292" s="242"/>
      <c r="P292" s="243">
        <f t="shared" si="51"/>
        <v>0</v>
      </c>
      <c r="Q292" s="243">
        <v>0</v>
      </c>
      <c r="R292" s="243">
        <f t="shared" si="52"/>
        <v>0</v>
      </c>
      <c r="S292" s="243">
        <v>0</v>
      </c>
      <c r="T292" s="244">
        <f t="shared" si="53"/>
        <v>0</v>
      </c>
      <c r="U292" s="147"/>
      <c r="V292" s="147"/>
      <c r="W292" s="147"/>
      <c r="X292" s="147"/>
      <c r="Y292" s="147"/>
      <c r="Z292" s="147"/>
      <c r="AA292" s="147"/>
      <c r="AB292" s="147"/>
      <c r="AC292" s="147"/>
      <c r="AD292" s="147"/>
      <c r="AE292" s="147"/>
      <c r="AR292" s="245" t="s">
        <v>193</v>
      </c>
      <c r="AT292" s="245" t="s">
        <v>189</v>
      </c>
      <c r="AU292" s="245" t="s">
        <v>86</v>
      </c>
      <c r="AY292" s="138" t="s">
        <v>187</v>
      </c>
      <c r="BE292" s="246">
        <f t="shared" si="54"/>
        <v>0</v>
      </c>
      <c r="BF292" s="246">
        <f t="shared" si="55"/>
        <v>0</v>
      </c>
      <c r="BG292" s="246">
        <f t="shared" si="56"/>
        <v>0</v>
      </c>
      <c r="BH292" s="246">
        <f t="shared" si="57"/>
        <v>0</v>
      </c>
      <c r="BI292" s="246">
        <f t="shared" si="58"/>
        <v>0</v>
      </c>
      <c r="BJ292" s="138" t="s">
        <v>84</v>
      </c>
      <c r="BK292" s="246">
        <f t="shared" si="59"/>
        <v>0</v>
      </c>
      <c r="BL292" s="138" t="s">
        <v>193</v>
      </c>
      <c r="BM292" s="245" t="s">
        <v>2399</v>
      </c>
    </row>
    <row r="293" spans="1:65" s="151" customFormat="1" ht="16.5" customHeight="1">
      <c r="A293" s="147"/>
      <c r="B293" s="148"/>
      <c r="C293" s="233" t="s">
        <v>77</v>
      </c>
      <c r="D293" s="233" t="s">
        <v>189</v>
      </c>
      <c r="E293" s="234" t="s">
        <v>2244</v>
      </c>
      <c r="F293" s="235" t="s">
        <v>2245</v>
      </c>
      <c r="G293" s="236" t="s">
        <v>1049</v>
      </c>
      <c r="H293" s="237">
        <v>1</v>
      </c>
      <c r="I293" s="88"/>
      <c r="J293" s="238">
        <f t="shared" si="50"/>
        <v>0</v>
      </c>
      <c r="K293" s="239"/>
      <c r="L293" s="148"/>
      <c r="M293" s="240" t="s">
        <v>1</v>
      </c>
      <c r="N293" s="241" t="s">
        <v>42</v>
      </c>
      <c r="O293" s="242"/>
      <c r="P293" s="243">
        <f t="shared" si="51"/>
        <v>0</v>
      </c>
      <c r="Q293" s="243">
        <v>0</v>
      </c>
      <c r="R293" s="243">
        <f t="shared" si="52"/>
        <v>0</v>
      </c>
      <c r="S293" s="243">
        <v>0</v>
      </c>
      <c r="T293" s="244">
        <f t="shared" si="53"/>
        <v>0</v>
      </c>
      <c r="U293" s="147"/>
      <c r="V293" s="147"/>
      <c r="W293" s="147"/>
      <c r="X293" s="147"/>
      <c r="Y293" s="147"/>
      <c r="Z293" s="147"/>
      <c r="AA293" s="147"/>
      <c r="AB293" s="147"/>
      <c r="AC293" s="147"/>
      <c r="AD293" s="147"/>
      <c r="AE293" s="147"/>
      <c r="AR293" s="245" t="s">
        <v>193</v>
      </c>
      <c r="AT293" s="245" t="s">
        <v>189</v>
      </c>
      <c r="AU293" s="245" t="s">
        <v>86</v>
      </c>
      <c r="AY293" s="138" t="s">
        <v>187</v>
      </c>
      <c r="BE293" s="246">
        <f t="shared" si="54"/>
        <v>0</v>
      </c>
      <c r="BF293" s="246">
        <f t="shared" si="55"/>
        <v>0</v>
      </c>
      <c r="BG293" s="246">
        <f t="shared" si="56"/>
        <v>0</v>
      </c>
      <c r="BH293" s="246">
        <f t="shared" si="57"/>
        <v>0</v>
      </c>
      <c r="BI293" s="246">
        <f t="shared" si="58"/>
        <v>0</v>
      </c>
      <c r="BJ293" s="138" t="s">
        <v>84</v>
      </c>
      <c r="BK293" s="246">
        <f t="shared" si="59"/>
        <v>0</v>
      </c>
      <c r="BL293" s="138" t="s">
        <v>193</v>
      </c>
      <c r="BM293" s="245" t="s">
        <v>2400</v>
      </c>
    </row>
    <row r="294" spans="1:65" s="151" customFormat="1" ht="16.5" customHeight="1">
      <c r="A294" s="147"/>
      <c r="B294" s="148"/>
      <c r="C294" s="233" t="s">
        <v>77</v>
      </c>
      <c r="D294" s="233" t="s">
        <v>189</v>
      </c>
      <c r="E294" s="234" t="s">
        <v>2269</v>
      </c>
      <c r="F294" s="235" t="s">
        <v>2270</v>
      </c>
      <c r="G294" s="236" t="s">
        <v>1049</v>
      </c>
      <c r="H294" s="237">
        <v>1</v>
      </c>
      <c r="I294" s="88"/>
      <c r="J294" s="238">
        <f t="shared" si="50"/>
        <v>0</v>
      </c>
      <c r="K294" s="239"/>
      <c r="L294" s="148"/>
      <c r="M294" s="240" t="s">
        <v>1</v>
      </c>
      <c r="N294" s="241" t="s">
        <v>42</v>
      </c>
      <c r="O294" s="242"/>
      <c r="P294" s="243">
        <f t="shared" si="51"/>
        <v>0</v>
      </c>
      <c r="Q294" s="243">
        <v>0</v>
      </c>
      <c r="R294" s="243">
        <f t="shared" si="52"/>
        <v>0</v>
      </c>
      <c r="S294" s="243">
        <v>0</v>
      </c>
      <c r="T294" s="244">
        <f t="shared" si="53"/>
        <v>0</v>
      </c>
      <c r="U294" s="147"/>
      <c r="V294" s="147"/>
      <c r="W294" s="147"/>
      <c r="X294" s="147"/>
      <c r="Y294" s="147"/>
      <c r="Z294" s="147"/>
      <c r="AA294" s="147"/>
      <c r="AB294" s="147"/>
      <c r="AC294" s="147"/>
      <c r="AD294" s="147"/>
      <c r="AE294" s="147"/>
      <c r="AR294" s="245" t="s">
        <v>193</v>
      </c>
      <c r="AT294" s="245" t="s">
        <v>189</v>
      </c>
      <c r="AU294" s="245" t="s">
        <v>86</v>
      </c>
      <c r="AY294" s="138" t="s">
        <v>187</v>
      </c>
      <c r="BE294" s="246">
        <f t="shared" si="54"/>
        <v>0</v>
      </c>
      <c r="BF294" s="246">
        <f t="shared" si="55"/>
        <v>0</v>
      </c>
      <c r="BG294" s="246">
        <f t="shared" si="56"/>
        <v>0</v>
      </c>
      <c r="BH294" s="246">
        <f t="shared" si="57"/>
        <v>0</v>
      </c>
      <c r="BI294" s="246">
        <f t="shared" si="58"/>
        <v>0</v>
      </c>
      <c r="BJ294" s="138" t="s">
        <v>84</v>
      </c>
      <c r="BK294" s="246">
        <f t="shared" si="59"/>
        <v>0</v>
      </c>
      <c r="BL294" s="138" t="s">
        <v>193</v>
      </c>
      <c r="BM294" s="245" t="s">
        <v>2401</v>
      </c>
    </row>
    <row r="295" spans="1:65" s="151" customFormat="1" ht="16.5" customHeight="1">
      <c r="A295" s="147"/>
      <c r="B295" s="148"/>
      <c r="C295" s="233" t="s">
        <v>77</v>
      </c>
      <c r="D295" s="233" t="s">
        <v>189</v>
      </c>
      <c r="E295" s="234" t="s">
        <v>2402</v>
      </c>
      <c r="F295" s="235" t="s">
        <v>2403</v>
      </c>
      <c r="G295" s="236" t="s">
        <v>2070</v>
      </c>
      <c r="H295" s="237">
        <v>1</v>
      </c>
      <c r="I295" s="88"/>
      <c r="J295" s="238">
        <f t="shared" si="50"/>
        <v>0</v>
      </c>
      <c r="K295" s="239"/>
      <c r="L295" s="148"/>
      <c r="M295" s="240" t="s">
        <v>1</v>
      </c>
      <c r="N295" s="241" t="s">
        <v>42</v>
      </c>
      <c r="O295" s="242"/>
      <c r="P295" s="243">
        <f t="shared" si="51"/>
        <v>0</v>
      </c>
      <c r="Q295" s="243">
        <v>0</v>
      </c>
      <c r="R295" s="243">
        <f t="shared" si="52"/>
        <v>0</v>
      </c>
      <c r="S295" s="243">
        <v>0</v>
      </c>
      <c r="T295" s="244">
        <f t="shared" si="53"/>
        <v>0</v>
      </c>
      <c r="U295" s="147"/>
      <c r="V295" s="147"/>
      <c r="W295" s="147"/>
      <c r="X295" s="147"/>
      <c r="Y295" s="147"/>
      <c r="Z295" s="147"/>
      <c r="AA295" s="147"/>
      <c r="AB295" s="147"/>
      <c r="AC295" s="147"/>
      <c r="AD295" s="147"/>
      <c r="AE295" s="147"/>
      <c r="AR295" s="245" t="s">
        <v>193</v>
      </c>
      <c r="AT295" s="245" t="s">
        <v>189</v>
      </c>
      <c r="AU295" s="245" t="s">
        <v>86</v>
      </c>
      <c r="AY295" s="138" t="s">
        <v>187</v>
      </c>
      <c r="BE295" s="246">
        <f t="shared" si="54"/>
        <v>0</v>
      </c>
      <c r="BF295" s="246">
        <f t="shared" si="55"/>
        <v>0</v>
      </c>
      <c r="BG295" s="246">
        <f t="shared" si="56"/>
        <v>0</v>
      </c>
      <c r="BH295" s="246">
        <f t="shared" si="57"/>
        <v>0</v>
      </c>
      <c r="BI295" s="246">
        <f t="shared" si="58"/>
        <v>0</v>
      </c>
      <c r="BJ295" s="138" t="s">
        <v>84</v>
      </c>
      <c r="BK295" s="246">
        <f t="shared" si="59"/>
        <v>0</v>
      </c>
      <c r="BL295" s="138" t="s">
        <v>193</v>
      </c>
      <c r="BM295" s="245" t="s">
        <v>2404</v>
      </c>
    </row>
    <row r="296" spans="1:65" s="151" customFormat="1" ht="16.5" customHeight="1">
      <c r="A296" s="147"/>
      <c r="B296" s="148"/>
      <c r="C296" s="233" t="s">
        <v>77</v>
      </c>
      <c r="D296" s="233" t="s">
        <v>189</v>
      </c>
      <c r="E296" s="234" t="s">
        <v>2244</v>
      </c>
      <c r="F296" s="235" t="s">
        <v>2245</v>
      </c>
      <c r="G296" s="236" t="s">
        <v>1049</v>
      </c>
      <c r="H296" s="237">
        <v>1</v>
      </c>
      <c r="I296" s="88"/>
      <c r="J296" s="238">
        <f t="shared" si="50"/>
        <v>0</v>
      </c>
      <c r="K296" s="239"/>
      <c r="L296" s="148"/>
      <c r="M296" s="240" t="s">
        <v>1</v>
      </c>
      <c r="N296" s="241" t="s">
        <v>42</v>
      </c>
      <c r="O296" s="242"/>
      <c r="P296" s="243">
        <f t="shared" si="51"/>
        <v>0</v>
      </c>
      <c r="Q296" s="243">
        <v>0</v>
      </c>
      <c r="R296" s="243">
        <f t="shared" si="52"/>
        <v>0</v>
      </c>
      <c r="S296" s="243">
        <v>0</v>
      </c>
      <c r="T296" s="244">
        <f t="shared" si="53"/>
        <v>0</v>
      </c>
      <c r="U296" s="147"/>
      <c r="V296" s="147"/>
      <c r="W296" s="147"/>
      <c r="X296" s="147"/>
      <c r="Y296" s="147"/>
      <c r="Z296" s="147"/>
      <c r="AA296" s="147"/>
      <c r="AB296" s="147"/>
      <c r="AC296" s="147"/>
      <c r="AD296" s="147"/>
      <c r="AE296" s="147"/>
      <c r="AR296" s="245" t="s">
        <v>193</v>
      </c>
      <c r="AT296" s="245" t="s">
        <v>189</v>
      </c>
      <c r="AU296" s="245" t="s">
        <v>86</v>
      </c>
      <c r="AY296" s="138" t="s">
        <v>187</v>
      </c>
      <c r="BE296" s="246">
        <f t="shared" si="54"/>
        <v>0</v>
      </c>
      <c r="BF296" s="246">
        <f t="shared" si="55"/>
        <v>0</v>
      </c>
      <c r="BG296" s="246">
        <f t="shared" si="56"/>
        <v>0</v>
      </c>
      <c r="BH296" s="246">
        <f t="shared" si="57"/>
        <v>0</v>
      </c>
      <c r="BI296" s="246">
        <f t="shared" si="58"/>
        <v>0</v>
      </c>
      <c r="BJ296" s="138" t="s">
        <v>84</v>
      </c>
      <c r="BK296" s="246">
        <f t="shared" si="59"/>
        <v>0</v>
      </c>
      <c r="BL296" s="138" t="s">
        <v>193</v>
      </c>
      <c r="BM296" s="245" t="s">
        <v>2405</v>
      </c>
    </row>
    <row r="297" spans="1:65" s="151" customFormat="1" ht="16.5" customHeight="1">
      <c r="A297" s="147"/>
      <c r="B297" s="148"/>
      <c r="C297" s="233" t="s">
        <v>77</v>
      </c>
      <c r="D297" s="233" t="s">
        <v>189</v>
      </c>
      <c r="E297" s="234" t="s">
        <v>2269</v>
      </c>
      <c r="F297" s="235" t="s">
        <v>2270</v>
      </c>
      <c r="G297" s="236" t="s">
        <v>1049</v>
      </c>
      <c r="H297" s="237">
        <v>1</v>
      </c>
      <c r="I297" s="88"/>
      <c r="J297" s="238">
        <f t="shared" si="50"/>
        <v>0</v>
      </c>
      <c r="K297" s="239"/>
      <c r="L297" s="148"/>
      <c r="M297" s="240" t="s">
        <v>1</v>
      </c>
      <c r="N297" s="241" t="s">
        <v>42</v>
      </c>
      <c r="O297" s="242"/>
      <c r="P297" s="243">
        <f t="shared" si="51"/>
        <v>0</v>
      </c>
      <c r="Q297" s="243">
        <v>0</v>
      </c>
      <c r="R297" s="243">
        <f t="shared" si="52"/>
        <v>0</v>
      </c>
      <c r="S297" s="243">
        <v>0</v>
      </c>
      <c r="T297" s="244">
        <f t="shared" si="53"/>
        <v>0</v>
      </c>
      <c r="U297" s="147"/>
      <c r="V297" s="147"/>
      <c r="W297" s="147"/>
      <c r="X297" s="147"/>
      <c r="Y297" s="147"/>
      <c r="Z297" s="147"/>
      <c r="AA297" s="147"/>
      <c r="AB297" s="147"/>
      <c r="AC297" s="147"/>
      <c r="AD297" s="147"/>
      <c r="AE297" s="147"/>
      <c r="AR297" s="245" t="s">
        <v>193</v>
      </c>
      <c r="AT297" s="245" t="s">
        <v>189</v>
      </c>
      <c r="AU297" s="245" t="s">
        <v>86</v>
      </c>
      <c r="AY297" s="138" t="s">
        <v>187</v>
      </c>
      <c r="BE297" s="246">
        <f t="shared" si="54"/>
        <v>0</v>
      </c>
      <c r="BF297" s="246">
        <f t="shared" si="55"/>
        <v>0</v>
      </c>
      <c r="BG297" s="246">
        <f t="shared" si="56"/>
        <v>0</v>
      </c>
      <c r="BH297" s="246">
        <f t="shared" si="57"/>
        <v>0</v>
      </c>
      <c r="BI297" s="246">
        <f t="shared" si="58"/>
        <v>0</v>
      </c>
      <c r="BJ297" s="138" t="s">
        <v>84</v>
      </c>
      <c r="BK297" s="246">
        <f t="shared" si="59"/>
        <v>0</v>
      </c>
      <c r="BL297" s="138" t="s">
        <v>193</v>
      </c>
      <c r="BM297" s="245" t="s">
        <v>2406</v>
      </c>
    </row>
    <row r="298" spans="1:65" s="151" customFormat="1" ht="16.5" customHeight="1">
      <c r="A298" s="147"/>
      <c r="B298" s="148"/>
      <c r="C298" s="233" t="s">
        <v>77</v>
      </c>
      <c r="D298" s="233" t="s">
        <v>189</v>
      </c>
      <c r="E298" s="234" t="s">
        <v>2402</v>
      </c>
      <c r="F298" s="235" t="s">
        <v>2403</v>
      </c>
      <c r="G298" s="236" t="s">
        <v>2070</v>
      </c>
      <c r="H298" s="237">
        <v>1</v>
      </c>
      <c r="I298" s="88"/>
      <c r="J298" s="238">
        <f t="shared" si="50"/>
        <v>0</v>
      </c>
      <c r="K298" s="239"/>
      <c r="L298" s="148"/>
      <c r="M298" s="240" t="s">
        <v>1</v>
      </c>
      <c r="N298" s="241" t="s">
        <v>42</v>
      </c>
      <c r="O298" s="242"/>
      <c r="P298" s="243">
        <f t="shared" si="51"/>
        <v>0</v>
      </c>
      <c r="Q298" s="243">
        <v>0</v>
      </c>
      <c r="R298" s="243">
        <f t="shared" si="52"/>
        <v>0</v>
      </c>
      <c r="S298" s="243">
        <v>0</v>
      </c>
      <c r="T298" s="244">
        <f t="shared" si="53"/>
        <v>0</v>
      </c>
      <c r="U298" s="147"/>
      <c r="V298" s="147"/>
      <c r="W298" s="147"/>
      <c r="X298" s="147"/>
      <c r="Y298" s="147"/>
      <c r="Z298" s="147"/>
      <c r="AA298" s="147"/>
      <c r="AB298" s="147"/>
      <c r="AC298" s="147"/>
      <c r="AD298" s="147"/>
      <c r="AE298" s="147"/>
      <c r="AR298" s="245" t="s">
        <v>193</v>
      </c>
      <c r="AT298" s="245" t="s">
        <v>189</v>
      </c>
      <c r="AU298" s="245" t="s">
        <v>86</v>
      </c>
      <c r="AY298" s="138" t="s">
        <v>187</v>
      </c>
      <c r="BE298" s="246">
        <f t="shared" si="54"/>
        <v>0</v>
      </c>
      <c r="BF298" s="246">
        <f t="shared" si="55"/>
        <v>0</v>
      </c>
      <c r="BG298" s="246">
        <f t="shared" si="56"/>
        <v>0</v>
      </c>
      <c r="BH298" s="246">
        <f t="shared" si="57"/>
        <v>0</v>
      </c>
      <c r="BI298" s="246">
        <f t="shared" si="58"/>
        <v>0</v>
      </c>
      <c r="BJ298" s="138" t="s">
        <v>84</v>
      </c>
      <c r="BK298" s="246">
        <f t="shared" si="59"/>
        <v>0</v>
      </c>
      <c r="BL298" s="138" t="s">
        <v>193</v>
      </c>
      <c r="BM298" s="245" t="s">
        <v>2407</v>
      </c>
    </row>
    <row r="299" spans="1:65" s="151" customFormat="1" ht="21.75" customHeight="1">
      <c r="A299" s="147"/>
      <c r="B299" s="148"/>
      <c r="C299" s="233" t="s">
        <v>77</v>
      </c>
      <c r="D299" s="233" t="s">
        <v>189</v>
      </c>
      <c r="E299" s="234" t="s">
        <v>2345</v>
      </c>
      <c r="F299" s="235" t="s">
        <v>2346</v>
      </c>
      <c r="G299" s="236" t="s">
        <v>2135</v>
      </c>
      <c r="H299" s="90"/>
      <c r="I299" s="88"/>
      <c r="J299" s="238">
        <f t="shared" si="50"/>
        <v>0</v>
      </c>
      <c r="K299" s="239"/>
      <c r="L299" s="148"/>
      <c r="M299" s="240" t="s">
        <v>1</v>
      </c>
      <c r="N299" s="241" t="s">
        <v>42</v>
      </c>
      <c r="O299" s="242"/>
      <c r="P299" s="243">
        <f t="shared" si="51"/>
        <v>0</v>
      </c>
      <c r="Q299" s="243">
        <v>0</v>
      </c>
      <c r="R299" s="243">
        <f t="shared" si="52"/>
        <v>0</v>
      </c>
      <c r="S299" s="243">
        <v>0</v>
      </c>
      <c r="T299" s="244">
        <f t="shared" si="53"/>
        <v>0</v>
      </c>
      <c r="U299" s="147"/>
      <c r="V299" s="147"/>
      <c r="W299" s="147"/>
      <c r="X299" s="147"/>
      <c r="Y299" s="147"/>
      <c r="Z299" s="147"/>
      <c r="AA299" s="147"/>
      <c r="AB299" s="147"/>
      <c r="AC299" s="147"/>
      <c r="AD299" s="147"/>
      <c r="AE299" s="147"/>
      <c r="AR299" s="245" t="s">
        <v>193</v>
      </c>
      <c r="AT299" s="245" t="s">
        <v>189</v>
      </c>
      <c r="AU299" s="245" t="s">
        <v>86</v>
      </c>
      <c r="AY299" s="138" t="s">
        <v>187</v>
      </c>
      <c r="BE299" s="246">
        <f t="shared" si="54"/>
        <v>0</v>
      </c>
      <c r="BF299" s="246">
        <f t="shared" si="55"/>
        <v>0</v>
      </c>
      <c r="BG299" s="246">
        <f t="shared" si="56"/>
        <v>0</v>
      </c>
      <c r="BH299" s="246">
        <f t="shared" si="57"/>
        <v>0</v>
      </c>
      <c r="BI299" s="246">
        <f t="shared" si="58"/>
        <v>0</v>
      </c>
      <c r="BJ299" s="138" t="s">
        <v>84</v>
      </c>
      <c r="BK299" s="246">
        <f t="shared" si="59"/>
        <v>0</v>
      </c>
      <c r="BL299" s="138" t="s">
        <v>193</v>
      </c>
      <c r="BM299" s="245" t="s">
        <v>2408</v>
      </c>
    </row>
    <row r="300" spans="1:65" s="220" customFormat="1" ht="22.9" customHeight="1">
      <c r="B300" s="221"/>
      <c r="D300" s="222" t="s">
        <v>76</v>
      </c>
      <c r="E300" s="231" t="s">
        <v>2409</v>
      </c>
      <c r="F300" s="231" t="s">
        <v>2410</v>
      </c>
      <c r="J300" s="232">
        <f>BK300</f>
        <v>0</v>
      </c>
      <c r="L300" s="221"/>
      <c r="M300" s="225"/>
      <c r="N300" s="226"/>
      <c r="O300" s="226"/>
      <c r="P300" s="227">
        <f>SUM(P301:P332)</f>
        <v>0</v>
      </c>
      <c r="Q300" s="226"/>
      <c r="R300" s="227">
        <f>SUM(R301:R332)</f>
        <v>0</v>
      </c>
      <c r="S300" s="226"/>
      <c r="T300" s="228">
        <f>SUM(T301:T332)</f>
        <v>0</v>
      </c>
      <c r="AR300" s="222" t="s">
        <v>84</v>
      </c>
      <c r="AT300" s="229" t="s">
        <v>76</v>
      </c>
      <c r="AU300" s="229" t="s">
        <v>84</v>
      </c>
      <c r="AY300" s="222" t="s">
        <v>187</v>
      </c>
      <c r="BK300" s="230">
        <f>SUM(BK301:BK332)</f>
        <v>0</v>
      </c>
    </row>
    <row r="301" spans="1:65" s="151" customFormat="1" ht="21.75" customHeight="1">
      <c r="A301" s="147"/>
      <c r="B301" s="148"/>
      <c r="C301" s="233" t="s">
        <v>77</v>
      </c>
      <c r="D301" s="233" t="s">
        <v>189</v>
      </c>
      <c r="E301" s="234" t="s">
        <v>2279</v>
      </c>
      <c r="F301" s="235" t="s">
        <v>2280</v>
      </c>
      <c r="G301" s="236" t="s">
        <v>2070</v>
      </c>
      <c r="H301" s="237">
        <v>1</v>
      </c>
      <c r="I301" s="88"/>
      <c r="J301" s="238">
        <f t="shared" ref="J301:J332" si="60">ROUND(I301*H301,2)</f>
        <v>0</v>
      </c>
      <c r="K301" s="239"/>
      <c r="L301" s="148"/>
      <c r="M301" s="240" t="s">
        <v>1</v>
      </c>
      <c r="N301" s="241" t="s">
        <v>42</v>
      </c>
      <c r="O301" s="242"/>
      <c r="P301" s="243">
        <f t="shared" ref="P301:P332" si="61">O301*H301</f>
        <v>0</v>
      </c>
      <c r="Q301" s="243">
        <v>0</v>
      </c>
      <c r="R301" s="243">
        <f t="shared" ref="R301:R332" si="62">Q301*H301</f>
        <v>0</v>
      </c>
      <c r="S301" s="243">
        <v>0</v>
      </c>
      <c r="T301" s="244">
        <f t="shared" ref="T301:T332" si="63">S301*H301</f>
        <v>0</v>
      </c>
      <c r="U301" s="147"/>
      <c r="V301" s="147"/>
      <c r="W301" s="147"/>
      <c r="X301" s="147"/>
      <c r="Y301" s="147"/>
      <c r="Z301" s="147"/>
      <c r="AA301" s="147"/>
      <c r="AB301" s="147"/>
      <c r="AC301" s="147"/>
      <c r="AD301" s="147"/>
      <c r="AE301" s="147"/>
      <c r="AR301" s="245" t="s">
        <v>193</v>
      </c>
      <c r="AT301" s="245" t="s">
        <v>189</v>
      </c>
      <c r="AU301" s="245" t="s">
        <v>86</v>
      </c>
      <c r="AY301" s="138" t="s">
        <v>187</v>
      </c>
      <c r="BE301" s="246">
        <f t="shared" ref="BE301:BE332" si="64">IF(N301="základní",J301,0)</f>
        <v>0</v>
      </c>
      <c r="BF301" s="246">
        <f t="shared" ref="BF301:BF332" si="65">IF(N301="snížená",J301,0)</f>
        <v>0</v>
      </c>
      <c r="BG301" s="246">
        <f t="shared" ref="BG301:BG332" si="66">IF(N301="zákl. přenesená",J301,0)</f>
        <v>0</v>
      </c>
      <c r="BH301" s="246">
        <f t="shared" ref="BH301:BH332" si="67">IF(N301="sníž. přenesená",J301,0)</f>
        <v>0</v>
      </c>
      <c r="BI301" s="246">
        <f t="shared" ref="BI301:BI332" si="68">IF(N301="nulová",J301,0)</f>
        <v>0</v>
      </c>
      <c r="BJ301" s="138" t="s">
        <v>84</v>
      </c>
      <c r="BK301" s="246">
        <f t="shared" ref="BK301:BK332" si="69">ROUND(I301*H301,2)</f>
        <v>0</v>
      </c>
      <c r="BL301" s="138" t="s">
        <v>193</v>
      </c>
      <c r="BM301" s="245" t="s">
        <v>2411</v>
      </c>
    </row>
    <row r="302" spans="1:65" s="151" customFormat="1" ht="16.5" customHeight="1">
      <c r="A302" s="147"/>
      <c r="B302" s="148"/>
      <c r="C302" s="233" t="s">
        <v>77</v>
      </c>
      <c r="D302" s="233" t="s">
        <v>189</v>
      </c>
      <c r="E302" s="234" t="s">
        <v>2220</v>
      </c>
      <c r="F302" s="235" t="s">
        <v>2221</v>
      </c>
      <c r="G302" s="236" t="s">
        <v>2070</v>
      </c>
      <c r="H302" s="237">
        <v>1</v>
      </c>
      <c r="I302" s="88"/>
      <c r="J302" s="238">
        <f t="shared" si="60"/>
        <v>0</v>
      </c>
      <c r="K302" s="239"/>
      <c r="L302" s="148"/>
      <c r="M302" s="240" t="s">
        <v>1</v>
      </c>
      <c r="N302" s="241" t="s">
        <v>42</v>
      </c>
      <c r="O302" s="242"/>
      <c r="P302" s="243">
        <f t="shared" si="61"/>
        <v>0</v>
      </c>
      <c r="Q302" s="243">
        <v>0</v>
      </c>
      <c r="R302" s="243">
        <f t="shared" si="62"/>
        <v>0</v>
      </c>
      <c r="S302" s="243">
        <v>0</v>
      </c>
      <c r="T302" s="244">
        <f t="shared" si="63"/>
        <v>0</v>
      </c>
      <c r="U302" s="147"/>
      <c r="V302" s="147"/>
      <c r="W302" s="147"/>
      <c r="X302" s="147"/>
      <c r="Y302" s="147"/>
      <c r="Z302" s="147"/>
      <c r="AA302" s="147"/>
      <c r="AB302" s="147"/>
      <c r="AC302" s="147"/>
      <c r="AD302" s="147"/>
      <c r="AE302" s="147"/>
      <c r="AR302" s="245" t="s">
        <v>193</v>
      </c>
      <c r="AT302" s="245" t="s">
        <v>189</v>
      </c>
      <c r="AU302" s="245" t="s">
        <v>86</v>
      </c>
      <c r="AY302" s="138" t="s">
        <v>187</v>
      </c>
      <c r="BE302" s="246">
        <f t="shared" si="64"/>
        <v>0</v>
      </c>
      <c r="BF302" s="246">
        <f t="shared" si="65"/>
        <v>0</v>
      </c>
      <c r="BG302" s="246">
        <f t="shared" si="66"/>
        <v>0</v>
      </c>
      <c r="BH302" s="246">
        <f t="shared" si="67"/>
        <v>0</v>
      </c>
      <c r="BI302" s="246">
        <f t="shared" si="68"/>
        <v>0</v>
      </c>
      <c r="BJ302" s="138" t="s">
        <v>84</v>
      </c>
      <c r="BK302" s="246">
        <f t="shared" si="69"/>
        <v>0</v>
      </c>
      <c r="BL302" s="138" t="s">
        <v>193</v>
      </c>
      <c r="BM302" s="245" t="s">
        <v>2412</v>
      </c>
    </row>
    <row r="303" spans="1:65" s="151" customFormat="1" ht="16.5" customHeight="1">
      <c r="A303" s="147"/>
      <c r="B303" s="148"/>
      <c r="C303" s="233" t="s">
        <v>77</v>
      </c>
      <c r="D303" s="233" t="s">
        <v>189</v>
      </c>
      <c r="E303" s="234" t="s">
        <v>2413</v>
      </c>
      <c r="F303" s="235" t="s">
        <v>2414</v>
      </c>
      <c r="G303" s="236" t="s">
        <v>2070</v>
      </c>
      <c r="H303" s="237">
        <v>1</v>
      </c>
      <c r="I303" s="88"/>
      <c r="J303" s="238">
        <f t="shared" si="60"/>
        <v>0</v>
      </c>
      <c r="K303" s="239"/>
      <c r="L303" s="148"/>
      <c r="M303" s="240" t="s">
        <v>1</v>
      </c>
      <c r="N303" s="241" t="s">
        <v>42</v>
      </c>
      <c r="O303" s="242"/>
      <c r="P303" s="243">
        <f t="shared" si="61"/>
        <v>0</v>
      </c>
      <c r="Q303" s="243">
        <v>0</v>
      </c>
      <c r="R303" s="243">
        <f t="shared" si="62"/>
        <v>0</v>
      </c>
      <c r="S303" s="243">
        <v>0</v>
      </c>
      <c r="T303" s="244">
        <f t="shared" si="63"/>
        <v>0</v>
      </c>
      <c r="U303" s="147"/>
      <c r="V303" s="147"/>
      <c r="W303" s="147"/>
      <c r="X303" s="147"/>
      <c r="Y303" s="147"/>
      <c r="Z303" s="147"/>
      <c r="AA303" s="147"/>
      <c r="AB303" s="147"/>
      <c r="AC303" s="147"/>
      <c r="AD303" s="147"/>
      <c r="AE303" s="147"/>
      <c r="AR303" s="245" t="s">
        <v>193</v>
      </c>
      <c r="AT303" s="245" t="s">
        <v>189</v>
      </c>
      <c r="AU303" s="245" t="s">
        <v>86</v>
      </c>
      <c r="AY303" s="138" t="s">
        <v>187</v>
      </c>
      <c r="BE303" s="246">
        <f t="shared" si="64"/>
        <v>0</v>
      </c>
      <c r="BF303" s="246">
        <f t="shared" si="65"/>
        <v>0</v>
      </c>
      <c r="BG303" s="246">
        <f t="shared" si="66"/>
        <v>0</v>
      </c>
      <c r="BH303" s="246">
        <f t="shared" si="67"/>
        <v>0</v>
      </c>
      <c r="BI303" s="246">
        <f t="shared" si="68"/>
        <v>0</v>
      </c>
      <c r="BJ303" s="138" t="s">
        <v>84</v>
      </c>
      <c r="BK303" s="246">
        <f t="shared" si="69"/>
        <v>0</v>
      </c>
      <c r="BL303" s="138" t="s">
        <v>193</v>
      </c>
      <c r="BM303" s="245" t="s">
        <v>2415</v>
      </c>
    </row>
    <row r="304" spans="1:65" s="151" customFormat="1" ht="21.75" customHeight="1">
      <c r="A304" s="147"/>
      <c r="B304" s="148"/>
      <c r="C304" s="233" t="s">
        <v>77</v>
      </c>
      <c r="D304" s="233" t="s">
        <v>189</v>
      </c>
      <c r="E304" s="234" t="s">
        <v>2416</v>
      </c>
      <c r="F304" s="235" t="s">
        <v>2417</v>
      </c>
      <c r="G304" s="236" t="s">
        <v>2070</v>
      </c>
      <c r="H304" s="237">
        <v>2</v>
      </c>
      <c r="I304" s="88"/>
      <c r="J304" s="238">
        <f t="shared" si="60"/>
        <v>0</v>
      </c>
      <c r="K304" s="239"/>
      <c r="L304" s="148"/>
      <c r="M304" s="240" t="s">
        <v>1</v>
      </c>
      <c r="N304" s="241" t="s">
        <v>42</v>
      </c>
      <c r="O304" s="242"/>
      <c r="P304" s="243">
        <f t="shared" si="61"/>
        <v>0</v>
      </c>
      <c r="Q304" s="243">
        <v>0</v>
      </c>
      <c r="R304" s="243">
        <f t="shared" si="62"/>
        <v>0</v>
      </c>
      <c r="S304" s="243">
        <v>0</v>
      </c>
      <c r="T304" s="244">
        <f t="shared" si="63"/>
        <v>0</v>
      </c>
      <c r="U304" s="147"/>
      <c r="V304" s="147"/>
      <c r="W304" s="147"/>
      <c r="X304" s="147"/>
      <c r="Y304" s="147"/>
      <c r="Z304" s="147"/>
      <c r="AA304" s="147"/>
      <c r="AB304" s="147"/>
      <c r="AC304" s="147"/>
      <c r="AD304" s="147"/>
      <c r="AE304" s="147"/>
      <c r="AR304" s="245" t="s">
        <v>193</v>
      </c>
      <c r="AT304" s="245" t="s">
        <v>189</v>
      </c>
      <c r="AU304" s="245" t="s">
        <v>86</v>
      </c>
      <c r="AY304" s="138" t="s">
        <v>187</v>
      </c>
      <c r="BE304" s="246">
        <f t="shared" si="64"/>
        <v>0</v>
      </c>
      <c r="BF304" s="246">
        <f t="shared" si="65"/>
        <v>0</v>
      </c>
      <c r="BG304" s="246">
        <f t="shared" si="66"/>
        <v>0</v>
      </c>
      <c r="BH304" s="246">
        <f t="shared" si="67"/>
        <v>0</v>
      </c>
      <c r="BI304" s="246">
        <f t="shared" si="68"/>
        <v>0</v>
      </c>
      <c r="BJ304" s="138" t="s">
        <v>84</v>
      </c>
      <c r="BK304" s="246">
        <f t="shared" si="69"/>
        <v>0</v>
      </c>
      <c r="BL304" s="138" t="s">
        <v>193</v>
      </c>
      <c r="BM304" s="245" t="s">
        <v>2418</v>
      </c>
    </row>
    <row r="305" spans="1:65" s="151" customFormat="1" ht="33" customHeight="1">
      <c r="A305" s="147"/>
      <c r="B305" s="148"/>
      <c r="C305" s="233" t="s">
        <v>77</v>
      </c>
      <c r="D305" s="233" t="s">
        <v>189</v>
      </c>
      <c r="E305" s="234" t="s">
        <v>2419</v>
      </c>
      <c r="F305" s="235" t="s">
        <v>2420</v>
      </c>
      <c r="G305" s="236" t="s">
        <v>2070</v>
      </c>
      <c r="H305" s="237">
        <v>3</v>
      </c>
      <c r="I305" s="88"/>
      <c r="J305" s="238">
        <f t="shared" si="60"/>
        <v>0</v>
      </c>
      <c r="K305" s="239"/>
      <c r="L305" s="148"/>
      <c r="M305" s="240" t="s">
        <v>1</v>
      </c>
      <c r="N305" s="241" t="s">
        <v>42</v>
      </c>
      <c r="O305" s="242"/>
      <c r="P305" s="243">
        <f t="shared" si="61"/>
        <v>0</v>
      </c>
      <c r="Q305" s="243">
        <v>0</v>
      </c>
      <c r="R305" s="243">
        <f t="shared" si="62"/>
        <v>0</v>
      </c>
      <c r="S305" s="243">
        <v>0</v>
      </c>
      <c r="T305" s="244">
        <f t="shared" si="63"/>
        <v>0</v>
      </c>
      <c r="U305" s="147"/>
      <c r="V305" s="147"/>
      <c r="W305" s="147"/>
      <c r="X305" s="147"/>
      <c r="Y305" s="147"/>
      <c r="Z305" s="147"/>
      <c r="AA305" s="147"/>
      <c r="AB305" s="147"/>
      <c r="AC305" s="147"/>
      <c r="AD305" s="147"/>
      <c r="AE305" s="147"/>
      <c r="AR305" s="245" t="s">
        <v>193</v>
      </c>
      <c r="AT305" s="245" t="s">
        <v>189</v>
      </c>
      <c r="AU305" s="245" t="s">
        <v>86</v>
      </c>
      <c r="AY305" s="138" t="s">
        <v>187</v>
      </c>
      <c r="BE305" s="246">
        <f t="shared" si="64"/>
        <v>0</v>
      </c>
      <c r="BF305" s="246">
        <f t="shared" si="65"/>
        <v>0</v>
      </c>
      <c r="BG305" s="246">
        <f t="shared" si="66"/>
        <v>0</v>
      </c>
      <c r="BH305" s="246">
        <f t="shared" si="67"/>
        <v>0</v>
      </c>
      <c r="BI305" s="246">
        <f t="shared" si="68"/>
        <v>0</v>
      </c>
      <c r="BJ305" s="138" t="s">
        <v>84</v>
      </c>
      <c r="BK305" s="246">
        <f t="shared" si="69"/>
        <v>0</v>
      </c>
      <c r="BL305" s="138" t="s">
        <v>193</v>
      </c>
      <c r="BM305" s="245" t="s">
        <v>2421</v>
      </c>
    </row>
    <row r="306" spans="1:65" s="151" customFormat="1" ht="21.75" customHeight="1">
      <c r="A306" s="147"/>
      <c r="B306" s="148"/>
      <c r="C306" s="233" t="s">
        <v>77</v>
      </c>
      <c r="D306" s="233" t="s">
        <v>189</v>
      </c>
      <c r="E306" s="234" t="s">
        <v>2422</v>
      </c>
      <c r="F306" s="235" t="s">
        <v>2423</v>
      </c>
      <c r="G306" s="236" t="s">
        <v>2070</v>
      </c>
      <c r="H306" s="237">
        <v>1</v>
      </c>
      <c r="I306" s="88"/>
      <c r="J306" s="238">
        <f t="shared" si="60"/>
        <v>0</v>
      </c>
      <c r="K306" s="239"/>
      <c r="L306" s="148"/>
      <c r="M306" s="240" t="s">
        <v>1</v>
      </c>
      <c r="N306" s="241" t="s">
        <v>42</v>
      </c>
      <c r="O306" s="242"/>
      <c r="P306" s="243">
        <f t="shared" si="61"/>
        <v>0</v>
      </c>
      <c r="Q306" s="243">
        <v>0</v>
      </c>
      <c r="R306" s="243">
        <f t="shared" si="62"/>
        <v>0</v>
      </c>
      <c r="S306" s="243">
        <v>0</v>
      </c>
      <c r="T306" s="244">
        <f t="shared" si="63"/>
        <v>0</v>
      </c>
      <c r="U306" s="147"/>
      <c r="V306" s="147"/>
      <c r="W306" s="147"/>
      <c r="X306" s="147"/>
      <c r="Y306" s="147"/>
      <c r="Z306" s="147"/>
      <c r="AA306" s="147"/>
      <c r="AB306" s="147"/>
      <c r="AC306" s="147"/>
      <c r="AD306" s="147"/>
      <c r="AE306" s="147"/>
      <c r="AR306" s="245" t="s">
        <v>193</v>
      </c>
      <c r="AT306" s="245" t="s">
        <v>189</v>
      </c>
      <c r="AU306" s="245" t="s">
        <v>86</v>
      </c>
      <c r="AY306" s="138" t="s">
        <v>187</v>
      </c>
      <c r="BE306" s="246">
        <f t="shared" si="64"/>
        <v>0</v>
      </c>
      <c r="BF306" s="246">
        <f t="shared" si="65"/>
        <v>0</v>
      </c>
      <c r="BG306" s="246">
        <f t="shared" si="66"/>
        <v>0</v>
      </c>
      <c r="BH306" s="246">
        <f t="shared" si="67"/>
        <v>0</v>
      </c>
      <c r="BI306" s="246">
        <f t="shared" si="68"/>
        <v>0</v>
      </c>
      <c r="BJ306" s="138" t="s">
        <v>84</v>
      </c>
      <c r="BK306" s="246">
        <f t="shared" si="69"/>
        <v>0</v>
      </c>
      <c r="BL306" s="138" t="s">
        <v>193</v>
      </c>
      <c r="BM306" s="245" t="s">
        <v>2424</v>
      </c>
    </row>
    <row r="307" spans="1:65" s="151" customFormat="1" ht="16.5" customHeight="1">
      <c r="A307" s="147"/>
      <c r="B307" s="148"/>
      <c r="C307" s="233" t="s">
        <v>77</v>
      </c>
      <c r="D307" s="233" t="s">
        <v>189</v>
      </c>
      <c r="E307" s="234" t="s">
        <v>2425</v>
      </c>
      <c r="F307" s="235" t="s">
        <v>2426</v>
      </c>
      <c r="G307" s="236" t="s">
        <v>2070</v>
      </c>
      <c r="H307" s="237">
        <v>3</v>
      </c>
      <c r="I307" s="88"/>
      <c r="J307" s="238">
        <f t="shared" si="60"/>
        <v>0</v>
      </c>
      <c r="K307" s="239"/>
      <c r="L307" s="148"/>
      <c r="M307" s="240" t="s">
        <v>1</v>
      </c>
      <c r="N307" s="241" t="s">
        <v>42</v>
      </c>
      <c r="O307" s="242"/>
      <c r="P307" s="243">
        <f t="shared" si="61"/>
        <v>0</v>
      </c>
      <c r="Q307" s="243">
        <v>0</v>
      </c>
      <c r="R307" s="243">
        <f t="shared" si="62"/>
        <v>0</v>
      </c>
      <c r="S307" s="243">
        <v>0</v>
      </c>
      <c r="T307" s="244">
        <f t="shared" si="63"/>
        <v>0</v>
      </c>
      <c r="U307" s="147"/>
      <c r="V307" s="147"/>
      <c r="W307" s="147"/>
      <c r="X307" s="147"/>
      <c r="Y307" s="147"/>
      <c r="Z307" s="147"/>
      <c r="AA307" s="147"/>
      <c r="AB307" s="147"/>
      <c r="AC307" s="147"/>
      <c r="AD307" s="147"/>
      <c r="AE307" s="147"/>
      <c r="AR307" s="245" t="s">
        <v>193</v>
      </c>
      <c r="AT307" s="245" t="s">
        <v>189</v>
      </c>
      <c r="AU307" s="245" t="s">
        <v>86</v>
      </c>
      <c r="AY307" s="138" t="s">
        <v>187</v>
      </c>
      <c r="BE307" s="246">
        <f t="shared" si="64"/>
        <v>0</v>
      </c>
      <c r="BF307" s="246">
        <f t="shared" si="65"/>
        <v>0</v>
      </c>
      <c r="BG307" s="246">
        <f t="shared" si="66"/>
        <v>0</v>
      </c>
      <c r="BH307" s="246">
        <f t="shared" si="67"/>
        <v>0</v>
      </c>
      <c r="BI307" s="246">
        <f t="shared" si="68"/>
        <v>0</v>
      </c>
      <c r="BJ307" s="138" t="s">
        <v>84</v>
      </c>
      <c r="BK307" s="246">
        <f t="shared" si="69"/>
        <v>0</v>
      </c>
      <c r="BL307" s="138" t="s">
        <v>193</v>
      </c>
      <c r="BM307" s="245" t="s">
        <v>2427</v>
      </c>
    </row>
    <row r="308" spans="1:65" s="151" customFormat="1" ht="16.5" customHeight="1">
      <c r="A308" s="147"/>
      <c r="B308" s="148"/>
      <c r="C308" s="233" t="s">
        <v>77</v>
      </c>
      <c r="D308" s="233" t="s">
        <v>189</v>
      </c>
      <c r="E308" s="234" t="s">
        <v>2287</v>
      </c>
      <c r="F308" s="235" t="s">
        <v>2288</v>
      </c>
      <c r="G308" s="236" t="s">
        <v>296</v>
      </c>
      <c r="H308" s="237">
        <v>20</v>
      </c>
      <c r="I308" s="88"/>
      <c r="J308" s="238">
        <f t="shared" si="60"/>
        <v>0</v>
      </c>
      <c r="K308" s="239"/>
      <c r="L308" s="148"/>
      <c r="M308" s="240" t="s">
        <v>1</v>
      </c>
      <c r="N308" s="241" t="s">
        <v>42</v>
      </c>
      <c r="O308" s="242"/>
      <c r="P308" s="243">
        <f t="shared" si="61"/>
        <v>0</v>
      </c>
      <c r="Q308" s="243">
        <v>0</v>
      </c>
      <c r="R308" s="243">
        <f t="shared" si="62"/>
        <v>0</v>
      </c>
      <c r="S308" s="243">
        <v>0</v>
      </c>
      <c r="T308" s="244">
        <f t="shared" si="63"/>
        <v>0</v>
      </c>
      <c r="U308" s="147"/>
      <c r="V308" s="147"/>
      <c r="W308" s="147"/>
      <c r="X308" s="147"/>
      <c r="Y308" s="147"/>
      <c r="Z308" s="147"/>
      <c r="AA308" s="147"/>
      <c r="AB308" s="147"/>
      <c r="AC308" s="147"/>
      <c r="AD308" s="147"/>
      <c r="AE308" s="147"/>
      <c r="AR308" s="245" t="s">
        <v>193</v>
      </c>
      <c r="AT308" s="245" t="s">
        <v>189</v>
      </c>
      <c r="AU308" s="245" t="s">
        <v>86</v>
      </c>
      <c r="AY308" s="138" t="s">
        <v>187</v>
      </c>
      <c r="BE308" s="246">
        <f t="shared" si="64"/>
        <v>0</v>
      </c>
      <c r="BF308" s="246">
        <f t="shared" si="65"/>
        <v>0</v>
      </c>
      <c r="BG308" s="246">
        <f t="shared" si="66"/>
        <v>0</v>
      </c>
      <c r="BH308" s="246">
        <f t="shared" si="67"/>
        <v>0</v>
      </c>
      <c r="BI308" s="246">
        <f t="shared" si="68"/>
        <v>0</v>
      </c>
      <c r="BJ308" s="138" t="s">
        <v>84</v>
      </c>
      <c r="BK308" s="246">
        <f t="shared" si="69"/>
        <v>0</v>
      </c>
      <c r="BL308" s="138" t="s">
        <v>193</v>
      </c>
      <c r="BM308" s="245" t="s">
        <v>2428</v>
      </c>
    </row>
    <row r="309" spans="1:65" s="151" customFormat="1" ht="16.5" customHeight="1">
      <c r="A309" s="147"/>
      <c r="B309" s="148"/>
      <c r="C309" s="233" t="s">
        <v>77</v>
      </c>
      <c r="D309" s="233" t="s">
        <v>189</v>
      </c>
      <c r="E309" s="234" t="s">
        <v>2429</v>
      </c>
      <c r="F309" s="235" t="s">
        <v>2430</v>
      </c>
      <c r="G309" s="236" t="s">
        <v>2070</v>
      </c>
      <c r="H309" s="237">
        <v>4</v>
      </c>
      <c r="I309" s="88"/>
      <c r="J309" s="238">
        <f t="shared" si="60"/>
        <v>0</v>
      </c>
      <c r="K309" s="239"/>
      <c r="L309" s="148"/>
      <c r="M309" s="240" t="s">
        <v>1</v>
      </c>
      <c r="N309" s="241" t="s">
        <v>42</v>
      </c>
      <c r="O309" s="242"/>
      <c r="P309" s="243">
        <f t="shared" si="61"/>
        <v>0</v>
      </c>
      <c r="Q309" s="243">
        <v>0</v>
      </c>
      <c r="R309" s="243">
        <f t="shared" si="62"/>
        <v>0</v>
      </c>
      <c r="S309" s="243">
        <v>0</v>
      </c>
      <c r="T309" s="244">
        <f t="shared" si="63"/>
        <v>0</v>
      </c>
      <c r="U309" s="147"/>
      <c r="V309" s="147"/>
      <c r="W309" s="147"/>
      <c r="X309" s="147"/>
      <c r="Y309" s="147"/>
      <c r="Z309" s="147"/>
      <c r="AA309" s="147"/>
      <c r="AB309" s="147"/>
      <c r="AC309" s="147"/>
      <c r="AD309" s="147"/>
      <c r="AE309" s="147"/>
      <c r="AR309" s="245" t="s">
        <v>193</v>
      </c>
      <c r="AT309" s="245" t="s">
        <v>189</v>
      </c>
      <c r="AU309" s="245" t="s">
        <v>86</v>
      </c>
      <c r="AY309" s="138" t="s">
        <v>187</v>
      </c>
      <c r="BE309" s="246">
        <f t="shared" si="64"/>
        <v>0</v>
      </c>
      <c r="BF309" s="246">
        <f t="shared" si="65"/>
        <v>0</v>
      </c>
      <c r="BG309" s="246">
        <f t="shared" si="66"/>
        <v>0</v>
      </c>
      <c r="BH309" s="246">
        <f t="shared" si="67"/>
        <v>0</v>
      </c>
      <c r="BI309" s="246">
        <f t="shared" si="68"/>
        <v>0</v>
      </c>
      <c r="BJ309" s="138" t="s">
        <v>84</v>
      </c>
      <c r="BK309" s="246">
        <f t="shared" si="69"/>
        <v>0</v>
      </c>
      <c r="BL309" s="138" t="s">
        <v>193</v>
      </c>
      <c r="BM309" s="245" t="s">
        <v>2431</v>
      </c>
    </row>
    <row r="310" spans="1:65" s="151" customFormat="1" ht="16.5" customHeight="1">
      <c r="A310" s="147"/>
      <c r="B310" s="148"/>
      <c r="C310" s="233" t="s">
        <v>77</v>
      </c>
      <c r="D310" s="233" t="s">
        <v>189</v>
      </c>
      <c r="E310" s="234" t="s">
        <v>2432</v>
      </c>
      <c r="F310" s="235" t="s">
        <v>2433</v>
      </c>
      <c r="G310" s="236" t="s">
        <v>2070</v>
      </c>
      <c r="H310" s="237">
        <v>3</v>
      </c>
      <c r="I310" s="88"/>
      <c r="J310" s="238">
        <f t="shared" si="60"/>
        <v>0</v>
      </c>
      <c r="K310" s="239"/>
      <c r="L310" s="148"/>
      <c r="M310" s="240" t="s">
        <v>1</v>
      </c>
      <c r="N310" s="241" t="s">
        <v>42</v>
      </c>
      <c r="O310" s="242"/>
      <c r="P310" s="243">
        <f t="shared" si="61"/>
        <v>0</v>
      </c>
      <c r="Q310" s="243">
        <v>0</v>
      </c>
      <c r="R310" s="243">
        <f t="shared" si="62"/>
        <v>0</v>
      </c>
      <c r="S310" s="243">
        <v>0</v>
      </c>
      <c r="T310" s="244">
        <f t="shared" si="63"/>
        <v>0</v>
      </c>
      <c r="U310" s="147"/>
      <c r="V310" s="147"/>
      <c r="W310" s="147"/>
      <c r="X310" s="147"/>
      <c r="Y310" s="147"/>
      <c r="Z310" s="147"/>
      <c r="AA310" s="147"/>
      <c r="AB310" s="147"/>
      <c r="AC310" s="147"/>
      <c r="AD310" s="147"/>
      <c r="AE310" s="147"/>
      <c r="AR310" s="245" t="s">
        <v>193</v>
      </c>
      <c r="AT310" s="245" t="s">
        <v>189</v>
      </c>
      <c r="AU310" s="245" t="s">
        <v>86</v>
      </c>
      <c r="AY310" s="138" t="s">
        <v>187</v>
      </c>
      <c r="BE310" s="246">
        <f t="shared" si="64"/>
        <v>0</v>
      </c>
      <c r="BF310" s="246">
        <f t="shared" si="65"/>
        <v>0</v>
      </c>
      <c r="BG310" s="246">
        <f t="shared" si="66"/>
        <v>0</v>
      </c>
      <c r="BH310" s="246">
        <f t="shared" si="67"/>
        <v>0</v>
      </c>
      <c r="BI310" s="246">
        <f t="shared" si="68"/>
        <v>0</v>
      </c>
      <c r="BJ310" s="138" t="s">
        <v>84</v>
      </c>
      <c r="BK310" s="246">
        <f t="shared" si="69"/>
        <v>0</v>
      </c>
      <c r="BL310" s="138" t="s">
        <v>193</v>
      </c>
      <c r="BM310" s="245" t="s">
        <v>2434</v>
      </c>
    </row>
    <row r="311" spans="1:65" s="151" customFormat="1" ht="21.75" customHeight="1">
      <c r="A311" s="147"/>
      <c r="B311" s="148"/>
      <c r="C311" s="233" t="s">
        <v>77</v>
      </c>
      <c r="D311" s="233" t="s">
        <v>189</v>
      </c>
      <c r="E311" s="234" t="s">
        <v>2271</v>
      </c>
      <c r="F311" s="235" t="s">
        <v>2272</v>
      </c>
      <c r="G311" s="236" t="s">
        <v>2273</v>
      </c>
      <c r="H311" s="237">
        <v>1</v>
      </c>
      <c r="I311" s="88"/>
      <c r="J311" s="238">
        <f t="shared" si="60"/>
        <v>0</v>
      </c>
      <c r="K311" s="239"/>
      <c r="L311" s="148"/>
      <c r="M311" s="240" t="s">
        <v>1</v>
      </c>
      <c r="N311" s="241" t="s">
        <v>42</v>
      </c>
      <c r="O311" s="242"/>
      <c r="P311" s="243">
        <f t="shared" si="61"/>
        <v>0</v>
      </c>
      <c r="Q311" s="243">
        <v>0</v>
      </c>
      <c r="R311" s="243">
        <f t="shared" si="62"/>
        <v>0</v>
      </c>
      <c r="S311" s="243">
        <v>0</v>
      </c>
      <c r="T311" s="244">
        <f t="shared" si="63"/>
        <v>0</v>
      </c>
      <c r="U311" s="147"/>
      <c r="V311" s="147"/>
      <c r="W311" s="147"/>
      <c r="X311" s="147"/>
      <c r="Y311" s="147"/>
      <c r="Z311" s="147"/>
      <c r="AA311" s="147"/>
      <c r="AB311" s="147"/>
      <c r="AC311" s="147"/>
      <c r="AD311" s="147"/>
      <c r="AE311" s="147"/>
      <c r="AR311" s="245" t="s">
        <v>193</v>
      </c>
      <c r="AT311" s="245" t="s">
        <v>189</v>
      </c>
      <c r="AU311" s="245" t="s">
        <v>86</v>
      </c>
      <c r="AY311" s="138" t="s">
        <v>187</v>
      </c>
      <c r="BE311" s="246">
        <f t="shared" si="64"/>
        <v>0</v>
      </c>
      <c r="BF311" s="246">
        <f t="shared" si="65"/>
        <v>0</v>
      </c>
      <c r="BG311" s="246">
        <f t="shared" si="66"/>
        <v>0</v>
      </c>
      <c r="BH311" s="246">
        <f t="shared" si="67"/>
        <v>0</v>
      </c>
      <c r="BI311" s="246">
        <f t="shared" si="68"/>
        <v>0</v>
      </c>
      <c r="BJ311" s="138" t="s">
        <v>84</v>
      </c>
      <c r="BK311" s="246">
        <f t="shared" si="69"/>
        <v>0</v>
      </c>
      <c r="BL311" s="138" t="s">
        <v>193</v>
      </c>
      <c r="BM311" s="245" t="s">
        <v>2435</v>
      </c>
    </row>
    <row r="312" spans="1:65" s="151" customFormat="1" ht="21.75" customHeight="1">
      <c r="A312" s="147"/>
      <c r="B312" s="148"/>
      <c r="C312" s="233" t="s">
        <v>77</v>
      </c>
      <c r="D312" s="233" t="s">
        <v>189</v>
      </c>
      <c r="E312" s="234" t="s">
        <v>2238</v>
      </c>
      <c r="F312" s="235" t="s">
        <v>2239</v>
      </c>
      <c r="G312" s="236" t="s">
        <v>2070</v>
      </c>
      <c r="H312" s="237">
        <v>1</v>
      </c>
      <c r="I312" s="88"/>
      <c r="J312" s="238">
        <f t="shared" si="60"/>
        <v>0</v>
      </c>
      <c r="K312" s="239"/>
      <c r="L312" s="148"/>
      <c r="M312" s="240" t="s">
        <v>1</v>
      </c>
      <c r="N312" s="241" t="s">
        <v>42</v>
      </c>
      <c r="O312" s="242"/>
      <c r="P312" s="243">
        <f t="shared" si="61"/>
        <v>0</v>
      </c>
      <c r="Q312" s="243">
        <v>0</v>
      </c>
      <c r="R312" s="243">
        <f t="shared" si="62"/>
        <v>0</v>
      </c>
      <c r="S312" s="243">
        <v>0</v>
      </c>
      <c r="T312" s="244">
        <f t="shared" si="63"/>
        <v>0</v>
      </c>
      <c r="U312" s="147"/>
      <c r="V312" s="147"/>
      <c r="W312" s="147"/>
      <c r="X312" s="147"/>
      <c r="Y312" s="147"/>
      <c r="Z312" s="147"/>
      <c r="AA312" s="147"/>
      <c r="AB312" s="147"/>
      <c r="AC312" s="147"/>
      <c r="AD312" s="147"/>
      <c r="AE312" s="147"/>
      <c r="AR312" s="245" t="s">
        <v>193</v>
      </c>
      <c r="AT312" s="245" t="s">
        <v>189</v>
      </c>
      <c r="AU312" s="245" t="s">
        <v>86</v>
      </c>
      <c r="AY312" s="138" t="s">
        <v>187</v>
      </c>
      <c r="BE312" s="246">
        <f t="shared" si="64"/>
        <v>0</v>
      </c>
      <c r="BF312" s="246">
        <f t="shared" si="65"/>
        <v>0</v>
      </c>
      <c r="BG312" s="246">
        <f t="shared" si="66"/>
        <v>0</v>
      </c>
      <c r="BH312" s="246">
        <f t="shared" si="67"/>
        <v>0</v>
      </c>
      <c r="BI312" s="246">
        <f t="shared" si="68"/>
        <v>0</v>
      </c>
      <c r="BJ312" s="138" t="s">
        <v>84</v>
      </c>
      <c r="BK312" s="246">
        <f t="shared" si="69"/>
        <v>0</v>
      </c>
      <c r="BL312" s="138" t="s">
        <v>193</v>
      </c>
      <c r="BM312" s="245" t="s">
        <v>2436</v>
      </c>
    </row>
    <row r="313" spans="1:65" s="151" customFormat="1" ht="21.75" customHeight="1">
      <c r="A313" s="147"/>
      <c r="B313" s="148"/>
      <c r="C313" s="233" t="s">
        <v>77</v>
      </c>
      <c r="D313" s="233" t="s">
        <v>189</v>
      </c>
      <c r="E313" s="234" t="s">
        <v>2295</v>
      </c>
      <c r="F313" s="235" t="s">
        <v>2296</v>
      </c>
      <c r="G313" s="236" t="s">
        <v>2070</v>
      </c>
      <c r="H313" s="237">
        <v>1</v>
      </c>
      <c r="I313" s="88"/>
      <c r="J313" s="238">
        <f t="shared" si="60"/>
        <v>0</v>
      </c>
      <c r="K313" s="239"/>
      <c r="L313" s="148"/>
      <c r="M313" s="240" t="s">
        <v>1</v>
      </c>
      <c r="N313" s="241" t="s">
        <v>42</v>
      </c>
      <c r="O313" s="242"/>
      <c r="P313" s="243">
        <f t="shared" si="61"/>
        <v>0</v>
      </c>
      <c r="Q313" s="243">
        <v>0</v>
      </c>
      <c r="R313" s="243">
        <f t="shared" si="62"/>
        <v>0</v>
      </c>
      <c r="S313" s="243">
        <v>0</v>
      </c>
      <c r="T313" s="244">
        <f t="shared" si="63"/>
        <v>0</v>
      </c>
      <c r="U313" s="147"/>
      <c r="V313" s="147"/>
      <c r="W313" s="147"/>
      <c r="X313" s="147"/>
      <c r="Y313" s="147"/>
      <c r="Z313" s="147"/>
      <c r="AA313" s="147"/>
      <c r="AB313" s="147"/>
      <c r="AC313" s="147"/>
      <c r="AD313" s="147"/>
      <c r="AE313" s="147"/>
      <c r="AR313" s="245" t="s">
        <v>193</v>
      </c>
      <c r="AT313" s="245" t="s">
        <v>189</v>
      </c>
      <c r="AU313" s="245" t="s">
        <v>86</v>
      </c>
      <c r="AY313" s="138" t="s">
        <v>187</v>
      </c>
      <c r="BE313" s="246">
        <f t="shared" si="64"/>
        <v>0</v>
      </c>
      <c r="BF313" s="246">
        <f t="shared" si="65"/>
        <v>0</v>
      </c>
      <c r="BG313" s="246">
        <f t="shared" si="66"/>
        <v>0</v>
      </c>
      <c r="BH313" s="246">
        <f t="shared" si="67"/>
        <v>0</v>
      </c>
      <c r="BI313" s="246">
        <f t="shared" si="68"/>
        <v>0</v>
      </c>
      <c r="BJ313" s="138" t="s">
        <v>84</v>
      </c>
      <c r="BK313" s="246">
        <f t="shared" si="69"/>
        <v>0</v>
      </c>
      <c r="BL313" s="138" t="s">
        <v>193</v>
      </c>
      <c r="BM313" s="245" t="s">
        <v>2437</v>
      </c>
    </row>
    <row r="314" spans="1:65" s="151" customFormat="1" ht="21.75" customHeight="1">
      <c r="A314" s="147"/>
      <c r="B314" s="148"/>
      <c r="C314" s="233" t="s">
        <v>77</v>
      </c>
      <c r="D314" s="233" t="s">
        <v>189</v>
      </c>
      <c r="E314" s="234" t="s">
        <v>2242</v>
      </c>
      <c r="F314" s="235" t="s">
        <v>2243</v>
      </c>
      <c r="G314" s="236" t="s">
        <v>2070</v>
      </c>
      <c r="H314" s="237">
        <v>1</v>
      </c>
      <c r="I314" s="88"/>
      <c r="J314" s="238">
        <f t="shared" si="60"/>
        <v>0</v>
      </c>
      <c r="K314" s="239"/>
      <c r="L314" s="148"/>
      <c r="M314" s="240" t="s">
        <v>1</v>
      </c>
      <c r="N314" s="241" t="s">
        <v>42</v>
      </c>
      <c r="O314" s="242"/>
      <c r="P314" s="243">
        <f t="shared" si="61"/>
        <v>0</v>
      </c>
      <c r="Q314" s="243">
        <v>0</v>
      </c>
      <c r="R314" s="243">
        <f t="shared" si="62"/>
        <v>0</v>
      </c>
      <c r="S314" s="243">
        <v>0</v>
      </c>
      <c r="T314" s="244">
        <f t="shared" si="63"/>
        <v>0</v>
      </c>
      <c r="U314" s="147"/>
      <c r="V314" s="147"/>
      <c r="W314" s="147"/>
      <c r="X314" s="147"/>
      <c r="Y314" s="147"/>
      <c r="Z314" s="147"/>
      <c r="AA314" s="147"/>
      <c r="AB314" s="147"/>
      <c r="AC314" s="147"/>
      <c r="AD314" s="147"/>
      <c r="AE314" s="147"/>
      <c r="AR314" s="245" t="s">
        <v>193</v>
      </c>
      <c r="AT314" s="245" t="s">
        <v>189</v>
      </c>
      <c r="AU314" s="245" t="s">
        <v>86</v>
      </c>
      <c r="AY314" s="138" t="s">
        <v>187</v>
      </c>
      <c r="BE314" s="246">
        <f t="shared" si="64"/>
        <v>0</v>
      </c>
      <c r="BF314" s="246">
        <f t="shared" si="65"/>
        <v>0</v>
      </c>
      <c r="BG314" s="246">
        <f t="shared" si="66"/>
        <v>0</v>
      </c>
      <c r="BH314" s="246">
        <f t="shared" si="67"/>
        <v>0</v>
      </c>
      <c r="BI314" s="246">
        <f t="shared" si="68"/>
        <v>0</v>
      </c>
      <c r="BJ314" s="138" t="s">
        <v>84</v>
      </c>
      <c r="BK314" s="246">
        <f t="shared" si="69"/>
        <v>0</v>
      </c>
      <c r="BL314" s="138" t="s">
        <v>193</v>
      </c>
      <c r="BM314" s="245" t="s">
        <v>2438</v>
      </c>
    </row>
    <row r="315" spans="1:65" s="151" customFormat="1" ht="21.75" customHeight="1">
      <c r="A315" s="147"/>
      <c r="B315" s="148"/>
      <c r="C315" s="233" t="s">
        <v>77</v>
      </c>
      <c r="D315" s="233" t="s">
        <v>189</v>
      </c>
      <c r="E315" s="234" t="s">
        <v>2234</v>
      </c>
      <c r="F315" s="235" t="s">
        <v>2235</v>
      </c>
      <c r="G315" s="236" t="s">
        <v>1049</v>
      </c>
      <c r="H315" s="237">
        <v>40</v>
      </c>
      <c r="I315" s="88"/>
      <c r="J315" s="238">
        <f t="shared" si="60"/>
        <v>0</v>
      </c>
      <c r="K315" s="239"/>
      <c r="L315" s="148"/>
      <c r="M315" s="240" t="s">
        <v>1</v>
      </c>
      <c r="N315" s="241" t="s">
        <v>42</v>
      </c>
      <c r="O315" s="242"/>
      <c r="P315" s="243">
        <f t="shared" si="61"/>
        <v>0</v>
      </c>
      <c r="Q315" s="243">
        <v>0</v>
      </c>
      <c r="R315" s="243">
        <f t="shared" si="62"/>
        <v>0</v>
      </c>
      <c r="S315" s="243">
        <v>0</v>
      </c>
      <c r="T315" s="244">
        <f t="shared" si="63"/>
        <v>0</v>
      </c>
      <c r="U315" s="147"/>
      <c r="V315" s="147"/>
      <c r="W315" s="147"/>
      <c r="X315" s="147"/>
      <c r="Y315" s="147"/>
      <c r="Z315" s="147"/>
      <c r="AA315" s="147"/>
      <c r="AB315" s="147"/>
      <c r="AC315" s="147"/>
      <c r="AD315" s="147"/>
      <c r="AE315" s="147"/>
      <c r="AR315" s="245" t="s">
        <v>193</v>
      </c>
      <c r="AT315" s="245" t="s">
        <v>189</v>
      </c>
      <c r="AU315" s="245" t="s">
        <v>86</v>
      </c>
      <c r="AY315" s="138" t="s">
        <v>187</v>
      </c>
      <c r="BE315" s="246">
        <f t="shared" si="64"/>
        <v>0</v>
      </c>
      <c r="BF315" s="246">
        <f t="shared" si="65"/>
        <v>0</v>
      </c>
      <c r="BG315" s="246">
        <f t="shared" si="66"/>
        <v>0</v>
      </c>
      <c r="BH315" s="246">
        <f t="shared" si="67"/>
        <v>0</v>
      </c>
      <c r="BI315" s="246">
        <f t="shared" si="68"/>
        <v>0</v>
      </c>
      <c r="BJ315" s="138" t="s">
        <v>84</v>
      </c>
      <c r="BK315" s="246">
        <f t="shared" si="69"/>
        <v>0</v>
      </c>
      <c r="BL315" s="138" t="s">
        <v>193</v>
      </c>
      <c r="BM315" s="245" t="s">
        <v>2439</v>
      </c>
    </row>
    <row r="316" spans="1:65" s="151" customFormat="1" ht="16.5" customHeight="1">
      <c r="A316" s="147"/>
      <c r="B316" s="148"/>
      <c r="C316" s="233" t="s">
        <v>77</v>
      </c>
      <c r="D316" s="233" t="s">
        <v>189</v>
      </c>
      <c r="E316" s="234" t="s">
        <v>2297</v>
      </c>
      <c r="F316" s="235" t="s">
        <v>2298</v>
      </c>
      <c r="G316" s="236" t="s">
        <v>296</v>
      </c>
      <c r="H316" s="237">
        <v>2</v>
      </c>
      <c r="I316" s="88"/>
      <c r="J316" s="238">
        <f t="shared" si="60"/>
        <v>0</v>
      </c>
      <c r="K316" s="239"/>
      <c r="L316" s="148"/>
      <c r="M316" s="240" t="s">
        <v>1</v>
      </c>
      <c r="N316" s="241" t="s">
        <v>42</v>
      </c>
      <c r="O316" s="242"/>
      <c r="P316" s="243">
        <f t="shared" si="61"/>
        <v>0</v>
      </c>
      <c r="Q316" s="243">
        <v>0</v>
      </c>
      <c r="R316" s="243">
        <f t="shared" si="62"/>
        <v>0</v>
      </c>
      <c r="S316" s="243">
        <v>0</v>
      </c>
      <c r="T316" s="244">
        <f t="shared" si="63"/>
        <v>0</v>
      </c>
      <c r="U316" s="147"/>
      <c r="V316" s="147"/>
      <c r="W316" s="147"/>
      <c r="X316" s="147"/>
      <c r="Y316" s="147"/>
      <c r="Z316" s="147"/>
      <c r="AA316" s="147"/>
      <c r="AB316" s="147"/>
      <c r="AC316" s="147"/>
      <c r="AD316" s="147"/>
      <c r="AE316" s="147"/>
      <c r="AR316" s="245" t="s">
        <v>193</v>
      </c>
      <c r="AT316" s="245" t="s">
        <v>189</v>
      </c>
      <c r="AU316" s="245" t="s">
        <v>86</v>
      </c>
      <c r="AY316" s="138" t="s">
        <v>187</v>
      </c>
      <c r="BE316" s="246">
        <f t="shared" si="64"/>
        <v>0</v>
      </c>
      <c r="BF316" s="246">
        <f t="shared" si="65"/>
        <v>0</v>
      </c>
      <c r="BG316" s="246">
        <f t="shared" si="66"/>
        <v>0</v>
      </c>
      <c r="BH316" s="246">
        <f t="shared" si="67"/>
        <v>0</v>
      </c>
      <c r="BI316" s="246">
        <f t="shared" si="68"/>
        <v>0</v>
      </c>
      <c r="BJ316" s="138" t="s">
        <v>84</v>
      </c>
      <c r="BK316" s="246">
        <f t="shared" si="69"/>
        <v>0</v>
      </c>
      <c r="BL316" s="138" t="s">
        <v>193</v>
      </c>
      <c r="BM316" s="245" t="s">
        <v>2440</v>
      </c>
    </row>
    <row r="317" spans="1:65" s="151" customFormat="1" ht="16.5" customHeight="1">
      <c r="A317" s="147"/>
      <c r="B317" s="148"/>
      <c r="C317" s="233" t="s">
        <v>77</v>
      </c>
      <c r="D317" s="233" t="s">
        <v>189</v>
      </c>
      <c r="E317" s="234" t="s">
        <v>2249</v>
      </c>
      <c r="F317" s="235" t="s">
        <v>2250</v>
      </c>
      <c r="G317" s="236" t="s">
        <v>1049</v>
      </c>
      <c r="H317" s="237">
        <v>1</v>
      </c>
      <c r="I317" s="88"/>
      <c r="J317" s="238">
        <f t="shared" si="60"/>
        <v>0</v>
      </c>
      <c r="K317" s="239"/>
      <c r="L317" s="148"/>
      <c r="M317" s="240" t="s">
        <v>1</v>
      </c>
      <c r="N317" s="241" t="s">
        <v>42</v>
      </c>
      <c r="O317" s="242"/>
      <c r="P317" s="243">
        <f t="shared" si="61"/>
        <v>0</v>
      </c>
      <c r="Q317" s="243">
        <v>0</v>
      </c>
      <c r="R317" s="243">
        <f t="shared" si="62"/>
        <v>0</v>
      </c>
      <c r="S317" s="243">
        <v>0</v>
      </c>
      <c r="T317" s="244">
        <f t="shared" si="63"/>
        <v>0</v>
      </c>
      <c r="U317" s="147"/>
      <c r="V317" s="147"/>
      <c r="W317" s="147"/>
      <c r="X317" s="147"/>
      <c r="Y317" s="147"/>
      <c r="Z317" s="147"/>
      <c r="AA317" s="147"/>
      <c r="AB317" s="147"/>
      <c r="AC317" s="147"/>
      <c r="AD317" s="147"/>
      <c r="AE317" s="147"/>
      <c r="AR317" s="245" t="s">
        <v>193</v>
      </c>
      <c r="AT317" s="245" t="s">
        <v>189</v>
      </c>
      <c r="AU317" s="245" t="s">
        <v>86</v>
      </c>
      <c r="AY317" s="138" t="s">
        <v>187</v>
      </c>
      <c r="BE317" s="246">
        <f t="shared" si="64"/>
        <v>0</v>
      </c>
      <c r="BF317" s="246">
        <f t="shared" si="65"/>
        <v>0</v>
      </c>
      <c r="BG317" s="246">
        <f t="shared" si="66"/>
        <v>0</v>
      </c>
      <c r="BH317" s="246">
        <f t="shared" si="67"/>
        <v>0</v>
      </c>
      <c r="BI317" s="246">
        <f t="shared" si="68"/>
        <v>0</v>
      </c>
      <c r="BJ317" s="138" t="s">
        <v>84</v>
      </c>
      <c r="BK317" s="246">
        <f t="shared" si="69"/>
        <v>0</v>
      </c>
      <c r="BL317" s="138" t="s">
        <v>193</v>
      </c>
      <c r="BM317" s="245" t="s">
        <v>2441</v>
      </c>
    </row>
    <row r="318" spans="1:65" s="151" customFormat="1" ht="16.5" customHeight="1">
      <c r="A318" s="147"/>
      <c r="B318" s="148"/>
      <c r="C318" s="233" t="s">
        <v>77</v>
      </c>
      <c r="D318" s="233" t="s">
        <v>189</v>
      </c>
      <c r="E318" s="234" t="s">
        <v>2251</v>
      </c>
      <c r="F318" s="235" t="s">
        <v>2252</v>
      </c>
      <c r="G318" s="236" t="s">
        <v>1049</v>
      </c>
      <c r="H318" s="237">
        <v>1</v>
      </c>
      <c r="I318" s="88"/>
      <c r="J318" s="238">
        <f t="shared" si="60"/>
        <v>0</v>
      </c>
      <c r="K318" s="239"/>
      <c r="L318" s="148"/>
      <c r="M318" s="240" t="s">
        <v>1</v>
      </c>
      <c r="N318" s="241" t="s">
        <v>42</v>
      </c>
      <c r="O318" s="242"/>
      <c r="P318" s="243">
        <f t="shared" si="61"/>
        <v>0</v>
      </c>
      <c r="Q318" s="243">
        <v>0</v>
      </c>
      <c r="R318" s="243">
        <f t="shared" si="62"/>
        <v>0</v>
      </c>
      <c r="S318" s="243">
        <v>0</v>
      </c>
      <c r="T318" s="244">
        <f t="shared" si="63"/>
        <v>0</v>
      </c>
      <c r="U318" s="147"/>
      <c r="V318" s="147"/>
      <c r="W318" s="147"/>
      <c r="X318" s="147"/>
      <c r="Y318" s="147"/>
      <c r="Z318" s="147"/>
      <c r="AA318" s="147"/>
      <c r="AB318" s="147"/>
      <c r="AC318" s="147"/>
      <c r="AD318" s="147"/>
      <c r="AE318" s="147"/>
      <c r="AR318" s="245" t="s">
        <v>193</v>
      </c>
      <c r="AT318" s="245" t="s">
        <v>189</v>
      </c>
      <c r="AU318" s="245" t="s">
        <v>86</v>
      </c>
      <c r="AY318" s="138" t="s">
        <v>187</v>
      </c>
      <c r="BE318" s="246">
        <f t="shared" si="64"/>
        <v>0</v>
      </c>
      <c r="BF318" s="246">
        <f t="shared" si="65"/>
        <v>0</v>
      </c>
      <c r="BG318" s="246">
        <f t="shared" si="66"/>
        <v>0</v>
      </c>
      <c r="BH318" s="246">
        <f t="shared" si="67"/>
        <v>0</v>
      </c>
      <c r="BI318" s="246">
        <f t="shared" si="68"/>
        <v>0</v>
      </c>
      <c r="BJ318" s="138" t="s">
        <v>84</v>
      </c>
      <c r="BK318" s="246">
        <f t="shared" si="69"/>
        <v>0</v>
      </c>
      <c r="BL318" s="138" t="s">
        <v>193</v>
      </c>
      <c r="BM318" s="245" t="s">
        <v>2442</v>
      </c>
    </row>
    <row r="319" spans="1:65" s="151" customFormat="1" ht="16.5" customHeight="1">
      <c r="A319" s="147"/>
      <c r="B319" s="148"/>
      <c r="C319" s="233" t="s">
        <v>77</v>
      </c>
      <c r="D319" s="233" t="s">
        <v>189</v>
      </c>
      <c r="E319" s="234" t="s">
        <v>2244</v>
      </c>
      <c r="F319" s="235" t="s">
        <v>2245</v>
      </c>
      <c r="G319" s="236" t="s">
        <v>1049</v>
      </c>
      <c r="H319" s="237">
        <v>1</v>
      </c>
      <c r="I319" s="88"/>
      <c r="J319" s="238">
        <f t="shared" si="60"/>
        <v>0</v>
      </c>
      <c r="K319" s="239"/>
      <c r="L319" s="148"/>
      <c r="M319" s="240" t="s">
        <v>1</v>
      </c>
      <c r="N319" s="241" t="s">
        <v>42</v>
      </c>
      <c r="O319" s="242"/>
      <c r="P319" s="243">
        <f t="shared" si="61"/>
        <v>0</v>
      </c>
      <c r="Q319" s="243">
        <v>0</v>
      </c>
      <c r="R319" s="243">
        <f t="shared" si="62"/>
        <v>0</v>
      </c>
      <c r="S319" s="243">
        <v>0</v>
      </c>
      <c r="T319" s="244">
        <f t="shared" si="63"/>
        <v>0</v>
      </c>
      <c r="U319" s="147"/>
      <c r="V319" s="147"/>
      <c r="W319" s="147"/>
      <c r="X319" s="147"/>
      <c r="Y319" s="147"/>
      <c r="Z319" s="147"/>
      <c r="AA319" s="147"/>
      <c r="AB319" s="147"/>
      <c r="AC319" s="147"/>
      <c r="AD319" s="147"/>
      <c r="AE319" s="147"/>
      <c r="AR319" s="245" t="s">
        <v>193</v>
      </c>
      <c r="AT319" s="245" t="s">
        <v>189</v>
      </c>
      <c r="AU319" s="245" t="s">
        <v>86</v>
      </c>
      <c r="AY319" s="138" t="s">
        <v>187</v>
      </c>
      <c r="BE319" s="246">
        <f t="shared" si="64"/>
        <v>0</v>
      </c>
      <c r="BF319" s="246">
        <f t="shared" si="65"/>
        <v>0</v>
      </c>
      <c r="BG319" s="246">
        <f t="shared" si="66"/>
        <v>0</v>
      </c>
      <c r="BH319" s="246">
        <f t="shared" si="67"/>
        <v>0</v>
      </c>
      <c r="BI319" s="246">
        <f t="shared" si="68"/>
        <v>0</v>
      </c>
      <c r="BJ319" s="138" t="s">
        <v>84</v>
      </c>
      <c r="BK319" s="246">
        <f t="shared" si="69"/>
        <v>0</v>
      </c>
      <c r="BL319" s="138" t="s">
        <v>193</v>
      </c>
      <c r="BM319" s="245" t="s">
        <v>2443</v>
      </c>
    </row>
    <row r="320" spans="1:65" s="151" customFormat="1" ht="16.5" customHeight="1">
      <c r="A320" s="147"/>
      <c r="B320" s="148"/>
      <c r="C320" s="233" t="s">
        <v>77</v>
      </c>
      <c r="D320" s="233" t="s">
        <v>189</v>
      </c>
      <c r="E320" s="234" t="s">
        <v>2269</v>
      </c>
      <c r="F320" s="235" t="s">
        <v>2270</v>
      </c>
      <c r="G320" s="236" t="s">
        <v>1049</v>
      </c>
      <c r="H320" s="237">
        <v>1</v>
      </c>
      <c r="I320" s="88"/>
      <c r="J320" s="238">
        <f t="shared" si="60"/>
        <v>0</v>
      </c>
      <c r="K320" s="239"/>
      <c r="L320" s="148"/>
      <c r="M320" s="240" t="s">
        <v>1</v>
      </c>
      <c r="N320" s="241" t="s">
        <v>42</v>
      </c>
      <c r="O320" s="242"/>
      <c r="P320" s="243">
        <f t="shared" si="61"/>
        <v>0</v>
      </c>
      <c r="Q320" s="243">
        <v>0</v>
      </c>
      <c r="R320" s="243">
        <f t="shared" si="62"/>
        <v>0</v>
      </c>
      <c r="S320" s="243">
        <v>0</v>
      </c>
      <c r="T320" s="244">
        <f t="shared" si="63"/>
        <v>0</v>
      </c>
      <c r="U320" s="147"/>
      <c r="V320" s="147"/>
      <c r="W320" s="147"/>
      <c r="X320" s="147"/>
      <c r="Y320" s="147"/>
      <c r="Z320" s="147"/>
      <c r="AA320" s="147"/>
      <c r="AB320" s="147"/>
      <c r="AC320" s="147"/>
      <c r="AD320" s="147"/>
      <c r="AE320" s="147"/>
      <c r="AR320" s="245" t="s">
        <v>193</v>
      </c>
      <c r="AT320" s="245" t="s">
        <v>189</v>
      </c>
      <c r="AU320" s="245" t="s">
        <v>86</v>
      </c>
      <c r="AY320" s="138" t="s">
        <v>187</v>
      </c>
      <c r="BE320" s="246">
        <f t="shared" si="64"/>
        <v>0</v>
      </c>
      <c r="BF320" s="246">
        <f t="shared" si="65"/>
        <v>0</v>
      </c>
      <c r="BG320" s="246">
        <f t="shared" si="66"/>
        <v>0</v>
      </c>
      <c r="BH320" s="246">
        <f t="shared" si="67"/>
        <v>0</v>
      </c>
      <c r="BI320" s="246">
        <f t="shared" si="68"/>
        <v>0</v>
      </c>
      <c r="BJ320" s="138" t="s">
        <v>84</v>
      </c>
      <c r="BK320" s="246">
        <f t="shared" si="69"/>
        <v>0</v>
      </c>
      <c r="BL320" s="138" t="s">
        <v>193</v>
      </c>
      <c r="BM320" s="245" t="s">
        <v>2444</v>
      </c>
    </row>
    <row r="321" spans="1:65" s="151" customFormat="1" ht="21.75" customHeight="1">
      <c r="A321" s="147"/>
      <c r="B321" s="148"/>
      <c r="C321" s="233" t="s">
        <v>77</v>
      </c>
      <c r="D321" s="233" t="s">
        <v>189</v>
      </c>
      <c r="E321" s="234" t="s">
        <v>2303</v>
      </c>
      <c r="F321" s="235" t="s">
        <v>2304</v>
      </c>
      <c r="G321" s="236" t="s">
        <v>2070</v>
      </c>
      <c r="H321" s="237">
        <v>3</v>
      </c>
      <c r="I321" s="88"/>
      <c r="J321" s="238">
        <f t="shared" si="60"/>
        <v>0</v>
      </c>
      <c r="K321" s="239"/>
      <c r="L321" s="148"/>
      <c r="M321" s="240" t="s">
        <v>1</v>
      </c>
      <c r="N321" s="241" t="s">
        <v>42</v>
      </c>
      <c r="O321" s="242"/>
      <c r="P321" s="243">
        <f t="shared" si="61"/>
        <v>0</v>
      </c>
      <c r="Q321" s="243">
        <v>0</v>
      </c>
      <c r="R321" s="243">
        <f t="shared" si="62"/>
        <v>0</v>
      </c>
      <c r="S321" s="243">
        <v>0</v>
      </c>
      <c r="T321" s="244">
        <f t="shared" si="63"/>
        <v>0</v>
      </c>
      <c r="U321" s="147"/>
      <c r="V321" s="147"/>
      <c r="W321" s="147"/>
      <c r="X321" s="147"/>
      <c r="Y321" s="147"/>
      <c r="Z321" s="147"/>
      <c r="AA321" s="147"/>
      <c r="AB321" s="147"/>
      <c r="AC321" s="147"/>
      <c r="AD321" s="147"/>
      <c r="AE321" s="147"/>
      <c r="AR321" s="245" t="s">
        <v>193</v>
      </c>
      <c r="AT321" s="245" t="s">
        <v>189</v>
      </c>
      <c r="AU321" s="245" t="s">
        <v>86</v>
      </c>
      <c r="AY321" s="138" t="s">
        <v>187</v>
      </c>
      <c r="BE321" s="246">
        <f t="shared" si="64"/>
        <v>0</v>
      </c>
      <c r="BF321" s="246">
        <f t="shared" si="65"/>
        <v>0</v>
      </c>
      <c r="BG321" s="246">
        <f t="shared" si="66"/>
        <v>0</v>
      </c>
      <c r="BH321" s="246">
        <f t="shared" si="67"/>
        <v>0</v>
      </c>
      <c r="BI321" s="246">
        <f t="shared" si="68"/>
        <v>0</v>
      </c>
      <c r="BJ321" s="138" t="s">
        <v>84</v>
      </c>
      <c r="BK321" s="246">
        <f t="shared" si="69"/>
        <v>0</v>
      </c>
      <c r="BL321" s="138" t="s">
        <v>193</v>
      </c>
      <c r="BM321" s="245" t="s">
        <v>2445</v>
      </c>
    </row>
    <row r="322" spans="1:65" s="151" customFormat="1" ht="21.75" customHeight="1">
      <c r="A322" s="147"/>
      <c r="B322" s="148"/>
      <c r="C322" s="233" t="s">
        <v>77</v>
      </c>
      <c r="D322" s="233" t="s">
        <v>189</v>
      </c>
      <c r="E322" s="234" t="s">
        <v>2307</v>
      </c>
      <c r="F322" s="235" t="s">
        <v>2308</v>
      </c>
      <c r="G322" s="236" t="s">
        <v>2070</v>
      </c>
      <c r="H322" s="237">
        <v>1</v>
      </c>
      <c r="I322" s="88"/>
      <c r="J322" s="238">
        <f t="shared" si="60"/>
        <v>0</v>
      </c>
      <c r="K322" s="239"/>
      <c r="L322" s="148"/>
      <c r="M322" s="240" t="s">
        <v>1</v>
      </c>
      <c r="N322" s="241" t="s">
        <v>42</v>
      </c>
      <c r="O322" s="242"/>
      <c r="P322" s="243">
        <f t="shared" si="61"/>
        <v>0</v>
      </c>
      <c r="Q322" s="243">
        <v>0</v>
      </c>
      <c r="R322" s="243">
        <f t="shared" si="62"/>
        <v>0</v>
      </c>
      <c r="S322" s="243">
        <v>0</v>
      </c>
      <c r="T322" s="244">
        <f t="shared" si="63"/>
        <v>0</v>
      </c>
      <c r="U322" s="147"/>
      <c r="V322" s="147"/>
      <c r="W322" s="147"/>
      <c r="X322" s="147"/>
      <c r="Y322" s="147"/>
      <c r="Z322" s="147"/>
      <c r="AA322" s="147"/>
      <c r="AB322" s="147"/>
      <c r="AC322" s="147"/>
      <c r="AD322" s="147"/>
      <c r="AE322" s="147"/>
      <c r="AR322" s="245" t="s">
        <v>193</v>
      </c>
      <c r="AT322" s="245" t="s">
        <v>189</v>
      </c>
      <c r="AU322" s="245" t="s">
        <v>86</v>
      </c>
      <c r="AY322" s="138" t="s">
        <v>187</v>
      </c>
      <c r="BE322" s="246">
        <f t="shared" si="64"/>
        <v>0</v>
      </c>
      <c r="BF322" s="246">
        <f t="shared" si="65"/>
        <v>0</v>
      </c>
      <c r="BG322" s="246">
        <f t="shared" si="66"/>
        <v>0</v>
      </c>
      <c r="BH322" s="246">
        <f t="shared" si="67"/>
        <v>0</v>
      </c>
      <c r="BI322" s="246">
        <f t="shared" si="68"/>
        <v>0</v>
      </c>
      <c r="BJ322" s="138" t="s">
        <v>84</v>
      </c>
      <c r="BK322" s="246">
        <f t="shared" si="69"/>
        <v>0</v>
      </c>
      <c r="BL322" s="138" t="s">
        <v>193</v>
      </c>
      <c r="BM322" s="245" t="s">
        <v>2446</v>
      </c>
    </row>
    <row r="323" spans="1:65" s="151" customFormat="1" ht="21.75" customHeight="1">
      <c r="A323" s="147"/>
      <c r="B323" s="148"/>
      <c r="C323" s="233" t="s">
        <v>77</v>
      </c>
      <c r="D323" s="233" t="s">
        <v>189</v>
      </c>
      <c r="E323" s="234" t="s">
        <v>2313</v>
      </c>
      <c r="F323" s="235" t="s">
        <v>2314</v>
      </c>
      <c r="G323" s="236" t="s">
        <v>2070</v>
      </c>
      <c r="H323" s="237">
        <v>3</v>
      </c>
      <c r="I323" s="88"/>
      <c r="J323" s="238">
        <f t="shared" si="60"/>
        <v>0</v>
      </c>
      <c r="K323" s="239"/>
      <c r="L323" s="148"/>
      <c r="M323" s="240" t="s">
        <v>1</v>
      </c>
      <c r="N323" s="241" t="s">
        <v>42</v>
      </c>
      <c r="O323" s="242"/>
      <c r="P323" s="243">
        <f t="shared" si="61"/>
        <v>0</v>
      </c>
      <c r="Q323" s="243">
        <v>0</v>
      </c>
      <c r="R323" s="243">
        <f t="shared" si="62"/>
        <v>0</v>
      </c>
      <c r="S323" s="243">
        <v>0</v>
      </c>
      <c r="T323" s="244">
        <f t="shared" si="63"/>
        <v>0</v>
      </c>
      <c r="U323" s="147"/>
      <c r="V323" s="147"/>
      <c r="W323" s="147"/>
      <c r="X323" s="147"/>
      <c r="Y323" s="147"/>
      <c r="Z323" s="147"/>
      <c r="AA323" s="147"/>
      <c r="AB323" s="147"/>
      <c r="AC323" s="147"/>
      <c r="AD323" s="147"/>
      <c r="AE323" s="147"/>
      <c r="AR323" s="245" t="s">
        <v>193</v>
      </c>
      <c r="AT323" s="245" t="s">
        <v>189</v>
      </c>
      <c r="AU323" s="245" t="s">
        <v>86</v>
      </c>
      <c r="AY323" s="138" t="s">
        <v>187</v>
      </c>
      <c r="BE323" s="246">
        <f t="shared" si="64"/>
        <v>0</v>
      </c>
      <c r="BF323" s="246">
        <f t="shared" si="65"/>
        <v>0</v>
      </c>
      <c r="BG323" s="246">
        <f t="shared" si="66"/>
        <v>0</v>
      </c>
      <c r="BH323" s="246">
        <f t="shared" si="67"/>
        <v>0</v>
      </c>
      <c r="BI323" s="246">
        <f t="shared" si="68"/>
        <v>0</v>
      </c>
      <c r="BJ323" s="138" t="s">
        <v>84</v>
      </c>
      <c r="BK323" s="246">
        <f t="shared" si="69"/>
        <v>0</v>
      </c>
      <c r="BL323" s="138" t="s">
        <v>193</v>
      </c>
      <c r="BM323" s="245" t="s">
        <v>2447</v>
      </c>
    </row>
    <row r="324" spans="1:65" s="151" customFormat="1" ht="21.75" customHeight="1">
      <c r="A324" s="147"/>
      <c r="B324" s="148"/>
      <c r="C324" s="233" t="s">
        <v>77</v>
      </c>
      <c r="D324" s="233" t="s">
        <v>189</v>
      </c>
      <c r="E324" s="234" t="s">
        <v>2317</v>
      </c>
      <c r="F324" s="235" t="s">
        <v>2318</v>
      </c>
      <c r="G324" s="236" t="s">
        <v>2070</v>
      </c>
      <c r="H324" s="237">
        <v>3</v>
      </c>
      <c r="I324" s="88"/>
      <c r="J324" s="238">
        <f t="shared" si="60"/>
        <v>0</v>
      </c>
      <c r="K324" s="239"/>
      <c r="L324" s="148"/>
      <c r="M324" s="240" t="s">
        <v>1</v>
      </c>
      <c r="N324" s="241" t="s">
        <v>42</v>
      </c>
      <c r="O324" s="242"/>
      <c r="P324" s="243">
        <f t="shared" si="61"/>
        <v>0</v>
      </c>
      <c r="Q324" s="243">
        <v>0</v>
      </c>
      <c r="R324" s="243">
        <f t="shared" si="62"/>
        <v>0</v>
      </c>
      <c r="S324" s="243">
        <v>0</v>
      </c>
      <c r="T324" s="244">
        <f t="shared" si="63"/>
        <v>0</v>
      </c>
      <c r="U324" s="147"/>
      <c r="V324" s="147"/>
      <c r="W324" s="147"/>
      <c r="X324" s="147"/>
      <c r="Y324" s="147"/>
      <c r="Z324" s="147"/>
      <c r="AA324" s="147"/>
      <c r="AB324" s="147"/>
      <c r="AC324" s="147"/>
      <c r="AD324" s="147"/>
      <c r="AE324" s="147"/>
      <c r="AR324" s="245" t="s">
        <v>193</v>
      </c>
      <c r="AT324" s="245" t="s">
        <v>189</v>
      </c>
      <c r="AU324" s="245" t="s">
        <v>86</v>
      </c>
      <c r="AY324" s="138" t="s">
        <v>187</v>
      </c>
      <c r="BE324" s="246">
        <f t="shared" si="64"/>
        <v>0</v>
      </c>
      <c r="BF324" s="246">
        <f t="shared" si="65"/>
        <v>0</v>
      </c>
      <c r="BG324" s="246">
        <f t="shared" si="66"/>
        <v>0</v>
      </c>
      <c r="BH324" s="246">
        <f t="shared" si="67"/>
        <v>0</v>
      </c>
      <c r="BI324" s="246">
        <f t="shared" si="68"/>
        <v>0</v>
      </c>
      <c r="BJ324" s="138" t="s">
        <v>84</v>
      </c>
      <c r="BK324" s="246">
        <f t="shared" si="69"/>
        <v>0</v>
      </c>
      <c r="BL324" s="138" t="s">
        <v>193</v>
      </c>
      <c r="BM324" s="245" t="s">
        <v>2448</v>
      </c>
    </row>
    <row r="325" spans="1:65" s="151" customFormat="1" ht="21.75" customHeight="1">
      <c r="A325" s="147"/>
      <c r="B325" s="148"/>
      <c r="C325" s="233" t="s">
        <v>77</v>
      </c>
      <c r="D325" s="233" t="s">
        <v>189</v>
      </c>
      <c r="E325" s="234" t="s">
        <v>2449</v>
      </c>
      <c r="F325" s="235" t="s">
        <v>2450</v>
      </c>
      <c r="G325" s="236" t="s">
        <v>2070</v>
      </c>
      <c r="H325" s="237">
        <v>3</v>
      </c>
      <c r="I325" s="88"/>
      <c r="J325" s="238">
        <f t="shared" si="60"/>
        <v>0</v>
      </c>
      <c r="K325" s="239"/>
      <c r="L325" s="148"/>
      <c r="M325" s="240" t="s">
        <v>1</v>
      </c>
      <c r="N325" s="241" t="s">
        <v>42</v>
      </c>
      <c r="O325" s="242"/>
      <c r="P325" s="243">
        <f t="shared" si="61"/>
        <v>0</v>
      </c>
      <c r="Q325" s="243">
        <v>0</v>
      </c>
      <c r="R325" s="243">
        <f t="shared" si="62"/>
        <v>0</v>
      </c>
      <c r="S325" s="243">
        <v>0</v>
      </c>
      <c r="T325" s="244">
        <f t="shared" si="63"/>
        <v>0</v>
      </c>
      <c r="U325" s="147"/>
      <c r="V325" s="147"/>
      <c r="W325" s="147"/>
      <c r="X325" s="147"/>
      <c r="Y325" s="147"/>
      <c r="Z325" s="147"/>
      <c r="AA325" s="147"/>
      <c r="AB325" s="147"/>
      <c r="AC325" s="147"/>
      <c r="AD325" s="147"/>
      <c r="AE325" s="147"/>
      <c r="AR325" s="245" t="s">
        <v>193</v>
      </c>
      <c r="AT325" s="245" t="s">
        <v>189</v>
      </c>
      <c r="AU325" s="245" t="s">
        <v>86</v>
      </c>
      <c r="AY325" s="138" t="s">
        <v>187</v>
      </c>
      <c r="BE325" s="246">
        <f t="shared" si="64"/>
        <v>0</v>
      </c>
      <c r="BF325" s="246">
        <f t="shared" si="65"/>
        <v>0</v>
      </c>
      <c r="BG325" s="246">
        <f t="shared" si="66"/>
        <v>0</v>
      </c>
      <c r="BH325" s="246">
        <f t="shared" si="67"/>
        <v>0</v>
      </c>
      <c r="BI325" s="246">
        <f t="shared" si="68"/>
        <v>0</v>
      </c>
      <c r="BJ325" s="138" t="s">
        <v>84</v>
      </c>
      <c r="BK325" s="246">
        <f t="shared" si="69"/>
        <v>0</v>
      </c>
      <c r="BL325" s="138" t="s">
        <v>193</v>
      </c>
      <c r="BM325" s="245" t="s">
        <v>2451</v>
      </c>
    </row>
    <row r="326" spans="1:65" s="151" customFormat="1" ht="16.5" customHeight="1">
      <c r="A326" s="147"/>
      <c r="B326" s="148"/>
      <c r="C326" s="233" t="s">
        <v>77</v>
      </c>
      <c r="D326" s="233" t="s">
        <v>189</v>
      </c>
      <c r="E326" s="234" t="s">
        <v>2452</v>
      </c>
      <c r="F326" s="235" t="s">
        <v>2453</v>
      </c>
      <c r="G326" s="236" t="s">
        <v>2070</v>
      </c>
      <c r="H326" s="237">
        <v>1</v>
      </c>
      <c r="I326" s="88"/>
      <c r="J326" s="238">
        <f t="shared" si="60"/>
        <v>0</v>
      </c>
      <c r="K326" s="239"/>
      <c r="L326" s="148"/>
      <c r="M326" s="240" t="s">
        <v>1</v>
      </c>
      <c r="N326" s="241" t="s">
        <v>42</v>
      </c>
      <c r="O326" s="242"/>
      <c r="P326" s="243">
        <f t="shared" si="61"/>
        <v>0</v>
      </c>
      <c r="Q326" s="243">
        <v>0</v>
      </c>
      <c r="R326" s="243">
        <f t="shared" si="62"/>
        <v>0</v>
      </c>
      <c r="S326" s="243">
        <v>0</v>
      </c>
      <c r="T326" s="244">
        <f t="shared" si="63"/>
        <v>0</v>
      </c>
      <c r="U326" s="147"/>
      <c r="V326" s="147"/>
      <c r="W326" s="147"/>
      <c r="X326" s="147"/>
      <c r="Y326" s="147"/>
      <c r="Z326" s="147"/>
      <c r="AA326" s="147"/>
      <c r="AB326" s="147"/>
      <c r="AC326" s="147"/>
      <c r="AD326" s="147"/>
      <c r="AE326" s="147"/>
      <c r="AR326" s="245" t="s">
        <v>193</v>
      </c>
      <c r="AT326" s="245" t="s">
        <v>189</v>
      </c>
      <c r="AU326" s="245" t="s">
        <v>86</v>
      </c>
      <c r="AY326" s="138" t="s">
        <v>187</v>
      </c>
      <c r="BE326" s="246">
        <f t="shared" si="64"/>
        <v>0</v>
      </c>
      <c r="BF326" s="246">
        <f t="shared" si="65"/>
        <v>0</v>
      </c>
      <c r="BG326" s="246">
        <f t="shared" si="66"/>
        <v>0</v>
      </c>
      <c r="BH326" s="246">
        <f t="shared" si="67"/>
        <v>0</v>
      </c>
      <c r="BI326" s="246">
        <f t="shared" si="68"/>
        <v>0</v>
      </c>
      <c r="BJ326" s="138" t="s">
        <v>84</v>
      </c>
      <c r="BK326" s="246">
        <f t="shared" si="69"/>
        <v>0</v>
      </c>
      <c r="BL326" s="138" t="s">
        <v>193</v>
      </c>
      <c r="BM326" s="245" t="s">
        <v>2454</v>
      </c>
    </row>
    <row r="327" spans="1:65" s="151" customFormat="1" ht="21.75" customHeight="1">
      <c r="A327" s="147"/>
      <c r="B327" s="148"/>
      <c r="C327" s="233" t="s">
        <v>77</v>
      </c>
      <c r="D327" s="233" t="s">
        <v>189</v>
      </c>
      <c r="E327" s="234" t="s">
        <v>2333</v>
      </c>
      <c r="F327" s="235" t="s">
        <v>2334</v>
      </c>
      <c r="G327" s="236" t="s">
        <v>2070</v>
      </c>
      <c r="H327" s="237">
        <v>1</v>
      </c>
      <c r="I327" s="88"/>
      <c r="J327" s="238">
        <f t="shared" si="60"/>
        <v>0</v>
      </c>
      <c r="K327" s="239"/>
      <c r="L327" s="148"/>
      <c r="M327" s="240" t="s">
        <v>1</v>
      </c>
      <c r="N327" s="241" t="s">
        <v>42</v>
      </c>
      <c r="O327" s="242"/>
      <c r="P327" s="243">
        <f t="shared" si="61"/>
        <v>0</v>
      </c>
      <c r="Q327" s="243">
        <v>0</v>
      </c>
      <c r="R327" s="243">
        <f t="shared" si="62"/>
        <v>0</v>
      </c>
      <c r="S327" s="243">
        <v>0</v>
      </c>
      <c r="T327" s="244">
        <f t="shared" si="63"/>
        <v>0</v>
      </c>
      <c r="U327" s="147"/>
      <c r="V327" s="147"/>
      <c r="W327" s="147"/>
      <c r="X327" s="147"/>
      <c r="Y327" s="147"/>
      <c r="Z327" s="147"/>
      <c r="AA327" s="147"/>
      <c r="AB327" s="147"/>
      <c r="AC327" s="147"/>
      <c r="AD327" s="147"/>
      <c r="AE327" s="147"/>
      <c r="AR327" s="245" t="s">
        <v>193</v>
      </c>
      <c r="AT327" s="245" t="s">
        <v>189</v>
      </c>
      <c r="AU327" s="245" t="s">
        <v>86</v>
      </c>
      <c r="AY327" s="138" t="s">
        <v>187</v>
      </c>
      <c r="BE327" s="246">
        <f t="shared" si="64"/>
        <v>0</v>
      </c>
      <c r="BF327" s="246">
        <f t="shared" si="65"/>
        <v>0</v>
      </c>
      <c r="BG327" s="246">
        <f t="shared" si="66"/>
        <v>0</v>
      </c>
      <c r="BH327" s="246">
        <f t="shared" si="67"/>
        <v>0</v>
      </c>
      <c r="BI327" s="246">
        <f t="shared" si="68"/>
        <v>0</v>
      </c>
      <c r="BJ327" s="138" t="s">
        <v>84</v>
      </c>
      <c r="BK327" s="246">
        <f t="shared" si="69"/>
        <v>0</v>
      </c>
      <c r="BL327" s="138" t="s">
        <v>193</v>
      </c>
      <c r="BM327" s="245" t="s">
        <v>2455</v>
      </c>
    </row>
    <row r="328" spans="1:65" s="151" customFormat="1" ht="21.75" customHeight="1">
      <c r="A328" s="147"/>
      <c r="B328" s="148"/>
      <c r="C328" s="233" t="s">
        <v>77</v>
      </c>
      <c r="D328" s="233" t="s">
        <v>189</v>
      </c>
      <c r="E328" s="234" t="s">
        <v>2331</v>
      </c>
      <c r="F328" s="235" t="s">
        <v>2332</v>
      </c>
      <c r="G328" s="236" t="s">
        <v>2070</v>
      </c>
      <c r="H328" s="237">
        <v>1</v>
      </c>
      <c r="I328" s="88"/>
      <c r="J328" s="238">
        <f t="shared" si="60"/>
        <v>0</v>
      </c>
      <c r="K328" s="239"/>
      <c r="L328" s="148"/>
      <c r="M328" s="240" t="s">
        <v>1</v>
      </c>
      <c r="N328" s="241" t="s">
        <v>42</v>
      </c>
      <c r="O328" s="242"/>
      <c r="P328" s="243">
        <f t="shared" si="61"/>
        <v>0</v>
      </c>
      <c r="Q328" s="243">
        <v>0</v>
      </c>
      <c r="R328" s="243">
        <f t="shared" si="62"/>
        <v>0</v>
      </c>
      <c r="S328" s="243">
        <v>0</v>
      </c>
      <c r="T328" s="244">
        <f t="shared" si="63"/>
        <v>0</v>
      </c>
      <c r="U328" s="147"/>
      <c r="V328" s="147"/>
      <c r="W328" s="147"/>
      <c r="X328" s="147"/>
      <c r="Y328" s="147"/>
      <c r="Z328" s="147"/>
      <c r="AA328" s="147"/>
      <c r="AB328" s="147"/>
      <c r="AC328" s="147"/>
      <c r="AD328" s="147"/>
      <c r="AE328" s="147"/>
      <c r="AR328" s="245" t="s">
        <v>193</v>
      </c>
      <c r="AT328" s="245" t="s">
        <v>189</v>
      </c>
      <c r="AU328" s="245" t="s">
        <v>86</v>
      </c>
      <c r="AY328" s="138" t="s">
        <v>187</v>
      </c>
      <c r="BE328" s="246">
        <f t="shared" si="64"/>
        <v>0</v>
      </c>
      <c r="BF328" s="246">
        <f t="shared" si="65"/>
        <v>0</v>
      </c>
      <c r="BG328" s="246">
        <f t="shared" si="66"/>
        <v>0</v>
      </c>
      <c r="BH328" s="246">
        <f t="shared" si="67"/>
        <v>0</v>
      </c>
      <c r="BI328" s="246">
        <f t="shared" si="68"/>
        <v>0</v>
      </c>
      <c r="BJ328" s="138" t="s">
        <v>84</v>
      </c>
      <c r="BK328" s="246">
        <f t="shared" si="69"/>
        <v>0</v>
      </c>
      <c r="BL328" s="138" t="s">
        <v>193</v>
      </c>
      <c r="BM328" s="245" t="s">
        <v>2456</v>
      </c>
    </row>
    <row r="329" spans="1:65" s="151" customFormat="1" ht="21.75" customHeight="1">
      <c r="A329" s="147"/>
      <c r="B329" s="148"/>
      <c r="C329" s="233" t="s">
        <v>77</v>
      </c>
      <c r="D329" s="233" t="s">
        <v>189</v>
      </c>
      <c r="E329" s="234" t="s">
        <v>2337</v>
      </c>
      <c r="F329" s="235" t="s">
        <v>2338</v>
      </c>
      <c r="G329" s="236" t="s">
        <v>2070</v>
      </c>
      <c r="H329" s="237">
        <v>1</v>
      </c>
      <c r="I329" s="88"/>
      <c r="J329" s="238">
        <f t="shared" si="60"/>
        <v>0</v>
      </c>
      <c r="K329" s="239"/>
      <c r="L329" s="148"/>
      <c r="M329" s="240" t="s">
        <v>1</v>
      </c>
      <c r="N329" s="241" t="s">
        <v>42</v>
      </c>
      <c r="O329" s="242"/>
      <c r="P329" s="243">
        <f t="shared" si="61"/>
        <v>0</v>
      </c>
      <c r="Q329" s="243">
        <v>0</v>
      </c>
      <c r="R329" s="243">
        <f t="shared" si="62"/>
        <v>0</v>
      </c>
      <c r="S329" s="243">
        <v>0</v>
      </c>
      <c r="T329" s="244">
        <f t="shared" si="63"/>
        <v>0</v>
      </c>
      <c r="U329" s="147"/>
      <c r="V329" s="147"/>
      <c r="W329" s="147"/>
      <c r="X329" s="147"/>
      <c r="Y329" s="147"/>
      <c r="Z329" s="147"/>
      <c r="AA329" s="147"/>
      <c r="AB329" s="147"/>
      <c r="AC329" s="147"/>
      <c r="AD329" s="147"/>
      <c r="AE329" s="147"/>
      <c r="AR329" s="245" t="s">
        <v>193</v>
      </c>
      <c r="AT329" s="245" t="s">
        <v>189</v>
      </c>
      <c r="AU329" s="245" t="s">
        <v>86</v>
      </c>
      <c r="AY329" s="138" t="s">
        <v>187</v>
      </c>
      <c r="BE329" s="246">
        <f t="shared" si="64"/>
        <v>0</v>
      </c>
      <c r="BF329" s="246">
        <f t="shared" si="65"/>
        <v>0</v>
      </c>
      <c r="BG329" s="246">
        <f t="shared" si="66"/>
        <v>0</v>
      </c>
      <c r="BH329" s="246">
        <f t="shared" si="67"/>
        <v>0</v>
      </c>
      <c r="BI329" s="246">
        <f t="shared" si="68"/>
        <v>0</v>
      </c>
      <c r="BJ329" s="138" t="s">
        <v>84</v>
      </c>
      <c r="BK329" s="246">
        <f t="shared" si="69"/>
        <v>0</v>
      </c>
      <c r="BL329" s="138" t="s">
        <v>193</v>
      </c>
      <c r="BM329" s="245" t="s">
        <v>2457</v>
      </c>
    </row>
    <row r="330" spans="1:65" s="151" customFormat="1" ht="21.75" customHeight="1">
      <c r="A330" s="147"/>
      <c r="B330" s="148"/>
      <c r="C330" s="233" t="s">
        <v>77</v>
      </c>
      <c r="D330" s="233" t="s">
        <v>189</v>
      </c>
      <c r="E330" s="234" t="s">
        <v>2372</v>
      </c>
      <c r="F330" s="235" t="s">
        <v>2373</v>
      </c>
      <c r="G330" s="236" t="s">
        <v>2070</v>
      </c>
      <c r="H330" s="237">
        <v>41</v>
      </c>
      <c r="I330" s="88"/>
      <c r="J330" s="238">
        <f t="shared" si="60"/>
        <v>0</v>
      </c>
      <c r="K330" s="239"/>
      <c r="L330" s="148"/>
      <c r="M330" s="240" t="s">
        <v>1</v>
      </c>
      <c r="N330" s="241" t="s">
        <v>42</v>
      </c>
      <c r="O330" s="242"/>
      <c r="P330" s="243">
        <f t="shared" si="61"/>
        <v>0</v>
      </c>
      <c r="Q330" s="243">
        <v>0</v>
      </c>
      <c r="R330" s="243">
        <f t="shared" si="62"/>
        <v>0</v>
      </c>
      <c r="S330" s="243">
        <v>0</v>
      </c>
      <c r="T330" s="244">
        <f t="shared" si="63"/>
        <v>0</v>
      </c>
      <c r="U330" s="147"/>
      <c r="V330" s="147"/>
      <c r="W330" s="147"/>
      <c r="X330" s="147"/>
      <c r="Y330" s="147"/>
      <c r="Z330" s="147"/>
      <c r="AA330" s="147"/>
      <c r="AB330" s="147"/>
      <c r="AC330" s="147"/>
      <c r="AD330" s="147"/>
      <c r="AE330" s="147"/>
      <c r="AR330" s="245" t="s">
        <v>193</v>
      </c>
      <c r="AT330" s="245" t="s">
        <v>189</v>
      </c>
      <c r="AU330" s="245" t="s">
        <v>86</v>
      </c>
      <c r="AY330" s="138" t="s">
        <v>187</v>
      </c>
      <c r="BE330" s="246">
        <f t="shared" si="64"/>
        <v>0</v>
      </c>
      <c r="BF330" s="246">
        <f t="shared" si="65"/>
        <v>0</v>
      </c>
      <c r="BG330" s="246">
        <f t="shared" si="66"/>
        <v>0</v>
      </c>
      <c r="BH330" s="246">
        <f t="shared" si="67"/>
        <v>0</v>
      </c>
      <c r="BI330" s="246">
        <f t="shared" si="68"/>
        <v>0</v>
      </c>
      <c r="BJ330" s="138" t="s">
        <v>84</v>
      </c>
      <c r="BK330" s="246">
        <f t="shared" si="69"/>
        <v>0</v>
      </c>
      <c r="BL330" s="138" t="s">
        <v>193</v>
      </c>
      <c r="BM330" s="245" t="s">
        <v>2458</v>
      </c>
    </row>
    <row r="331" spans="1:65" s="151" customFormat="1" ht="21.75" customHeight="1">
      <c r="A331" s="147"/>
      <c r="B331" s="148"/>
      <c r="C331" s="233" t="s">
        <v>77</v>
      </c>
      <c r="D331" s="233" t="s">
        <v>189</v>
      </c>
      <c r="E331" s="234" t="s">
        <v>2345</v>
      </c>
      <c r="F331" s="235" t="s">
        <v>2346</v>
      </c>
      <c r="G331" s="236" t="s">
        <v>2135</v>
      </c>
      <c r="H331" s="90"/>
      <c r="I331" s="88"/>
      <c r="J331" s="238">
        <f t="shared" si="60"/>
        <v>0</v>
      </c>
      <c r="K331" s="239"/>
      <c r="L331" s="148"/>
      <c r="M331" s="240" t="s">
        <v>1</v>
      </c>
      <c r="N331" s="241" t="s">
        <v>42</v>
      </c>
      <c r="O331" s="242"/>
      <c r="P331" s="243">
        <f t="shared" si="61"/>
        <v>0</v>
      </c>
      <c r="Q331" s="243">
        <v>0</v>
      </c>
      <c r="R331" s="243">
        <f t="shared" si="62"/>
        <v>0</v>
      </c>
      <c r="S331" s="243">
        <v>0</v>
      </c>
      <c r="T331" s="244">
        <f t="shared" si="63"/>
        <v>0</v>
      </c>
      <c r="U331" s="147"/>
      <c r="V331" s="147"/>
      <c r="W331" s="147"/>
      <c r="X331" s="147"/>
      <c r="Y331" s="147"/>
      <c r="Z331" s="147"/>
      <c r="AA331" s="147"/>
      <c r="AB331" s="147"/>
      <c r="AC331" s="147"/>
      <c r="AD331" s="147"/>
      <c r="AE331" s="147"/>
      <c r="AR331" s="245" t="s">
        <v>193</v>
      </c>
      <c r="AT331" s="245" t="s">
        <v>189</v>
      </c>
      <c r="AU331" s="245" t="s">
        <v>86</v>
      </c>
      <c r="AY331" s="138" t="s">
        <v>187</v>
      </c>
      <c r="BE331" s="246">
        <f t="shared" si="64"/>
        <v>0</v>
      </c>
      <c r="BF331" s="246">
        <f t="shared" si="65"/>
        <v>0</v>
      </c>
      <c r="BG331" s="246">
        <f t="shared" si="66"/>
        <v>0</v>
      </c>
      <c r="BH331" s="246">
        <f t="shared" si="67"/>
        <v>0</v>
      </c>
      <c r="BI331" s="246">
        <f t="shared" si="68"/>
        <v>0</v>
      </c>
      <c r="BJ331" s="138" t="s">
        <v>84</v>
      </c>
      <c r="BK331" s="246">
        <f t="shared" si="69"/>
        <v>0</v>
      </c>
      <c r="BL331" s="138" t="s">
        <v>193</v>
      </c>
      <c r="BM331" s="245" t="s">
        <v>2459</v>
      </c>
    </row>
    <row r="332" spans="1:65" s="151" customFormat="1" ht="33" customHeight="1">
      <c r="A332" s="147"/>
      <c r="B332" s="148"/>
      <c r="C332" s="233" t="s">
        <v>77</v>
      </c>
      <c r="D332" s="233" t="s">
        <v>189</v>
      </c>
      <c r="E332" s="234" t="s">
        <v>2460</v>
      </c>
      <c r="F332" s="235" t="s">
        <v>2461</v>
      </c>
      <c r="G332" s="236" t="s">
        <v>2462</v>
      </c>
      <c r="H332" s="237">
        <v>8</v>
      </c>
      <c r="I332" s="88"/>
      <c r="J332" s="238">
        <f t="shared" si="60"/>
        <v>0</v>
      </c>
      <c r="K332" s="239"/>
      <c r="L332" s="148"/>
      <c r="M332" s="240" t="s">
        <v>1</v>
      </c>
      <c r="N332" s="241" t="s">
        <v>42</v>
      </c>
      <c r="O332" s="242"/>
      <c r="P332" s="243">
        <f t="shared" si="61"/>
        <v>0</v>
      </c>
      <c r="Q332" s="243">
        <v>0</v>
      </c>
      <c r="R332" s="243">
        <f t="shared" si="62"/>
        <v>0</v>
      </c>
      <c r="S332" s="243">
        <v>0</v>
      </c>
      <c r="T332" s="244">
        <f t="shared" si="63"/>
        <v>0</v>
      </c>
      <c r="U332" s="147"/>
      <c r="V332" s="147"/>
      <c r="W332" s="147"/>
      <c r="X332" s="147"/>
      <c r="Y332" s="147"/>
      <c r="Z332" s="147"/>
      <c r="AA332" s="147"/>
      <c r="AB332" s="147"/>
      <c r="AC332" s="147"/>
      <c r="AD332" s="147"/>
      <c r="AE332" s="147"/>
      <c r="AR332" s="245" t="s">
        <v>193</v>
      </c>
      <c r="AT332" s="245" t="s">
        <v>189</v>
      </c>
      <c r="AU332" s="245" t="s">
        <v>86</v>
      </c>
      <c r="AY332" s="138" t="s">
        <v>187</v>
      </c>
      <c r="BE332" s="246">
        <f t="shared" si="64"/>
        <v>0</v>
      </c>
      <c r="BF332" s="246">
        <f t="shared" si="65"/>
        <v>0</v>
      </c>
      <c r="BG332" s="246">
        <f t="shared" si="66"/>
        <v>0</v>
      </c>
      <c r="BH332" s="246">
        <f t="shared" si="67"/>
        <v>0</v>
      </c>
      <c r="BI332" s="246">
        <f t="shared" si="68"/>
        <v>0</v>
      </c>
      <c r="BJ332" s="138" t="s">
        <v>84</v>
      </c>
      <c r="BK332" s="246">
        <f t="shared" si="69"/>
        <v>0</v>
      </c>
      <c r="BL332" s="138" t="s">
        <v>193</v>
      </c>
      <c r="BM332" s="245" t="s">
        <v>2463</v>
      </c>
    </row>
    <row r="333" spans="1:65" s="220" customFormat="1" ht="22.9" customHeight="1">
      <c r="B333" s="221"/>
      <c r="D333" s="222" t="s">
        <v>76</v>
      </c>
      <c r="E333" s="231" t="s">
        <v>2464</v>
      </c>
      <c r="F333" s="231" t="s">
        <v>2465</v>
      </c>
      <c r="J333" s="232">
        <f>BK333</f>
        <v>0</v>
      </c>
      <c r="L333" s="221"/>
      <c r="M333" s="225"/>
      <c r="N333" s="226"/>
      <c r="O333" s="226"/>
      <c r="P333" s="227">
        <f>SUM(P334:P337)</f>
        <v>0</v>
      </c>
      <c r="Q333" s="226"/>
      <c r="R333" s="227">
        <f>SUM(R334:R337)</f>
        <v>0</v>
      </c>
      <c r="S333" s="226"/>
      <c r="T333" s="228">
        <f>SUM(T334:T337)</f>
        <v>0</v>
      </c>
      <c r="AR333" s="222" t="s">
        <v>84</v>
      </c>
      <c r="AT333" s="229" t="s">
        <v>76</v>
      </c>
      <c r="AU333" s="229" t="s">
        <v>84</v>
      </c>
      <c r="AY333" s="222" t="s">
        <v>187</v>
      </c>
      <c r="BK333" s="230">
        <f>SUM(BK334:BK337)</f>
        <v>0</v>
      </c>
    </row>
    <row r="334" spans="1:65" s="151" customFormat="1" ht="16.5" customHeight="1">
      <c r="A334" s="147"/>
      <c r="B334" s="148"/>
      <c r="C334" s="233" t="s">
        <v>77</v>
      </c>
      <c r="D334" s="233" t="s">
        <v>189</v>
      </c>
      <c r="E334" s="234" t="s">
        <v>2247</v>
      </c>
      <c r="F334" s="235" t="s">
        <v>2248</v>
      </c>
      <c r="G334" s="236" t="s">
        <v>1049</v>
      </c>
      <c r="H334" s="237">
        <v>32</v>
      </c>
      <c r="I334" s="88"/>
      <c r="J334" s="238">
        <f>ROUND(I334*H334,2)</f>
        <v>0</v>
      </c>
      <c r="K334" s="239"/>
      <c r="L334" s="148"/>
      <c r="M334" s="240" t="s">
        <v>1</v>
      </c>
      <c r="N334" s="241" t="s">
        <v>42</v>
      </c>
      <c r="O334" s="242"/>
      <c r="P334" s="243">
        <f>O334*H334</f>
        <v>0</v>
      </c>
      <c r="Q334" s="243">
        <v>0</v>
      </c>
      <c r="R334" s="243">
        <f>Q334*H334</f>
        <v>0</v>
      </c>
      <c r="S334" s="243">
        <v>0</v>
      </c>
      <c r="T334" s="244">
        <f>S334*H334</f>
        <v>0</v>
      </c>
      <c r="U334" s="147"/>
      <c r="V334" s="147"/>
      <c r="W334" s="147"/>
      <c r="X334" s="147"/>
      <c r="Y334" s="147"/>
      <c r="Z334" s="147"/>
      <c r="AA334" s="147"/>
      <c r="AB334" s="147"/>
      <c r="AC334" s="147"/>
      <c r="AD334" s="147"/>
      <c r="AE334" s="147"/>
      <c r="AR334" s="245" t="s">
        <v>193</v>
      </c>
      <c r="AT334" s="245" t="s">
        <v>189</v>
      </c>
      <c r="AU334" s="245" t="s">
        <v>86</v>
      </c>
      <c r="AY334" s="138" t="s">
        <v>187</v>
      </c>
      <c r="BE334" s="246">
        <f>IF(N334="základní",J334,0)</f>
        <v>0</v>
      </c>
      <c r="BF334" s="246">
        <f>IF(N334="snížená",J334,0)</f>
        <v>0</v>
      </c>
      <c r="BG334" s="246">
        <f>IF(N334="zákl. přenesená",J334,0)</f>
        <v>0</v>
      </c>
      <c r="BH334" s="246">
        <f>IF(N334="sníž. přenesená",J334,0)</f>
        <v>0</v>
      </c>
      <c r="BI334" s="246">
        <f>IF(N334="nulová",J334,0)</f>
        <v>0</v>
      </c>
      <c r="BJ334" s="138" t="s">
        <v>84</v>
      </c>
      <c r="BK334" s="246">
        <f>ROUND(I334*H334,2)</f>
        <v>0</v>
      </c>
      <c r="BL334" s="138" t="s">
        <v>193</v>
      </c>
      <c r="BM334" s="245" t="s">
        <v>2466</v>
      </c>
    </row>
    <row r="335" spans="1:65" s="151" customFormat="1" ht="16.5" customHeight="1">
      <c r="A335" s="147"/>
      <c r="B335" s="148"/>
      <c r="C335" s="233" t="s">
        <v>77</v>
      </c>
      <c r="D335" s="233" t="s">
        <v>189</v>
      </c>
      <c r="E335" s="234" t="s">
        <v>2249</v>
      </c>
      <c r="F335" s="235" t="s">
        <v>2250</v>
      </c>
      <c r="G335" s="236" t="s">
        <v>1049</v>
      </c>
      <c r="H335" s="237">
        <v>22</v>
      </c>
      <c r="I335" s="88"/>
      <c r="J335" s="238">
        <f>ROUND(I335*H335,2)</f>
        <v>0</v>
      </c>
      <c r="K335" s="239"/>
      <c r="L335" s="148"/>
      <c r="M335" s="240" t="s">
        <v>1</v>
      </c>
      <c r="N335" s="241" t="s">
        <v>42</v>
      </c>
      <c r="O335" s="242"/>
      <c r="P335" s="243">
        <f>O335*H335</f>
        <v>0</v>
      </c>
      <c r="Q335" s="243">
        <v>0</v>
      </c>
      <c r="R335" s="243">
        <f>Q335*H335</f>
        <v>0</v>
      </c>
      <c r="S335" s="243">
        <v>0</v>
      </c>
      <c r="T335" s="244">
        <f>S335*H335</f>
        <v>0</v>
      </c>
      <c r="U335" s="147"/>
      <c r="V335" s="147"/>
      <c r="W335" s="147"/>
      <c r="X335" s="147"/>
      <c r="Y335" s="147"/>
      <c r="Z335" s="147"/>
      <c r="AA335" s="147"/>
      <c r="AB335" s="147"/>
      <c r="AC335" s="147"/>
      <c r="AD335" s="147"/>
      <c r="AE335" s="147"/>
      <c r="AR335" s="245" t="s">
        <v>193</v>
      </c>
      <c r="AT335" s="245" t="s">
        <v>189</v>
      </c>
      <c r="AU335" s="245" t="s">
        <v>86</v>
      </c>
      <c r="AY335" s="138" t="s">
        <v>187</v>
      </c>
      <c r="BE335" s="246">
        <f>IF(N335="základní",J335,0)</f>
        <v>0</v>
      </c>
      <c r="BF335" s="246">
        <f>IF(N335="snížená",J335,0)</f>
        <v>0</v>
      </c>
      <c r="BG335" s="246">
        <f>IF(N335="zákl. přenesená",J335,0)</f>
        <v>0</v>
      </c>
      <c r="BH335" s="246">
        <f>IF(N335="sníž. přenesená",J335,0)</f>
        <v>0</v>
      </c>
      <c r="BI335" s="246">
        <f>IF(N335="nulová",J335,0)</f>
        <v>0</v>
      </c>
      <c r="BJ335" s="138" t="s">
        <v>84</v>
      </c>
      <c r="BK335" s="246">
        <f>ROUND(I335*H335,2)</f>
        <v>0</v>
      </c>
      <c r="BL335" s="138" t="s">
        <v>193</v>
      </c>
      <c r="BM335" s="245" t="s">
        <v>2467</v>
      </c>
    </row>
    <row r="336" spans="1:65" s="151" customFormat="1" ht="16.5" customHeight="1">
      <c r="A336" s="147"/>
      <c r="B336" s="148"/>
      <c r="C336" s="233" t="s">
        <v>77</v>
      </c>
      <c r="D336" s="233" t="s">
        <v>189</v>
      </c>
      <c r="E336" s="234" t="s">
        <v>2251</v>
      </c>
      <c r="F336" s="235" t="s">
        <v>2252</v>
      </c>
      <c r="G336" s="236" t="s">
        <v>1049</v>
      </c>
      <c r="H336" s="237">
        <v>26</v>
      </c>
      <c r="I336" s="88"/>
      <c r="J336" s="238">
        <f>ROUND(I336*H336,2)</f>
        <v>0</v>
      </c>
      <c r="K336" s="239"/>
      <c r="L336" s="148"/>
      <c r="M336" s="240" t="s">
        <v>1</v>
      </c>
      <c r="N336" s="241" t="s">
        <v>42</v>
      </c>
      <c r="O336" s="242"/>
      <c r="P336" s="243">
        <f>O336*H336</f>
        <v>0</v>
      </c>
      <c r="Q336" s="243">
        <v>0</v>
      </c>
      <c r="R336" s="243">
        <f>Q336*H336</f>
        <v>0</v>
      </c>
      <c r="S336" s="243">
        <v>0</v>
      </c>
      <c r="T336" s="244">
        <f>S336*H336</f>
        <v>0</v>
      </c>
      <c r="U336" s="147"/>
      <c r="V336" s="147"/>
      <c r="W336" s="147"/>
      <c r="X336" s="147"/>
      <c r="Y336" s="147"/>
      <c r="Z336" s="147"/>
      <c r="AA336" s="147"/>
      <c r="AB336" s="147"/>
      <c r="AC336" s="147"/>
      <c r="AD336" s="147"/>
      <c r="AE336" s="147"/>
      <c r="AR336" s="245" t="s">
        <v>193</v>
      </c>
      <c r="AT336" s="245" t="s">
        <v>189</v>
      </c>
      <c r="AU336" s="245" t="s">
        <v>86</v>
      </c>
      <c r="AY336" s="138" t="s">
        <v>187</v>
      </c>
      <c r="BE336" s="246">
        <f>IF(N336="základní",J336,0)</f>
        <v>0</v>
      </c>
      <c r="BF336" s="246">
        <f>IF(N336="snížená",J336,0)</f>
        <v>0</v>
      </c>
      <c r="BG336" s="246">
        <f>IF(N336="zákl. přenesená",J336,0)</f>
        <v>0</v>
      </c>
      <c r="BH336" s="246">
        <f>IF(N336="sníž. přenesená",J336,0)</f>
        <v>0</v>
      </c>
      <c r="BI336" s="246">
        <f>IF(N336="nulová",J336,0)</f>
        <v>0</v>
      </c>
      <c r="BJ336" s="138" t="s">
        <v>84</v>
      </c>
      <c r="BK336" s="246">
        <f>ROUND(I336*H336,2)</f>
        <v>0</v>
      </c>
      <c r="BL336" s="138" t="s">
        <v>193</v>
      </c>
      <c r="BM336" s="245" t="s">
        <v>2468</v>
      </c>
    </row>
    <row r="337" spans="1:65" s="151" customFormat="1" ht="21.75" customHeight="1">
      <c r="A337" s="147"/>
      <c r="B337" s="148"/>
      <c r="C337" s="233" t="s">
        <v>77</v>
      </c>
      <c r="D337" s="233" t="s">
        <v>189</v>
      </c>
      <c r="E337" s="234" t="s">
        <v>2469</v>
      </c>
      <c r="F337" s="235" t="s">
        <v>2470</v>
      </c>
      <c r="G337" s="236" t="s">
        <v>2070</v>
      </c>
      <c r="H337" s="237">
        <v>1</v>
      </c>
      <c r="I337" s="88"/>
      <c r="J337" s="238">
        <f>ROUND(I337*H337,2)</f>
        <v>0</v>
      </c>
      <c r="K337" s="239"/>
      <c r="L337" s="148"/>
      <c r="M337" s="240" t="s">
        <v>1</v>
      </c>
      <c r="N337" s="241" t="s">
        <v>42</v>
      </c>
      <c r="O337" s="242"/>
      <c r="P337" s="243">
        <f>O337*H337</f>
        <v>0</v>
      </c>
      <c r="Q337" s="243">
        <v>0</v>
      </c>
      <c r="R337" s="243">
        <f>Q337*H337</f>
        <v>0</v>
      </c>
      <c r="S337" s="243">
        <v>0</v>
      </c>
      <c r="T337" s="244">
        <f>S337*H337</f>
        <v>0</v>
      </c>
      <c r="U337" s="147"/>
      <c r="V337" s="147"/>
      <c r="W337" s="147"/>
      <c r="X337" s="147"/>
      <c r="Y337" s="147"/>
      <c r="Z337" s="147"/>
      <c r="AA337" s="147"/>
      <c r="AB337" s="147"/>
      <c r="AC337" s="147"/>
      <c r="AD337" s="147"/>
      <c r="AE337" s="147"/>
      <c r="AR337" s="245" t="s">
        <v>193</v>
      </c>
      <c r="AT337" s="245" t="s">
        <v>189</v>
      </c>
      <c r="AU337" s="245" t="s">
        <v>86</v>
      </c>
      <c r="AY337" s="138" t="s">
        <v>187</v>
      </c>
      <c r="BE337" s="246">
        <f>IF(N337="základní",J337,0)</f>
        <v>0</v>
      </c>
      <c r="BF337" s="246">
        <f>IF(N337="snížená",J337,0)</f>
        <v>0</v>
      </c>
      <c r="BG337" s="246">
        <f>IF(N337="zákl. přenesená",J337,0)</f>
        <v>0</v>
      </c>
      <c r="BH337" s="246">
        <f>IF(N337="sníž. přenesená",J337,0)</f>
        <v>0</v>
      </c>
      <c r="BI337" s="246">
        <f>IF(N337="nulová",J337,0)</f>
        <v>0</v>
      </c>
      <c r="BJ337" s="138" t="s">
        <v>84</v>
      </c>
      <c r="BK337" s="246">
        <f>ROUND(I337*H337,2)</f>
        <v>0</v>
      </c>
      <c r="BL337" s="138" t="s">
        <v>193</v>
      </c>
      <c r="BM337" s="245" t="s">
        <v>2471</v>
      </c>
    </row>
    <row r="338" spans="1:65" s="220" customFormat="1" ht="22.9" customHeight="1">
      <c r="B338" s="221"/>
      <c r="D338" s="222" t="s">
        <v>76</v>
      </c>
      <c r="E338" s="231" t="s">
        <v>2472</v>
      </c>
      <c r="F338" s="231" t="s">
        <v>2473</v>
      </c>
      <c r="J338" s="232">
        <f>BK338</f>
        <v>0</v>
      </c>
      <c r="L338" s="221"/>
      <c r="M338" s="225"/>
      <c r="N338" s="226"/>
      <c r="O338" s="226"/>
      <c r="P338" s="227">
        <f>SUM(P339:P352)</f>
        <v>0</v>
      </c>
      <c r="Q338" s="226"/>
      <c r="R338" s="227">
        <f>SUM(R339:R352)</f>
        <v>0</v>
      </c>
      <c r="S338" s="226"/>
      <c r="T338" s="228">
        <f>SUM(T339:T352)</f>
        <v>0</v>
      </c>
      <c r="AR338" s="222" t="s">
        <v>84</v>
      </c>
      <c r="AT338" s="229" t="s">
        <v>76</v>
      </c>
      <c r="AU338" s="229" t="s">
        <v>84</v>
      </c>
      <c r="AY338" s="222" t="s">
        <v>187</v>
      </c>
      <c r="BK338" s="230">
        <f>SUM(BK339:BK352)</f>
        <v>0</v>
      </c>
    </row>
    <row r="339" spans="1:65" s="151" customFormat="1" ht="16.5" customHeight="1">
      <c r="A339" s="147"/>
      <c r="B339" s="148"/>
      <c r="C339" s="233" t="s">
        <v>77</v>
      </c>
      <c r="D339" s="233" t="s">
        <v>189</v>
      </c>
      <c r="E339" s="234" t="s">
        <v>2474</v>
      </c>
      <c r="F339" s="235" t="s">
        <v>2475</v>
      </c>
      <c r="G339" s="236" t="s">
        <v>296</v>
      </c>
      <c r="H339" s="237">
        <v>105</v>
      </c>
      <c r="I339" s="88"/>
      <c r="J339" s="238">
        <f t="shared" ref="J339:J352" si="70">ROUND(I339*H339,2)</f>
        <v>0</v>
      </c>
      <c r="K339" s="239"/>
      <c r="L339" s="148"/>
      <c r="M339" s="240" t="s">
        <v>1</v>
      </c>
      <c r="N339" s="241" t="s">
        <v>42</v>
      </c>
      <c r="O339" s="242"/>
      <c r="P339" s="243">
        <f t="shared" ref="P339:P352" si="71">O339*H339</f>
        <v>0</v>
      </c>
      <c r="Q339" s="243">
        <v>0</v>
      </c>
      <c r="R339" s="243">
        <f t="shared" ref="R339:R352" si="72">Q339*H339</f>
        <v>0</v>
      </c>
      <c r="S339" s="243">
        <v>0</v>
      </c>
      <c r="T339" s="244">
        <f t="shared" ref="T339:T352" si="73">S339*H339</f>
        <v>0</v>
      </c>
      <c r="U339" s="147"/>
      <c r="V339" s="147"/>
      <c r="W339" s="147"/>
      <c r="X339" s="147"/>
      <c r="Y339" s="147"/>
      <c r="Z339" s="147"/>
      <c r="AA339" s="147"/>
      <c r="AB339" s="147"/>
      <c r="AC339" s="147"/>
      <c r="AD339" s="147"/>
      <c r="AE339" s="147"/>
      <c r="AR339" s="245" t="s">
        <v>193</v>
      </c>
      <c r="AT339" s="245" t="s">
        <v>189</v>
      </c>
      <c r="AU339" s="245" t="s">
        <v>86</v>
      </c>
      <c r="AY339" s="138" t="s">
        <v>187</v>
      </c>
      <c r="BE339" s="246">
        <f t="shared" ref="BE339:BE352" si="74">IF(N339="základní",J339,0)</f>
        <v>0</v>
      </c>
      <c r="BF339" s="246">
        <f t="shared" ref="BF339:BF352" si="75">IF(N339="snížená",J339,0)</f>
        <v>0</v>
      </c>
      <c r="BG339" s="246">
        <f t="shared" ref="BG339:BG352" si="76">IF(N339="zákl. přenesená",J339,0)</f>
        <v>0</v>
      </c>
      <c r="BH339" s="246">
        <f t="shared" ref="BH339:BH352" si="77">IF(N339="sníž. přenesená",J339,0)</f>
        <v>0</v>
      </c>
      <c r="BI339" s="246">
        <f t="shared" ref="BI339:BI352" si="78">IF(N339="nulová",J339,0)</f>
        <v>0</v>
      </c>
      <c r="BJ339" s="138" t="s">
        <v>84</v>
      </c>
      <c r="BK339" s="246">
        <f t="shared" ref="BK339:BK352" si="79">ROUND(I339*H339,2)</f>
        <v>0</v>
      </c>
      <c r="BL339" s="138" t="s">
        <v>193</v>
      </c>
      <c r="BM339" s="245" t="s">
        <v>2476</v>
      </c>
    </row>
    <row r="340" spans="1:65" s="151" customFormat="1" ht="16.5" customHeight="1">
      <c r="A340" s="147"/>
      <c r="B340" s="148"/>
      <c r="C340" s="233" t="s">
        <v>77</v>
      </c>
      <c r="D340" s="233" t="s">
        <v>189</v>
      </c>
      <c r="E340" s="234" t="s">
        <v>2477</v>
      </c>
      <c r="F340" s="235" t="s">
        <v>2478</v>
      </c>
      <c r="G340" s="236" t="s">
        <v>296</v>
      </c>
      <c r="H340" s="237">
        <v>60</v>
      </c>
      <c r="I340" s="88"/>
      <c r="J340" s="238">
        <f t="shared" si="70"/>
        <v>0</v>
      </c>
      <c r="K340" s="239"/>
      <c r="L340" s="148"/>
      <c r="M340" s="240" t="s">
        <v>1</v>
      </c>
      <c r="N340" s="241" t="s">
        <v>42</v>
      </c>
      <c r="O340" s="242"/>
      <c r="P340" s="243">
        <f t="shared" si="71"/>
        <v>0</v>
      </c>
      <c r="Q340" s="243">
        <v>0</v>
      </c>
      <c r="R340" s="243">
        <f t="shared" si="72"/>
        <v>0</v>
      </c>
      <c r="S340" s="243">
        <v>0</v>
      </c>
      <c r="T340" s="244">
        <f t="shared" si="73"/>
        <v>0</v>
      </c>
      <c r="U340" s="147"/>
      <c r="V340" s="147"/>
      <c r="W340" s="147"/>
      <c r="X340" s="147"/>
      <c r="Y340" s="147"/>
      <c r="Z340" s="147"/>
      <c r="AA340" s="147"/>
      <c r="AB340" s="147"/>
      <c r="AC340" s="147"/>
      <c r="AD340" s="147"/>
      <c r="AE340" s="147"/>
      <c r="AR340" s="245" t="s">
        <v>193</v>
      </c>
      <c r="AT340" s="245" t="s">
        <v>189</v>
      </c>
      <c r="AU340" s="245" t="s">
        <v>86</v>
      </c>
      <c r="AY340" s="138" t="s">
        <v>187</v>
      </c>
      <c r="BE340" s="246">
        <f t="shared" si="74"/>
        <v>0</v>
      </c>
      <c r="BF340" s="246">
        <f t="shared" si="75"/>
        <v>0</v>
      </c>
      <c r="BG340" s="246">
        <f t="shared" si="76"/>
        <v>0</v>
      </c>
      <c r="BH340" s="246">
        <f t="shared" si="77"/>
        <v>0</v>
      </c>
      <c r="BI340" s="246">
        <f t="shared" si="78"/>
        <v>0</v>
      </c>
      <c r="BJ340" s="138" t="s">
        <v>84</v>
      </c>
      <c r="BK340" s="246">
        <f t="shared" si="79"/>
        <v>0</v>
      </c>
      <c r="BL340" s="138" t="s">
        <v>193</v>
      </c>
      <c r="BM340" s="245" t="s">
        <v>2479</v>
      </c>
    </row>
    <row r="341" spans="1:65" s="151" customFormat="1" ht="33" customHeight="1">
      <c r="A341" s="147"/>
      <c r="B341" s="148"/>
      <c r="C341" s="233" t="s">
        <v>77</v>
      </c>
      <c r="D341" s="233" t="s">
        <v>189</v>
      </c>
      <c r="E341" s="234" t="s">
        <v>2480</v>
      </c>
      <c r="F341" s="235" t="s">
        <v>2481</v>
      </c>
      <c r="G341" s="236" t="s">
        <v>2070</v>
      </c>
      <c r="H341" s="237">
        <v>30</v>
      </c>
      <c r="I341" s="88"/>
      <c r="J341" s="238">
        <f t="shared" si="70"/>
        <v>0</v>
      </c>
      <c r="K341" s="239"/>
      <c r="L341" s="148"/>
      <c r="M341" s="240" t="s">
        <v>1</v>
      </c>
      <c r="N341" s="241" t="s">
        <v>42</v>
      </c>
      <c r="O341" s="242"/>
      <c r="P341" s="243">
        <f t="shared" si="71"/>
        <v>0</v>
      </c>
      <c r="Q341" s="243">
        <v>0</v>
      </c>
      <c r="R341" s="243">
        <f t="shared" si="72"/>
        <v>0</v>
      </c>
      <c r="S341" s="243">
        <v>0</v>
      </c>
      <c r="T341" s="244">
        <f t="shared" si="73"/>
        <v>0</v>
      </c>
      <c r="U341" s="147"/>
      <c r="V341" s="147"/>
      <c r="W341" s="147"/>
      <c r="X341" s="147"/>
      <c r="Y341" s="147"/>
      <c r="Z341" s="147"/>
      <c r="AA341" s="147"/>
      <c r="AB341" s="147"/>
      <c r="AC341" s="147"/>
      <c r="AD341" s="147"/>
      <c r="AE341" s="147"/>
      <c r="AR341" s="245" t="s">
        <v>193</v>
      </c>
      <c r="AT341" s="245" t="s">
        <v>189</v>
      </c>
      <c r="AU341" s="245" t="s">
        <v>86</v>
      </c>
      <c r="AY341" s="138" t="s">
        <v>187</v>
      </c>
      <c r="BE341" s="246">
        <f t="shared" si="74"/>
        <v>0</v>
      </c>
      <c r="BF341" s="246">
        <f t="shared" si="75"/>
        <v>0</v>
      </c>
      <c r="BG341" s="246">
        <f t="shared" si="76"/>
        <v>0</v>
      </c>
      <c r="BH341" s="246">
        <f t="shared" si="77"/>
        <v>0</v>
      </c>
      <c r="BI341" s="246">
        <f t="shared" si="78"/>
        <v>0</v>
      </c>
      <c r="BJ341" s="138" t="s">
        <v>84</v>
      </c>
      <c r="BK341" s="246">
        <f t="shared" si="79"/>
        <v>0</v>
      </c>
      <c r="BL341" s="138" t="s">
        <v>193</v>
      </c>
      <c r="BM341" s="245" t="s">
        <v>2482</v>
      </c>
    </row>
    <row r="342" spans="1:65" s="151" customFormat="1" ht="16.5" customHeight="1">
      <c r="A342" s="147"/>
      <c r="B342" s="148"/>
      <c r="C342" s="233" t="s">
        <v>77</v>
      </c>
      <c r="D342" s="233" t="s">
        <v>189</v>
      </c>
      <c r="E342" s="234" t="s">
        <v>2483</v>
      </c>
      <c r="F342" s="235" t="s">
        <v>2484</v>
      </c>
      <c r="G342" s="236" t="s">
        <v>296</v>
      </c>
      <c r="H342" s="237">
        <v>15</v>
      </c>
      <c r="I342" s="88"/>
      <c r="J342" s="238">
        <f t="shared" si="70"/>
        <v>0</v>
      </c>
      <c r="K342" s="239"/>
      <c r="L342" s="148"/>
      <c r="M342" s="240" t="s">
        <v>1</v>
      </c>
      <c r="N342" s="241" t="s">
        <v>42</v>
      </c>
      <c r="O342" s="242"/>
      <c r="P342" s="243">
        <f t="shared" si="71"/>
        <v>0</v>
      </c>
      <c r="Q342" s="243">
        <v>0</v>
      </c>
      <c r="R342" s="243">
        <f t="shared" si="72"/>
        <v>0</v>
      </c>
      <c r="S342" s="243">
        <v>0</v>
      </c>
      <c r="T342" s="244">
        <f t="shared" si="73"/>
        <v>0</v>
      </c>
      <c r="U342" s="147"/>
      <c r="V342" s="147"/>
      <c r="W342" s="147"/>
      <c r="X342" s="147"/>
      <c r="Y342" s="147"/>
      <c r="Z342" s="147"/>
      <c r="AA342" s="147"/>
      <c r="AB342" s="147"/>
      <c r="AC342" s="147"/>
      <c r="AD342" s="147"/>
      <c r="AE342" s="147"/>
      <c r="AR342" s="245" t="s">
        <v>193</v>
      </c>
      <c r="AT342" s="245" t="s">
        <v>189</v>
      </c>
      <c r="AU342" s="245" t="s">
        <v>86</v>
      </c>
      <c r="AY342" s="138" t="s">
        <v>187</v>
      </c>
      <c r="BE342" s="246">
        <f t="shared" si="74"/>
        <v>0</v>
      </c>
      <c r="BF342" s="246">
        <f t="shared" si="75"/>
        <v>0</v>
      </c>
      <c r="BG342" s="246">
        <f t="shared" si="76"/>
        <v>0</v>
      </c>
      <c r="BH342" s="246">
        <f t="shared" si="77"/>
        <v>0</v>
      </c>
      <c r="BI342" s="246">
        <f t="shared" si="78"/>
        <v>0</v>
      </c>
      <c r="BJ342" s="138" t="s">
        <v>84</v>
      </c>
      <c r="BK342" s="246">
        <f t="shared" si="79"/>
        <v>0</v>
      </c>
      <c r="BL342" s="138" t="s">
        <v>193</v>
      </c>
      <c r="BM342" s="245" t="s">
        <v>2485</v>
      </c>
    </row>
    <row r="343" spans="1:65" s="151" customFormat="1" ht="16.5" customHeight="1">
      <c r="A343" s="147"/>
      <c r="B343" s="148"/>
      <c r="C343" s="233" t="s">
        <v>77</v>
      </c>
      <c r="D343" s="233" t="s">
        <v>189</v>
      </c>
      <c r="E343" s="234" t="s">
        <v>2486</v>
      </c>
      <c r="F343" s="235" t="s">
        <v>2487</v>
      </c>
      <c r="G343" s="236" t="s">
        <v>296</v>
      </c>
      <c r="H343" s="237">
        <v>93</v>
      </c>
      <c r="I343" s="88"/>
      <c r="J343" s="238">
        <f t="shared" si="70"/>
        <v>0</v>
      </c>
      <c r="K343" s="239"/>
      <c r="L343" s="148"/>
      <c r="M343" s="240" t="s">
        <v>1</v>
      </c>
      <c r="N343" s="241" t="s">
        <v>42</v>
      </c>
      <c r="O343" s="242"/>
      <c r="P343" s="243">
        <f t="shared" si="71"/>
        <v>0</v>
      </c>
      <c r="Q343" s="243">
        <v>0</v>
      </c>
      <c r="R343" s="243">
        <f t="shared" si="72"/>
        <v>0</v>
      </c>
      <c r="S343" s="243">
        <v>0</v>
      </c>
      <c r="T343" s="244">
        <f t="shared" si="73"/>
        <v>0</v>
      </c>
      <c r="U343" s="147"/>
      <c r="V343" s="147"/>
      <c r="W343" s="147"/>
      <c r="X343" s="147"/>
      <c r="Y343" s="147"/>
      <c r="Z343" s="147"/>
      <c r="AA343" s="147"/>
      <c r="AB343" s="147"/>
      <c r="AC343" s="147"/>
      <c r="AD343" s="147"/>
      <c r="AE343" s="147"/>
      <c r="AR343" s="245" t="s">
        <v>193</v>
      </c>
      <c r="AT343" s="245" t="s">
        <v>189</v>
      </c>
      <c r="AU343" s="245" t="s">
        <v>86</v>
      </c>
      <c r="AY343" s="138" t="s">
        <v>187</v>
      </c>
      <c r="BE343" s="246">
        <f t="shared" si="74"/>
        <v>0</v>
      </c>
      <c r="BF343" s="246">
        <f t="shared" si="75"/>
        <v>0</v>
      </c>
      <c r="BG343" s="246">
        <f t="shared" si="76"/>
        <v>0</v>
      </c>
      <c r="BH343" s="246">
        <f t="shared" si="77"/>
        <v>0</v>
      </c>
      <c r="BI343" s="246">
        <f t="shared" si="78"/>
        <v>0</v>
      </c>
      <c r="BJ343" s="138" t="s">
        <v>84</v>
      </c>
      <c r="BK343" s="246">
        <f t="shared" si="79"/>
        <v>0</v>
      </c>
      <c r="BL343" s="138" t="s">
        <v>193</v>
      </c>
      <c r="BM343" s="245" t="s">
        <v>2488</v>
      </c>
    </row>
    <row r="344" spans="1:65" s="151" customFormat="1" ht="16.5" customHeight="1">
      <c r="A344" s="147"/>
      <c r="B344" s="148"/>
      <c r="C344" s="233" t="s">
        <v>77</v>
      </c>
      <c r="D344" s="233" t="s">
        <v>189</v>
      </c>
      <c r="E344" s="234" t="s">
        <v>2489</v>
      </c>
      <c r="F344" s="235" t="s">
        <v>2490</v>
      </c>
      <c r="G344" s="236" t="s">
        <v>296</v>
      </c>
      <c r="H344" s="237">
        <v>93</v>
      </c>
      <c r="I344" s="88"/>
      <c r="J344" s="238">
        <f t="shared" si="70"/>
        <v>0</v>
      </c>
      <c r="K344" s="239"/>
      <c r="L344" s="148"/>
      <c r="M344" s="240" t="s">
        <v>1</v>
      </c>
      <c r="N344" s="241" t="s">
        <v>42</v>
      </c>
      <c r="O344" s="242"/>
      <c r="P344" s="243">
        <f t="shared" si="71"/>
        <v>0</v>
      </c>
      <c r="Q344" s="243">
        <v>0</v>
      </c>
      <c r="R344" s="243">
        <f t="shared" si="72"/>
        <v>0</v>
      </c>
      <c r="S344" s="243">
        <v>0</v>
      </c>
      <c r="T344" s="244">
        <f t="shared" si="73"/>
        <v>0</v>
      </c>
      <c r="U344" s="147"/>
      <c r="V344" s="147"/>
      <c r="W344" s="147"/>
      <c r="X344" s="147"/>
      <c r="Y344" s="147"/>
      <c r="Z344" s="147"/>
      <c r="AA344" s="147"/>
      <c r="AB344" s="147"/>
      <c r="AC344" s="147"/>
      <c r="AD344" s="147"/>
      <c r="AE344" s="147"/>
      <c r="AR344" s="245" t="s">
        <v>193</v>
      </c>
      <c r="AT344" s="245" t="s">
        <v>189</v>
      </c>
      <c r="AU344" s="245" t="s">
        <v>86</v>
      </c>
      <c r="AY344" s="138" t="s">
        <v>187</v>
      </c>
      <c r="BE344" s="246">
        <f t="shared" si="74"/>
        <v>0</v>
      </c>
      <c r="BF344" s="246">
        <f t="shared" si="75"/>
        <v>0</v>
      </c>
      <c r="BG344" s="246">
        <f t="shared" si="76"/>
        <v>0</v>
      </c>
      <c r="BH344" s="246">
        <f t="shared" si="77"/>
        <v>0</v>
      </c>
      <c r="BI344" s="246">
        <f t="shared" si="78"/>
        <v>0</v>
      </c>
      <c r="BJ344" s="138" t="s">
        <v>84</v>
      </c>
      <c r="BK344" s="246">
        <f t="shared" si="79"/>
        <v>0</v>
      </c>
      <c r="BL344" s="138" t="s">
        <v>193</v>
      </c>
      <c r="BM344" s="245" t="s">
        <v>2491</v>
      </c>
    </row>
    <row r="345" spans="1:65" s="151" customFormat="1" ht="16.5" customHeight="1">
      <c r="A345" s="147"/>
      <c r="B345" s="148"/>
      <c r="C345" s="233" t="s">
        <v>77</v>
      </c>
      <c r="D345" s="233" t="s">
        <v>189</v>
      </c>
      <c r="E345" s="234" t="s">
        <v>2492</v>
      </c>
      <c r="F345" s="235" t="s">
        <v>2493</v>
      </c>
      <c r="G345" s="236" t="s">
        <v>296</v>
      </c>
      <c r="H345" s="237">
        <v>25</v>
      </c>
      <c r="I345" s="88"/>
      <c r="J345" s="238">
        <f t="shared" si="70"/>
        <v>0</v>
      </c>
      <c r="K345" s="239"/>
      <c r="L345" s="148"/>
      <c r="M345" s="240" t="s">
        <v>1</v>
      </c>
      <c r="N345" s="241" t="s">
        <v>42</v>
      </c>
      <c r="O345" s="242"/>
      <c r="P345" s="243">
        <f t="shared" si="71"/>
        <v>0</v>
      </c>
      <c r="Q345" s="243">
        <v>0</v>
      </c>
      <c r="R345" s="243">
        <f t="shared" si="72"/>
        <v>0</v>
      </c>
      <c r="S345" s="243">
        <v>0</v>
      </c>
      <c r="T345" s="244">
        <f t="shared" si="73"/>
        <v>0</v>
      </c>
      <c r="U345" s="147"/>
      <c r="V345" s="147"/>
      <c r="W345" s="147"/>
      <c r="X345" s="147"/>
      <c r="Y345" s="147"/>
      <c r="Z345" s="147"/>
      <c r="AA345" s="147"/>
      <c r="AB345" s="147"/>
      <c r="AC345" s="147"/>
      <c r="AD345" s="147"/>
      <c r="AE345" s="147"/>
      <c r="AR345" s="245" t="s">
        <v>193</v>
      </c>
      <c r="AT345" s="245" t="s">
        <v>189</v>
      </c>
      <c r="AU345" s="245" t="s">
        <v>86</v>
      </c>
      <c r="AY345" s="138" t="s">
        <v>187</v>
      </c>
      <c r="BE345" s="246">
        <f t="shared" si="74"/>
        <v>0</v>
      </c>
      <c r="BF345" s="246">
        <f t="shared" si="75"/>
        <v>0</v>
      </c>
      <c r="BG345" s="246">
        <f t="shared" si="76"/>
        <v>0</v>
      </c>
      <c r="BH345" s="246">
        <f t="shared" si="77"/>
        <v>0</v>
      </c>
      <c r="BI345" s="246">
        <f t="shared" si="78"/>
        <v>0</v>
      </c>
      <c r="BJ345" s="138" t="s">
        <v>84</v>
      </c>
      <c r="BK345" s="246">
        <f t="shared" si="79"/>
        <v>0</v>
      </c>
      <c r="BL345" s="138" t="s">
        <v>193</v>
      </c>
      <c r="BM345" s="245" t="s">
        <v>2494</v>
      </c>
    </row>
    <row r="346" spans="1:65" s="151" customFormat="1" ht="16.5" customHeight="1">
      <c r="A346" s="147"/>
      <c r="B346" s="148"/>
      <c r="C346" s="233" t="s">
        <v>77</v>
      </c>
      <c r="D346" s="233" t="s">
        <v>189</v>
      </c>
      <c r="E346" s="234" t="s">
        <v>2495</v>
      </c>
      <c r="F346" s="235" t="s">
        <v>2496</v>
      </c>
      <c r="G346" s="236" t="s">
        <v>296</v>
      </c>
      <c r="H346" s="237">
        <v>10</v>
      </c>
      <c r="I346" s="88"/>
      <c r="J346" s="238">
        <f t="shared" si="70"/>
        <v>0</v>
      </c>
      <c r="K346" s="239"/>
      <c r="L346" s="148"/>
      <c r="M346" s="240" t="s">
        <v>1</v>
      </c>
      <c r="N346" s="241" t="s">
        <v>42</v>
      </c>
      <c r="O346" s="242"/>
      <c r="P346" s="243">
        <f t="shared" si="71"/>
        <v>0</v>
      </c>
      <c r="Q346" s="243">
        <v>0</v>
      </c>
      <c r="R346" s="243">
        <f t="shared" si="72"/>
        <v>0</v>
      </c>
      <c r="S346" s="243">
        <v>0</v>
      </c>
      <c r="T346" s="244">
        <f t="shared" si="73"/>
        <v>0</v>
      </c>
      <c r="U346" s="147"/>
      <c r="V346" s="147"/>
      <c r="W346" s="147"/>
      <c r="X346" s="147"/>
      <c r="Y346" s="147"/>
      <c r="Z346" s="147"/>
      <c r="AA346" s="147"/>
      <c r="AB346" s="147"/>
      <c r="AC346" s="147"/>
      <c r="AD346" s="147"/>
      <c r="AE346" s="147"/>
      <c r="AR346" s="245" t="s">
        <v>193</v>
      </c>
      <c r="AT346" s="245" t="s">
        <v>189</v>
      </c>
      <c r="AU346" s="245" t="s">
        <v>86</v>
      </c>
      <c r="AY346" s="138" t="s">
        <v>187</v>
      </c>
      <c r="BE346" s="246">
        <f t="shared" si="74"/>
        <v>0</v>
      </c>
      <c r="BF346" s="246">
        <f t="shared" si="75"/>
        <v>0</v>
      </c>
      <c r="BG346" s="246">
        <f t="shared" si="76"/>
        <v>0</v>
      </c>
      <c r="BH346" s="246">
        <f t="shared" si="77"/>
        <v>0</v>
      </c>
      <c r="BI346" s="246">
        <f t="shared" si="78"/>
        <v>0</v>
      </c>
      <c r="BJ346" s="138" t="s">
        <v>84</v>
      </c>
      <c r="BK346" s="246">
        <f t="shared" si="79"/>
        <v>0</v>
      </c>
      <c r="BL346" s="138" t="s">
        <v>193</v>
      </c>
      <c r="BM346" s="245" t="s">
        <v>2497</v>
      </c>
    </row>
    <row r="347" spans="1:65" s="151" customFormat="1" ht="16.5" customHeight="1">
      <c r="A347" s="147"/>
      <c r="B347" s="148"/>
      <c r="C347" s="233" t="s">
        <v>77</v>
      </c>
      <c r="D347" s="233" t="s">
        <v>189</v>
      </c>
      <c r="E347" s="234" t="s">
        <v>2498</v>
      </c>
      <c r="F347" s="235" t="s">
        <v>2499</v>
      </c>
      <c r="G347" s="236" t="s">
        <v>296</v>
      </c>
      <c r="H347" s="237">
        <v>10</v>
      </c>
      <c r="I347" s="88"/>
      <c r="J347" s="238">
        <f t="shared" si="70"/>
        <v>0</v>
      </c>
      <c r="K347" s="239"/>
      <c r="L347" s="148"/>
      <c r="M347" s="240" t="s">
        <v>1</v>
      </c>
      <c r="N347" s="241" t="s">
        <v>42</v>
      </c>
      <c r="O347" s="242"/>
      <c r="P347" s="243">
        <f t="shared" si="71"/>
        <v>0</v>
      </c>
      <c r="Q347" s="243">
        <v>0</v>
      </c>
      <c r="R347" s="243">
        <f t="shared" si="72"/>
        <v>0</v>
      </c>
      <c r="S347" s="243">
        <v>0</v>
      </c>
      <c r="T347" s="244">
        <f t="shared" si="73"/>
        <v>0</v>
      </c>
      <c r="U347" s="147"/>
      <c r="V347" s="147"/>
      <c r="W347" s="147"/>
      <c r="X347" s="147"/>
      <c r="Y347" s="147"/>
      <c r="Z347" s="147"/>
      <c r="AA347" s="147"/>
      <c r="AB347" s="147"/>
      <c r="AC347" s="147"/>
      <c r="AD347" s="147"/>
      <c r="AE347" s="147"/>
      <c r="AR347" s="245" t="s">
        <v>193</v>
      </c>
      <c r="AT347" s="245" t="s">
        <v>189</v>
      </c>
      <c r="AU347" s="245" t="s">
        <v>86</v>
      </c>
      <c r="AY347" s="138" t="s">
        <v>187</v>
      </c>
      <c r="BE347" s="246">
        <f t="shared" si="74"/>
        <v>0</v>
      </c>
      <c r="BF347" s="246">
        <f t="shared" si="75"/>
        <v>0</v>
      </c>
      <c r="BG347" s="246">
        <f t="shared" si="76"/>
        <v>0</v>
      </c>
      <c r="BH347" s="246">
        <f t="shared" si="77"/>
        <v>0</v>
      </c>
      <c r="BI347" s="246">
        <f t="shared" si="78"/>
        <v>0</v>
      </c>
      <c r="BJ347" s="138" t="s">
        <v>84</v>
      </c>
      <c r="BK347" s="246">
        <f t="shared" si="79"/>
        <v>0</v>
      </c>
      <c r="BL347" s="138" t="s">
        <v>193</v>
      </c>
      <c r="BM347" s="245" t="s">
        <v>2500</v>
      </c>
    </row>
    <row r="348" spans="1:65" s="151" customFormat="1" ht="16.5" customHeight="1">
      <c r="A348" s="147"/>
      <c r="B348" s="148"/>
      <c r="C348" s="233" t="s">
        <v>77</v>
      </c>
      <c r="D348" s="233" t="s">
        <v>189</v>
      </c>
      <c r="E348" s="234" t="s">
        <v>2501</v>
      </c>
      <c r="F348" s="235" t="s">
        <v>2502</v>
      </c>
      <c r="G348" s="236" t="s">
        <v>296</v>
      </c>
      <c r="H348" s="237">
        <v>68</v>
      </c>
      <c r="I348" s="88"/>
      <c r="J348" s="238">
        <f t="shared" si="70"/>
        <v>0</v>
      </c>
      <c r="K348" s="239"/>
      <c r="L348" s="148"/>
      <c r="M348" s="240" t="s">
        <v>1</v>
      </c>
      <c r="N348" s="241" t="s">
        <v>42</v>
      </c>
      <c r="O348" s="242"/>
      <c r="P348" s="243">
        <f t="shared" si="71"/>
        <v>0</v>
      </c>
      <c r="Q348" s="243">
        <v>0</v>
      </c>
      <c r="R348" s="243">
        <f t="shared" si="72"/>
        <v>0</v>
      </c>
      <c r="S348" s="243">
        <v>0</v>
      </c>
      <c r="T348" s="244">
        <f t="shared" si="73"/>
        <v>0</v>
      </c>
      <c r="U348" s="147"/>
      <c r="V348" s="147"/>
      <c r="W348" s="147"/>
      <c r="X348" s="147"/>
      <c r="Y348" s="147"/>
      <c r="Z348" s="147"/>
      <c r="AA348" s="147"/>
      <c r="AB348" s="147"/>
      <c r="AC348" s="147"/>
      <c r="AD348" s="147"/>
      <c r="AE348" s="147"/>
      <c r="AR348" s="245" t="s">
        <v>193</v>
      </c>
      <c r="AT348" s="245" t="s">
        <v>189</v>
      </c>
      <c r="AU348" s="245" t="s">
        <v>86</v>
      </c>
      <c r="AY348" s="138" t="s">
        <v>187</v>
      </c>
      <c r="BE348" s="246">
        <f t="shared" si="74"/>
        <v>0</v>
      </c>
      <c r="BF348" s="246">
        <f t="shared" si="75"/>
        <v>0</v>
      </c>
      <c r="BG348" s="246">
        <f t="shared" si="76"/>
        <v>0</v>
      </c>
      <c r="BH348" s="246">
        <f t="shared" si="77"/>
        <v>0</v>
      </c>
      <c r="BI348" s="246">
        <f t="shared" si="78"/>
        <v>0</v>
      </c>
      <c r="BJ348" s="138" t="s">
        <v>84</v>
      </c>
      <c r="BK348" s="246">
        <f t="shared" si="79"/>
        <v>0</v>
      </c>
      <c r="BL348" s="138" t="s">
        <v>193</v>
      </c>
      <c r="BM348" s="245" t="s">
        <v>2503</v>
      </c>
    </row>
    <row r="349" spans="1:65" s="151" customFormat="1" ht="16.5" customHeight="1">
      <c r="A349" s="147"/>
      <c r="B349" s="148"/>
      <c r="C349" s="233" t="s">
        <v>77</v>
      </c>
      <c r="D349" s="233" t="s">
        <v>189</v>
      </c>
      <c r="E349" s="234" t="s">
        <v>2504</v>
      </c>
      <c r="F349" s="235" t="s">
        <v>2505</v>
      </c>
      <c r="G349" s="236" t="s">
        <v>296</v>
      </c>
      <c r="H349" s="237">
        <v>6</v>
      </c>
      <c r="I349" s="88"/>
      <c r="J349" s="238">
        <f t="shared" si="70"/>
        <v>0</v>
      </c>
      <c r="K349" s="239"/>
      <c r="L349" s="148"/>
      <c r="M349" s="240" t="s">
        <v>1</v>
      </c>
      <c r="N349" s="241" t="s">
        <v>42</v>
      </c>
      <c r="O349" s="242"/>
      <c r="P349" s="243">
        <f t="shared" si="71"/>
        <v>0</v>
      </c>
      <c r="Q349" s="243">
        <v>0</v>
      </c>
      <c r="R349" s="243">
        <f t="shared" si="72"/>
        <v>0</v>
      </c>
      <c r="S349" s="243">
        <v>0</v>
      </c>
      <c r="T349" s="244">
        <f t="shared" si="73"/>
        <v>0</v>
      </c>
      <c r="U349" s="147"/>
      <c r="V349" s="147"/>
      <c r="W349" s="147"/>
      <c r="X349" s="147"/>
      <c r="Y349" s="147"/>
      <c r="Z349" s="147"/>
      <c r="AA349" s="147"/>
      <c r="AB349" s="147"/>
      <c r="AC349" s="147"/>
      <c r="AD349" s="147"/>
      <c r="AE349" s="147"/>
      <c r="AR349" s="245" t="s">
        <v>193</v>
      </c>
      <c r="AT349" s="245" t="s">
        <v>189</v>
      </c>
      <c r="AU349" s="245" t="s">
        <v>86</v>
      </c>
      <c r="AY349" s="138" t="s">
        <v>187</v>
      </c>
      <c r="BE349" s="246">
        <f t="shared" si="74"/>
        <v>0</v>
      </c>
      <c r="BF349" s="246">
        <f t="shared" si="75"/>
        <v>0</v>
      </c>
      <c r="BG349" s="246">
        <f t="shared" si="76"/>
        <v>0</v>
      </c>
      <c r="BH349" s="246">
        <f t="shared" si="77"/>
        <v>0</v>
      </c>
      <c r="BI349" s="246">
        <f t="shared" si="78"/>
        <v>0</v>
      </c>
      <c r="BJ349" s="138" t="s">
        <v>84</v>
      </c>
      <c r="BK349" s="246">
        <f t="shared" si="79"/>
        <v>0</v>
      </c>
      <c r="BL349" s="138" t="s">
        <v>193</v>
      </c>
      <c r="BM349" s="245" t="s">
        <v>2506</v>
      </c>
    </row>
    <row r="350" spans="1:65" s="151" customFormat="1" ht="16.5" customHeight="1">
      <c r="A350" s="147"/>
      <c r="B350" s="148"/>
      <c r="C350" s="233" t="s">
        <v>77</v>
      </c>
      <c r="D350" s="233" t="s">
        <v>189</v>
      </c>
      <c r="E350" s="234" t="s">
        <v>2507</v>
      </c>
      <c r="F350" s="235" t="s">
        <v>2508</v>
      </c>
      <c r="G350" s="236" t="s">
        <v>296</v>
      </c>
      <c r="H350" s="237">
        <v>45</v>
      </c>
      <c r="I350" s="88"/>
      <c r="J350" s="238">
        <f t="shared" si="70"/>
        <v>0</v>
      </c>
      <c r="K350" s="239"/>
      <c r="L350" s="148"/>
      <c r="M350" s="240" t="s">
        <v>1</v>
      </c>
      <c r="N350" s="241" t="s">
        <v>42</v>
      </c>
      <c r="O350" s="242"/>
      <c r="P350" s="243">
        <f t="shared" si="71"/>
        <v>0</v>
      </c>
      <c r="Q350" s="243">
        <v>0</v>
      </c>
      <c r="R350" s="243">
        <f t="shared" si="72"/>
        <v>0</v>
      </c>
      <c r="S350" s="243">
        <v>0</v>
      </c>
      <c r="T350" s="244">
        <f t="shared" si="73"/>
        <v>0</v>
      </c>
      <c r="U350" s="147"/>
      <c r="V350" s="147"/>
      <c r="W350" s="147"/>
      <c r="X350" s="147"/>
      <c r="Y350" s="147"/>
      <c r="Z350" s="147"/>
      <c r="AA350" s="147"/>
      <c r="AB350" s="147"/>
      <c r="AC350" s="147"/>
      <c r="AD350" s="147"/>
      <c r="AE350" s="147"/>
      <c r="AR350" s="245" t="s">
        <v>193</v>
      </c>
      <c r="AT350" s="245" t="s">
        <v>189</v>
      </c>
      <c r="AU350" s="245" t="s">
        <v>86</v>
      </c>
      <c r="AY350" s="138" t="s">
        <v>187</v>
      </c>
      <c r="BE350" s="246">
        <f t="shared" si="74"/>
        <v>0</v>
      </c>
      <c r="BF350" s="246">
        <f t="shared" si="75"/>
        <v>0</v>
      </c>
      <c r="BG350" s="246">
        <f t="shared" si="76"/>
        <v>0</v>
      </c>
      <c r="BH350" s="246">
        <f t="shared" si="77"/>
        <v>0</v>
      </c>
      <c r="BI350" s="246">
        <f t="shared" si="78"/>
        <v>0</v>
      </c>
      <c r="BJ350" s="138" t="s">
        <v>84</v>
      </c>
      <c r="BK350" s="246">
        <f t="shared" si="79"/>
        <v>0</v>
      </c>
      <c r="BL350" s="138" t="s">
        <v>193</v>
      </c>
      <c r="BM350" s="245" t="s">
        <v>2509</v>
      </c>
    </row>
    <row r="351" spans="1:65" s="151" customFormat="1" ht="16.5" customHeight="1">
      <c r="A351" s="147"/>
      <c r="B351" s="148"/>
      <c r="C351" s="233" t="s">
        <v>77</v>
      </c>
      <c r="D351" s="233" t="s">
        <v>189</v>
      </c>
      <c r="E351" s="234" t="s">
        <v>2510</v>
      </c>
      <c r="F351" s="235" t="s">
        <v>2511</v>
      </c>
      <c r="G351" s="236" t="s">
        <v>296</v>
      </c>
      <c r="H351" s="237">
        <v>50</v>
      </c>
      <c r="I351" s="88"/>
      <c r="J351" s="238">
        <f t="shared" si="70"/>
        <v>0</v>
      </c>
      <c r="K351" s="239"/>
      <c r="L351" s="148"/>
      <c r="M351" s="240" t="s">
        <v>1</v>
      </c>
      <c r="N351" s="241" t="s">
        <v>42</v>
      </c>
      <c r="O351" s="242"/>
      <c r="P351" s="243">
        <f t="shared" si="71"/>
        <v>0</v>
      </c>
      <c r="Q351" s="243">
        <v>0</v>
      </c>
      <c r="R351" s="243">
        <f t="shared" si="72"/>
        <v>0</v>
      </c>
      <c r="S351" s="243">
        <v>0</v>
      </c>
      <c r="T351" s="244">
        <f t="shared" si="73"/>
        <v>0</v>
      </c>
      <c r="U351" s="147"/>
      <c r="V351" s="147"/>
      <c r="W351" s="147"/>
      <c r="X351" s="147"/>
      <c r="Y351" s="147"/>
      <c r="Z351" s="147"/>
      <c r="AA351" s="147"/>
      <c r="AB351" s="147"/>
      <c r="AC351" s="147"/>
      <c r="AD351" s="147"/>
      <c r="AE351" s="147"/>
      <c r="AR351" s="245" t="s">
        <v>193</v>
      </c>
      <c r="AT351" s="245" t="s">
        <v>189</v>
      </c>
      <c r="AU351" s="245" t="s">
        <v>86</v>
      </c>
      <c r="AY351" s="138" t="s">
        <v>187</v>
      </c>
      <c r="BE351" s="246">
        <f t="shared" si="74"/>
        <v>0</v>
      </c>
      <c r="BF351" s="246">
        <f t="shared" si="75"/>
        <v>0</v>
      </c>
      <c r="BG351" s="246">
        <f t="shared" si="76"/>
        <v>0</v>
      </c>
      <c r="BH351" s="246">
        <f t="shared" si="77"/>
        <v>0</v>
      </c>
      <c r="BI351" s="246">
        <f t="shared" si="78"/>
        <v>0</v>
      </c>
      <c r="BJ351" s="138" t="s">
        <v>84</v>
      </c>
      <c r="BK351" s="246">
        <f t="shared" si="79"/>
        <v>0</v>
      </c>
      <c r="BL351" s="138" t="s">
        <v>193</v>
      </c>
      <c r="BM351" s="245" t="s">
        <v>2512</v>
      </c>
    </row>
    <row r="352" spans="1:65" s="151" customFormat="1" ht="21.75" customHeight="1">
      <c r="A352" s="147"/>
      <c r="B352" s="148"/>
      <c r="C352" s="233" t="s">
        <v>77</v>
      </c>
      <c r="D352" s="233" t="s">
        <v>189</v>
      </c>
      <c r="E352" s="234" t="s">
        <v>2513</v>
      </c>
      <c r="F352" s="235" t="s">
        <v>2514</v>
      </c>
      <c r="G352" s="236" t="s">
        <v>296</v>
      </c>
      <c r="H352" s="237">
        <v>30</v>
      </c>
      <c r="I352" s="88"/>
      <c r="J352" s="238">
        <f t="shared" si="70"/>
        <v>0</v>
      </c>
      <c r="K352" s="239"/>
      <c r="L352" s="148"/>
      <c r="M352" s="240" t="s">
        <v>1</v>
      </c>
      <c r="N352" s="241" t="s">
        <v>42</v>
      </c>
      <c r="O352" s="242"/>
      <c r="P352" s="243">
        <f t="shared" si="71"/>
        <v>0</v>
      </c>
      <c r="Q352" s="243">
        <v>0</v>
      </c>
      <c r="R352" s="243">
        <f t="shared" si="72"/>
        <v>0</v>
      </c>
      <c r="S352" s="243">
        <v>0</v>
      </c>
      <c r="T352" s="244">
        <f t="shared" si="73"/>
        <v>0</v>
      </c>
      <c r="U352" s="147"/>
      <c r="V352" s="147"/>
      <c r="W352" s="147"/>
      <c r="X352" s="147"/>
      <c r="Y352" s="147"/>
      <c r="Z352" s="147"/>
      <c r="AA352" s="147"/>
      <c r="AB352" s="147"/>
      <c r="AC352" s="147"/>
      <c r="AD352" s="147"/>
      <c r="AE352" s="147"/>
      <c r="AR352" s="245" t="s">
        <v>193</v>
      </c>
      <c r="AT352" s="245" t="s">
        <v>189</v>
      </c>
      <c r="AU352" s="245" t="s">
        <v>86</v>
      </c>
      <c r="AY352" s="138" t="s">
        <v>187</v>
      </c>
      <c r="BE352" s="246">
        <f t="shared" si="74"/>
        <v>0</v>
      </c>
      <c r="BF352" s="246">
        <f t="shared" si="75"/>
        <v>0</v>
      </c>
      <c r="BG352" s="246">
        <f t="shared" si="76"/>
        <v>0</v>
      </c>
      <c r="BH352" s="246">
        <f t="shared" si="77"/>
        <v>0</v>
      </c>
      <c r="BI352" s="246">
        <f t="shared" si="78"/>
        <v>0</v>
      </c>
      <c r="BJ352" s="138" t="s">
        <v>84</v>
      </c>
      <c r="BK352" s="246">
        <f t="shared" si="79"/>
        <v>0</v>
      </c>
      <c r="BL352" s="138" t="s">
        <v>193</v>
      </c>
      <c r="BM352" s="245" t="s">
        <v>2515</v>
      </c>
    </row>
    <row r="353" spans="1:65" s="220" customFormat="1" ht="22.9" customHeight="1">
      <c r="B353" s="221"/>
      <c r="D353" s="222" t="s">
        <v>76</v>
      </c>
      <c r="E353" s="231" t="s">
        <v>2516</v>
      </c>
      <c r="F353" s="231" t="s">
        <v>2517</v>
      </c>
      <c r="J353" s="232">
        <f>BK353</f>
        <v>0</v>
      </c>
      <c r="L353" s="221"/>
      <c r="M353" s="225"/>
      <c r="N353" s="226"/>
      <c r="O353" s="226"/>
      <c r="P353" s="227">
        <f>SUM(P354:P363)</f>
        <v>0</v>
      </c>
      <c r="Q353" s="226"/>
      <c r="R353" s="227">
        <f>SUM(R354:R363)</f>
        <v>0</v>
      </c>
      <c r="S353" s="226"/>
      <c r="T353" s="228">
        <f>SUM(T354:T363)</f>
        <v>0</v>
      </c>
      <c r="AR353" s="222" t="s">
        <v>84</v>
      </c>
      <c r="AT353" s="229" t="s">
        <v>76</v>
      </c>
      <c r="AU353" s="229" t="s">
        <v>84</v>
      </c>
      <c r="AY353" s="222" t="s">
        <v>187</v>
      </c>
      <c r="BK353" s="230">
        <f>SUM(BK354:BK363)</f>
        <v>0</v>
      </c>
    </row>
    <row r="354" spans="1:65" s="151" customFormat="1" ht="16.5" customHeight="1">
      <c r="A354" s="147"/>
      <c r="B354" s="148"/>
      <c r="C354" s="233" t="s">
        <v>77</v>
      </c>
      <c r="D354" s="233" t="s">
        <v>189</v>
      </c>
      <c r="E354" s="234" t="s">
        <v>2518</v>
      </c>
      <c r="F354" s="235" t="s">
        <v>2519</v>
      </c>
      <c r="G354" s="236" t="s">
        <v>2070</v>
      </c>
      <c r="H354" s="237">
        <v>9</v>
      </c>
      <c r="I354" s="88"/>
      <c r="J354" s="238">
        <f t="shared" ref="J354:J363" si="80">ROUND(I354*H354,2)</f>
        <v>0</v>
      </c>
      <c r="K354" s="239"/>
      <c r="L354" s="148"/>
      <c r="M354" s="240" t="s">
        <v>1</v>
      </c>
      <c r="N354" s="241" t="s">
        <v>42</v>
      </c>
      <c r="O354" s="242"/>
      <c r="P354" s="243">
        <f t="shared" ref="P354:P363" si="81">O354*H354</f>
        <v>0</v>
      </c>
      <c r="Q354" s="243">
        <v>0</v>
      </c>
      <c r="R354" s="243">
        <f t="shared" ref="R354:R363" si="82">Q354*H354</f>
        <v>0</v>
      </c>
      <c r="S354" s="243">
        <v>0</v>
      </c>
      <c r="T354" s="244">
        <f t="shared" ref="T354:T363" si="83">S354*H354</f>
        <v>0</v>
      </c>
      <c r="U354" s="147"/>
      <c r="V354" s="147"/>
      <c r="W354" s="147"/>
      <c r="X354" s="147"/>
      <c r="Y354" s="147"/>
      <c r="Z354" s="147"/>
      <c r="AA354" s="147"/>
      <c r="AB354" s="147"/>
      <c r="AC354" s="147"/>
      <c r="AD354" s="147"/>
      <c r="AE354" s="147"/>
      <c r="AR354" s="245" t="s">
        <v>193</v>
      </c>
      <c r="AT354" s="245" t="s">
        <v>189</v>
      </c>
      <c r="AU354" s="245" t="s">
        <v>86</v>
      </c>
      <c r="AY354" s="138" t="s">
        <v>187</v>
      </c>
      <c r="BE354" s="246">
        <f t="shared" ref="BE354:BE363" si="84">IF(N354="základní",J354,0)</f>
        <v>0</v>
      </c>
      <c r="BF354" s="246">
        <f t="shared" ref="BF354:BF363" si="85">IF(N354="snížená",J354,0)</f>
        <v>0</v>
      </c>
      <c r="BG354" s="246">
        <f t="shared" ref="BG354:BG363" si="86">IF(N354="zákl. přenesená",J354,0)</f>
        <v>0</v>
      </c>
      <c r="BH354" s="246">
        <f t="shared" ref="BH354:BH363" si="87">IF(N354="sníž. přenesená",J354,0)</f>
        <v>0</v>
      </c>
      <c r="BI354" s="246">
        <f t="shared" ref="BI354:BI363" si="88">IF(N354="nulová",J354,0)</f>
        <v>0</v>
      </c>
      <c r="BJ354" s="138" t="s">
        <v>84</v>
      </c>
      <c r="BK354" s="246">
        <f t="shared" ref="BK354:BK363" si="89">ROUND(I354*H354,2)</f>
        <v>0</v>
      </c>
      <c r="BL354" s="138" t="s">
        <v>193</v>
      </c>
      <c r="BM354" s="245" t="s">
        <v>2520</v>
      </c>
    </row>
    <row r="355" spans="1:65" s="151" customFormat="1" ht="16.5" customHeight="1">
      <c r="A355" s="147"/>
      <c r="B355" s="148"/>
      <c r="C355" s="233" t="s">
        <v>77</v>
      </c>
      <c r="D355" s="233" t="s">
        <v>189</v>
      </c>
      <c r="E355" s="234" t="s">
        <v>2521</v>
      </c>
      <c r="F355" s="235" t="s">
        <v>2522</v>
      </c>
      <c r="G355" s="236" t="s">
        <v>2070</v>
      </c>
      <c r="H355" s="237">
        <v>9</v>
      </c>
      <c r="I355" s="88"/>
      <c r="J355" s="238">
        <f t="shared" si="80"/>
        <v>0</v>
      </c>
      <c r="K355" s="239"/>
      <c r="L355" s="148"/>
      <c r="M355" s="240" t="s">
        <v>1</v>
      </c>
      <c r="N355" s="241" t="s">
        <v>42</v>
      </c>
      <c r="O355" s="242"/>
      <c r="P355" s="243">
        <f t="shared" si="81"/>
        <v>0</v>
      </c>
      <c r="Q355" s="243">
        <v>0</v>
      </c>
      <c r="R355" s="243">
        <f t="shared" si="82"/>
        <v>0</v>
      </c>
      <c r="S355" s="243">
        <v>0</v>
      </c>
      <c r="T355" s="244">
        <f t="shared" si="83"/>
        <v>0</v>
      </c>
      <c r="U355" s="147"/>
      <c r="V355" s="147"/>
      <c r="W355" s="147"/>
      <c r="X355" s="147"/>
      <c r="Y355" s="147"/>
      <c r="Z355" s="147"/>
      <c r="AA355" s="147"/>
      <c r="AB355" s="147"/>
      <c r="AC355" s="147"/>
      <c r="AD355" s="147"/>
      <c r="AE355" s="147"/>
      <c r="AR355" s="245" t="s">
        <v>193</v>
      </c>
      <c r="AT355" s="245" t="s">
        <v>189</v>
      </c>
      <c r="AU355" s="245" t="s">
        <v>86</v>
      </c>
      <c r="AY355" s="138" t="s">
        <v>187</v>
      </c>
      <c r="BE355" s="246">
        <f t="shared" si="84"/>
        <v>0</v>
      </c>
      <c r="BF355" s="246">
        <f t="shared" si="85"/>
        <v>0</v>
      </c>
      <c r="BG355" s="246">
        <f t="shared" si="86"/>
        <v>0</v>
      </c>
      <c r="BH355" s="246">
        <f t="shared" si="87"/>
        <v>0</v>
      </c>
      <c r="BI355" s="246">
        <f t="shared" si="88"/>
        <v>0</v>
      </c>
      <c r="BJ355" s="138" t="s">
        <v>84</v>
      </c>
      <c r="BK355" s="246">
        <f t="shared" si="89"/>
        <v>0</v>
      </c>
      <c r="BL355" s="138" t="s">
        <v>193</v>
      </c>
      <c r="BM355" s="245" t="s">
        <v>2523</v>
      </c>
    </row>
    <row r="356" spans="1:65" s="151" customFormat="1" ht="21.75" customHeight="1">
      <c r="A356" s="147"/>
      <c r="B356" s="148"/>
      <c r="C356" s="233" t="s">
        <v>77</v>
      </c>
      <c r="D356" s="233" t="s">
        <v>189</v>
      </c>
      <c r="E356" s="234" t="s">
        <v>2524</v>
      </c>
      <c r="F356" s="235" t="s">
        <v>2525</v>
      </c>
      <c r="G356" s="236" t="s">
        <v>2070</v>
      </c>
      <c r="H356" s="237">
        <v>9</v>
      </c>
      <c r="I356" s="88"/>
      <c r="J356" s="238">
        <f t="shared" si="80"/>
        <v>0</v>
      </c>
      <c r="K356" s="239"/>
      <c r="L356" s="148"/>
      <c r="M356" s="240" t="s">
        <v>1</v>
      </c>
      <c r="N356" s="241" t="s">
        <v>42</v>
      </c>
      <c r="O356" s="242"/>
      <c r="P356" s="243">
        <f t="shared" si="81"/>
        <v>0</v>
      </c>
      <c r="Q356" s="243">
        <v>0</v>
      </c>
      <c r="R356" s="243">
        <f t="shared" si="82"/>
        <v>0</v>
      </c>
      <c r="S356" s="243">
        <v>0</v>
      </c>
      <c r="T356" s="244">
        <f t="shared" si="83"/>
        <v>0</v>
      </c>
      <c r="U356" s="147"/>
      <c r="V356" s="147"/>
      <c r="W356" s="147"/>
      <c r="X356" s="147"/>
      <c r="Y356" s="147"/>
      <c r="Z356" s="147"/>
      <c r="AA356" s="147"/>
      <c r="AB356" s="147"/>
      <c r="AC356" s="147"/>
      <c r="AD356" s="147"/>
      <c r="AE356" s="147"/>
      <c r="AR356" s="245" t="s">
        <v>193</v>
      </c>
      <c r="AT356" s="245" t="s">
        <v>189</v>
      </c>
      <c r="AU356" s="245" t="s">
        <v>86</v>
      </c>
      <c r="AY356" s="138" t="s">
        <v>187</v>
      </c>
      <c r="BE356" s="246">
        <f t="shared" si="84"/>
        <v>0</v>
      </c>
      <c r="BF356" s="246">
        <f t="shared" si="85"/>
        <v>0</v>
      </c>
      <c r="BG356" s="246">
        <f t="shared" si="86"/>
        <v>0</v>
      </c>
      <c r="BH356" s="246">
        <f t="shared" si="87"/>
        <v>0</v>
      </c>
      <c r="BI356" s="246">
        <f t="shared" si="88"/>
        <v>0</v>
      </c>
      <c r="BJ356" s="138" t="s">
        <v>84</v>
      </c>
      <c r="BK356" s="246">
        <f t="shared" si="89"/>
        <v>0</v>
      </c>
      <c r="BL356" s="138" t="s">
        <v>193</v>
      </c>
      <c r="BM356" s="245" t="s">
        <v>2526</v>
      </c>
    </row>
    <row r="357" spans="1:65" s="151" customFormat="1" ht="21.75" customHeight="1">
      <c r="A357" s="147"/>
      <c r="B357" s="148"/>
      <c r="C357" s="233" t="s">
        <v>77</v>
      </c>
      <c r="D357" s="233" t="s">
        <v>189</v>
      </c>
      <c r="E357" s="234" t="s">
        <v>2527</v>
      </c>
      <c r="F357" s="235" t="s">
        <v>2528</v>
      </c>
      <c r="G357" s="236" t="s">
        <v>2070</v>
      </c>
      <c r="H357" s="237">
        <v>9</v>
      </c>
      <c r="I357" s="88"/>
      <c r="J357" s="238">
        <f t="shared" si="80"/>
        <v>0</v>
      </c>
      <c r="K357" s="239"/>
      <c r="L357" s="148"/>
      <c r="M357" s="240" t="s">
        <v>1</v>
      </c>
      <c r="N357" s="241" t="s">
        <v>42</v>
      </c>
      <c r="O357" s="242"/>
      <c r="P357" s="243">
        <f t="shared" si="81"/>
        <v>0</v>
      </c>
      <c r="Q357" s="243">
        <v>0</v>
      </c>
      <c r="R357" s="243">
        <f t="shared" si="82"/>
        <v>0</v>
      </c>
      <c r="S357" s="243">
        <v>0</v>
      </c>
      <c r="T357" s="244">
        <f t="shared" si="83"/>
        <v>0</v>
      </c>
      <c r="U357" s="147"/>
      <c r="V357" s="147"/>
      <c r="W357" s="147"/>
      <c r="X357" s="147"/>
      <c r="Y357" s="147"/>
      <c r="Z357" s="147"/>
      <c r="AA357" s="147"/>
      <c r="AB357" s="147"/>
      <c r="AC357" s="147"/>
      <c r="AD357" s="147"/>
      <c r="AE357" s="147"/>
      <c r="AR357" s="245" t="s">
        <v>193</v>
      </c>
      <c r="AT357" s="245" t="s">
        <v>189</v>
      </c>
      <c r="AU357" s="245" t="s">
        <v>86</v>
      </c>
      <c r="AY357" s="138" t="s">
        <v>187</v>
      </c>
      <c r="BE357" s="246">
        <f t="shared" si="84"/>
        <v>0</v>
      </c>
      <c r="BF357" s="246">
        <f t="shared" si="85"/>
        <v>0</v>
      </c>
      <c r="BG357" s="246">
        <f t="shared" si="86"/>
        <v>0</v>
      </c>
      <c r="BH357" s="246">
        <f t="shared" si="87"/>
        <v>0</v>
      </c>
      <c r="BI357" s="246">
        <f t="shared" si="88"/>
        <v>0</v>
      </c>
      <c r="BJ357" s="138" t="s">
        <v>84</v>
      </c>
      <c r="BK357" s="246">
        <f t="shared" si="89"/>
        <v>0</v>
      </c>
      <c r="BL357" s="138" t="s">
        <v>193</v>
      </c>
      <c r="BM357" s="245" t="s">
        <v>2529</v>
      </c>
    </row>
    <row r="358" spans="1:65" s="151" customFormat="1" ht="16.5" customHeight="1">
      <c r="A358" s="147"/>
      <c r="B358" s="148"/>
      <c r="C358" s="233" t="s">
        <v>77</v>
      </c>
      <c r="D358" s="233" t="s">
        <v>189</v>
      </c>
      <c r="E358" s="234" t="s">
        <v>2192</v>
      </c>
      <c r="F358" s="235" t="s">
        <v>2193</v>
      </c>
      <c r="G358" s="236" t="s">
        <v>2194</v>
      </c>
      <c r="H358" s="237">
        <v>220</v>
      </c>
      <c r="I358" s="88"/>
      <c r="J358" s="238">
        <f t="shared" si="80"/>
        <v>0</v>
      </c>
      <c r="K358" s="239"/>
      <c r="L358" s="148"/>
      <c r="M358" s="240" t="s">
        <v>1</v>
      </c>
      <c r="N358" s="241" t="s">
        <v>42</v>
      </c>
      <c r="O358" s="242"/>
      <c r="P358" s="243">
        <f t="shared" si="81"/>
        <v>0</v>
      </c>
      <c r="Q358" s="243">
        <v>0</v>
      </c>
      <c r="R358" s="243">
        <f t="shared" si="82"/>
        <v>0</v>
      </c>
      <c r="S358" s="243">
        <v>0</v>
      </c>
      <c r="T358" s="244">
        <f t="shared" si="83"/>
        <v>0</v>
      </c>
      <c r="U358" s="147"/>
      <c r="V358" s="147"/>
      <c r="W358" s="147"/>
      <c r="X358" s="147"/>
      <c r="Y358" s="147"/>
      <c r="Z358" s="147"/>
      <c r="AA358" s="147"/>
      <c r="AB358" s="147"/>
      <c r="AC358" s="147"/>
      <c r="AD358" s="147"/>
      <c r="AE358" s="147"/>
      <c r="AR358" s="245" t="s">
        <v>193</v>
      </c>
      <c r="AT358" s="245" t="s">
        <v>189</v>
      </c>
      <c r="AU358" s="245" t="s">
        <v>86</v>
      </c>
      <c r="AY358" s="138" t="s">
        <v>187</v>
      </c>
      <c r="BE358" s="246">
        <f t="shared" si="84"/>
        <v>0</v>
      </c>
      <c r="BF358" s="246">
        <f t="shared" si="85"/>
        <v>0</v>
      </c>
      <c r="BG358" s="246">
        <f t="shared" si="86"/>
        <v>0</v>
      </c>
      <c r="BH358" s="246">
        <f t="shared" si="87"/>
        <v>0</v>
      </c>
      <c r="BI358" s="246">
        <f t="shared" si="88"/>
        <v>0</v>
      </c>
      <c r="BJ358" s="138" t="s">
        <v>84</v>
      </c>
      <c r="BK358" s="246">
        <f t="shared" si="89"/>
        <v>0</v>
      </c>
      <c r="BL358" s="138" t="s">
        <v>193</v>
      </c>
      <c r="BM358" s="245" t="s">
        <v>2530</v>
      </c>
    </row>
    <row r="359" spans="1:65" s="151" customFormat="1" ht="16.5" customHeight="1">
      <c r="A359" s="147"/>
      <c r="B359" s="148"/>
      <c r="C359" s="233" t="s">
        <v>77</v>
      </c>
      <c r="D359" s="233" t="s">
        <v>189</v>
      </c>
      <c r="E359" s="234" t="s">
        <v>2531</v>
      </c>
      <c r="F359" s="235" t="s">
        <v>2532</v>
      </c>
      <c r="G359" s="236" t="s">
        <v>2194</v>
      </c>
      <c r="H359" s="237">
        <v>240</v>
      </c>
      <c r="I359" s="88"/>
      <c r="J359" s="238">
        <f t="shared" si="80"/>
        <v>0</v>
      </c>
      <c r="K359" s="239"/>
      <c r="L359" s="148"/>
      <c r="M359" s="240" t="s">
        <v>1</v>
      </c>
      <c r="N359" s="241" t="s">
        <v>42</v>
      </c>
      <c r="O359" s="242"/>
      <c r="P359" s="243">
        <f t="shared" si="81"/>
        <v>0</v>
      </c>
      <c r="Q359" s="243">
        <v>0</v>
      </c>
      <c r="R359" s="243">
        <f t="shared" si="82"/>
        <v>0</v>
      </c>
      <c r="S359" s="243">
        <v>0</v>
      </c>
      <c r="T359" s="244">
        <f t="shared" si="83"/>
        <v>0</v>
      </c>
      <c r="U359" s="147"/>
      <c r="V359" s="147"/>
      <c r="W359" s="147"/>
      <c r="X359" s="147"/>
      <c r="Y359" s="147"/>
      <c r="Z359" s="147"/>
      <c r="AA359" s="147"/>
      <c r="AB359" s="147"/>
      <c r="AC359" s="147"/>
      <c r="AD359" s="147"/>
      <c r="AE359" s="147"/>
      <c r="AR359" s="245" t="s">
        <v>193</v>
      </c>
      <c r="AT359" s="245" t="s">
        <v>189</v>
      </c>
      <c r="AU359" s="245" t="s">
        <v>86</v>
      </c>
      <c r="AY359" s="138" t="s">
        <v>187</v>
      </c>
      <c r="BE359" s="246">
        <f t="shared" si="84"/>
        <v>0</v>
      </c>
      <c r="BF359" s="246">
        <f t="shared" si="85"/>
        <v>0</v>
      </c>
      <c r="BG359" s="246">
        <f t="shared" si="86"/>
        <v>0</v>
      </c>
      <c r="BH359" s="246">
        <f t="shared" si="87"/>
        <v>0</v>
      </c>
      <c r="BI359" s="246">
        <f t="shared" si="88"/>
        <v>0</v>
      </c>
      <c r="BJ359" s="138" t="s">
        <v>84</v>
      </c>
      <c r="BK359" s="246">
        <f t="shared" si="89"/>
        <v>0</v>
      </c>
      <c r="BL359" s="138" t="s">
        <v>193</v>
      </c>
      <c r="BM359" s="245" t="s">
        <v>2533</v>
      </c>
    </row>
    <row r="360" spans="1:65" s="151" customFormat="1" ht="16.5" customHeight="1">
      <c r="A360" s="147"/>
      <c r="B360" s="148"/>
      <c r="C360" s="233" t="s">
        <v>77</v>
      </c>
      <c r="D360" s="233" t="s">
        <v>189</v>
      </c>
      <c r="E360" s="234" t="s">
        <v>2534</v>
      </c>
      <c r="F360" s="235" t="s">
        <v>2535</v>
      </c>
      <c r="G360" s="236" t="s">
        <v>2194</v>
      </c>
      <c r="H360" s="237">
        <v>1760</v>
      </c>
      <c r="I360" s="88"/>
      <c r="J360" s="238">
        <f t="shared" si="80"/>
        <v>0</v>
      </c>
      <c r="K360" s="239"/>
      <c r="L360" s="148"/>
      <c r="M360" s="240" t="s">
        <v>1</v>
      </c>
      <c r="N360" s="241" t="s">
        <v>42</v>
      </c>
      <c r="O360" s="242"/>
      <c r="P360" s="243">
        <f t="shared" si="81"/>
        <v>0</v>
      </c>
      <c r="Q360" s="243">
        <v>0</v>
      </c>
      <c r="R360" s="243">
        <f t="shared" si="82"/>
        <v>0</v>
      </c>
      <c r="S360" s="243">
        <v>0</v>
      </c>
      <c r="T360" s="244">
        <f t="shared" si="83"/>
        <v>0</v>
      </c>
      <c r="U360" s="147"/>
      <c r="V360" s="147"/>
      <c r="W360" s="147"/>
      <c r="X360" s="147"/>
      <c r="Y360" s="147"/>
      <c r="Z360" s="147"/>
      <c r="AA360" s="147"/>
      <c r="AB360" s="147"/>
      <c r="AC360" s="147"/>
      <c r="AD360" s="147"/>
      <c r="AE360" s="147"/>
      <c r="AR360" s="245" t="s">
        <v>193</v>
      </c>
      <c r="AT360" s="245" t="s">
        <v>189</v>
      </c>
      <c r="AU360" s="245" t="s">
        <v>86</v>
      </c>
      <c r="AY360" s="138" t="s">
        <v>187</v>
      </c>
      <c r="BE360" s="246">
        <f t="shared" si="84"/>
        <v>0</v>
      </c>
      <c r="BF360" s="246">
        <f t="shared" si="85"/>
        <v>0</v>
      </c>
      <c r="BG360" s="246">
        <f t="shared" si="86"/>
        <v>0</v>
      </c>
      <c r="BH360" s="246">
        <f t="shared" si="87"/>
        <v>0</v>
      </c>
      <c r="BI360" s="246">
        <f t="shared" si="88"/>
        <v>0</v>
      </c>
      <c r="BJ360" s="138" t="s">
        <v>84</v>
      </c>
      <c r="BK360" s="246">
        <f t="shared" si="89"/>
        <v>0</v>
      </c>
      <c r="BL360" s="138" t="s">
        <v>193</v>
      </c>
      <c r="BM360" s="245" t="s">
        <v>2536</v>
      </c>
    </row>
    <row r="361" spans="1:65" s="151" customFormat="1" ht="16.5" customHeight="1">
      <c r="A361" s="147"/>
      <c r="B361" s="148"/>
      <c r="C361" s="233" t="s">
        <v>77</v>
      </c>
      <c r="D361" s="233" t="s">
        <v>189</v>
      </c>
      <c r="E361" s="234" t="s">
        <v>2537</v>
      </c>
      <c r="F361" s="235" t="s">
        <v>2538</v>
      </c>
      <c r="G361" s="236" t="s">
        <v>2194</v>
      </c>
      <c r="H361" s="237">
        <v>12</v>
      </c>
      <c r="I361" s="88"/>
      <c r="J361" s="238">
        <f t="shared" si="80"/>
        <v>0</v>
      </c>
      <c r="K361" s="239"/>
      <c r="L361" s="148"/>
      <c r="M361" s="240" t="s">
        <v>1</v>
      </c>
      <c r="N361" s="241" t="s">
        <v>42</v>
      </c>
      <c r="O361" s="242"/>
      <c r="P361" s="243">
        <f t="shared" si="81"/>
        <v>0</v>
      </c>
      <c r="Q361" s="243">
        <v>0</v>
      </c>
      <c r="R361" s="243">
        <f t="shared" si="82"/>
        <v>0</v>
      </c>
      <c r="S361" s="243">
        <v>0</v>
      </c>
      <c r="T361" s="244">
        <f t="shared" si="83"/>
        <v>0</v>
      </c>
      <c r="U361" s="147"/>
      <c r="V361" s="147"/>
      <c r="W361" s="147"/>
      <c r="X361" s="147"/>
      <c r="Y361" s="147"/>
      <c r="Z361" s="147"/>
      <c r="AA361" s="147"/>
      <c r="AB361" s="147"/>
      <c r="AC361" s="147"/>
      <c r="AD361" s="147"/>
      <c r="AE361" s="147"/>
      <c r="AR361" s="245" t="s">
        <v>193</v>
      </c>
      <c r="AT361" s="245" t="s">
        <v>189</v>
      </c>
      <c r="AU361" s="245" t="s">
        <v>86</v>
      </c>
      <c r="AY361" s="138" t="s">
        <v>187</v>
      </c>
      <c r="BE361" s="246">
        <f t="shared" si="84"/>
        <v>0</v>
      </c>
      <c r="BF361" s="246">
        <f t="shared" si="85"/>
        <v>0</v>
      </c>
      <c r="BG361" s="246">
        <f t="shared" si="86"/>
        <v>0</v>
      </c>
      <c r="BH361" s="246">
        <f t="shared" si="87"/>
        <v>0</v>
      </c>
      <c r="BI361" s="246">
        <f t="shared" si="88"/>
        <v>0</v>
      </c>
      <c r="BJ361" s="138" t="s">
        <v>84</v>
      </c>
      <c r="BK361" s="246">
        <f t="shared" si="89"/>
        <v>0</v>
      </c>
      <c r="BL361" s="138" t="s">
        <v>193</v>
      </c>
      <c r="BM361" s="245" t="s">
        <v>2539</v>
      </c>
    </row>
    <row r="362" spans="1:65" s="151" customFormat="1" ht="16.5" customHeight="1">
      <c r="A362" s="147"/>
      <c r="B362" s="148"/>
      <c r="C362" s="233" t="s">
        <v>77</v>
      </c>
      <c r="D362" s="233" t="s">
        <v>189</v>
      </c>
      <c r="E362" s="234" t="s">
        <v>2540</v>
      </c>
      <c r="F362" s="235" t="s">
        <v>2541</v>
      </c>
      <c r="G362" s="236" t="s">
        <v>2194</v>
      </c>
      <c r="H362" s="237">
        <v>40</v>
      </c>
      <c r="I362" s="88"/>
      <c r="J362" s="238">
        <f t="shared" si="80"/>
        <v>0</v>
      </c>
      <c r="K362" s="239"/>
      <c r="L362" s="148"/>
      <c r="M362" s="240" t="s">
        <v>1</v>
      </c>
      <c r="N362" s="241" t="s">
        <v>42</v>
      </c>
      <c r="O362" s="242"/>
      <c r="P362" s="243">
        <f t="shared" si="81"/>
        <v>0</v>
      </c>
      <c r="Q362" s="243">
        <v>0</v>
      </c>
      <c r="R362" s="243">
        <f t="shared" si="82"/>
        <v>0</v>
      </c>
      <c r="S362" s="243">
        <v>0</v>
      </c>
      <c r="T362" s="244">
        <f t="shared" si="83"/>
        <v>0</v>
      </c>
      <c r="U362" s="147"/>
      <c r="V362" s="147"/>
      <c r="W362" s="147"/>
      <c r="X362" s="147"/>
      <c r="Y362" s="147"/>
      <c r="Z362" s="147"/>
      <c r="AA362" s="147"/>
      <c r="AB362" s="147"/>
      <c r="AC362" s="147"/>
      <c r="AD362" s="147"/>
      <c r="AE362" s="147"/>
      <c r="AR362" s="245" t="s">
        <v>193</v>
      </c>
      <c r="AT362" s="245" t="s">
        <v>189</v>
      </c>
      <c r="AU362" s="245" t="s">
        <v>86</v>
      </c>
      <c r="AY362" s="138" t="s">
        <v>187</v>
      </c>
      <c r="BE362" s="246">
        <f t="shared" si="84"/>
        <v>0</v>
      </c>
      <c r="BF362" s="246">
        <f t="shared" si="85"/>
        <v>0</v>
      </c>
      <c r="BG362" s="246">
        <f t="shared" si="86"/>
        <v>0</v>
      </c>
      <c r="BH362" s="246">
        <f t="shared" si="87"/>
        <v>0</v>
      </c>
      <c r="BI362" s="246">
        <f t="shared" si="88"/>
        <v>0</v>
      </c>
      <c r="BJ362" s="138" t="s">
        <v>84</v>
      </c>
      <c r="BK362" s="246">
        <f t="shared" si="89"/>
        <v>0</v>
      </c>
      <c r="BL362" s="138" t="s">
        <v>193</v>
      </c>
      <c r="BM362" s="245" t="s">
        <v>2542</v>
      </c>
    </row>
    <row r="363" spans="1:65" s="151" customFormat="1" ht="16.5" customHeight="1">
      <c r="A363" s="147"/>
      <c r="B363" s="148"/>
      <c r="C363" s="233" t="s">
        <v>77</v>
      </c>
      <c r="D363" s="233" t="s">
        <v>189</v>
      </c>
      <c r="E363" s="234" t="s">
        <v>2543</v>
      </c>
      <c r="F363" s="235" t="s">
        <v>2544</v>
      </c>
      <c r="G363" s="236" t="s">
        <v>2194</v>
      </c>
      <c r="H363" s="237">
        <v>120</v>
      </c>
      <c r="I363" s="88"/>
      <c r="J363" s="238">
        <f t="shared" si="80"/>
        <v>0</v>
      </c>
      <c r="K363" s="239"/>
      <c r="L363" s="148"/>
      <c r="M363" s="257" t="s">
        <v>1</v>
      </c>
      <c r="N363" s="258" t="s">
        <v>42</v>
      </c>
      <c r="O363" s="259"/>
      <c r="P363" s="260">
        <f t="shared" si="81"/>
        <v>0</v>
      </c>
      <c r="Q363" s="260">
        <v>0</v>
      </c>
      <c r="R363" s="260">
        <f t="shared" si="82"/>
        <v>0</v>
      </c>
      <c r="S363" s="260">
        <v>0</v>
      </c>
      <c r="T363" s="261">
        <f t="shared" si="83"/>
        <v>0</v>
      </c>
      <c r="U363" s="147"/>
      <c r="V363" s="147"/>
      <c r="W363" s="147"/>
      <c r="X363" s="147"/>
      <c r="Y363" s="147"/>
      <c r="Z363" s="147"/>
      <c r="AA363" s="147"/>
      <c r="AB363" s="147"/>
      <c r="AC363" s="147"/>
      <c r="AD363" s="147"/>
      <c r="AE363" s="147"/>
      <c r="AR363" s="245" t="s">
        <v>193</v>
      </c>
      <c r="AT363" s="245" t="s">
        <v>189</v>
      </c>
      <c r="AU363" s="245" t="s">
        <v>86</v>
      </c>
      <c r="AY363" s="138" t="s">
        <v>187</v>
      </c>
      <c r="BE363" s="246">
        <f t="shared" si="84"/>
        <v>0</v>
      </c>
      <c r="BF363" s="246">
        <f t="shared" si="85"/>
        <v>0</v>
      </c>
      <c r="BG363" s="246">
        <f t="shared" si="86"/>
        <v>0</v>
      </c>
      <c r="BH363" s="246">
        <f t="shared" si="87"/>
        <v>0</v>
      </c>
      <c r="BI363" s="246">
        <f t="shared" si="88"/>
        <v>0</v>
      </c>
      <c r="BJ363" s="138" t="s">
        <v>84</v>
      </c>
      <c r="BK363" s="246">
        <f t="shared" si="89"/>
        <v>0</v>
      </c>
      <c r="BL363" s="138" t="s">
        <v>193</v>
      </c>
      <c r="BM363" s="245" t="s">
        <v>2545</v>
      </c>
    </row>
    <row r="364" spans="1:65" s="151" customFormat="1" ht="6.95" customHeight="1">
      <c r="A364" s="147"/>
      <c r="B364" s="184"/>
      <c r="C364" s="185"/>
      <c r="D364" s="185"/>
      <c r="E364" s="185"/>
      <c r="F364" s="185"/>
      <c r="G364" s="185"/>
      <c r="H364" s="185"/>
      <c r="I364" s="185"/>
      <c r="J364" s="185"/>
      <c r="K364" s="185"/>
      <c r="L364" s="148"/>
      <c r="M364" s="147"/>
      <c r="O364" s="147"/>
      <c r="P364" s="147"/>
      <c r="Q364" s="147"/>
      <c r="R364" s="147"/>
      <c r="S364" s="147"/>
      <c r="T364" s="147"/>
      <c r="U364" s="147"/>
      <c r="V364" s="147"/>
      <c r="W364" s="147"/>
      <c r="X364" s="147"/>
      <c r="Y364" s="147"/>
      <c r="Z364" s="147"/>
      <c r="AA364" s="147"/>
      <c r="AB364" s="147"/>
      <c r="AC364" s="147"/>
      <c r="AD364" s="147"/>
      <c r="AE364" s="147"/>
    </row>
  </sheetData>
  <sheetProtection algorithmName="SHA-512" hashValue="+AFzT7lAwezd8amcah0CpeA/rpUeFLdm2Vl821n0+KzsrFVJ2eyumiRMjxT6a6JeHf2cKPrrLwGw7rdxE5qDqA==" saltValue="rH/o7xKIol/bepcsA6EhQQ==" spinCount="100000" sheet="1" objects="1" scenarios="1"/>
  <autoFilter ref="C129:K363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3"/>
  <sheetViews>
    <sheetView showGridLines="0" topLeftCell="A126" workbookViewId="0">
      <selection activeCell="I168" sqref="I168"/>
    </sheetView>
  </sheetViews>
  <sheetFormatPr defaultRowHeight="15"/>
  <cols>
    <col min="1" max="1" width="8.33203125" style="135" customWidth="1"/>
    <col min="2" max="2" width="1.1640625" style="135" customWidth="1"/>
    <col min="3" max="3" width="4.1640625" style="135" customWidth="1"/>
    <col min="4" max="4" width="4.33203125" style="135" customWidth="1"/>
    <col min="5" max="5" width="17.1640625" style="135" customWidth="1"/>
    <col min="6" max="6" width="50.83203125" style="135" customWidth="1"/>
    <col min="7" max="7" width="7.5" style="135" customWidth="1"/>
    <col min="8" max="8" width="14" style="135" customWidth="1"/>
    <col min="9" max="9" width="15.83203125" style="135" customWidth="1"/>
    <col min="10" max="10" width="22.33203125" style="135" customWidth="1"/>
    <col min="11" max="11" width="22.33203125" style="135" hidden="1" customWidth="1"/>
    <col min="12" max="12" width="9.33203125" style="135" customWidth="1"/>
    <col min="13" max="13" width="10.83203125" style="135" hidden="1" customWidth="1"/>
    <col min="14" max="14" width="9.33203125" style="135" hidden="1"/>
    <col min="15" max="20" width="14.1640625" style="135" hidden="1" customWidth="1"/>
    <col min="21" max="21" width="16.33203125" style="135" hidden="1" customWidth="1"/>
    <col min="22" max="22" width="12.33203125" style="135" customWidth="1"/>
    <col min="23" max="23" width="16.33203125" style="135" customWidth="1"/>
    <col min="24" max="24" width="12.33203125" style="135" customWidth="1"/>
    <col min="25" max="25" width="15" style="135" customWidth="1"/>
    <col min="26" max="26" width="11" style="135" customWidth="1"/>
    <col min="27" max="27" width="15" style="135" customWidth="1"/>
    <col min="28" max="28" width="16.33203125" style="135" customWidth="1"/>
    <col min="29" max="29" width="11" style="135" customWidth="1"/>
    <col min="30" max="30" width="15" style="135" customWidth="1"/>
    <col min="31" max="31" width="16.33203125" style="135" customWidth="1"/>
    <col min="32" max="43" width="9.33203125" style="135"/>
    <col min="44" max="65" width="9.33203125" style="135" hidden="1"/>
    <col min="66" max="16384" width="9.33203125" style="135"/>
  </cols>
  <sheetData>
    <row r="2" spans="1:46" ht="36.950000000000003" customHeight="1">
      <c r="L2" s="136" t="s">
        <v>5</v>
      </c>
      <c r="M2" s="137"/>
      <c r="N2" s="137"/>
      <c r="O2" s="137"/>
      <c r="P2" s="137"/>
      <c r="Q2" s="137"/>
      <c r="R2" s="137"/>
      <c r="S2" s="137"/>
      <c r="T2" s="137"/>
      <c r="U2" s="137"/>
      <c r="V2" s="137"/>
      <c r="AT2" s="138" t="s">
        <v>118</v>
      </c>
    </row>
    <row r="3" spans="1:46" ht="6.95" hidden="1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1"/>
      <c r="AT3" s="138" t="s">
        <v>86</v>
      </c>
    </row>
    <row r="4" spans="1:46" ht="24.95" hidden="1" customHeight="1">
      <c r="B4" s="141"/>
      <c r="D4" s="142" t="s">
        <v>137</v>
      </c>
      <c r="L4" s="141"/>
      <c r="M4" s="143" t="s">
        <v>10</v>
      </c>
      <c r="AT4" s="138" t="s">
        <v>3</v>
      </c>
    </row>
    <row r="5" spans="1:46" ht="6.95" hidden="1" customHeight="1">
      <c r="B5" s="141"/>
      <c r="L5" s="141"/>
    </row>
    <row r="6" spans="1:46" ht="12" hidden="1" customHeight="1">
      <c r="B6" s="141"/>
      <c r="D6" s="144" t="s">
        <v>16</v>
      </c>
      <c r="L6" s="141"/>
    </row>
    <row r="7" spans="1:46" ht="16.5" hidden="1" customHeight="1">
      <c r="B7" s="141"/>
      <c r="E7" s="145" t="str">
        <f>'Rekapitulace stavby'!K6</f>
        <v>Rekonstrukce měnírny Sad Boženy Němcové</v>
      </c>
      <c r="F7" s="146"/>
      <c r="G7" s="146"/>
      <c r="H7" s="146"/>
      <c r="L7" s="141"/>
    </row>
    <row r="8" spans="1:46" s="151" customFormat="1" ht="12" hidden="1" customHeight="1">
      <c r="A8" s="147"/>
      <c r="B8" s="148"/>
      <c r="C8" s="147"/>
      <c r="D8" s="144" t="s">
        <v>138</v>
      </c>
      <c r="E8" s="147"/>
      <c r="F8" s="147"/>
      <c r="G8" s="147"/>
      <c r="H8" s="147"/>
      <c r="I8" s="147"/>
      <c r="J8" s="147"/>
      <c r="K8" s="147"/>
      <c r="L8" s="150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</row>
    <row r="9" spans="1:46" s="151" customFormat="1" ht="16.5" hidden="1" customHeight="1">
      <c r="A9" s="147"/>
      <c r="B9" s="148"/>
      <c r="C9" s="147"/>
      <c r="D9" s="147"/>
      <c r="E9" s="152" t="s">
        <v>2546</v>
      </c>
      <c r="F9" s="149"/>
      <c r="G9" s="149"/>
      <c r="H9" s="149"/>
      <c r="I9" s="147"/>
      <c r="J9" s="147"/>
      <c r="K9" s="147"/>
      <c r="L9" s="150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</row>
    <row r="10" spans="1:46" s="151" customFormat="1" ht="11.25" hidden="1">
      <c r="A10" s="147"/>
      <c r="B10" s="148"/>
      <c r="C10" s="147"/>
      <c r="D10" s="147"/>
      <c r="E10" s="147"/>
      <c r="F10" s="147"/>
      <c r="G10" s="147"/>
      <c r="H10" s="147"/>
      <c r="I10" s="147"/>
      <c r="J10" s="147"/>
      <c r="K10" s="147"/>
      <c r="L10" s="150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</row>
    <row r="11" spans="1:46" s="151" customFormat="1" ht="12" hidden="1" customHeight="1">
      <c r="A11" s="147"/>
      <c r="B11" s="148"/>
      <c r="C11" s="147"/>
      <c r="D11" s="144" t="s">
        <v>18</v>
      </c>
      <c r="E11" s="147"/>
      <c r="F11" s="153" t="s">
        <v>1</v>
      </c>
      <c r="G11" s="147"/>
      <c r="H11" s="147"/>
      <c r="I11" s="144" t="s">
        <v>19</v>
      </c>
      <c r="J11" s="153" t="s">
        <v>1</v>
      </c>
      <c r="K11" s="147"/>
      <c r="L11" s="150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</row>
    <row r="12" spans="1:46" s="151" customFormat="1" ht="12" hidden="1" customHeight="1">
      <c r="A12" s="147"/>
      <c r="B12" s="148"/>
      <c r="C12" s="147"/>
      <c r="D12" s="144" t="s">
        <v>20</v>
      </c>
      <c r="E12" s="147"/>
      <c r="F12" s="153" t="s">
        <v>34</v>
      </c>
      <c r="G12" s="147"/>
      <c r="H12" s="147"/>
      <c r="I12" s="144" t="s">
        <v>22</v>
      </c>
      <c r="J12" s="154" t="str">
        <f>'Rekapitulace stavby'!AN8</f>
        <v>30. 6. 2020</v>
      </c>
      <c r="K12" s="147"/>
      <c r="L12" s="150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</row>
    <row r="13" spans="1:46" s="151" customFormat="1" ht="10.9" hidden="1" customHeight="1">
      <c r="A13" s="147"/>
      <c r="B13" s="148"/>
      <c r="C13" s="147"/>
      <c r="D13" s="147"/>
      <c r="E13" s="147"/>
      <c r="F13" s="147"/>
      <c r="G13" s="147"/>
      <c r="H13" s="147"/>
      <c r="I13" s="147"/>
      <c r="J13" s="147"/>
      <c r="K13" s="147"/>
      <c r="L13" s="150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</row>
    <row r="14" spans="1:46" s="151" customFormat="1" ht="12" hidden="1" customHeight="1">
      <c r="A14" s="147"/>
      <c r="B14" s="148"/>
      <c r="C14" s="147"/>
      <c r="D14" s="144" t="s">
        <v>24</v>
      </c>
      <c r="E14" s="147"/>
      <c r="F14" s="147"/>
      <c r="G14" s="147"/>
      <c r="H14" s="147"/>
      <c r="I14" s="144" t="s">
        <v>25</v>
      </c>
      <c r="J14" s="153" t="str">
        <f>IF('Rekapitulace stavby'!AN10="","",'Rekapitulace stavby'!AN10)</f>
        <v/>
      </c>
      <c r="K14" s="147"/>
      <c r="L14" s="150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</row>
    <row r="15" spans="1:46" s="151" customFormat="1" ht="18" hidden="1" customHeight="1">
      <c r="A15" s="147"/>
      <c r="B15" s="148"/>
      <c r="C15" s="147"/>
      <c r="D15" s="147"/>
      <c r="E15" s="153" t="str">
        <f>IF('Rekapitulace stavby'!E11="","",'Rekapitulace stavby'!E11)</f>
        <v>Dopravní podnik Ostrava a.s.</v>
      </c>
      <c r="F15" s="147"/>
      <c r="G15" s="147"/>
      <c r="H15" s="147"/>
      <c r="I15" s="144" t="s">
        <v>27</v>
      </c>
      <c r="J15" s="153" t="str">
        <f>IF('Rekapitulace stavby'!AN11="","",'Rekapitulace stavby'!AN11)</f>
        <v/>
      </c>
      <c r="K15" s="147"/>
      <c r="L15" s="150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</row>
    <row r="16" spans="1:46" s="151" customFormat="1" ht="6.95" hidden="1" customHeight="1">
      <c r="A16" s="147"/>
      <c r="B16" s="148"/>
      <c r="C16" s="147"/>
      <c r="D16" s="147"/>
      <c r="E16" s="147"/>
      <c r="F16" s="147"/>
      <c r="G16" s="147"/>
      <c r="H16" s="147"/>
      <c r="I16" s="147"/>
      <c r="J16" s="147"/>
      <c r="K16" s="147"/>
      <c r="L16" s="150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</row>
    <row r="17" spans="1:31" s="151" customFormat="1" ht="12" hidden="1" customHeight="1">
      <c r="A17" s="147"/>
      <c r="B17" s="148"/>
      <c r="C17" s="147"/>
      <c r="D17" s="144" t="s">
        <v>28</v>
      </c>
      <c r="E17" s="147"/>
      <c r="F17" s="147"/>
      <c r="G17" s="147"/>
      <c r="H17" s="147"/>
      <c r="I17" s="144" t="s">
        <v>25</v>
      </c>
      <c r="J17" s="155" t="str">
        <f>'Rekapitulace stavby'!AN13</f>
        <v>Vyplň údaj</v>
      </c>
      <c r="K17" s="147"/>
      <c r="L17" s="150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</row>
    <row r="18" spans="1:31" s="151" customFormat="1" ht="18" hidden="1" customHeight="1">
      <c r="A18" s="147"/>
      <c r="B18" s="148"/>
      <c r="C18" s="147"/>
      <c r="D18" s="147"/>
      <c r="E18" s="156" t="str">
        <f>'Rekapitulace stavby'!E14</f>
        <v>Vyplň údaj</v>
      </c>
      <c r="F18" s="157"/>
      <c r="G18" s="157"/>
      <c r="H18" s="157"/>
      <c r="I18" s="144" t="s">
        <v>27</v>
      </c>
      <c r="J18" s="155" t="str">
        <f>'Rekapitulace stavby'!AN14</f>
        <v>Vyplň údaj</v>
      </c>
      <c r="K18" s="147"/>
      <c r="L18" s="150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</row>
    <row r="19" spans="1:31" s="151" customFormat="1" ht="6.95" hidden="1" customHeight="1">
      <c r="A19" s="147"/>
      <c r="B19" s="148"/>
      <c r="C19" s="147"/>
      <c r="D19" s="147"/>
      <c r="E19" s="147"/>
      <c r="F19" s="147"/>
      <c r="G19" s="147"/>
      <c r="H19" s="147"/>
      <c r="I19" s="147"/>
      <c r="J19" s="147"/>
      <c r="K19" s="147"/>
      <c r="L19" s="150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</row>
    <row r="20" spans="1:31" s="151" customFormat="1" ht="12" hidden="1" customHeight="1">
      <c r="A20" s="147"/>
      <c r="B20" s="148"/>
      <c r="C20" s="147"/>
      <c r="D20" s="144" t="s">
        <v>30</v>
      </c>
      <c r="E20" s="147"/>
      <c r="F20" s="147"/>
      <c r="G20" s="147"/>
      <c r="H20" s="147"/>
      <c r="I20" s="144" t="s">
        <v>25</v>
      </c>
      <c r="J20" s="153" t="str">
        <f>IF('Rekapitulace stavby'!AN16="","",'Rekapitulace stavby'!AN16)</f>
        <v/>
      </c>
      <c r="K20" s="147"/>
      <c r="L20" s="150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</row>
    <row r="21" spans="1:31" s="151" customFormat="1" ht="18" hidden="1" customHeight="1">
      <c r="A21" s="147"/>
      <c r="B21" s="148"/>
      <c r="C21" s="147"/>
      <c r="D21" s="147"/>
      <c r="E21" s="153" t="str">
        <f>IF('Rekapitulace stavby'!E17="","",'Rekapitulace stavby'!E17)</f>
        <v>Ing. Jaromír Ferdian</v>
      </c>
      <c r="F21" s="147"/>
      <c r="G21" s="147"/>
      <c r="H21" s="147"/>
      <c r="I21" s="144" t="s">
        <v>27</v>
      </c>
      <c r="J21" s="153" t="str">
        <f>IF('Rekapitulace stavby'!AN17="","",'Rekapitulace stavby'!AN17)</f>
        <v/>
      </c>
      <c r="K21" s="147"/>
      <c r="L21" s="150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</row>
    <row r="22" spans="1:31" s="151" customFormat="1" ht="6.95" hidden="1" customHeight="1">
      <c r="A22" s="147"/>
      <c r="B22" s="148"/>
      <c r="C22" s="147"/>
      <c r="D22" s="147"/>
      <c r="E22" s="147"/>
      <c r="F22" s="147"/>
      <c r="G22" s="147"/>
      <c r="H22" s="147"/>
      <c r="I22" s="147"/>
      <c r="J22" s="147"/>
      <c r="K22" s="147"/>
      <c r="L22" s="150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</row>
    <row r="23" spans="1:31" s="151" customFormat="1" ht="12" hidden="1" customHeight="1">
      <c r="A23" s="147"/>
      <c r="B23" s="148"/>
      <c r="C23" s="147"/>
      <c r="D23" s="144" t="s">
        <v>33</v>
      </c>
      <c r="E23" s="147"/>
      <c r="F23" s="147"/>
      <c r="G23" s="147"/>
      <c r="H23" s="147"/>
      <c r="I23" s="144" t="s">
        <v>25</v>
      </c>
      <c r="J23" s="153" t="str">
        <f>IF('Rekapitulace stavby'!AN19="","",'Rekapitulace stavby'!AN19)</f>
        <v/>
      </c>
      <c r="K23" s="147"/>
      <c r="L23" s="150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</row>
    <row r="24" spans="1:31" s="151" customFormat="1" ht="18" hidden="1" customHeight="1">
      <c r="A24" s="147"/>
      <c r="B24" s="148"/>
      <c r="C24" s="147"/>
      <c r="D24" s="147"/>
      <c r="E24" s="153" t="str">
        <f>IF('Rekapitulace stavby'!E20="","",'Rekapitulace stavby'!E20)</f>
        <v xml:space="preserve"> </v>
      </c>
      <c r="F24" s="147"/>
      <c r="G24" s="147"/>
      <c r="H24" s="147"/>
      <c r="I24" s="144" t="s">
        <v>27</v>
      </c>
      <c r="J24" s="153" t="str">
        <f>IF('Rekapitulace stavby'!AN20="","",'Rekapitulace stavby'!AN20)</f>
        <v/>
      </c>
      <c r="K24" s="147"/>
      <c r="L24" s="150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</row>
    <row r="25" spans="1:31" s="151" customFormat="1" ht="6.95" hidden="1" customHeight="1">
      <c r="A25" s="147"/>
      <c r="B25" s="148"/>
      <c r="C25" s="147"/>
      <c r="D25" s="147"/>
      <c r="E25" s="147"/>
      <c r="F25" s="147"/>
      <c r="G25" s="147"/>
      <c r="H25" s="147"/>
      <c r="I25" s="147"/>
      <c r="J25" s="147"/>
      <c r="K25" s="147"/>
      <c r="L25" s="150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1" s="151" customFormat="1" ht="12" hidden="1" customHeight="1">
      <c r="A26" s="147"/>
      <c r="B26" s="148"/>
      <c r="C26" s="147"/>
      <c r="D26" s="144" t="s">
        <v>35</v>
      </c>
      <c r="E26" s="147"/>
      <c r="F26" s="147"/>
      <c r="G26" s="147"/>
      <c r="H26" s="147"/>
      <c r="I26" s="147"/>
      <c r="J26" s="147"/>
      <c r="K26" s="147"/>
      <c r="L26" s="150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</row>
    <row r="27" spans="1:31" s="162" customFormat="1" ht="16.5" hidden="1" customHeight="1">
      <c r="A27" s="158"/>
      <c r="B27" s="159"/>
      <c r="C27" s="158"/>
      <c r="D27" s="158"/>
      <c r="E27" s="160" t="s">
        <v>1</v>
      </c>
      <c r="F27" s="160"/>
      <c r="G27" s="160"/>
      <c r="H27" s="160"/>
      <c r="I27" s="158"/>
      <c r="J27" s="158"/>
      <c r="K27" s="158"/>
      <c r="L27" s="161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</row>
    <row r="28" spans="1:31" s="151" customFormat="1" ht="6.95" hidden="1" customHeight="1">
      <c r="A28" s="147"/>
      <c r="B28" s="148"/>
      <c r="C28" s="147"/>
      <c r="D28" s="147"/>
      <c r="E28" s="147"/>
      <c r="F28" s="147"/>
      <c r="G28" s="147"/>
      <c r="H28" s="147"/>
      <c r="I28" s="147"/>
      <c r="J28" s="147"/>
      <c r="K28" s="147"/>
      <c r="L28" s="150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</row>
    <row r="29" spans="1:31" s="151" customFormat="1" ht="6.95" hidden="1" customHeight="1">
      <c r="A29" s="147"/>
      <c r="B29" s="148"/>
      <c r="C29" s="147"/>
      <c r="D29" s="163"/>
      <c r="E29" s="163"/>
      <c r="F29" s="163"/>
      <c r="G29" s="163"/>
      <c r="H29" s="163"/>
      <c r="I29" s="163"/>
      <c r="J29" s="163"/>
      <c r="K29" s="163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pans="1:31" s="151" customFormat="1" ht="25.35" hidden="1" customHeight="1">
      <c r="A30" s="147"/>
      <c r="B30" s="148"/>
      <c r="C30" s="147"/>
      <c r="D30" s="164" t="s">
        <v>37</v>
      </c>
      <c r="E30" s="147"/>
      <c r="F30" s="147"/>
      <c r="G30" s="147"/>
      <c r="H30" s="147"/>
      <c r="I30" s="147"/>
      <c r="J30" s="165">
        <f>ROUND(J128, 2)</f>
        <v>0</v>
      </c>
      <c r="K30" s="147"/>
      <c r="L30" s="150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</row>
    <row r="31" spans="1:31" s="151" customFormat="1" ht="6.95" hidden="1" customHeight="1">
      <c r="A31" s="147"/>
      <c r="B31" s="148"/>
      <c r="C31" s="147"/>
      <c r="D31" s="163"/>
      <c r="E31" s="163"/>
      <c r="F31" s="163"/>
      <c r="G31" s="163"/>
      <c r="H31" s="163"/>
      <c r="I31" s="163"/>
      <c r="J31" s="163"/>
      <c r="K31" s="163"/>
      <c r="L31" s="150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</row>
    <row r="32" spans="1:31" s="151" customFormat="1" ht="14.45" hidden="1" customHeight="1">
      <c r="A32" s="147"/>
      <c r="B32" s="148"/>
      <c r="C32" s="147"/>
      <c r="D32" s="147"/>
      <c r="E32" s="147"/>
      <c r="F32" s="166" t="s">
        <v>39</v>
      </c>
      <c r="G32" s="147"/>
      <c r="H32" s="147"/>
      <c r="I32" s="166" t="s">
        <v>38</v>
      </c>
      <c r="J32" s="166" t="s">
        <v>40</v>
      </c>
      <c r="K32" s="147"/>
      <c r="L32" s="150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</row>
    <row r="33" spans="1:31" s="151" customFormat="1" ht="14.45" hidden="1" customHeight="1">
      <c r="A33" s="147"/>
      <c r="B33" s="148"/>
      <c r="C33" s="147"/>
      <c r="D33" s="167" t="s">
        <v>41</v>
      </c>
      <c r="E33" s="144" t="s">
        <v>42</v>
      </c>
      <c r="F33" s="168">
        <f>ROUND((SUM(BE128:BE172)),  2)</f>
        <v>0</v>
      </c>
      <c r="G33" s="147"/>
      <c r="H33" s="147"/>
      <c r="I33" s="169">
        <v>0.21</v>
      </c>
      <c r="J33" s="168">
        <f>ROUND(((SUM(BE128:BE172))*I33),  2)</f>
        <v>0</v>
      </c>
      <c r="K33" s="147"/>
      <c r="L33" s="150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</row>
    <row r="34" spans="1:31" s="151" customFormat="1" ht="14.45" hidden="1" customHeight="1">
      <c r="A34" s="147"/>
      <c r="B34" s="148"/>
      <c r="C34" s="147"/>
      <c r="D34" s="147"/>
      <c r="E34" s="144" t="s">
        <v>43</v>
      </c>
      <c r="F34" s="168">
        <f>ROUND((SUM(BF128:BF172)),  2)</f>
        <v>0</v>
      </c>
      <c r="G34" s="147"/>
      <c r="H34" s="147"/>
      <c r="I34" s="169">
        <v>0.15</v>
      </c>
      <c r="J34" s="168">
        <f>ROUND(((SUM(BF128:BF172))*I34),  2)</f>
        <v>0</v>
      </c>
      <c r="K34" s="147"/>
      <c r="L34" s="150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</row>
    <row r="35" spans="1:31" s="151" customFormat="1" ht="14.45" hidden="1" customHeight="1">
      <c r="A35" s="147"/>
      <c r="B35" s="148"/>
      <c r="C35" s="147"/>
      <c r="D35" s="147"/>
      <c r="E35" s="144" t="s">
        <v>44</v>
      </c>
      <c r="F35" s="168">
        <f>ROUND((SUM(BG128:BG172)),  2)</f>
        <v>0</v>
      </c>
      <c r="G35" s="147"/>
      <c r="H35" s="147"/>
      <c r="I35" s="169">
        <v>0.21</v>
      </c>
      <c r="J35" s="168">
        <f>0</f>
        <v>0</v>
      </c>
      <c r="K35" s="147"/>
      <c r="L35" s="150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</row>
    <row r="36" spans="1:31" s="151" customFormat="1" ht="14.45" hidden="1" customHeight="1">
      <c r="A36" s="147"/>
      <c r="B36" s="148"/>
      <c r="C36" s="147"/>
      <c r="D36" s="147"/>
      <c r="E36" s="144" t="s">
        <v>45</v>
      </c>
      <c r="F36" s="168">
        <f>ROUND((SUM(BH128:BH172)),  2)</f>
        <v>0</v>
      </c>
      <c r="G36" s="147"/>
      <c r="H36" s="147"/>
      <c r="I36" s="169">
        <v>0.15</v>
      </c>
      <c r="J36" s="168">
        <f>0</f>
        <v>0</v>
      </c>
      <c r="K36" s="147"/>
      <c r="L36" s="150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</row>
    <row r="37" spans="1:31" s="151" customFormat="1" ht="14.45" hidden="1" customHeight="1">
      <c r="A37" s="147"/>
      <c r="B37" s="148"/>
      <c r="C37" s="147"/>
      <c r="D37" s="147"/>
      <c r="E37" s="144" t="s">
        <v>46</v>
      </c>
      <c r="F37" s="168">
        <f>ROUND((SUM(BI128:BI172)),  2)</f>
        <v>0</v>
      </c>
      <c r="G37" s="147"/>
      <c r="H37" s="147"/>
      <c r="I37" s="169">
        <v>0</v>
      </c>
      <c r="J37" s="168">
        <f>0</f>
        <v>0</v>
      </c>
      <c r="K37" s="147"/>
      <c r="L37" s="150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</row>
    <row r="38" spans="1:31" s="151" customFormat="1" ht="6.95" hidden="1" customHeight="1">
      <c r="A38" s="147"/>
      <c r="B38" s="148"/>
      <c r="C38" s="147"/>
      <c r="D38" s="147"/>
      <c r="E38" s="147"/>
      <c r="F38" s="147"/>
      <c r="G38" s="147"/>
      <c r="H38" s="147"/>
      <c r="I38" s="147"/>
      <c r="J38" s="147"/>
      <c r="K38" s="147"/>
      <c r="L38" s="150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</row>
    <row r="39" spans="1:31" s="151" customFormat="1" ht="25.35" hidden="1" customHeight="1">
      <c r="A39" s="147"/>
      <c r="B39" s="148"/>
      <c r="C39" s="170"/>
      <c r="D39" s="171" t="s">
        <v>47</v>
      </c>
      <c r="E39" s="172"/>
      <c r="F39" s="172"/>
      <c r="G39" s="173" t="s">
        <v>48</v>
      </c>
      <c r="H39" s="174" t="s">
        <v>49</v>
      </c>
      <c r="I39" s="172"/>
      <c r="J39" s="175">
        <f>SUM(J30:J37)</f>
        <v>0</v>
      </c>
      <c r="K39" s="176"/>
      <c r="L39" s="150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</row>
    <row r="40" spans="1:31" s="151" customFormat="1" ht="14.45" hidden="1" customHeight="1">
      <c r="A40" s="147"/>
      <c r="B40" s="148"/>
      <c r="C40" s="147"/>
      <c r="D40" s="147"/>
      <c r="E40" s="147"/>
      <c r="F40" s="147"/>
      <c r="G40" s="147"/>
      <c r="H40" s="147"/>
      <c r="I40" s="147"/>
      <c r="J40" s="147"/>
      <c r="K40" s="147"/>
      <c r="L40" s="150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</row>
    <row r="41" spans="1:31" ht="14.45" hidden="1" customHeight="1">
      <c r="B41" s="141"/>
      <c r="L41" s="141"/>
    </row>
    <row r="42" spans="1:31" ht="14.45" hidden="1" customHeight="1">
      <c r="B42" s="141"/>
      <c r="L42" s="141"/>
    </row>
    <row r="43" spans="1:31" ht="14.45" hidden="1" customHeight="1">
      <c r="B43" s="141"/>
      <c r="L43" s="141"/>
    </row>
    <row r="44" spans="1:31" ht="14.45" hidden="1" customHeight="1">
      <c r="B44" s="141"/>
      <c r="L44" s="141"/>
    </row>
    <row r="45" spans="1:31" ht="14.45" hidden="1" customHeight="1">
      <c r="B45" s="141"/>
      <c r="L45" s="141"/>
    </row>
    <row r="46" spans="1:31" ht="14.45" hidden="1" customHeight="1">
      <c r="B46" s="141"/>
      <c r="L46" s="141"/>
    </row>
    <row r="47" spans="1:31" ht="14.45" hidden="1" customHeight="1">
      <c r="B47" s="141"/>
      <c r="L47" s="141"/>
    </row>
    <row r="48" spans="1:31" ht="14.45" hidden="1" customHeight="1">
      <c r="B48" s="141"/>
      <c r="L48" s="141"/>
    </row>
    <row r="49" spans="1:31" ht="14.45" hidden="1" customHeight="1">
      <c r="B49" s="141"/>
      <c r="L49" s="141"/>
    </row>
    <row r="50" spans="1:31" s="151" customFormat="1" ht="14.45" hidden="1" customHeight="1">
      <c r="B50" s="150"/>
      <c r="D50" s="177" t="s">
        <v>50</v>
      </c>
      <c r="E50" s="178"/>
      <c r="F50" s="178"/>
      <c r="G50" s="177" t="s">
        <v>51</v>
      </c>
      <c r="H50" s="178"/>
      <c r="I50" s="178"/>
      <c r="J50" s="178"/>
      <c r="K50" s="178"/>
      <c r="L50" s="150"/>
    </row>
    <row r="51" spans="1:31" ht="11.25" hidden="1">
      <c r="B51" s="141"/>
      <c r="L51" s="141"/>
    </row>
    <row r="52" spans="1:31" ht="11.25" hidden="1">
      <c r="B52" s="141"/>
      <c r="L52" s="141"/>
    </row>
    <row r="53" spans="1:31" ht="11.25" hidden="1">
      <c r="B53" s="141"/>
      <c r="L53" s="141"/>
    </row>
    <row r="54" spans="1:31" ht="11.25" hidden="1">
      <c r="B54" s="141"/>
      <c r="L54" s="141"/>
    </row>
    <row r="55" spans="1:31" ht="11.25" hidden="1">
      <c r="B55" s="141"/>
      <c r="L55" s="141"/>
    </row>
    <row r="56" spans="1:31" ht="11.25" hidden="1">
      <c r="B56" s="141"/>
      <c r="L56" s="141"/>
    </row>
    <row r="57" spans="1:31" ht="11.25" hidden="1">
      <c r="B57" s="141"/>
      <c r="L57" s="141"/>
    </row>
    <row r="58" spans="1:31" ht="11.25" hidden="1">
      <c r="B58" s="141"/>
      <c r="L58" s="141"/>
    </row>
    <row r="59" spans="1:31" ht="11.25" hidden="1">
      <c r="B59" s="141"/>
      <c r="L59" s="141"/>
    </row>
    <row r="60" spans="1:31" ht="11.25" hidden="1">
      <c r="B60" s="141"/>
      <c r="L60" s="141"/>
    </row>
    <row r="61" spans="1:31" s="151" customFormat="1" ht="12.75" hidden="1">
      <c r="A61" s="147"/>
      <c r="B61" s="148"/>
      <c r="C61" s="147"/>
      <c r="D61" s="179" t="s">
        <v>52</v>
      </c>
      <c r="E61" s="180"/>
      <c r="F61" s="181" t="s">
        <v>53</v>
      </c>
      <c r="G61" s="179" t="s">
        <v>52</v>
      </c>
      <c r="H61" s="180"/>
      <c r="I61" s="180"/>
      <c r="J61" s="182" t="s">
        <v>53</v>
      </c>
      <c r="K61" s="180"/>
      <c r="L61" s="150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</row>
    <row r="62" spans="1:31" ht="11.25" hidden="1">
      <c r="B62" s="141"/>
      <c r="L62" s="141"/>
    </row>
    <row r="63" spans="1:31" ht="11.25" hidden="1">
      <c r="B63" s="141"/>
      <c r="L63" s="141"/>
    </row>
    <row r="64" spans="1:31" ht="11.25" hidden="1">
      <c r="B64" s="141"/>
      <c r="L64" s="141"/>
    </row>
    <row r="65" spans="1:31" s="151" customFormat="1" ht="12.75" hidden="1">
      <c r="A65" s="147"/>
      <c r="B65" s="148"/>
      <c r="C65" s="147"/>
      <c r="D65" s="177" t="s">
        <v>54</v>
      </c>
      <c r="E65" s="183"/>
      <c r="F65" s="183"/>
      <c r="G65" s="177" t="s">
        <v>55</v>
      </c>
      <c r="H65" s="183"/>
      <c r="I65" s="183"/>
      <c r="J65" s="183"/>
      <c r="K65" s="183"/>
      <c r="L65" s="150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</row>
    <row r="66" spans="1:31" ht="11.25" hidden="1">
      <c r="B66" s="141"/>
      <c r="L66" s="141"/>
    </row>
    <row r="67" spans="1:31" ht="11.25" hidden="1">
      <c r="B67" s="141"/>
      <c r="L67" s="141"/>
    </row>
    <row r="68" spans="1:31" ht="11.25" hidden="1">
      <c r="B68" s="141"/>
      <c r="L68" s="141"/>
    </row>
    <row r="69" spans="1:31" ht="11.25" hidden="1">
      <c r="B69" s="141"/>
      <c r="L69" s="141"/>
    </row>
    <row r="70" spans="1:31" ht="11.25" hidden="1">
      <c r="B70" s="141"/>
      <c r="L70" s="141"/>
    </row>
    <row r="71" spans="1:31" ht="11.25" hidden="1">
      <c r="B71" s="141"/>
      <c r="L71" s="141"/>
    </row>
    <row r="72" spans="1:31" ht="11.25" hidden="1">
      <c r="B72" s="141"/>
      <c r="L72" s="141"/>
    </row>
    <row r="73" spans="1:31" ht="11.25" hidden="1">
      <c r="B73" s="141"/>
      <c r="L73" s="141"/>
    </row>
    <row r="74" spans="1:31" ht="11.25" hidden="1">
      <c r="B74" s="141"/>
      <c r="L74" s="141"/>
    </row>
    <row r="75" spans="1:31" ht="11.25" hidden="1">
      <c r="B75" s="141"/>
      <c r="L75" s="141"/>
    </row>
    <row r="76" spans="1:31" s="151" customFormat="1" ht="12.75" hidden="1">
      <c r="A76" s="147"/>
      <c r="B76" s="148"/>
      <c r="C76" s="147"/>
      <c r="D76" s="179" t="s">
        <v>52</v>
      </c>
      <c r="E76" s="180"/>
      <c r="F76" s="181" t="s">
        <v>53</v>
      </c>
      <c r="G76" s="179" t="s">
        <v>52</v>
      </c>
      <c r="H76" s="180"/>
      <c r="I76" s="180"/>
      <c r="J76" s="182" t="s">
        <v>53</v>
      </c>
      <c r="K76" s="180"/>
      <c r="L76" s="150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</row>
    <row r="77" spans="1:31" s="151" customFormat="1" ht="14.45" hidden="1" customHeight="1">
      <c r="A77" s="14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150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</row>
    <row r="78" spans="1:31" ht="11.25" hidden="1"/>
    <row r="79" spans="1:31" ht="11.25" hidden="1"/>
    <row r="80" spans="1:31" ht="11.25" hidden="1"/>
    <row r="81" spans="1:47" s="151" customFormat="1" ht="6.95" customHeight="1">
      <c r="A81" s="14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150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</row>
    <row r="82" spans="1:47" s="151" customFormat="1" ht="24.95" customHeight="1">
      <c r="A82" s="147"/>
      <c r="B82" s="148"/>
      <c r="C82" s="142" t="s">
        <v>142</v>
      </c>
      <c r="D82" s="147"/>
      <c r="E82" s="147"/>
      <c r="F82" s="147"/>
      <c r="G82" s="147"/>
      <c r="H82" s="147"/>
      <c r="I82" s="147"/>
      <c r="J82" s="147"/>
      <c r="K82" s="147"/>
      <c r="L82" s="150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47" s="151" customFormat="1" ht="6.95" customHeight="1">
      <c r="A83" s="147"/>
      <c r="B83" s="148"/>
      <c r="C83" s="147"/>
      <c r="D83" s="147"/>
      <c r="E83" s="147"/>
      <c r="F83" s="147"/>
      <c r="G83" s="147"/>
      <c r="H83" s="147"/>
      <c r="I83" s="147"/>
      <c r="J83" s="147"/>
      <c r="K83" s="147"/>
      <c r="L83" s="150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</row>
    <row r="84" spans="1:47" s="151" customFormat="1" ht="12" customHeight="1">
      <c r="A84" s="147"/>
      <c r="B84" s="148"/>
      <c r="C84" s="144" t="s">
        <v>16</v>
      </c>
      <c r="D84" s="147"/>
      <c r="E84" s="147"/>
      <c r="F84" s="147"/>
      <c r="G84" s="147"/>
      <c r="H84" s="147"/>
      <c r="I84" s="147"/>
      <c r="J84" s="147"/>
      <c r="K84" s="147"/>
      <c r="L84" s="150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</row>
    <row r="85" spans="1:47" s="151" customFormat="1" ht="16.5" customHeight="1">
      <c r="A85" s="147"/>
      <c r="B85" s="148"/>
      <c r="C85" s="147"/>
      <c r="D85" s="147"/>
      <c r="E85" s="145" t="str">
        <f>E7</f>
        <v>Rekonstrukce měnírny Sad Boženy Němcové</v>
      </c>
      <c r="F85" s="146"/>
      <c r="G85" s="146"/>
      <c r="H85" s="146"/>
      <c r="I85" s="147"/>
      <c r="J85" s="147"/>
      <c r="K85" s="147"/>
      <c r="L85" s="150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</row>
    <row r="86" spans="1:47" s="151" customFormat="1" ht="12" customHeight="1">
      <c r="A86" s="147"/>
      <c r="B86" s="148"/>
      <c r="C86" s="144" t="s">
        <v>138</v>
      </c>
      <c r="D86" s="147"/>
      <c r="E86" s="147"/>
      <c r="F86" s="147"/>
      <c r="G86" s="147"/>
      <c r="H86" s="147"/>
      <c r="I86" s="147"/>
      <c r="J86" s="147"/>
      <c r="K86" s="147"/>
      <c r="L86" s="150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</row>
    <row r="87" spans="1:47" s="151" customFormat="1" ht="16.5" customHeight="1">
      <c r="A87" s="147"/>
      <c r="B87" s="148"/>
      <c r="C87" s="147"/>
      <c r="D87" s="147"/>
      <c r="E87" s="152" t="str">
        <f>E9</f>
        <v>PS3 - Stejnosměrné zařízení</v>
      </c>
      <c r="F87" s="149"/>
      <c r="G87" s="149"/>
      <c r="H87" s="149"/>
      <c r="I87" s="147"/>
      <c r="J87" s="147"/>
      <c r="K87" s="147"/>
      <c r="L87" s="150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</row>
    <row r="88" spans="1:47" s="151" customFormat="1" ht="6.95" customHeight="1">
      <c r="A88" s="147"/>
      <c r="B88" s="148"/>
      <c r="C88" s="147"/>
      <c r="D88" s="147"/>
      <c r="E88" s="147"/>
      <c r="F88" s="147"/>
      <c r="G88" s="147"/>
      <c r="H88" s="147"/>
      <c r="I88" s="147"/>
      <c r="J88" s="147"/>
      <c r="K88" s="147"/>
      <c r="L88" s="150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</row>
    <row r="89" spans="1:47" s="151" customFormat="1" ht="12" customHeight="1">
      <c r="A89" s="147"/>
      <c r="B89" s="148"/>
      <c r="C89" s="144" t="s">
        <v>20</v>
      </c>
      <c r="D89" s="147"/>
      <c r="E89" s="147"/>
      <c r="F89" s="153" t="str">
        <f>F12</f>
        <v xml:space="preserve"> </v>
      </c>
      <c r="G89" s="147"/>
      <c r="H89" s="147"/>
      <c r="I89" s="144" t="s">
        <v>22</v>
      </c>
      <c r="J89" s="154" t="str">
        <f>IF(J12="","",J12)</f>
        <v>30. 6. 2020</v>
      </c>
      <c r="K89" s="147"/>
      <c r="L89" s="150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</row>
    <row r="90" spans="1:47" s="151" customFormat="1" ht="6.95" customHeight="1">
      <c r="A90" s="147"/>
      <c r="B90" s="148"/>
      <c r="C90" s="147"/>
      <c r="D90" s="147"/>
      <c r="E90" s="147"/>
      <c r="F90" s="147"/>
      <c r="G90" s="147"/>
      <c r="H90" s="147"/>
      <c r="I90" s="147"/>
      <c r="J90" s="147"/>
      <c r="K90" s="147"/>
      <c r="L90" s="150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</row>
    <row r="91" spans="1:47" s="151" customFormat="1" ht="15.2" customHeight="1">
      <c r="A91" s="147"/>
      <c r="B91" s="148"/>
      <c r="C91" s="144" t="s">
        <v>24</v>
      </c>
      <c r="D91" s="147"/>
      <c r="E91" s="147"/>
      <c r="F91" s="153" t="str">
        <f>E15</f>
        <v>Dopravní podnik Ostrava a.s.</v>
      </c>
      <c r="G91" s="147"/>
      <c r="H91" s="147"/>
      <c r="I91" s="144" t="s">
        <v>30</v>
      </c>
      <c r="J91" s="188" t="str">
        <f>E21</f>
        <v>Ing. Jaromír Ferdian</v>
      </c>
      <c r="K91" s="147"/>
      <c r="L91" s="150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</row>
    <row r="92" spans="1:47" s="151" customFormat="1" ht="15.2" customHeight="1">
      <c r="A92" s="147"/>
      <c r="B92" s="148"/>
      <c r="C92" s="144" t="s">
        <v>28</v>
      </c>
      <c r="D92" s="147"/>
      <c r="E92" s="147"/>
      <c r="F92" s="262" t="str">
        <f>IF(E18="","",E18)</f>
        <v>Vyplň údaj</v>
      </c>
      <c r="G92" s="147"/>
      <c r="H92" s="147"/>
      <c r="I92" s="144" t="s">
        <v>33</v>
      </c>
      <c r="J92" s="263" t="str">
        <f>E24</f>
        <v xml:space="preserve"> </v>
      </c>
      <c r="K92" s="147"/>
      <c r="L92" s="150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</row>
    <row r="93" spans="1:47" s="151" customFormat="1" ht="10.35" customHeight="1">
      <c r="A93" s="147"/>
      <c r="B93" s="148"/>
      <c r="C93" s="147"/>
      <c r="D93" s="147"/>
      <c r="E93" s="147"/>
      <c r="F93" s="147"/>
      <c r="G93" s="147"/>
      <c r="H93" s="147"/>
      <c r="I93" s="147"/>
      <c r="J93" s="147"/>
      <c r="K93" s="147"/>
      <c r="L93" s="150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</row>
    <row r="94" spans="1:47" s="151" customFormat="1" ht="29.25" customHeight="1">
      <c r="A94" s="147"/>
      <c r="B94" s="148"/>
      <c r="C94" s="189" t="s">
        <v>143</v>
      </c>
      <c r="D94" s="170"/>
      <c r="E94" s="170"/>
      <c r="F94" s="170"/>
      <c r="G94" s="170"/>
      <c r="H94" s="170"/>
      <c r="I94" s="170"/>
      <c r="J94" s="190" t="s">
        <v>144</v>
      </c>
      <c r="K94" s="170"/>
      <c r="L94" s="150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</row>
    <row r="95" spans="1:47" s="151" customFormat="1" ht="10.35" customHeight="1">
      <c r="A95" s="147"/>
      <c r="B95" s="148"/>
      <c r="C95" s="147"/>
      <c r="D95" s="147"/>
      <c r="E95" s="147"/>
      <c r="F95" s="147"/>
      <c r="G95" s="147"/>
      <c r="H95" s="147"/>
      <c r="I95" s="147"/>
      <c r="J95" s="147"/>
      <c r="K95" s="147"/>
      <c r="L95" s="150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</row>
    <row r="96" spans="1:47" s="151" customFormat="1" ht="22.9" customHeight="1">
      <c r="A96" s="147"/>
      <c r="B96" s="148"/>
      <c r="C96" s="191" t="s">
        <v>145</v>
      </c>
      <c r="D96" s="147"/>
      <c r="E96" s="147"/>
      <c r="F96" s="147"/>
      <c r="G96" s="147"/>
      <c r="H96" s="147"/>
      <c r="I96" s="147"/>
      <c r="J96" s="165">
        <f>J128</f>
        <v>0</v>
      </c>
      <c r="K96" s="147"/>
      <c r="L96" s="150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U96" s="138" t="s">
        <v>146</v>
      </c>
    </row>
    <row r="97" spans="1:31" s="192" customFormat="1" ht="24.95" customHeight="1">
      <c r="B97" s="193"/>
      <c r="D97" s="194" t="s">
        <v>2547</v>
      </c>
      <c r="E97" s="195"/>
      <c r="F97" s="195"/>
      <c r="G97" s="195"/>
      <c r="H97" s="195"/>
      <c r="I97" s="195"/>
      <c r="J97" s="196">
        <f>J129</f>
        <v>0</v>
      </c>
      <c r="L97" s="193"/>
    </row>
    <row r="98" spans="1:31" s="197" customFormat="1" ht="19.899999999999999" customHeight="1">
      <c r="B98" s="198"/>
      <c r="D98" s="199" t="s">
        <v>2548</v>
      </c>
      <c r="E98" s="200"/>
      <c r="F98" s="200"/>
      <c r="G98" s="200"/>
      <c r="H98" s="200"/>
      <c r="I98" s="200"/>
      <c r="J98" s="201">
        <f>J131</f>
        <v>0</v>
      </c>
      <c r="L98" s="198"/>
    </row>
    <row r="99" spans="1:31" s="197" customFormat="1" ht="19.899999999999999" customHeight="1">
      <c r="B99" s="198"/>
      <c r="D99" s="199" t="s">
        <v>2549</v>
      </c>
      <c r="E99" s="200"/>
      <c r="F99" s="200"/>
      <c r="G99" s="200"/>
      <c r="H99" s="200"/>
      <c r="I99" s="200"/>
      <c r="J99" s="201">
        <f>J133</f>
        <v>0</v>
      </c>
      <c r="L99" s="198"/>
    </row>
    <row r="100" spans="1:31" s="197" customFormat="1" ht="19.899999999999999" customHeight="1">
      <c r="B100" s="198"/>
      <c r="D100" s="199" t="s">
        <v>2550</v>
      </c>
      <c r="E100" s="200"/>
      <c r="F100" s="200"/>
      <c r="G100" s="200"/>
      <c r="H100" s="200"/>
      <c r="I100" s="200"/>
      <c r="J100" s="201">
        <f>J144</f>
        <v>0</v>
      </c>
      <c r="L100" s="198"/>
    </row>
    <row r="101" spans="1:31" s="192" customFormat="1" ht="24.95" customHeight="1">
      <c r="B101" s="193"/>
      <c r="D101" s="194" t="s">
        <v>2551</v>
      </c>
      <c r="E101" s="195"/>
      <c r="F101" s="195"/>
      <c r="G101" s="195"/>
      <c r="H101" s="195"/>
      <c r="I101" s="195"/>
      <c r="J101" s="196">
        <f>J151</f>
        <v>0</v>
      </c>
      <c r="L101" s="193"/>
    </row>
    <row r="102" spans="1:31" s="197" customFormat="1" ht="19.899999999999999" customHeight="1">
      <c r="B102" s="198"/>
      <c r="D102" s="199" t="s">
        <v>2552</v>
      </c>
      <c r="E102" s="200"/>
      <c r="F102" s="200"/>
      <c r="G102" s="200"/>
      <c r="H102" s="200"/>
      <c r="I102" s="200"/>
      <c r="J102" s="201">
        <f>J152</f>
        <v>0</v>
      </c>
      <c r="L102" s="198"/>
    </row>
    <row r="103" spans="1:31" s="197" customFormat="1" ht="19.899999999999999" customHeight="1">
      <c r="B103" s="198"/>
      <c r="D103" s="199" t="s">
        <v>2553</v>
      </c>
      <c r="E103" s="200"/>
      <c r="F103" s="200"/>
      <c r="G103" s="200"/>
      <c r="H103" s="200"/>
      <c r="I103" s="200"/>
      <c r="J103" s="201">
        <f>J154</f>
        <v>0</v>
      </c>
      <c r="L103" s="198"/>
    </row>
    <row r="104" spans="1:31" s="197" customFormat="1" ht="19.899999999999999" customHeight="1">
      <c r="B104" s="198"/>
      <c r="D104" s="199" t="s">
        <v>2554</v>
      </c>
      <c r="E104" s="200"/>
      <c r="F104" s="200"/>
      <c r="G104" s="200"/>
      <c r="H104" s="200"/>
      <c r="I104" s="200"/>
      <c r="J104" s="201">
        <f>J156</f>
        <v>0</v>
      </c>
      <c r="L104" s="198"/>
    </row>
    <row r="105" spans="1:31" s="192" customFormat="1" ht="24.95" customHeight="1">
      <c r="B105" s="193"/>
      <c r="D105" s="194" t="s">
        <v>2555</v>
      </c>
      <c r="E105" s="195"/>
      <c r="F105" s="195"/>
      <c r="G105" s="195"/>
      <c r="H105" s="195"/>
      <c r="I105" s="195"/>
      <c r="J105" s="196">
        <f>J162</f>
        <v>0</v>
      </c>
      <c r="L105" s="193"/>
    </row>
    <row r="106" spans="1:31" s="197" customFormat="1" ht="19.899999999999999" customHeight="1">
      <c r="B106" s="198"/>
      <c r="D106" s="199" t="s">
        <v>2556</v>
      </c>
      <c r="E106" s="200"/>
      <c r="F106" s="200"/>
      <c r="G106" s="200"/>
      <c r="H106" s="200"/>
      <c r="I106" s="200"/>
      <c r="J106" s="201">
        <f>J163</f>
        <v>0</v>
      </c>
      <c r="L106" s="198"/>
    </row>
    <row r="107" spans="1:31" s="197" customFormat="1" ht="19.899999999999999" customHeight="1">
      <c r="B107" s="198"/>
      <c r="D107" s="199" t="s">
        <v>2557</v>
      </c>
      <c r="E107" s="200"/>
      <c r="F107" s="200"/>
      <c r="G107" s="200"/>
      <c r="H107" s="200"/>
      <c r="I107" s="200"/>
      <c r="J107" s="201">
        <f>J165</f>
        <v>0</v>
      </c>
      <c r="L107" s="198"/>
    </row>
    <row r="108" spans="1:31" s="197" customFormat="1" ht="19.899999999999999" customHeight="1">
      <c r="B108" s="198"/>
      <c r="D108" s="199" t="s">
        <v>2558</v>
      </c>
      <c r="E108" s="200"/>
      <c r="F108" s="200"/>
      <c r="G108" s="200"/>
      <c r="H108" s="200"/>
      <c r="I108" s="200"/>
      <c r="J108" s="201">
        <f>J167</f>
        <v>0</v>
      </c>
      <c r="L108" s="198"/>
    </row>
    <row r="109" spans="1:31" s="151" customFormat="1" ht="21.75" customHeight="1">
      <c r="A109" s="147"/>
      <c r="B109" s="148"/>
      <c r="C109" s="147"/>
      <c r="D109" s="147"/>
      <c r="E109" s="147"/>
      <c r="F109" s="147"/>
      <c r="G109" s="147"/>
      <c r="H109" s="147"/>
      <c r="I109" s="147"/>
      <c r="J109" s="147"/>
      <c r="K109" s="147"/>
      <c r="L109" s="150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</row>
    <row r="110" spans="1:31" s="151" customFormat="1" ht="6.95" customHeight="1">
      <c r="A110" s="147"/>
      <c r="B110" s="184"/>
      <c r="C110" s="185"/>
      <c r="D110" s="185"/>
      <c r="E110" s="185"/>
      <c r="F110" s="185"/>
      <c r="G110" s="185"/>
      <c r="H110" s="185"/>
      <c r="I110" s="185"/>
      <c r="J110" s="185"/>
      <c r="K110" s="185"/>
      <c r="L110" s="150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</row>
    <row r="114" spans="1:63" s="151" customFormat="1" ht="6.95" customHeight="1">
      <c r="A114" s="147"/>
      <c r="B114" s="186"/>
      <c r="C114" s="187"/>
      <c r="D114" s="187"/>
      <c r="E114" s="187"/>
      <c r="F114" s="187"/>
      <c r="G114" s="187"/>
      <c r="H114" s="187"/>
      <c r="I114" s="187"/>
      <c r="J114" s="187"/>
      <c r="K114" s="187"/>
      <c r="L114" s="150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</row>
    <row r="115" spans="1:63" s="151" customFormat="1" ht="24.95" customHeight="1">
      <c r="A115" s="147"/>
      <c r="B115" s="148"/>
      <c r="C115" s="142" t="s">
        <v>172</v>
      </c>
      <c r="D115" s="147"/>
      <c r="E115" s="147"/>
      <c r="F115" s="147"/>
      <c r="G115" s="147"/>
      <c r="H115" s="147"/>
      <c r="I115" s="147"/>
      <c r="J115" s="147"/>
      <c r="K115" s="147"/>
      <c r="L115" s="150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</row>
    <row r="116" spans="1:63" s="151" customFormat="1" ht="6.95" customHeight="1">
      <c r="A116" s="147"/>
      <c r="B116" s="148"/>
      <c r="C116" s="147"/>
      <c r="D116" s="147"/>
      <c r="E116" s="147"/>
      <c r="F116" s="147"/>
      <c r="G116" s="147"/>
      <c r="H116" s="147"/>
      <c r="I116" s="147"/>
      <c r="J116" s="147"/>
      <c r="K116" s="147"/>
      <c r="L116" s="150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</row>
    <row r="117" spans="1:63" s="151" customFormat="1" ht="12" customHeight="1">
      <c r="A117" s="147"/>
      <c r="B117" s="148"/>
      <c r="C117" s="144" t="s">
        <v>16</v>
      </c>
      <c r="D117" s="147"/>
      <c r="E117" s="147"/>
      <c r="F117" s="147"/>
      <c r="G117" s="147"/>
      <c r="H117" s="147"/>
      <c r="I117" s="147"/>
      <c r="J117" s="147"/>
      <c r="K117" s="147"/>
      <c r="L117" s="150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</row>
    <row r="118" spans="1:63" s="151" customFormat="1" ht="16.5" customHeight="1">
      <c r="A118" s="147"/>
      <c r="B118" s="148"/>
      <c r="C118" s="147"/>
      <c r="D118" s="147"/>
      <c r="E118" s="145" t="str">
        <f>E7</f>
        <v>Rekonstrukce měnírny Sad Boženy Němcové</v>
      </c>
      <c r="F118" s="146"/>
      <c r="G118" s="146"/>
      <c r="H118" s="146"/>
      <c r="I118" s="147"/>
      <c r="J118" s="147"/>
      <c r="K118" s="147"/>
      <c r="L118" s="150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</row>
    <row r="119" spans="1:63" s="151" customFormat="1" ht="12" customHeight="1">
      <c r="A119" s="147"/>
      <c r="B119" s="148"/>
      <c r="C119" s="144" t="s">
        <v>138</v>
      </c>
      <c r="D119" s="147"/>
      <c r="E119" s="147"/>
      <c r="F119" s="147"/>
      <c r="G119" s="147"/>
      <c r="H119" s="147"/>
      <c r="I119" s="147"/>
      <c r="J119" s="147"/>
      <c r="K119" s="147"/>
      <c r="L119" s="150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</row>
    <row r="120" spans="1:63" s="151" customFormat="1" ht="16.5" customHeight="1">
      <c r="A120" s="147"/>
      <c r="B120" s="148"/>
      <c r="C120" s="147"/>
      <c r="D120" s="147"/>
      <c r="E120" s="152" t="str">
        <f>E9</f>
        <v>PS3 - Stejnosměrné zařízení</v>
      </c>
      <c r="F120" s="149"/>
      <c r="G120" s="149"/>
      <c r="H120" s="149"/>
      <c r="I120" s="147"/>
      <c r="J120" s="147"/>
      <c r="K120" s="147"/>
      <c r="L120" s="150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</row>
    <row r="121" spans="1:63" s="151" customFormat="1" ht="6.95" customHeight="1">
      <c r="A121" s="147"/>
      <c r="B121" s="148"/>
      <c r="C121" s="147"/>
      <c r="D121" s="147"/>
      <c r="E121" s="147"/>
      <c r="F121" s="147"/>
      <c r="G121" s="147"/>
      <c r="H121" s="147"/>
      <c r="I121" s="147"/>
      <c r="J121" s="147"/>
      <c r="K121" s="147"/>
      <c r="L121" s="150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pans="1:63" s="151" customFormat="1" ht="12" customHeight="1">
      <c r="A122" s="147"/>
      <c r="B122" s="148"/>
      <c r="C122" s="144" t="s">
        <v>20</v>
      </c>
      <c r="D122" s="147"/>
      <c r="E122" s="147"/>
      <c r="F122" s="153" t="str">
        <f>F12</f>
        <v xml:space="preserve"> </v>
      </c>
      <c r="G122" s="147"/>
      <c r="H122" s="147"/>
      <c r="I122" s="144" t="s">
        <v>22</v>
      </c>
      <c r="J122" s="154" t="str">
        <f>IF(J12="","",J12)</f>
        <v>30. 6. 2020</v>
      </c>
      <c r="K122" s="147"/>
      <c r="L122" s="150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</row>
    <row r="123" spans="1:63" s="151" customFormat="1" ht="6.95" customHeight="1">
      <c r="A123" s="147"/>
      <c r="B123" s="148"/>
      <c r="C123" s="147"/>
      <c r="D123" s="147"/>
      <c r="E123" s="147"/>
      <c r="F123" s="147"/>
      <c r="G123" s="147"/>
      <c r="H123" s="147"/>
      <c r="I123" s="147"/>
      <c r="J123" s="147"/>
      <c r="K123" s="147"/>
      <c r="L123" s="150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</row>
    <row r="124" spans="1:63" s="151" customFormat="1" ht="15.2" customHeight="1">
      <c r="A124" s="147"/>
      <c r="B124" s="148"/>
      <c r="C124" s="144" t="s">
        <v>24</v>
      </c>
      <c r="D124" s="147"/>
      <c r="E124" s="147"/>
      <c r="F124" s="153" t="str">
        <f>E15</f>
        <v>Dopravní podnik Ostrava a.s.</v>
      </c>
      <c r="G124" s="147"/>
      <c r="H124" s="147"/>
      <c r="I124" s="144" t="s">
        <v>30</v>
      </c>
      <c r="J124" s="188" t="str">
        <f>E21</f>
        <v>Ing. Jaromír Ferdian</v>
      </c>
      <c r="K124" s="147"/>
      <c r="L124" s="150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</row>
    <row r="125" spans="1:63" s="151" customFormat="1" ht="15.2" customHeight="1">
      <c r="A125" s="147"/>
      <c r="B125" s="148"/>
      <c r="C125" s="144" t="s">
        <v>28</v>
      </c>
      <c r="D125" s="147"/>
      <c r="E125" s="147"/>
      <c r="F125" s="262" t="str">
        <f>IF(E18="","",E18)</f>
        <v>Vyplň údaj</v>
      </c>
      <c r="G125" s="147"/>
      <c r="H125" s="147"/>
      <c r="I125" s="144" t="s">
        <v>33</v>
      </c>
      <c r="J125" s="263" t="str">
        <f>E24</f>
        <v xml:space="preserve"> </v>
      </c>
      <c r="K125" s="147"/>
      <c r="L125" s="150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</row>
    <row r="126" spans="1:63" s="151" customFormat="1" ht="10.35" customHeight="1">
      <c r="A126" s="147"/>
      <c r="B126" s="148"/>
      <c r="C126" s="147"/>
      <c r="D126" s="147"/>
      <c r="E126" s="147"/>
      <c r="F126" s="147"/>
      <c r="G126" s="147"/>
      <c r="H126" s="147"/>
      <c r="I126" s="147"/>
      <c r="J126" s="147"/>
      <c r="K126" s="147"/>
      <c r="L126" s="150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</row>
    <row r="127" spans="1:63" s="212" customFormat="1" ht="29.25" customHeight="1">
      <c r="A127" s="202"/>
      <c r="B127" s="203"/>
      <c r="C127" s="204" t="s">
        <v>173</v>
      </c>
      <c r="D127" s="205" t="s">
        <v>62</v>
      </c>
      <c r="E127" s="205" t="s">
        <v>58</v>
      </c>
      <c r="F127" s="205" t="s">
        <v>59</v>
      </c>
      <c r="G127" s="205" t="s">
        <v>174</v>
      </c>
      <c r="H127" s="205" t="s">
        <v>175</v>
      </c>
      <c r="I127" s="205" t="s">
        <v>176</v>
      </c>
      <c r="J127" s="206" t="s">
        <v>144</v>
      </c>
      <c r="K127" s="207" t="s">
        <v>177</v>
      </c>
      <c r="L127" s="208"/>
      <c r="M127" s="209" t="s">
        <v>1</v>
      </c>
      <c r="N127" s="210" t="s">
        <v>41</v>
      </c>
      <c r="O127" s="210" t="s">
        <v>178</v>
      </c>
      <c r="P127" s="210" t="s">
        <v>179</v>
      </c>
      <c r="Q127" s="210" t="s">
        <v>180</v>
      </c>
      <c r="R127" s="210" t="s">
        <v>181</v>
      </c>
      <c r="S127" s="210" t="s">
        <v>182</v>
      </c>
      <c r="T127" s="211" t="s">
        <v>183</v>
      </c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</row>
    <row r="128" spans="1:63" s="151" customFormat="1" ht="22.9" customHeight="1">
      <c r="A128" s="147"/>
      <c r="B128" s="148"/>
      <c r="C128" s="213" t="s">
        <v>184</v>
      </c>
      <c r="D128" s="147"/>
      <c r="E128" s="147"/>
      <c r="F128" s="147"/>
      <c r="G128" s="147"/>
      <c r="H128" s="147"/>
      <c r="I128" s="147"/>
      <c r="J128" s="214">
        <f>BK128</f>
        <v>0</v>
      </c>
      <c r="K128" s="147"/>
      <c r="L128" s="148"/>
      <c r="M128" s="215"/>
      <c r="N128" s="216"/>
      <c r="O128" s="163"/>
      <c r="P128" s="217">
        <f>P129+P151+P162</f>
        <v>0</v>
      </c>
      <c r="Q128" s="163"/>
      <c r="R128" s="217">
        <f>R129+R151+R162</f>
        <v>0</v>
      </c>
      <c r="S128" s="163"/>
      <c r="T128" s="218">
        <f>T129+T151+T162</f>
        <v>0</v>
      </c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T128" s="138" t="s">
        <v>76</v>
      </c>
      <c r="AU128" s="138" t="s">
        <v>146</v>
      </c>
      <c r="BK128" s="219">
        <f>BK129+BK151+BK162</f>
        <v>0</v>
      </c>
    </row>
    <row r="129" spans="1:65" s="220" customFormat="1" ht="25.9" customHeight="1">
      <c r="B129" s="221"/>
      <c r="D129" s="222" t="s">
        <v>76</v>
      </c>
      <c r="E129" s="223" t="s">
        <v>2066</v>
      </c>
      <c r="F129" s="223" t="s">
        <v>2559</v>
      </c>
      <c r="J129" s="224">
        <f>BK129</f>
        <v>0</v>
      </c>
      <c r="L129" s="221"/>
      <c r="M129" s="225"/>
      <c r="N129" s="226"/>
      <c r="O129" s="226"/>
      <c r="P129" s="227">
        <f>P130+P131+P133+P144</f>
        <v>0</v>
      </c>
      <c r="Q129" s="226"/>
      <c r="R129" s="227">
        <f>R130+R131+R133+R144</f>
        <v>0</v>
      </c>
      <c r="S129" s="226"/>
      <c r="T129" s="228">
        <f>T130+T131+T133+T144</f>
        <v>0</v>
      </c>
      <c r="AR129" s="222" t="s">
        <v>84</v>
      </c>
      <c r="AT129" s="229" t="s">
        <v>76</v>
      </c>
      <c r="AU129" s="229" t="s">
        <v>77</v>
      </c>
      <c r="AY129" s="222" t="s">
        <v>187</v>
      </c>
      <c r="BK129" s="230">
        <f>BK130+BK131+BK133+BK144</f>
        <v>0</v>
      </c>
    </row>
    <row r="130" spans="1:65" s="151" customFormat="1" ht="33" customHeight="1">
      <c r="A130" s="147"/>
      <c r="B130" s="148"/>
      <c r="C130" s="233" t="s">
        <v>77</v>
      </c>
      <c r="D130" s="233" t="s">
        <v>189</v>
      </c>
      <c r="E130" s="234" t="s">
        <v>2560</v>
      </c>
      <c r="F130" s="235" t="s">
        <v>2561</v>
      </c>
      <c r="G130" s="236" t="s">
        <v>2070</v>
      </c>
      <c r="H130" s="237">
        <v>3</v>
      </c>
      <c r="I130" s="88"/>
      <c r="J130" s="238">
        <f>ROUND(I130*H130,2)</f>
        <v>0</v>
      </c>
      <c r="K130" s="239"/>
      <c r="L130" s="148"/>
      <c r="M130" s="240" t="s">
        <v>1</v>
      </c>
      <c r="N130" s="241" t="s">
        <v>42</v>
      </c>
      <c r="O130" s="242"/>
      <c r="P130" s="243">
        <f>O130*H130</f>
        <v>0</v>
      </c>
      <c r="Q130" s="243">
        <v>0</v>
      </c>
      <c r="R130" s="243">
        <f>Q130*H130</f>
        <v>0</v>
      </c>
      <c r="S130" s="243">
        <v>0</v>
      </c>
      <c r="T130" s="244">
        <f>S130*H130</f>
        <v>0</v>
      </c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R130" s="245" t="s">
        <v>193</v>
      </c>
      <c r="AT130" s="245" t="s">
        <v>189</v>
      </c>
      <c r="AU130" s="245" t="s">
        <v>84</v>
      </c>
      <c r="AY130" s="138" t="s">
        <v>187</v>
      </c>
      <c r="BE130" s="246">
        <f>IF(N130="základní",J130,0)</f>
        <v>0</v>
      </c>
      <c r="BF130" s="246">
        <f>IF(N130="snížená",J130,0)</f>
        <v>0</v>
      </c>
      <c r="BG130" s="246">
        <f>IF(N130="zákl. přenesená",J130,0)</f>
        <v>0</v>
      </c>
      <c r="BH130" s="246">
        <f>IF(N130="sníž. přenesená",J130,0)</f>
        <v>0</v>
      </c>
      <c r="BI130" s="246">
        <f>IF(N130="nulová",J130,0)</f>
        <v>0</v>
      </c>
      <c r="BJ130" s="138" t="s">
        <v>84</v>
      </c>
      <c r="BK130" s="246">
        <f>ROUND(I130*H130,2)</f>
        <v>0</v>
      </c>
      <c r="BL130" s="138" t="s">
        <v>193</v>
      </c>
      <c r="BM130" s="245" t="s">
        <v>86</v>
      </c>
    </row>
    <row r="131" spans="1:65" s="220" customFormat="1" ht="22.9" customHeight="1">
      <c r="B131" s="221"/>
      <c r="D131" s="222" t="s">
        <v>76</v>
      </c>
      <c r="E131" s="231" t="s">
        <v>2077</v>
      </c>
      <c r="F131" s="231" t="s">
        <v>2562</v>
      </c>
      <c r="J131" s="232">
        <f>BK131</f>
        <v>0</v>
      </c>
      <c r="L131" s="221"/>
      <c r="M131" s="225"/>
      <c r="N131" s="226"/>
      <c r="O131" s="226"/>
      <c r="P131" s="227">
        <f>P132</f>
        <v>0</v>
      </c>
      <c r="Q131" s="226"/>
      <c r="R131" s="227">
        <f>R132</f>
        <v>0</v>
      </c>
      <c r="S131" s="226"/>
      <c r="T131" s="228">
        <f>T132</f>
        <v>0</v>
      </c>
      <c r="AR131" s="222" t="s">
        <v>84</v>
      </c>
      <c r="AT131" s="229" t="s">
        <v>76</v>
      </c>
      <c r="AU131" s="229" t="s">
        <v>84</v>
      </c>
      <c r="AY131" s="222" t="s">
        <v>187</v>
      </c>
      <c r="BK131" s="230">
        <f>BK132</f>
        <v>0</v>
      </c>
    </row>
    <row r="132" spans="1:65" s="151" customFormat="1" ht="16.5" customHeight="1">
      <c r="A132" s="147"/>
      <c r="B132" s="148"/>
      <c r="C132" s="233" t="s">
        <v>77</v>
      </c>
      <c r="D132" s="233" t="s">
        <v>189</v>
      </c>
      <c r="E132" s="234" t="s">
        <v>2563</v>
      </c>
      <c r="F132" s="235" t="s">
        <v>2564</v>
      </c>
      <c r="G132" s="236" t="s">
        <v>2070</v>
      </c>
      <c r="H132" s="237">
        <v>3</v>
      </c>
      <c r="I132" s="88"/>
      <c r="J132" s="238">
        <f>ROUND(I132*H132,2)</f>
        <v>0</v>
      </c>
      <c r="K132" s="239"/>
      <c r="L132" s="148"/>
      <c r="M132" s="240" t="s">
        <v>1</v>
      </c>
      <c r="N132" s="241" t="s">
        <v>42</v>
      </c>
      <c r="O132" s="242"/>
      <c r="P132" s="243">
        <f>O132*H132</f>
        <v>0</v>
      </c>
      <c r="Q132" s="243">
        <v>0</v>
      </c>
      <c r="R132" s="243">
        <f>Q132*H132</f>
        <v>0</v>
      </c>
      <c r="S132" s="243">
        <v>0</v>
      </c>
      <c r="T132" s="244">
        <f>S132*H132</f>
        <v>0</v>
      </c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R132" s="245" t="s">
        <v>193</v>
      </c>
      <c r="AT132" s="245" t="s">
        <v>189</v>
      </c>
      <c r="AU132" s="245" t="s">
        <v>86</v>
      </c>
      <c r="AY132" s="138" t="s">
        <v>187</v>
      </c>
      <c r="BE132" s="246">
        <f>IF(N132="základní",J132,0)</f>
        <v>0</v>
      </c>
      <c r="BF132" s="246">
        <f>IF(N132="snížená",J132,0)</f>
        <v>0</v>
      </c>
      <c r="BG132" s="246">
        <f>IF(N132="zákl. přenesená",J132,0)</f>
        <v>0</v>
      </c>
      <c r="BH132" s="246">
        <f>IF(N132="sníž. přenesená",J132,0)</f>
        <v>0</v>
      </c>
      <c r="BI132" s="246">
        <f>IF(N132="nulová",J132,0)</f>
        <v>0</v>
      </c>
      <c r="BJ132" s="138" t="s">
        <v>84</v>
      </c>
      <c r="BK132" s="246">
        <f>ROUND(I132*H132,2)</f>
        <v>0</v>
      </c>
      <c r="BL132" s="138" t="s">
        <v>193</v>
      </c>
      <c r="BM132" s="245" t="s">
        <v>193</v>
      </c>
    </row>
    <row r="133" spans="1:65" s="220" customFormat="1" ht="22.9" customHeight="1">
      <c r="B133" s="221"/>
      <c r="D133" s="222" t="s">
        <v>76</v>
      </c>
      <c r="E133" s="231" t="s">
        <v>2085</v>
      </c>
      <c r="F133" s="231" t="s">
        <v>2473</v>
      </c>
      <c r="J133" s="232">
        <f>BK133</f>
        <v>0</v>
      </c>
      <c r="L133" s="221"/>
      <c r="M133" s="225"/>
      <c r="N133" s="226"/>
      <c r="O133" s="226"/>
      <c r="P133" s="227">
        <f>SUM(P134:P143)</f>
        <v>0</v>
      </c>
      <c r="Q133" s="226"/>
      <c r="R133" s="227">
        <f>SUM(R134:R143)</f>
        <v>0</v>
      </c>
      <c r="S133" s="226"/>
      <c r="T133" s="228">
        <f>SUM(T134:T143)</f>
        <v>0</v>
      </c>
      <c r="AR133" s="222" t="s">
        <v>84</v>
      </c>
      <c r="AT133" s="229" t="s">
        <v>76</v>
      </c>
      <c r="AU133" s="229" t="s">
        <v>84</v>
      </c>
      <c r="AY133" s="222" t="s">
        <v>187</v>
      </c>
      <c r="BK133" s="230">
        <f>SUM(BK134:BK143)</f>
        <v>0</v>
      </c>
    </row>
    <row r="134" spans="1:65" s="151" customFormat="1" ht="16.5" customHeight="1">
      <c r="A134" s="147"/>
      <c r="B134" s="148"/>
      <c r="C134" s="233" t="s">
        <v>77</v>
      </c>
      <c r="D134" s="233" t="s">
        <v>189</v>
      </c>
      <c r="E134" s="234" t="s">
        <v>2565</v>
      </c>
      <c r="F134" s="235" t="s">
        <v>2566</v>
      </c>
      <c r="G134" s="236" t="s">
        <v>296</v>
      </c>
      <c r="H134" s="237">
        <v>900</v>
      </c>
      <c r="I134" s="88"/>
      <c r="J134" s="238">
        <f t="shared" ref="J134:J143" si="0">ROUND(I134*H134,2)</f>
        <v>0</v>
      </c>
      <c r="K134" s="239"/>
      <c r="L134" s="148"/>
      <c r="M134" s="240" t="s">
        <v>1</v>
      </c>
      <c r="N134" s="241" t="s">
        <v>42</v>
      </c>
      <c r="O134" s="242"/>
      <c r="P134" s="243">
        <f t="shared" ref="P134:P143" si="1">O134*H134</f>
        <v>0</v>
      </c>
      <c r="Q134" s="243">
        <v>0</v>
      </c>
      <c r="R134" s="243">
        <f t="shared" ref="R134:R143" si="2">Q134*H134</f>
        <v>0</v>
      </c>
      <c r="S134" s="243">
        <v>0</v>
      </c>
      <c r="T134" s="244">
        <f t="shared" ref="T134:T143" si="3">S134*H134</f>
        <v>0</v>
      </c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R134" s="245" t="s">
        <v>193</v>
      </c>
      <c r="AT134" s="245" t="s">
        <v>189</v>
      </c>
      <c r="AU134" s="245" t="s">
        <v>86</v>
      </c>
      <c r="AY134" s="138" t="s">
        <v>187</v>
      </c>
      <c r="BE134" s="246">
        <f t="shared" ref="BE134:BE143" si="4">IF(N134="základní",J134,0)</f>
        <v>0</v>
      </c>
      <c r="BF134" s="246">
        <f t="shared" ref="BF134:BF143" si="5">IF(N134="snížená",J134,0)</f>
        <v>0</v>
      </c>
      <c r="BG134" s="246">
        <f t="shared" ref="BG134:BG143" si="6">IF(N134="zákl. přenesená",J134,0)</f>
        <v>0</v>
      </c>
      <c r="BH134" s="246">
        <f t="shared" ref="BH134:BH143" si="7">IF(N134="sníž. přenesená",J134,0)</f>
        <v>0</v>
      </c>
      <c r="BI134" s="246">
        <f t="shared" ref="BI134:BI143" si="8">IF(N134="nulová",J134,0)</f>
        <v>0</v>
      </c>
      <c r="BJ134" s="138" t="s">
        <v>84</v>
      </c>
      <c r="BK134" s="246">
        <f t="shared" ref="BK134:BK143" si="9">ROUND(I134*H134,2)</f>
        <v>0</v>
      </c>
      <c r="BL134" s="138" t="s">
        <v>193</v>
      </c>
      <c r="BM134" s="245" t="s">
        <v>432</v>
      </c>
    </row>
    <row r="135" spans="1:65" s="151" customFormat="1" ht="33" customHeight="1">
      <c r="A135" s="147"/>
      <c r="B135" s="148"/>
      <c r="C135" s="233" t="s">
        <v>77</v>
      </c>
      <c r="D135" s="233" t="s">
        <v>189</v>
      </c>
      <c r="E135" s="234" t="s">
        <v>2567</v>
      </c>
      <c r="F135" s="235" t="s">
        <v>2568</v>
      </c>
      <c r="G135" s="236" t="s">
        <v>2070</v>
      </c>
      <c r="H135" s="237">
        <v>102</v>
      </c>
      <c r="I135" s="88"/>
      <c r="J135" s="238">
        <f t="shared" si="0"/>
        <v>0</v>
      </c>
      <c r="K135" s="239"/>
      <c r="L135" s="148"/>
      <c r="M135" s="240" t="s">
        <v>1</v>
      </c>
      <c r="N135" s="241" t="s">
        <v>42</v>
      </c>
      <c r="O135" s="242"/>
      <c r="P135" s="243">
        <f t="shared" si="1"/>
        <v>0</v>
      </c>
      <c r="Q135" s="243">
        <v>0</v>
      </c>
      <c r="R135" s="243">
        <f t="shared" si="2"/>
        <v>0</v>
      </c>
      <c r="S135" s="243">
        <v>0</v>
      </c>
      <c r="T135" s="244">
        <f t="shared" si="3"/>
        <v>0</v>
      </c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R135" s="245" t="s">
        <v>193</v>
      </c>
      <c r="AT135" s="245" t="s">
        <v>189</v>
      </c>
      <c r="AU135" s="245" t="s">
        <v>86</v>
      </c>
      <c r="AY135" s="138" t="s">
        <v>187</v>
      </c>
      <c r="BE135" s="246">
        <f t="shared" si="4"/>
        <v>0</v>
      </c>
      <c r="BF135" s="246">
        <f t="shared" si="5"/>
        <v>0</v>
      </c>
      <c r="BG135" s="246">
        <f t="shared" si="6"/>
        <v>0</v>
      </c>
      <c r="BH135" s="246">
        <f t="shared" si="7"/>
        <v>0</v>
      </c>
      <c r="BI135" s="246">
        <f t="shared" si="8"/>
        <v>0</v>
      </c>
      <c r="BJ135" s="138" t="s">
        <v>84</v>
      </c>
      <c r="BK135" s="246">
        <f t="shared" si="9"/>
        <v>0</v>
      </c>
      <c r="BL135" s="138" t="s">
        <v>193</v>
      </c>
      <c r="BM135" s="245" t="s">
        <v>440</v>
      </c>
    </row>
    <row r="136" spans="1:65" s="151" customFormat="1" ht="16.5" customHeight="1">
      <c r="A136" s="147"/>
      <c r="B136" s="148"/>
      <c r="C136" s="233" t="s">
        <v>77</v>
      </c>
      <c r="D136" s="233" t="s">
        <v>189</v>
      </c>
      <c r="E136" s="234" t="s">
        <v>2569</v>
      </c>
      <c r="F136" s="235" t="s">
        <v>2570</v>
      </c>
      <c r="G136" s="236" t="s">
        <v>296</v>
      </c>
      <c r="H136" s="237">
        <v>54</v>
      </c>
      <c r="I136" s="88"/>
      <c r="J136" s="238">
        <f t="shared" si="0"/>
        <v>0</v>
      </c>
      <c r="K136" s="239"/>
      <c r="L136" s="148"/>
      <c r="M136" s="240" t="s">
        <v>1</v>
      </c>
      <c r="N136" s="241" t="s">
        <v>42</v>
      </c>
      <c r="O136" s="242"/>
      <c r="P136" s="243">
        <f t="shared" si="1"/>
        <v>0</v>
      </c>
      <c r="Q136" s="243">
        <v>0</v>
      </c>
      <c r="R136" s="243">
        <f t="shared" si="2"/>
        <v>0</v>
      </c>
      <c r="S136" s="243">
        <v>0</v>
      </c>
      <c r="T136" s="244">
        <f t="shared" si="3"/>
        <v>0</v>
      </c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R136" s="245" t="s">
        <v>193</v>
      </c>
      <c r="AT136" s="245" t="s">
        <v>189</v>
      </c>
      <c r="AU136" s="245" t="s">
        <v>86</v>
      </c>
      <c r="AY136" s="138" t="s">
        <v>187</v>
      </c>
      <c r="BE136" s="246">
        <f t="shared" si="4"/>
        <v>0</v>
      </c>
      <c r="BF136" s="246">
        <f t="shared" si="5"/>
        <v>0</v>
      </c>
      <c r="BG136" s="246">
        <f t="shared" si="6"/>
        <v>0</v>
      </c>
      <c r="BH136" s="246">
        <f t="shared" si="7"/>
        <v>0</v>
      </c>
      <c r="BI136" s="246">
        <f t="shared" si="8"/>
        <v>0</v>
      </c>
      <c r="BJ136" s="138" t="s">
        <v>84</v>
      </c>
      <c r="BK136" s="246">
        <f t="shared" si="9"/>
        <v>0</v>
      </c>
      <c r="BL136" s="138" t="s">
        <v>193</v>
      </c>
      <c r="BM136" s="245" t="s">
        <v>448</v>
      </c>
    </row>
    <row r="137" spans="1:65" s="151" customFormat="1" ht="16.5" customHeight="1">
      <c r="A137" s="147"/>
      <c r="B137" s="148"/>
      <c r="C137" s="233" t="s">
        <v>77</v>
      </c>
      <c r="D137" s="233" t="s">
        <v>189</v>
      </c>
      <c r="E137" s="234" t="s">
        <v>2571</v>
      </c>
      <c r="F137" s="235" t="s">
        <v>2572</v>
      </c>
      <c r="G137" s="236" t="s">
        <v>296</v>
      </c>
      <c r="H137" s="237">
        <v>20</v>
      </c>
      <c r="I137" s="88"/>
      <c r="J137" s="238">
        <f t="shared" si="0"/>
        <v>0</v>
      </c>
      <c r="K137" s="239"/>
      <c r="L137" s="148"/>
      <c r="M137" s="240" t="s">
        <v>1</v>
      </c>
      <c r="N137" s="241" t="s">
        <v>42</v>
      </c>
      <c r="O137" s="242"/>
      <c r="P137" s="243">
        <f t="shared" si="1"/>
        <v>0</v>
      </c>
      <c r="Q137" s="243">
        <v>0</v>
      </c>
      <c r="R137" s="243">
        <f t="shared" si="2"/>
        <v>0</v>
      </c>
      <c r="S137" s="243">
        <v>0</v>
      </c>
      <c r="T137" s="244">
        <f t="shared" si="3"/>
        <v>0</v>
      </c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R137" s="245" t="s">
        <v>193</v>
      </c>
      <c r="AT137" s="245" t="s">
        <v>189</v>
      </c>
      <c r="AU137" s="245" t="s">
        <v>86</v>
      </c>
      <c r="AY137" s="138" t="s">
        <v>187</v>
      </c>
      <c r="BE137" s="246">
        <f t="shared" si="4"/>
        <v>0</v>
      </c>
      <c r="BF137" s="246">
        <f t="shared" si="5"/>
        <v>0</v>
      </c>
      <c r="BG137" s="246">
        <f t="shared" si="6"/>
        <v>0</v>
      </c>
      <c r="BH137" s="246">
        <f t="shared" si="7"/>
        <v>0</v>
      </c>
      <c r="BI137" s="246">
        <f t="shared" si="8"/>
        <v>0</v>
      </c>
      <c r="BJ137" s="138" t="s">
        <v>84</v>
      </c>
      <c r="BK137" s="246">
        <f t="shared" si="9"/>
        <v>0</v>
      </c>
      <c r="BL137" s="138" t="s">
        <v>193</v>
      </c>
      <c r="BM137" s="245" t="s">
        <v>457</v>
      </c>
    </row>
    <row r="138" spans="1:65" s="151" customFormat="1" ht="16.5" customHeight="1">
      <c r="A138" s="147"/>
      <c r="B138" s="148"/>
      <c r="C138" s="233" t="s">
        <v>77</v>
      </c>
      <c r="D138" s="233" t="s">
        <v>189</v>
      </c>
      <c r="E138" s="234" t="s">
        <v>2573</v>
      </c>
      <c r="F138" s="235" t="s">
        <v>2574</v>
      </c>
      <c r="G138" s="236" t="s">
        <v>296</v>
      </c>
      <c r="H138" s="237">
        <v>153</v>
      </c>
      <c r="I138" s="88"/>
      <c r="J138" s="238">
        <f t="shared" si="0"/>
        <v>0</v>
      </c>
      <c r="K138" s="239"/>
      <c r="L138" s="148"/>
      <c r="M138" s="240" t="s">
        <v>1</v>
      </c>
      <c r="N138" s="241" t="s">
        <v>42</v>
      </c>
      <c r="O138" s="242"/>
      <c r="P138" s="243">
        <f t="shared" si="1"/>
        <v>0</v>
      </c>
      <c r="Q138" s="243">
        <v>0</v>
      </c>
      <c r="R138" s="243">
        <f t="shared" si="2"/>
        <v>0</v>
      </c>
      <c r="S138" s="243">
        <v>0</v>
      </c>
      <c r="T138" s="244">
        <f t="shared" si="3"/>
        <v>0</v>
      </c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R138" s="245" t="s">
        <v>193</v>
      </c>
      <c r="AT138" s="245" t="s">
        <v>189</v>
      </c>
      <c r="AU138" s="245" t="s">
        <v>86</v>
      </c>
      <c r="AY138" s="138" t="s">
        <v>187</v>
      </c>
      <c r="BE138" s="246">
        <f t="shared" si="4"/>
        <v>0</v>
      </c>
      <c r="BF138" s="246">
        <f t="shared" si="5"/>
        <v>0</v>
      </c>
      <c r="BG138" s="246">
        <f t="shared" si="6"/>
        <v>0</v>
      </c>
      <c r="BH138" s="246">
        <f t="shared" si="7"/>
        <v>0</v>
      </c>
      <c r="BI138" s="246">
        <f t="shared" si="8"/>
        <v>0</v>
      </c>
      <c r="BJ138" s="138" t="s">
        <v>84</v>
      </c>
      <c r="BK138" s="246">
        <f t="shared" si="9"/>
        <v>0</v>
      </c>
      <c r="BL138" s="138" t="s">
        <v>193</v>
      </c>
      <c r="BM138" s="245" t="s">
        <v>465</v>
      </c>
    </row>
    <row r="139" spans="1:65" s="151" customFormat="1" ht="16.5" customHeight="1">
      <c r="A139" s="147"/>
      <c r="B139" s="148"/>
      <c r="C139" s="233" t="s">
        <v>77</v>
      </c>
      <c r="D139" s="233" t="s">
        <v>189</v>
      </c>
      <c r="E139" s="234" t="s">
        <v>2495</v>
      </c>
      <c r="F139" s="235" t="s">
        <v>2496</v>
      </c>
      <c r="G139" s="236" t="s">
        <v>296</v>
      </c>
      <c r="H139" s="237">
        <v>360</v>
      </c>
      <c r="I139" s="88"/>
      <c r="J139" s="238">
        <f t="shared" si="0"/>
        <v>0</v>
      </c>
      <c r="K139" s="239"/>
      <c r="L139" s="148"/>
      <c r="M139" s="240" t="s">
        <v>1</v>
      </c>
      <c r="N139" s="241" t="s">
        <v>42</v>
      </c>
      <c r="O139" s="242"/>
      <c r="P139" s="243">
        <f t="shared" si="1"/>
        <v>0</v>
      </c>
      <c r="Q139" s="243">
        <v>0</v>
      </c>
      <c r="R139" s="243">
        <f t="shared" si="2"/>
        <v>0</v>
      </c>
      <c r="S139" s="243">
        <v>0</v>
      </c>
      <c r="T139" s="244">
        <f t="shared" si="3"/>
        <v>0</v>
      </c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R139" s="245" t="s">
        <v>193</v>
      </c>
      <c r="AT139" s="245" t="s">
        <v>189</v>
      </c>
      <c r="AU139" s="245" t="s">
        <v>86</v>
      </c>
      <c r="AY139" s="138" t="s">
        <v>187</v>
      </c>
      <c r="BE139" s="246">
        <f t="shared" si="4"/>
        <v>0</v>
      </c>
      <c r="BF139" s="246">
        <f t="shared" si="5"/>
        <v>0</v>
      </c>
      <c r="BG139" s="246">
        <f t="shared" si="6"/>
        <v>0</v>
      </c>
      <c r="BH139" s="246">
        <f t="shared" si="7"/>
        <v>0</v>
      </c>
      <c r="BI139" s="246">
        <f t="shared" si="8"/>
        <v>0</v>
      </c>
      <c r="BJ139" s="138" t="s">
        <v>84</v>
      </c>
      <c r="BK139" s="246">
        <f t="shared" si="9"/>
        <v>0</v>
      </c>
      <c r="BL139" s="138" t="s">
        <v>193</v>
      </c>
      <c r="BM139" s="245" t="s">
        <v>473</v>
      </c>
    </row>
    <row r="140" spans="1:65" s="151" customFormat="1" ht="16.5" customHeight="1">
      <c r="A140" s="147"/>
      <c r="B140" s="148"/>
      <c r="C140" s="233" t="s">
        <v>77</v>
      </c>
      <c r="D140" s="233" t="s">
        <v>189</v>
      </c>
      <c r="E140" s="234" t="s">
        <v>2498</v>
      </c>
      <c r="F140" s="235" t="s">
        <v>2499</v>
      </c>
      <c r="G140" s="236" t="s">
        <v>296</v>
      </c>
      <c r="H140" s="237">
        <v>231</v>
      </c>
      <c r="I140" s="88"/>
      <c r="J140" s="238">
        <f t="shared" si="0"/>
        <v>0</v>
      </c>
      <c r="K140" s="239"/>
      <c r="L140" s="148"/>
      <c r="M140" s="240" t="s">
        <v>1</v>
      </c>
      <c r="N140" s="241" t="s">
        <v>42</v>
      </c>
      <c r="O140" s="242"/>
      <c r="P140" s="243">
        <f t="shared" si="1"/>
        <v>0</v>
      </c>
      <c r="Q140" s="243">
        <v>0</v>
      </c>
      <c r="R140" s="243">
        <f t="shared" si="2"/>
        <v>0</v>
      </c>
      <c r="S140" s="243">
        <v>0</v>
      </c>
      <c r="T140" s="244">
        <f t="shared" si="3"/>
        <v>0</v>
      </c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R140" s="245" t="s">
        <v>193</v>
      </c>
      <c r="AT140" s="245" t="s">
        <v>189</v>
      </c>
      <c r="AU140" s="245" t="s">
        <v>86</v>
      </c>
      <c r="AY140" s="138" t="s">
        <v>187</v>
      </c>
      <c r="BE140" s="246">
        <f t="shared" si="4"/>
        <v>0</v>
      </c>
      <c r="BF140" s="246">
        <f t="shared" si="5"/>
        <v>0</v>
      </c>
      <c r="BG140" s="246">
        <f t="shared" si="6"/>
        <v>0</v>
      </c>
      <c r="BH140" s="246">
        <f t="shared" si="7"/>
        <v>0</v>
      </c>
      <c r="BI140" s="246">
        <f t="shared" si="8"/>
        <v>0</v>
      </c>
      <c r="BJ140" s="138" t="s">
        <v>84</v>
      </c>
      <c r="BK140" s="246">
        <f t="shared" si="9"/>
        <v>0</v>
      </c>
      <c r="BL140" s="138" t="s">
        <v>193</v>
      </c>
      <c r="BM140" s="245" t="s">
        <v>481</v>
      </c>
    </row>
    <row r="141" spans="1:65" s="151" customFormat="1" ht="16.5" customHeight="1">
      <c r="A141" s="147"/>
      <c r="B141" s="148"/>
      <c r="C141" s="233" t="s">
        <v>77</v>
      </c>
      <c r="D141" s="233" t="s">
        <v>189</v>
      </c>
      <c r="E141" s="234" t="s">
        <v>2507</v>
      </c>
      <c r="F141" s="235" t="s">
        <v>2508</v>
      </c>
      <c r="G141" s="236" t="s">
        <v>296</v>
      </c>
      <c r="H141" s="237">
        <v>266</v>
      </c>
      <c r="I141" s="88"/>
      <c r="J141" s="238">
        <f t="shared" si="0"/>
        <v>0</v>
      </c>
      <c r="K141" s="239"/>
      <c r="L141" s="148"/>
      <c r="M141" s="240" t="s">
        <v>1</v>
      </c>
      <c r="N141" s="241" t="s">
        <v>42</v>
      </c>
      <c r="O141" s="242"/>
      <c r="P141" s="243">
        <f t="shared" si="1"/>
        <v>0</v>
      </c>
      <c r="Q141" s="243">
        <v>0</v>
      </c>
      <c r="R141" s="243">
        <f t="shared" si="2"/>
        <v>0</v>
      </c>
      <c r="S141" s="243">
        <v>0</v>
      </c>
      <c r="T141" s="244">
        <f t="shared" si="3"/>
        <v>0</v>
      </c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R141" s="245" t="s">
        <v>193</v>
      </c>
      <c r="AT141" s="245" t="s">
        <v>189</v>
      </c>
      <c r="AU141" s="245" t="s">
        <v>86</v>
      </c>
      <c r="AY141" s="138" t="s">
        <v>187</v>
      </c>
      <c r="BE141" s="246">
        <f t="shared" si="4"/>
        <v>0</v>
      </c>
      <c r="BF141" s="246">
        <f t="shared" si="5"/>
        <v>0</v>
      </c>
      <c r="BG141" s="246">
        <f t="shared" si="6"/>
        <v>0</v>
      </c>
      <c r="BH141" s="246">
        <f t="shared" si="7"/>
        <v>0</v>
      </c>
      <c r="BI141" s="246">
        <f t="shared" si="8"/>
        <v>0</v>
      </c>
      <c r="BJ141" s="138" t="s">
        <v>84</v>
      </c>
      <c r="BK141" s="246">
        <f t="shared" si="9"/>
        <v>0</v>
      </c>
      <c r="BL141" s="138" t="s">
        <v>193</v>
      </c>
      <c r="BM141" s="245" t="s">
        <v>489</v>
      </c>
    </row>
    <row r="142" spans="1:65" s="151" customFormat="1" ht="16.5" customHeight="1">
      <c r="A142" s="147"/>
      <c r="B142" s="148"/>
      <c r="C142" s="233" t="s">
        <v>77</v>
      </c>
      <c r="D142" s="233" t="s">
        <v>189</v>
      </c>
      <c r="E142" s="234" t="s">
        <v>2510</v>
      </c>
      <c r="F142" s="235" t="s">
        <v>2511</v>
      </c>
      <c r="G142" s="236" t="s">
        <v>296</v>
      </c>
      <c r="H142" s="237">
        <v>150</v>
      </c>
      <c r="I142" s="88"/>
      <c r="J142" s="238">
        <f t="shared" si="0"/>
        <v>0</v>
      </c>
      <c r="K142" s="239"/>
      <c r="L142" s="148"/>
      <c r="M142" s="240" t="s">
        <v>1</v>
      </c>
      <c r="N142" s="241" t="s">
        <v>42</v>
      </c>
      <c r="O142" s="242"/>
      <c r="P142" s="243">
        <f t="shared" si="1"/>
        <v>0</v>
      </c>
      <c r="Q142" s="243">
        <v>0</v>
      </c>
      <c r="R142" s="243">
        <f t="shared" si="2"/>
        <v>0</v>
      </c>
      <c r="S142" s="243">
        <v>0</v>
      </c>
      <c r="T142" s="244">
        <f t="shared" si="3"/>
        <v>0</v>
      </c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R142" s="245" t="s">
        <v>193</v>
      </c>
      <c r="AT142" s="245" t="s">
        <v>189</v>
      </c>
      <c r="AU142" s="245" t="s">
        <v>86</v>
      </c>
      <c r="AY142" s="138" t="s">
        <v>187</v>
      </c>
      <c r="BE142" s="246">
        <f t="shared" si="4"/>
        <v>0</v>
      </c>
      <c r="BF142" s="246">
        <f t="shared" si="5"/>
        <v>0</v>
      </c>
      <c r="BG142" s="246">
        <f t="shared" si="6"/>
        <v>0</v>
      </c>
      <c r="BH142" s="246">
        <f t="shared" si="7"/>
        <v>0</v>
      </c>
      <c r="BI142" s="246">
        <f t="shared" si="8"/>
        <v>0</v>
      </c>
      <c r="BJ142" s="138" t="s">
        <v>84</v>
      </c>
      <c r="BK142" s="246">
        <f t="shared" si="9"/>
        <v>0</v>
      </c>
      <c r="BL142" s="138" t="s">
        <v>193</v>
      </c>
      <c r="BM142" s="245" t="s">
        <v>497</v>
      </c>
    </row>
    <row r="143" spans="1:65" s="151" customFormat="1" ht="21.75" customHeight="1">
      <c r="A143" s="147"/>
      <c r="B143" s="148"/>
      <c r="C143" s="233" t="s">
        <v>77</v>
      </c>
      <c r="D143" s="233" t="s">
        <v>189</v>
      </c>
      <c r="E143" s="234" t="s">
        <v>2513</v>
      </c>
      <c r="F143" s="235" t="s">
        <v>2514</v>
      </c>
      <c r="G143" s="236" t="s">
        <v>296</v>
      </c>
      <c r="H143" s="237">
        <v>90</v>
      </c>
      <c r="I143" s="88"/>
      <c r="J143" s="238">
        <f t="shared" si="0"/>
        <v>0</v>
      </c>
      <c r="K143" s="239"/>
      <c r="L143" s="148"/>
      <c r="M143" s="240" t="s">
        <v>1</v>
      </c>
      <c r="N143" s="241" t="s">
        <v>42</v>
      </c>
      <c r="O143" s="242"/>
      <c r="P143" s="243">
        <f t="shared" si="1"/>
        <v>0</v>
      </c>
      <c r="Q143" s="243">
        <v>0</v>
      </c>
      <c r="R143" s="243">
        <f t="shared" si="2"/>
        <v>0</v>
      </c>
      <c r="S143" s="243">
        <v>0</v>
      </c>
      <c r="T143" s="244">
        <f t="shared" si="3"/>
        <v>0</v>
      </c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R143" s="245" t="s">
        <v>193</v>
      </c>
      <c r="AT143" s="245" t="s">
        <v>189</v>
      </c>
      <c r="AU143" s="245" t="s">
        <v>86</v>
      </c>
      <c r="AY143" s="138" t="s">
        <v>187</v>
      </c>
      <c r="BE143" s="246">
        <f t="shared" si="4"/>
        <v>0</v>
      </c>
      <c r="BF143" s="246">
        <f t="shared" si="5"/>
        <v>0</v>
      </c>
      <c r="BG143" s="246">
        <f t="shared" si="6"/>
        <v>0</v>
      </c>
      <c r="BH143" s="246">
        <f t="shared" si="7"/>
        <v>0</v>
      </c>
      <c r="BI143" s="246">
        <f t="shared" si="8"/>
        <v>0</v>
      </c>
      <c r="BJ143" s="138" t="s">
        <v>84</v>
      </c>
      <c r="BK143" s="246">
        <f t="shared" si="9"/>
        <v>0</v>
      </c>
      <c r="BL143" s="138" t="s">
        <v>193</v>
      </c>
      <c r="BM143" s="245" t="s">
        <v>505</v>
      </c>
    </row>
    <row r="144" spans="1:65" s="220" customFormat="1" ht="22.9" customHeight="1">
      <c r="B144" s="221"/>
      <c r="D144" s="222" t="s">
        <v>76</v>
      </c>
      <c r="E144" s="231" t="s">
        <v>2121</v>
      </c>
      <c r="F144" s="231" t="s">
        <v>2575</v>
      </c>
      <c r="J144" s="232">
        <f>BK144</f>
        <v>0</v>
      </c>
      <c r="L144" s="221"/>
      <c r="M144" s="225"/>
      <c r="N144" s="226"/>
      <c r="O144" s="226"/>
      <c r="P144" s="227">
        <f>SUM(P145:P150)</f>
        <v>0</v>
      </c>
      <c r="Q144" s="226"/>
      <c r="R144" s="227">
        <f>SUM(R145:R150)</f>
        <v>0</v>
      </c>
      <c r="S144" s="226"/>
      <c r="T144" s="228">
        <f>SUM(T145:T150)</f>
        <v>0</v>
      </c>
      <c r="AR144" s="222" t="s">
        <v>84</v>
      </c>
      <c r="AT144" s="229" t="s">
        <v>76</v>
      </c>
      <c r="AU144" s="229" t="s">
        <v>84</v>
      </c>
      <c r="AY144" s="222" t="s">
        <v>187</v>
      </c>
      <c r="BK144" s="230">
        <f>SUM(BK145:BK150)</f>
        <v>0</v>
      </c>
    </row>
    <row r="145" spans="1:65" s="151" customFormat="1" ht="16.5" customHeight="1">
      <c r="A145" s="147"/>
      <c r="B145" s="148"/>
      <c r="C145" s="233" t="s">
        <v>77</v>
      </c>
      <c r="D145" s="233" t="s">
        <v>189</v>
      </c>
      <c r="E145" s="234" t="s">
        <v>2576</v>
      </c>
      <c r="F145" s="235" t="s">
        <v>2577</v>
      </c>
      <c r="G145" s="236" t="s">
        <v>2070</v>
      </c>
      <c r="H145" s="237">
        <v>1</v>
      </c>
      <c r="I145" s="88"/>
      <c r="J145" s="238">
        <f t="shared" ref="J145:J150" si="10">ROUND(I145*H145,2)</f>
        <v>0</v>
      </c>
      <c r="K145" s="239"/>
      <c r="L145" s="148"/>
      <c r="M145" s="240" t="s">
        <v>1</v>
      </c>
      <c r="N145" s="241" t="s">
        <v>42</v>
      </c>
      <c r="O145" s="242"/>
      <c r="P145" s="243">
        <f t="shared" ref="P145:P150" si="11">O145*H145</f>
        <v>0</v>
      </c>
      <c r="Q145" s="243">
        <v>0</v>
      </c>
      <c r="R145" s="243">
        <f t="shared" ref="R145:R150" si="12">Q145*H145</f>
        <v>0</v>
      </c>
      <c r="S145" s="243">
        <v>0</v>
      </c>
      <c r="T145" s="244">
        <f t="shared" ref="T145:T150" si="13">S145*H145</f>
        <v>0</v>
      </c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R145" s="245" t="s">
        <v>193</v>
      </c>
      <c r="AT145" s="245" t="s">
        <v>189</v>
      </c>
      <c r="AU145" s="245" t="s">
        <v>86</v>
      </c>
      <c r="AY145" s="138" t="s">
        <v>187</v>
      </c>
      <c r="BE145" s="246">
        <f t="shared" ref="BE145:BE150" si="14">IF(N145="základní",J145,0)</f>
        <v>0</v>
      </c>
      <c r="BF145" s="246">
        <f t="shared" ref="BF145:BF150" si="15">IF(N145="snížená",J145,0)</f>
        <v>0</v>
      </c>
      <c r="BG145" s="246">
        <f t="shared" ref="BG145:BG150" si="16">IF(N145="zákl. přenesená",J145,0)</f>
        <v>0</v>
      </c>
      <c r="BH145" s="246">
        <f t="shared" ref="BH145:BH150" si="17">IF(N145="sníž. přenesená",J145,0)</f>
        <v>0</v>
      </c>
      <c r="BI145" s="246">
        <f t="shared" ref="BI145:BI150" si="18">IF(N145="nulová",J145,0)</f>
        <v>0</v>
      </c>
      <c r="BJ145" s="138" t="s">
        <v>84</v>
      </c>
      <c r="BK145" s="246">
        <f t="shared" ref="BK145:BK150" si="19">ROUND(I145*H145,2)</f>
        <v>0</v>
      </c>
      <c r="BL145" s="138" t="s">
        <v>193</v>
      </c>
      <c r="BM145" s="245" t="s">
        <v>513</v>
      </c>
    </row>
    <row r="146" spans="1:65" s="151" customFormat="1" ht="16.5" customHeight="1">
      <c r="A146" s="147"/>
      <c r="B146" s="148"/>
      <c r="C146" s="233" t="s">
        <v>77</v>
      </c>
      <c r="D146" s="233" t="s">
        <v>189</v>
      </c>
      <c r="E146" s="234" t="s">
        <v>2192</v>
      </c>
      <c r="F146" s="235" t="s">
        <v>2193</v>
      </c>
      <c r="G146" s="236" t="s">
        <v>2194</v>
      </c>
      <c r="H146" s="237">
        <v>120</v>
      </c>
      <c r="I146" s="88"/>
      <c r="J146" s="238">
        <f t="shared" si="10"/>
        <v>0</v>
      </c>
      <c r="K146" s="239"/>
      <c r="L146" s="148"/>
      <c r="M146" s="240" t="s">
        <v>1</v>
      </c>
      <c r="N146" s="241" t="s">
        <v>42</v>
      </c>
      <c r="O146" s="242"/>
      <c r="P146" s="243">
        <f t="shared" si="11"/>
        <v>0</v>
      </c>
      <c r="Q146" s="243">
        <v>0</v>
      </c>
      <c r="R146" s="243">
        <f t="shared" si="12"/>
        <v>0</v>
      </c>
      <c r="S146" s="243">
        <v>0</v>
      </c>
      <c r="T146" s="244">
        <f t="shared" si="13"/>
        <v>0</v>
      </c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R146" s="245" t="s">
        <v>193</v>
      </c>
      <c r="AT146" s="245" t="s">
        <v>189</v>
      </c>
      <c r="AU146" s="245" t="s">
        <v>86</v>
      </c>
      <c r="AY146" s="138" t="s">
        <v>187</v>
      </c>
      <c r="BE146" s="246">
        <f t="shared" si="14"/>
        <v>0</v>
      </c>
      <c r="BF146" s="246">
        <f t="shared" si="15"/>
        <v>0</v>
      </c>
      <c r="BG146" s="246">
        <f t="shared" si="16"/>
        <v>0</v>
      </c>
      <c r="BH146" s="246">
        <f t="shared" si="17"/>
        <v>0</v>
      </c>
      <c r="BI146" s="246">
        <f t="shared" si="18"/>
        <v>0</v>
      </c>
      <c r="BJ146" s="138" t="s">
        <v>84</v>
      </c>
      <c r="BK146" s="246">
        <f t="shared" si="19"/>
        <v>0</v>
      </c>
      <c r="BL146" s="138" t="s">
        <v>193</v>
      </c>
      <c r="BM146" s="245" t="s">
        <v>529</v>
      </c>
    </row>
    <row r="147" spans="1:65" s="151" customFormat="1" ht="16.5" customHeight="1">
      <c r="A147" s="147"/>
      <c r="B147" s="148"/>
      <c r="C147" s="233" t="s">
        <v>77</v>
      </c>
      <c r="D147" s="233" t="s">
        <v>189</v>
      </c>
      <c r="E147" s="234" t="s">
        <v>2578</v>
      </c>
      <c r="F147" s="235" t="s">
        <v>2579</v>
      </c>
      <c r="G147" s="236" t="s">
        <v>2194</v>
      </c>
      <c r="H147" s="237">
        <v>180</v>
      </c>
      <c r="I147" s="88"/>
      <c r="J147" s="238">
        <f t="shared" si="10"/>
        <v>0</v>
      </c>
      <c r="K147" s="239"/>
      <c r="L147" s="148"/>
      <c r="M147" s="240" t="s">
        <v>1</v>
      </c>
      <c r="N147" s="241" t="s">
        <v>42</v>
      </c>
      <c r="O147" s="242"/>
      <c r="P147" s="243">
        <f t="shared" si="11"/>
        <v>0</v>
      </c>
      <c r="Q147" s="243">
        <v>0</v>
      </c>
      <c r="R147" s="243">
        <f t="shared" si="12"/>
        <v>0</v>
      </c>
      <c r="S147" s="243">
        <v>0</v>
      </c>
      <c r="T147" s="244">
        <f t="shared" si="13"/>
        <v>0</v>
      </c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R147" s="245" t="s">
        <v>193</v>
      </c>
      <c r="AT147" s="245" t="s">
        <v>189</v>
      </c>
      <c r="AU147" s="245" t="s">
        <v>86</v>
      </c>
      <c r="AY147" s="138" t="s">
        <v>187</v>
      </c>
      <c r="BE147" s="246">
        <f t="shared" si="14"/>
        <v>0</v>
      </c>
      <c r="BF147" s="246">
        <f t="shared" si="15"/>
        <v>0</v>
      </c>
      <c r="BG147" s="246">
        <f t="shared" si="16"/>
        <v>0</v>
      </c>
      <c r="BH147" s="246">
        <f t="shared" si="17"/>
        <v>0</v>
      </c>
      <c r="BI147" s="246">
        <f t="shared" si="18"/>
        <v>0</v>
      </c>
      <c r="BJ147" s="138" t="s">
        <v>84</v>
      </c>
      <c r="BK147" s="246">
        <f t="shared" si="19"/>
        <v>0</v>
      </c>
      <c r="BL147" s="138" t="s">
        <v>193</v>
      </c>
      <c r="BM147" s="245" t="s">
        <v>537</v>
      </c>
    </row>
    <row r="148" spans="1:65" s="151" customFormat="1" ht="16.5" customHeight="1">
      <c r="A148" s="147"/>
      <c r="B148" s="148"/>
      <c r="C148" s="233" t="s">
        <v>77</v>
      </c>
      <c r="D148" s="233" t="s">
        <v>189</v>
      </c>
      <c r="E148" s="234" t="s">
        <v>2195</v>
      </c>
      <c r="F148" s="235" t="s">
        <v>2196</v>
      </c>
      <c r="G148" s="236" t="s">
        <v>2194</v>
      </c>
      <c r="H148" s="237">
        <v>1680</v>
      </c>
      <c r="I148" s="88"/>
      <c r="J148" s="238">
        <f t="shared" si="10"/>
        <v>0</v>
      </c>
      <c r="K148" s="239"/>
      <c r="L148" s="148"/>
      <c r="M148" s="240" t="s">
        <v>1</v>
      </c>
      <c r="N148" s="241" t="s">
        <v>42</v>
      </c>
      <c r="O148" s="242"/>
      <c r="P148" s="243">
        <f t="shared" si="11"/>
        <v>0</v>
      </c>
      <c r="Q148" s="243">
        <v>0</v>
      </c>
      <c r="R148" s="243">
        <f t="shared" si="12"/>
        <v>0</v>
      </c>
      <c r="S148" s="243">
        <v>0</v>
      </c>
      <c r="T148" s="244">
        <f t="shared" si="13"/>
        <v>0</v>
      </c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  <c r="AR148" s="245" t="s">
        <v>193</v>
      </c>
      <c r="AT148" s="245" t="s">
        <v>189</v>
      </c>
      <c r="AU148" s="245" t="s">
        <v>86</v>
      </c>
      <c r="AY148" s="138" t="s">
        <v>187</v>
      </c>
      <c r="BE148" s="246">
        <f t="shared" si="14"/>
        <v>0</v>
      </c>
      <c r="BF148" s="246">
        <f t="shared" si="15"/>
        <v>0</v>
      </c>
      <c r="BG148" s="246">
        <f t="shared" si="16"/>
        <v>0</v>
      </c>
      <c r="BH148" s="246">
        <f t="shared" si="17"/>
        <v>0</v>
      </c>
      <c r="BI148" s="246">
        <f t="shared" si="18"/>
        <v>0</v>
      </c>
      <c r="BJ148" s="138" t="s">
        <v>84</v>
      </c>
      <c r="BK148" s="246">
        <f t="shared" si="19"/>
        <v>0</v>
      </c>
      <c r="BL148" s="138" t="s">
        <v>193</v>
      </c>
      <c r="BM148" s="245" t="s">
        <v>545</v>
      </c>
    </row>
    <row r="149" spans="1:65" s="151" customFormat="1" ht="16.5" customHeight="1">
      <c r="A149" s="147"/>
      <c r="B149" s="148"/>
      <c r="C149" s="233" t="s">
        <v>77</v>
      </c>
      <c r="D149" s="233" t="s">
        <v>189</v>
      </c>
      <c r="E149" s="234" t="s">
        <v>2540</v>
      </c>
      <c r="F149" s="235" t="s">
        <v>2541</v>
      </c>
      <c r="G149" s="236" t="s">
        <v>2194</v>
      </c>
      <c r="H149" s="237">
        <v>40</v>
      </c>
      <c r="I149" s="88"/>
      <c r="J149" s="238">
        <f t="shared" si="10"/>
        <v>0</v>
      </c>
      <c r="K149" s="239"/>
      <c r="L149" s="148"/>
      <c r="M149" s="240" t="s">
        <v>1</v>
      </c>
      <c r="N149" s="241" t="s">
        <v>42</v>
      </c>
      <c r="O149" s="242"/>
      <c r="P149" s="243">
        <f t="shared" si="11"/>
        <v>0</v>
      </c>
      <c r="Q149" s="243">
        <v>0</v>
      </c>
      <c r="R149" s="243">
        <f t="shared" si="12"/>
        <v>0</v>
      </c>
      <c r="S149" s="243">
        <v>0</v>
      </c>
      <c r="T149" s="244">
        <f t="shared" si="13"/>
        <v>0</v>
      </c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R149" s="245" t="s">
        <v>193</v>
      </c>
      <c r="AT149" s="245" t="s">
        <v>189</v>
      </c>
      <c r="AU149" s="245" t="s">
        <v>86</v>
      </c>
      <c r="AY149" s="138" t="s">
        <v>187</v>
      </c>
      <c r="BE149" s="246">
        <f t="shared" si="14"/>
        <v>0</v>
      </c>
      <c r="BF149" s="246">
        <f t="shared" si="15"/>
        <v>0</v>
      </c>
      <c r="BG149" s="246">
        <f t="shared" si="16"/>
        <v>0</v>
      </c>
      <c r="BH149" s="246">
        <f t="shared" si="17"/>
        <v>0</v>
      </c>
      <c r="BI149" s="246">
        <f t="shared" si="18"/>
        <v>0</v>
      </c>
      <c r="BJ149" s="138" t="s">
        <v>84</v>
      </c>
      <c r="BK149" s="246">
        <f t="shared" si="19"/>
        <v>0</v>
      </c>
      <c r="BL149" s="138" t="s">
        <v>193</v>
      </c>
      <c r="BM149" s="245" t="s">
        <v>553</v>
      </c>
    </row>
    <row r="150" spans="1:65" s="151" customFormat="1" ht="16.5" customHeight="1">
      <c r="A150" s="147"/>
      <c r="B150" s="148"/>
      <c r="C150" s="233" t="s">
        <v>77</v>
      </c>
      <c r="D150" s="233" t="s">
        <v>189</v>
      </c>
      <c r="E150" s="234" t="s">
        <v>2543</v>
      </c>
      <c r="F150" s="235" t="s">
        <v>2544</v>
      </c>
      <c r="G150" s="236" t="s">
        <v>2194</v>
      </c>
      <c r="H150" s="237">
        <v>64</v>
      </c>
      <c r="I150" s="88"/>
      <c r="J150" s="238">
        <f t="shared" si="10"/>
        <v>0</v>
      </c>
      <c r="K150" s="239"/>
      <c r="L150" s="148"/>
      <c r="M150" s="240" t="s">
        <v>1</v>
      </c>
      <c r="N150" s="241" t="s">
        <v>42</v>
      </c>
      <c r="O150" s="242"/>
      <c r="P150" s="243">
        <f t="shared" si="11"/>
        <v>0</v>
      </c>
      <c r="Q150" s="243">
        <v>0</v>
      </c>
      <c r="R150" s="243">
        <f t="shared" si="12"/>
        <v>0</v>
      </c>
      <c r="S150" s="243">
        <v>0</v>
      </c>
      <c r="T150" s="244">
        <f t="shared" si="13"/>
        <v>0</v>
      </c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R150" s="245" t="s">
        <v>193</v>
      </c>
      <c r="AT150" s="245" t="s">
        <v>189</v>
      </c>
      <c r="AU150" s="245" t="s">
        <v>86</v>
      </c>
      <c r="AY150" s="138" t="s">
        <v>187</v>
      </c>
      <c r="BE150" s="246">
        <f t="shared" si="14"/>
        <v>0</v>
      </c>
      <c r="BF150" s="246">
        <f t="shared" si="15"/>
        <v>0</v>
      </c>
      <c r="BG150" s="246">
        <f t="shared" si="16"/>
        <v>0</v>
      </c>
      <c r="BH150" s="246">
        <f t="shared" si="17"/>
        <v>0</v>
      </c>
      <c r="BI150" s="246">
        <f t="shared" si="18"/>
        <v>0</v>
      </c>
      <c r="BJ150" s="138" t="s">
        <v>84</v>
      </c>
      <c r="BK150" s="246">
        <f t="shared" si="19"/>
        <v>0</v>
      </c>
      <c r="BL150" s="138" t="s">
        <v>193</v>
      </c>
      <c r="BM150" s="245" t="s">
        <v>561</v>
      </c>
    </row>
    <row r="151" spans="1:65" s="220" customFormat="1" ht="25.9" customHeight="1">
      <c r="B151" s="221"/>
      <c r="D151" s="222" t="s">
        <v>76</v>
      </c>
      <c r="E151" s="223" t="s">
        <v>2138</v>
      </c>
      <c r="F151" s="223" t="s">
        <v>2580</v>
      </c>
      <c r="J151" s="224">
        <f>BK151</f>
        <v>0</v>
      </c>
      <c r="L151" s="221"/>
      <c r="M151" s="225"/>
      <c r="N151" s="226"/>
      <c r="O151" s="226"/>
      <c r="P151" s="227">
        <f>P152+P154+P156</f>
        <v>0</v>
      </c>
      <c r="Q151" s="226"/>
      <c r="R151" s="227">
        <f>R152+R154+R156</f>
        <v>0</v>
      </c>
      <c r="S151" s="226"/>
      <c r="T151" s="228">
        <f>T152+T154+T156</f>
        <v>0</v>
      </c>
      <c r="AR151" s="222" t="s">
        <v>84</v>
      </c>
      <c r="AT151" s="229" t="s">
        <v>76</v>
      </c>
      <c r="AU151" s="229" t="s">
        <v>77</v>
      </c>
      <c r="AY151" s="222" t="s">
        <v>187</v>
      </c>
      <c r="BK151" s="230">
        <f>BK152+BK154+BK156</f>
        <v>0</v>
      </c>
    </row>
    <row r="152" spans="1:65" s="220" customFormat="1" ht="22.9" customHeight="1">
      <c r="B152" s="221"/>
      <c r="D152" s="222" t="s">
        <v>76</v>
      </c>
      <c r="E152" s="231" t="s">
        <v>2259</v>
      </c>
      <c r="F152" s="231" t="s">
        <v>2581</v>
      </c>
      <c r="J152" s="232">
        <f>BK152</f>
        <v>0</v>
      </c>
      <c r="L152" s="221"/>
      <c r="M152" s="225"/>
      <c r="N152" s="226"/>
      <c r="O152" s="226"/>
      <c r="P152" s="227">
        <f>P153</f>
        <v>0</v>
      </c>
      <c r="Q152" s="226"/>
      <c r="R152" s="227">
        <f>R153</f>
        <v>0</v>
      </c>
      <c r="S152" s="226"/>
      <c r="T152" s="228">
        <f>T153</f>
        <v>0</v>
      </c>
      <c r="AR152" s="222" t="s">
        <v>84</v>
      </c>
      <c r="AT152" s="229" t="s">
        <v>76</v>
      </c>
      <c r="AU152" s="229" t="s">
        <v>84</v>
      </c>
      <c r="AY152" s="222" t="s">
        <v>187</v>
      </c>
      <c r="BK152" s="230">
        <f>BK153</f>
        <v>0</v>
      </c>
    </row>
    <row r="153" spans="1:65" s="151" customFormat="1" ht="16.5" customHeight="1">
      <c r="A153" s="147"/>
      <c r="B153" s="148"/>
      <c r="C153" s="233" t="s">
        <v>77</v>
      </c>
      <c r="D153" s="233" t="s">
        <v>189</v>
      </c>
      <c r="E153" s="234" t="s">
        <v>2582</v>
      </c>
      <c r="F153" s="235" t="s">
        <v>2583</v>
      </c>
      <c r="G153" s="236" t="s">
        <v>2070</v>
      </c>
      <c r="H153" s="237">
        <v>11</v>
      </c>
      <c r="I153" s="88"/>
      <c r="J153" s="238">
        <f>ROUND(I153*H153,2)</f>
        <v>0</v>
      </c>
      <c r="K153" s="239"/>
      <c r="L153" s="148"/>
      <c r="M153" s="240" t="s">
        <v>1</v>
      </c>
      <c r="N153" s="241" t="s">
        <v>42</v>
      </c>
      <c r="O153" s="242"/>
      <c r="P153" s="243">
        <f>O153*H153</f>
        <v>0</v>
      </c>
      <c r="Q153" s="243">
        <v>0</v>
      </c>
      <c r="R153" s="243">
        <f>Q153*H153</f>
        <v>0</v>
      </c>
      <c r="S153" s="243">
        <v>0</v>
      </c>
      <c r="T153" s="244">
        <f>S153*H153</f>
        <v>0</v>
      </c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7"/>
      <c r="AR153" s="245" t="s">
        <v>193</v>
      </c>
      <c r="AT153" s="245" t="s">
        <v>189</v>
      </c>
      <c r="AU153" s="245" t="s">
        <v>86</v>
      </c>
      <c r="AY153" s="138" t="s">
        <v>187</v>
      </c>
      <c r="BE153" s="246">
        <f>IF(N153="základní",J153,0)</f>
        <v>0</v>
      </c>
      <c r="BF153" s="246">
        <f>IF(N153="snížená",J153,0)</f>
        <v>0</v>
      </c>
      <c r="BG153" s="246">
        <f>IF(N153="zákl. přenesená",J153,0)</f>
        <v>0</v>
      </c>
      <c r="BH153" s="246">
        <f>IF(N153="sníž. přenesená",J153,0)</f>
        <v>0</v>
      </c>
      <c r="BI153" s="246">
        <f>IF(N153="nulová",J153,0)</f>
        <v>0</v>
      </c>
      <c r="BJ153" s="138" t="s">
        <v>84</v>
      </c>
      <c r="BK153" s="246">
        <f>ROUND(I153*H153,2)</f>
        <v>0</v>
      </c>
      <c r="BL153" s="138" t="s">
        <v>193</v>
      </c>
      <c r="BM153" s="245" t="s">
        <v>569</v>
      </c>
    </row>
    <row r="154" spans="1:65" s="220" customFormat="1" ht="22.9" customHeight="1">
      <c r="B154" s="221"/>
      <c r="D154" s="222" t="s">
        <v>76</v>
      </c>
      <c r="E154" s="231" t="s">
        <v>2158</v>
      </c>
      <c r="F154" s="231" t="s">
        <v>2584</v>
      </c>
      <c r="J154" s="232">
        <f>BK154</f>
        <v>0</v>
      </c>
      <c r="L154" s="221"/>
      <c r="M154" s="225"/>
      <c r="N154" s="226"/>
      <c r="O154" s="226"/>
      <c r="P154" s="227">
        <f>P155</f>
        <v>0</v>
      </c>
      <c r="Q154" s="226"/>
      <c r="R154" s="227">
        <f>R155</f>
        <v>0</v>
      </c>
      <c r="S154" s="226"/>
      <c r="T154" s="228">
        <f>T155</f>
        <v>0</v>
      </c>
      <c r="AR154" s="222" t="s">
        <v>84</v>
      </c>
      <c r="AT154" s="229" t="s">
        <v>76</v>
      </c>
      <c r="AU154" s="229" t="s">
        <v>84</v>
      </c>
      <c r="AY154" s="222" t="s">
        <v>187</v>
      </c>
      <c r="BK154" s="230">
        <f>BK155</f>
        <v>0</v>
      </c>
    </row>
    <row r="155" spans="1:65" s="151" customFormat="1" ht="16.5" customHeight="1">
      <c r="A155" s="147"/>
      <c r="B155" s="148"/>
      <c r="C155" s="233" t="s">
        <v>77</v>
      </c>
      <c r="D155" s="233" t="s">
        <v>189</v>
      </c>
      <c r="E155" s="234" t="s">
        <v>2585</v>
      </c>
      <c r="F155" s="235" t="s">
        <v>2586</v>
      </c>
      <c r="G155" s="236" t="s">
        <v>2070</v>
      </c>
      <c r="H155" s="237">
        <v>1</v>
      </c>
      <c r="I155" s="88"/>
      <c r="J155" s="238">
        <f>ROUND(I155*H155,2)</f>
        <v>0</v>
      </c>
      <c r="K155" s="239"/>
      <c r="L155" s="148"/>
      <c r="M155" s="240" t="s">
        <v>1</v>
      </c>
      <c r="N155" s="241" t="s">
        <v>42</v>
      </c>
      <c r="O155" s="242"/>
      <c r="P155" s="243">
        <f>O155*H155</f>
        <v>0</v>
      </c>
      <c r="Q155" s="243">
        <v>0</v>
      </c>
      <c r="R155" s="243">
        <f>Q155*H155</f>
        <v>0</v>
      </c>
      <c r="S155" s="243">
        <v>0</v>
      </c>
      <c r="T155" s="244">
        <f>S155*H155</f>
        <v>0</v>
      </c>
      <c r="U155" s="147"/>
      <c r="V155" s="147"/>
      <c r="W155" s="147"/>
      <c r="X155" s="147"/>
      <c r="Y155" s="147"/>
      <c r="Z155" s="147"/>
      <c r="AA155" s="147"/>
      <c r="AB155" s="147"/>
      <c r="AC155" s="147"/>
      <c r="AD155" s="147"/>
      <c r="AE155" s="147"/>
      <c r="AR155" s="245" t="s">
        <v>193</v>
      </c>
      <c r="AT155" s="245" t="s">
        <v>189</v>
      </c>
      <c r="AU155" s="245" t="s">
        <v>86</v>
      </c>
      <c r="AY155" s="138" t="s">
        <v>187</v>
      </c>
      <c r="BE155" s="246">
        <f>IF(N155="základní",J155,0)</f>
        <v>0</v>
      </c>
      <c r="BF155" s="246">
        <f>IF(N155="snížená",J155,0)</f>
        <v>0</v>
      </c>
      <c r="BG155" s="246">
        <f>IF(N155="zákl. přenesená",J155,0)</f>
        <v>0</v>
      </c>
      <c r="BH155" s="246">
        <f>IF(N155="sníž. přenesená",J155,0)</f>
        <v>0</v>
      </c>
      <c r="BI155" s="246">
        <f>IF(N155="nulová",J155,0)</f>
        <v>0</v>
      </c>
      <c r="BJ155" s="138" t="s">
        <v>84</v>
      </c>
      <c r="BK155" s="246">
        <f>ROUND(I155*H155,2)</f>
        <v>0</v>
      </c>
      <c r="BL155" s="138" t="s">
        <v>193</v>
      </c>
      <c r="BM155" s="245" t="s">
        <v>708</v>
      </c>
    </row>
    <row r="156" spans="1:65" s="220" customFormat="1" ht="22.9" customHeight="1">
      <c r="B156" s="221"/>
      <c r="D156" s="222" t="s">
        <v>76</v>
      </c>
      <c r="E156" s="231" t="s">
        <v>2174</v>
      </c>
      <c r="F156" s="231" t="s">
        <v>2587</v>
      </c>
      <c r="J156" s="232">
        <f>BK156</f>
        <v>0</v>
      </c>
      <c r="L156" s="221"/>
      <c r="M156" s="225"/>
      <c r="N156" s="226"/>
      <c r="O156" s="226"/>
      <c r="P156" s="227">
        <f>SUM(P157:P161)</f>
        <v>0</v>
      </c>
      <c r="Q156" s="226"/>
      <c r="R156" s="227">
        <f>SUM(R157:R161)</f>
        <v>0</v>
      </c>
      <c r="S156" s="226"/>
      <c r="T156" s="228">
        <f>SUM(T157:T161)</f>
        <v>0</v>
      </c>
      <c r="AR156" s="222" t="s">
        <v>84</v>
      </c>
      <c r="AT156" s="229" t="s">
        <v>76</v>
      </c>
      <c r="AU156" s="229" t="s">
        <v>84</v>
      </c>
      <c r="AY156" s="222" t="s">
        <v>187</v>
      </c>
      <c r="BK156" s="230">
        <f>SUM(BK157:BK161)</f>
        <v>0</v>
      </c>
    </row>
    <row r="157" spans="1:65" s="151" customFormat="1" ht="16.5" customHeight="1">
      <c r="A157" s="147"/>
      <c r="B157" s="148"/>
      <c r="C157" s="233" t="s">
        <v>77</v>
      </c>
      <c r="D157" s="233" t="s">
        <v>189</v>
      </c>
      <c r="E157" s="234" t="s">
        <v>2588</v>
      </c>
      <c r="F157" s="235" t="s">
        <v>2589</v>
      </c>
      <c r="G157" s="236" t="s">
        <v>2070</v>
      </c>
      <c r="H157" s="237">
        <v>1</v>
      </c>
      <c r="I157" s="88"/>
      <c r="J157" s="238">
        <f>ROUND(I157*H157,2)</f>
        <v>0</v>
      </c>
      <c r="K157" s="239"/>
      <c r="L157" s="148"/>
      <c r="M157" s="240" t="s">
        <v>1</v>
      </c>
      <c r="N157" s="241" t="s">
        <v>42</v>
      </c>
      <c r="O157" s="242"/>
      <c r="P157" s="243">
        <f>O157*H157</f>
        <v>0</v>
      </c>
      <c r="Q157" s="243">
        <v>0</v>
      </c>
      <c r="R157" s="243">
        <f>Q157*H157</f>
        <v>0</v>
      </c>
      <c r="S157" s="243">
        <v>0</v>
      </c>
      <c r="T157" s="244">
        <f>S157*H157</f>
        <v>0</v>
      </c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  <c r="AE157" s="147"/>
      <c r="AR157" s="245" t="s">
        <v>193</v>
      </c>
      <c r="AT157" s="245" t="s">
        <v>189</v>
      </c>
      <c r="AU157" s="245" t="s">
        <v>86</v>
      </c>
      <c r="AY157" s="138" t="s">
        <v>187</v>
      </c>
      <c r="BE157" s="246">
        <f>IF(N157="základní",J157,0)</f>
        <v>0</v>
      </c>
      <c r="BF157" s="246">
        <f>IF(N157="snížená",J157,0)</f>
        <v>0</v>
      </c>
      <c r="BG157" s="246">
        <f>IF(N157="zákl. přenesená",J157,0)</f>
        <v>0</v>
      </c>
      <c r="BH157" s="246">
        <f>IF(N157="sníž. přenesená",J157,0)</f>
        <v>0</v>
      </c>
      <c r="BI157" s="246">
        <f>IF(N157="nulová",J157,0)</f>
        <v>0</v>
      </c>
      <c r="BJ157" s="138" t="s">
        <v>84</v>
      </c>
      <c r="BK157" s="246">
        <f>ROUND(I157*H157,2)</f>
        <v>0</v>
      </c>
      <c r="BL157" s="138" t="s">
        <v>193</v>
      </c>
      <c r="BM157" s="245" t="s">
        <v>758</v>
      </c>
    </row>
    <row r="158" spans="1:65" s="151" customFormat="1" ht="16.5" customHeight="1">
      <c r="A158" s="147"/>
      <c r="B158" s="148"/>
      <c r="C158" s="233" t="s">
        <v>77</v>
      </c>
      <c r="D158" s="233" t="s">
        <v>189</v>
      </c>
      <c r="E158" s="234" t="s">
        <v>2195</v>
      </c>
      <c r="F158" s="235" t="s">
        <v>2196</v>
      </c>
      <c r="G158" s="236" t="s">
        <v>2194</v>
      </c>
      <c r="H158" s="237">
        <v>2060</v>
      </c>
      <c r="I158" s="88"/>
      <c r="J158" s="238">
        <f>ROUND(I158*H158,2)</f>
        <v>0</v>
      </c>
      <c r="K158" s="239"/>
      <c r="L158" s="148"/>
      <c r="M158" s="240" t="s">
        <v>1</v>
      </c>
      <c r="N158" s="241" t="s">
        <v>42</v>
      </c>
      <c r="O158" s="242"/>
      <c r="P158" s="243">
        <f>O158*H158</f>
        <v>0</v>
      </c>
      <c r="Q158" s="243">
        <v>0</v>
      </c>
      <c r="R158" s="243">
        <f>Q158*H158</f>
        <v>0</v>
      </c>
      <c r="S158" s="243">
        <v>0</v>
      </c>
      <c r="T158" s="244">
        <f>S158*H158</f>
        <v>0</v>
      </c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  <c r="AE158" s="147"/>
      <c r="AR158" s="245" t="s">
        <v>193</v>
      </c>
      <c r="AT158" s="245" t="s">
        <v>189</v>
      </c>
      <c r="AU158" s="245" t="s">
        <v>86</v>
      </c>
      <c r="AY158" s="138" t="s">
        <v>187</v>
      </c>
      <c r="BE158" s="246">
        <f>IF(N158="základní",J158,0)</f>
        <v>0</v>
      </c>
      <c r="BF158" s="246">
        <f>IF(N158="snížená",J158,0)</f>
        <v>0</v>
      </c>
      <c r="BG158" s="246">
        <f>IF(N158="zákl. přenesená",J158,0)</f>
        <v>0</v>
      </c>
      <c r="BH158" s="246">
        <f>IF(N158="sníž. přenesená",J158,0)</f>
        <v>0</v>
      </c>
      <c r="BI158" s="246">
        <f>IF(N158="nulová",J158,0)</f>
        <v>0</v>
      </c>
      <c r="BJ158" s="138" t="s">
        <v>84</v>
      </c>
      <c r="BK158" s="246">
        <f>ROUND(I158*H158,2)</f>
        <v>0</v>
      </c>
      <c r="BL158" s="138" t="s">
        <v>193</v>
      </c>
      <c r="BM158" s="245" t="s">
        <v>818</v>
      </c>
    </row>
    <row r="159" spans="1:65" s="151" customFormat="1" ht="16.5" customHeight="1">
      <c r="A159" s="147"/>
      <c r="B159" s="148"/>
      <c r="C159" s="233" t="s">
        <v>77</v>
      </c>
      <c r="D159" s="233" t="s">
        <v>189</v>
      </c>
      <c r="E159" s="234" t="s">
        <v>2590</v>
      </c>
      <c r="F159" s="235" t="s">
        <v>2591</v>
      </c>
      <c r="G159" s="236" t="s">
        <v>2194</v>
      </c>
      <c r="H159" s="237">
        <v>144</v>
      </c>
      <c r="I159" s="88"/>
      <c r="J159" s="238">
        <f>ROUND(I159*H159,2)</f>
        <v>0</v>
      </c>
      <c r="K159" s="239"/>
      <c r="L159" s="148"/>
      <c r="M159" s="240" t="s">
        <v>1</v>
      </c>
      <c r="N159" s="241" t="s">
        <v>42</v>
      </c>
      <c r="O159" s="242"/>
      <c r="P159" s="243">
        <f>O159*H159</f>
        <v>0</v>
      </c>
      <c r="Q159" s="243">
        <v>0</v>
      </c>
      <c r="R159" s="243">
        <f>Q159*H159</f>
        <v>0</v>
      </c>
      <c r="S159" s="243">
        <v>0</v>
      </c>
      <c r="T159" s="244">
        <f>S159*H159</f>
        <v>0</v>
      </c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R159" s="245" t="s">
        <v>193</v>
      </c>
      <c r="AT159" s="245" t="s">
        <v>189</v>
      </c>
      <c r="AU159" s="245" t="s">
        <v>86</v>
      </c>
      <c r="AY159" s="138" t="s">
        <v>187</v>
      </c>
      <c r="BE159" s="246">
        <f>IF(N159="základní",J159,0)</f>
        <v>0</v>
      </c>
      <c r="BF159" s="246">
        <f>IF(N159="snížená",J159,0)</f>
        <v>0</v>
      </c>
      <c r="BG159" s="246">
        <f>IF(N159="zákl. přenesená",J159,0)</f>
        <v>0</v>
      </c>
      <c r="BH159" s="246">
        <f>IF(N159="sníž. přenesená",J159,0)</f>
        <v>0</v>
      </c>
      <c r="BI159" s="246">
        <f>IF(N159="nulová",J159,0)</f>
        <v>0</v>
      </c>
      <c r="BJ159" s="138" t="s">
        <v>84</v>
      </c>
      <c r="BK159" s="246">
        <f>ROUND(I159*H159,2)</f>
        <v>0</v>
      </c>
      <c r="BL159" s="138" t="s">
        <v>193</v>
      </c>
      <c r="BM159" s="245" t="s">
        <v>826</v>
      </c>
    </row>
    <row r="160" spans="1:65" s="151" customFormat="1" ht="16.5" customHeight="1">
      <c r="A160" s="147"/>
      <c r="B160" s="148"/>
      <c r="C160" s="233" t="s">
        <v>77</v>
      </c>
      <c r="D160" s="233" t="s">
        <v>189</v>
      </c>
      <c r="E160" s="234" t="s">
        <v>2540</v>
      </c>
      <c r="F160" s="235" t="s">
        <v>2541</v>
      </c>
      <c r="G160" s="236" t="s">
        <v>2194</v>
      </c>
      <c r="H160" s="237">
        <v>56</v>
      </c>
      <c r="I160" s="88"/>
      <c r="J160" s="238">
        <f>ROUND(I160*H160,2)</f>
        <v>0</v>
      </c>
      <c r="K160" s="239"/>
      <c r="L160" s="148"/>
      <c r="M160" s="240" t="s">
        <v>1</v>
      </c>
      <c r="N160" s="241" t="s">
        <v>42</v>
      </c>
      <c r="O160" s="242"/>
      <c r="P160" s="243">
        <f>O160*H160</f>
        <v>0</v>
      </c>
      <c r="Q160" s="243">
        <v>0</v>
      </c>
      <c r="R160" s="243">
        <f>Q160*H160</f>
        <v>0</v>
      </c>
      <c r="S160" s="243">
        <v>0</v>
      </c>
      <c r="T160" s="244">
        <f>S160*H160</f>
        <v>0</v>
      </c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  <c r="AR160" s="245" t="s">
        <v>193</v>
      </c>
      <c r="AT160" s="245" t="s">
        <v>189</v>
      </c>
      <c r="AU160" s="245" t="s">
        <v>86</v>
      </c>
      <c r="AY160" s="138" t="s">
        <v>187</v>
      </c>
      <c r="BE160" s="246">
        <f>IF(N160="základní",J160,0)</f>
        <v>0</v>
      </c>
      <c r="BF160" s="246">
        <f>IF(N160="snížená",J160,0)</f>
        <v>0</v>
      </c>
      <c r="BG160" s="246">
        <f>IF(N160="zákl. přenesená",J160,0)</f>
        <v>0</v>
      </c>
      <c r="BH160" s="246">
        <f>IF(N160="sníž. přenesená",J160,0)</f>
        <v>0</v>
      </c>
      <c r="BI160" s="246">
        <f>IF(N160="nulová",J160,0)</f>
        <v>0</v>
      </c>
      <c r="BJ160" s="138" t="s">
        <v>84</v>
      </c>
      <c r="BK160" s="246">
        <f>ROUND(I160*H160,2)</f>
        <v>0</v>
      </c>
      <c r="BL160" s="138" t="s">
        <v>193</v>
      </c>
      <c r="BM160" s="245" t="s">
        <v>834</v>
      </c>
    </row>
    <row r="161" spans="1:65" s="151" customFormat="1" ht="16.5" customHeight="1">
      <c r="A161" s="147"/>
      <c r="B161" s="148"/>
      <c r="C161" s="233" t="s">
        <v>77</v>
      </c>
      <c r="D161" s="233" t="s">
        <v>189</v>
      </c>
      <c r="E161" s="234" t="s">
        <v>2543</v>
      </c>
      <c r="F161" s="235" t="s">
        <v>2544</v>
      </c>
      <c r="G161" s="236" t="s">
        <v>2194</v>
      </c>
      <c r="H161" s="237">
        <v>110</v>
      </c>
      <c r="I161" s="88"/>
      <c r="J161" s="238">
        <f>ROUND(I161*H161,2)</f>
        <v>0</v>
      </c>
      <c r="K161" s="239"/>
      <c r="L161" s="148"/>
      <c r="M161" s="240" t="s">
        <v>1</v>
      </c>
      <c r="N161" s="241" t="s">
        <v>42</v>
      </c>
      <c r="O161" s="242"/>
      <c r="P161" s="243">
        <f>O161*H161</f>
        <v>0</v>
      </c>
      <c r="Q161" s="243">
        <v>0</v>
      </c>
      <c r="R161" s="243">
        <f>Q161*H161</f>
        <v>0</v>
      </c>
      <c r="S161" s="243">
        <v>0</v>
      </c>
      <c r="T161" s="244">
        <f>S161*H161</f>
        <v>0</v>
      </c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  <c r="AR161" s="245" t="s">
        <v>193</v>
      </c>
      <c r="AT161" s="245" t="s">
        <v>189</v>
      </c>
      <c r="AU161" s="245" t="s">
        <v>86</v>
      </c>
      <c r="AY161" s="138" t="s">
        <v>187</v>
      </c>
      <c r="BE161" s="246">
        <f>IF(N161="základní",J161,0)</f>
        <v>0</v>
      </c>
      <c r="BF161" s="246">
        <f>IF(N161="snížená",J161,0)</f>
        <v>0</v>
      </c>
      <c r="BG161" s="246">
        <f>IF(N161="zákl. přenesená",J161,0)</f>
        <v>0</v>
      </c>
      <c r="BH161" s="246">
        <f>IF(N161="sníž. přenesená",J161,0)</f>
        <v>0</v>
      </c>
      <c r="BI161" s="246">
        <f>IF(N161="nulová",J161,0)</f>
        <v>0</v>
      </c>
      <c r="BJ161" s="138" t="s">
        <v>84</v>
      </c>
      <c r="BK161" s="246">
        <f>ROUND(I161*H161,2)</f>
        <v>0</v>
      </c>
      <c r="BL161" s="138" t="s">
        <v>193</v>
      </c>
      <c r="BM161" s="245" t="s">
        <v>842</v>
      </c>
    </row>
    <row r="162" spans="1:65" s="220" customFormat="1" ht="25.9" customHeight="1">
      <c r="B162" s="221"/>
      <c r="D162" s="222" t="s">
        <v>76</v>
      </c>
      <c r="E162" s="223" t="s">
        <v>2184</v>
      </c>
      <c r="F162" s="223" t="s">
        <v>2592</v>
      </c>
      <c r="J162" s="224">
        <f>BK162</f>
        <v>0</v>
      </c>
      <c r="L162" s="221"/>
      <c r="M162" s="225"/>
      <c r="N162" s="226"/>
      <c r="O162" s="226"/>
      <c r="P162" s="227">
        <f>P163+P165+P167</f>
        <v>0</v>
      </c>
      <c r="Q162" s="226"/>
      <c r="R162" s="227">
        <f>R163+R165+R167</f>
        <v>0</v>
      </c>
      <c r="S162" s="226"/>
      <c r="T162" s="228">
        <f>T163+T165+T167</f>
        <v>0</v>
      </c>
      <c r="AR162" s="222" t="s">
        <v>84</v>
      </c>
      <c r="AT162" s="229" t="s">
        <v>76</v>
      </c>
      <c r="AU162" s="229" t="s">
        <v>77</v>
      </c>
      <c r="AY162" s="222" t="s">
        <v>187</v>
      </c>
      <c r="BK162" s="230">
        <f>BK163+BK165+BK167</f>
        <v>0</v>
      </c>
    </row>
    <row r="163" spans="1:65" s="220" customFormat="1" ht="22.9" customHeight="1">
      <c r="B163" s="221"/>
      <c r="D163" s="222" t="s">
        <v>76</v>
      </c>
      <c r="E163" s="231" t="s">
        <v>2387</v>
      </c>
      <c r="F163" s="231" t="s">
        <v>2593</v>
      </c>
      <c r="J163" s="232">
        <f>BK163</f>
        <v>0</v>
      </c>
      <c r="L163" s="221"/>
      <c r="M163" s="225"/>
      <c r="N163" s="226"/>
      <c r="O163" s="226"/>
      <c r="P163" s="227">
        <f>P164</f>
        <v>0</v>
      </c>
      <c r="Q163" s="226"/>
      <c r="R163" s="227">
        <f>R164</f>
        <v>0</v>
      </c>
      <c r="S163" s="226"/>
      <c r="T163" s="228">
        <f>T164</f>
        <v>0</v>
      </c>
      <c r="AR163" s="222" t="s">
        <v>84</v>
      </c>
      <c r="AT163" s="229" t="s">
        <v>76</v>
      </c>
      <c r="AU163" s="229" t="s">
        <v>84</v>
      </c>
      <c r="AY163" s="222" t="s">
        <v>187</v>
      </c>
      <c r="BK163" s="230">
        <f>BK164</f>
        <v>0</v>
      </c>
    </row>
    <row r="164" spans="1:65" s="151" customFormat="1" ht="16.5" customHeight="1">
      <c r="A164" s="147"/>
      <c r="B164" s="148"/>
      <c r="C164" s="233" t="s">
        <v>77</v>
      </c>
      <c r="D164" s="233" t="s">
        <v>189</v>
      </c>
      <c r="E164" s="234" t="s">
        <v>2594</v>
      </c>
      <c r="F164" s="235" t="s">
        <v>2595</v>
      </c>
      <c r="G164" s="236" t="s">
        <v>2070</v>
      </c>
      <c r="H164" s="237">
        <v>6</v>
      </c>
      <c r="I164" s="88"/>
      <c r="J164" s="238">
        <f>ROUND(I164*H164,2)</f>
        <v>0</v>
      </c>
      <c r="K164" s="239"/>
      <c r="L164" s="148"/>
      <c r="M164" s="240" t="s">
        <v>1</v>
      </c>
      <c r="N164" s="241" t="s">
        <v>42</v>
      </c>
      <c r="O164" s="242"/>
      <c r="P164" s="243">
        <f>O164*H164</f>
        <v>0</v>
      </c>
      <c r="Q164" s="243">
        <v>0</v>
      </c>
      <c r="R164" s="243">
        <f>Q164*H164</f>
        <v>0</v>
      </c>
      <c r="S164" s="243">
        <v>0</v>
      </c>
      <c r="T164" s="244">
        <f>S164*H164</f>
        <v>0</v>
      </c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R164" s="245" t="s">
        <v>193</v>
      </c>
      <c r="AT164" s="245" t="s">
        <v>189</v>
      </c>
      <c r="AU164" s="245" t="s">
        <v>86</v>
      </c>
      <c r="AY164" s="138" t="s">
        <v>187</v>
      </c>
      <c r="BE164" s="246">
        <f>IF(N164="základní",J164,0)</f>
        <v>0</v>
      </c>
      <c r="BF164" s="246">
        <f>IF(N164="snížená",J164,0)</f>
        <v>0</v>
      </c>
      <c r="BG164" s="246">
        <f>IF(N164="zákl. přenesená",J164,0)</f>
        <v>0</v>
      </c>
      <c r="BH164" s="246">
        <f>IF(N164="sníž. přenesená",J164,0)</f>
        <v>0</v>
      </c>
      <c r="BI164" s="246">
        <f>IF(N164="nulová",J164,0)</f>
        <v>0</v>
      </c>
      <c r="BJ164" s="138" t="s">
        <v>84</v>
      </c>
      <c r="BK164" s="246">
        <f>ROUND(I164*H164,2)</f>
        <v>0</v>
      </c>
      <c r="BL164" s="138" t="s">
        <v>193</v>
      </c>
      <c r="BM164" s="245" t="s">
        <v>850</v>
      </c>
    </row>
    <row r="165" spans="1:65" s="220" customFormat="1" ht="22.9" customHeight="1">
      <c r="B165" s="221"/>
      <c r="D165" s="222" t="s">
        <v>76</v>
      </c>
      <c r="E165" s="231" t="s">
        <v>2409</v>
      </c>
      <c r="F165" s="231" t="s">
        <v>2596</v>
      </c>
      <c r="J165" s="232">
        <f>BK165</f>
        <v>0</v>
      </c>
      <c r="L165" s="221"/>
      <c r="M165" s="225"/>
      <c r="N165" s="226"/>
      <c r="O165" s="226"/>
      <c r="P165" s="227">
        <f>P166</f>
        <v>0</v>
      </c>
      <c r="Q165" s="226"/>
      <c r="R165" s="227">
        <f>R166</f>
        <v>0</v>
      </c>
      <c r="S165" s="226"/>
      <c r="T165" s="228">
        <f>T166</f>
        <v>0</v>
      </c>
      <c r="AR165" s="222" t="s">
        <v>84</v>
      </c>
      <c r="AT165" s="229" t="s">
        <v>76</v>
      </c>
      <c r="AU165" s="229" t="s">
        <v>84</v>
      </c>
      <c r="AY165" s="222" t="s">
        <v>187</v>
      </c>
      <c r="BK165" s="230">
        <f>BK166</f>
        <v>0</v>
      </c>
    </row>
    <row r="166" spans="1:65" s="151" customFormat="1" ht="16.5" customHeight="1">
      <c r="A166" s="147"/>
      <c r="B166" s="148"/>
      <c r="C166" s="233" t="s">
        <v>77</v>
      </c>
      <c r="D166" s="233" t="s">
        <v>189</v>
      </c>
      <c r="E166" s="234" t="s">
        <v>2597</v>
      </c>
      <c r="F166" s="235" t="s">
        <v>2598</v>
      </c>
      <c r="G166" s="236" t="s">
        <v>2070</v>
      </c>
      <c r="H166" s="237">
        <v>1</v>
      </c>
      <c r="I166" s="88"/>
      <c r="J166" s="238">
        <f>ROUND(I166*H166,2)</f>
        <v>0</v>
      </c>
      <c r="K166" s="239"/>
      <c r="L166" s="148"/>
      <c r="M166" s="240" t="s">
        <v>1</v>
      </c>
      <c r="N166" s="241" t="s">
        <v>42</v>
      </c>
      <c r="O166" s="242"/>
      <c r="P166" s="243">
        <f>O166*H166</f>
        <v>0</v>
      </c>
      <c r="Q166" s="243">
        <v>0</v>
      </c>
      <c r="R166" s="243">
        <f>Q166*H166</f>
        <v>0</v>
      </c>
      <c r="S166" s="243">
        <v>0</v>
      </c>
      <c r="T166" s="244">
        <f>S166*H166</f>
        <v>0</v>
      </c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R166" s="245" t="s">
        <v>193</v>
      </c>
      <c r="AT166" s="245" t="s">
        <v>189</v>
      </c>
      <c r="AU166" s="245" t="s">
        <v>86</v>
      </c>
      <c r="AY166" s="138" t="s">
        <v>187</v>
      </c>
      <c r="BE166" s="246">
        <f>IF(N166="základní",J166,0)</f>
        <v>0</v>
      </c>
      <c r="BF166" s="246">
        <f>IF(N166="snížená",J166,0)</f>
        <v>0</v>
      </c>
      <c r="BG166" s="246">
        <f>IF(N166="zákl. přenesená",J166,0)</f>
        <v>0</v>
      </c>
      <c r="BH166" s="246">
        <f>IF(N166="sníž. přenesená",J166,0)</f>
        <v>0</v>
      </c>
      <c r="BI166" s="246">
        <f>IF(N166="nulová",J166,0)</f>
        <v>0</v>
      </c>
      <c r="BJ166" s="138" t="s">
        <v>84</v>
      </c>
      <c r="BK166" s="246">
        <f>ROUND(I166*H166,2)</f>
        <v>0</v>
      </c>
      <c r="BL166" s="138" t="s">
        <v>193</v>
      </c>
      <c r="BM166" s="245" t="s">
        <v>986</v>
      </c>
    </row>
    <row r="167" spans="1:65" s="220" customFormat="1" ht="22.9" customHeight="1">
      <c r="B167" s="221"/>
      <c r="D167" s="222" t="s">
        <v>76</v>
      </c>
      <c r="E167" s="231" t="s">
        <v>2464</v>
      </c>
      <c r="F167" s="231" t="s">
        <v>2599</v>
      </c>
      <c r="J167" s="232">
        <f>BK167</f>
        <v>0</v>
      </c>
      <c r="L167" s="221"/>
      <c r="M167" s="225"/>
      <c r="N167" s="226"/>
      <c r="O167" s="226"/>
      <c r="P167" s="227">
        <f>SUM(P168:P172)</f>
        <v>0</v>
      </c>
      <c r="Q167" s="226"/>
      <c r="R167" s="227">
        <f>SUM(R168:R172)</f>
        <v>0</v>
      </c>
      <c r="S167" s="226"/>
      <c r="T167" s="228">
        <f>SUM(T168:T172)</f>
        <v>0</v>
      </c>
      <c r="AR167" s="222" t="s">
        <v>84</v>
      </c>
      <c r="AT167" s="229" t="s">
        <v>76</v>
      </c>
      <c r="AU167" s="229" t="s">
        <v>84</v>
      </c>
      <c r="AY167" s="222" t="s">
        <v>187</v>
      </c>
      <c r="BK167" s="230">
        <f>SUM(BK168:BK172)</f>
        <v>0</v>
      </c>
    </row>
    <row r="168" spans="1:65" s="151" customFormat="1" ht="21.75" customHeight="1">
      <c r="A168" s="147"/>
      <c r="B168" s="148"/>
      <c r="C168" s="233" t="s">
        <v>77</v>
      </c>
      <c r="D168" s="233" t="s">
        <v>189</v>
      </c>
      <c r="E168" s="234" t="s">
        <v>2600</v>
      </c>
      <c r="F168" s="235" t="s">
        <v>2601</v>
      </c>
      <c r="G168" s="236" t="s">
        <v>2070</v>
      </c>
      <c r="H168" s="237">
        <v>1</v>
      </c>
      <c r="I168" s="88"/>
      <c r="J168" s="238">
        <f>ROUND(I168*H168,2)</f>
        <v>0</v>
      </c>
      <c r="K168" s="239"/>
      <c r="L168" s="148"/>
      <c r="M168" s="240" t="s">
        <v>1</v>
      </c>
      <c r="N168" s="241" t="s">
        <v>42</v>
      </c>
      <c r="O168" s="242"/>
      <c r="P168" s="243">
        <f>O168*H168</f>
        <v>0</v>
      </c>
      <c r="Q168" s="243">
        <v>0</v>
      </c>
      <c r="R168" s="243">
        <f>Q168*H168</f>
        <v>0</v>
      </c>
      <c r="S168" s="243">
        <v>0</v>
      </c>
      <c r="T168" s="244">
        <f>S168*H168</f>
        <v>0</v>
      </c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R168" s="245" t="s">
        <v>193</v>
      </c>
      <c r="AT168" s="245" t="s">
        <v>189</v>
      </c>
      <c r="AU168" s="245" t="s">
        <v>86</v>
      </c>
      <c r="AY168" s="138" t="s">
        <v>187</v>
      </c>
      <c r="BE168" s="246">
        <f>IF(N168="základní",J168,0)</f>
        <v>0</v>
      </c>
      <c r="BF168" s="246">
        <f>IF(N168="snížená",J168,0)</f>
        <v>0</v>
      </c>
      <c r="BG168" s="246">
        <f>IF(N168="zákl. přenesená",J168,0)</f>
        <v>0</v>
      </c>
      <c r="BH168" s="246">
        <f>IF(N168="sníž. přenesená",J168,0)</f>
        <v>0</v>
      </c>
      <c r="BI168" s="246">
        <f>IF(N168="nulová",J168,0)</f>
        <v>0</v>
      </c>
      <c r="BJ168" s="138" t="s">
        <v>84</v>
      </c>
      <c r="BK168" s="246">
        <f>ROUND(I168*H168,2)</f>
        <v>0</v>
      </c>
      <c r="BL168" s="138" t="s">
        <v>193</v>
      </c>
      <c r="BM168" s="245" t="s">
        <v>1026</v>
      </c>
    </row>
    <row r="169" spans="1:65" s="151" customFormat="1" ht="16.5" customHeight="1">
      <c r="A169" s="147"/>
      <c r="B169" s="148"/>
      <c r="C169" s="233" t="s">
        <v>77</v>
      </c>
      <c r="D169" s="233" t="s">
        <v>189</v>
      </c>
      <c r="E169" s="234" t="s">
        <v>2195</v>
      </c>
      <c r="F169" s="235" t="s">
        <v>2196</v>
      </c>
      <c r="G169" s="236" t="s">
        <v>2194</v>
      </c>
      <c r="H169" s="237">
        <v>2060</v>
      </c>
      <c r="I169" s="88"/>
      <c r="J169" s="238">
        <f>ROUND(I169*H169,2)</f>
        <v>0</v>
      </c>
      <c r="K169" s="239"/>
      <c r="L169" s="148"/>
      <c r="M169" s="240" t="s">
        <v>1</v>
      </c>
      <c r="N169" s="241" t="s">
        <v>42</v>
      </c>
      <c r="O169" s="242"/>
      <c r="P169" s="243">
        <f>O169*H169</f>
        <v>0</v>
      </c>
      <c r="Q169" s="243">
        <v>0</v>
      </c>
      <c r="R169" s="243">
        <f>Q169*H169</f>
        <v>0</v>
      </c>
      <c r="S169" s="243">
        <v>0</v>
      </c>
      <c r="T169" s="244">
        <f>S169*H169</f>
        <v>0</v>
      </c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R169" s="245" t="s">
        <v>193</v>
      </c>
      <c r="AT169" s="245" t="s">
        <v>189</v>
      </c>
      <c r="AU169" s="245" t="s">
        <v>86</v>
      </c>
      <c r="AY169" s="138" t="s">
        <v>187</v>
      </c>
      <c r="BE169" s="246">
        <f>IF(N169="základní",J169,0)</f>
        <v>0</v>
      </c>
      <c r="BF169" s="246">
        <f>IF(N169="snížená",J169,0)</f>
        <v>0</v>
      </c>
      <c r="BG169" s="246">
        <f>IF(N169="zákl. přenesená",J169,0)</f>
        <v>0</v>
      </c>
      <c r="BH169" s="246">
        <f>IF(N169="sníž. přenesená",J169,0)</f>
        <v>0</v>
      </c>
      <c r="BI169" s="246">
        <f>IF(N169="nulová",J169,0)</f>
        <v>0</v>
      </c>
      <c r="BJ169" s="138" t="s">
        <v>84</v>
      </c>
      <c r="BK169" s="246">
        <f>ROUND(I169*H169,2)</f>
        <v>0</v>
      </c>
      <c r="BL169" s="138" t="s">
        <v>193</v>
      </c>
      <c r="BM169" s="245" t="s">
        <v>1091</v>
      </c>
    </row>
    <row r="170" spans="1:65" s="151" customFormat="1" ht="16.5" customHeight="1">
      <c r="A170" s="147"/>
      <c r="B170" s="148"/>
      <c r="C170" s="233" t="s">
        <v>77</v>
      </c>
      <c r="D170" s="233" t="s">
        <v>189</v>
      </c>
      <c r="E170" s="234" t="s">
        <v>2602</v>
      </c>
      <c r="F170" s="235" t="s">
        <v>2603</v>
      </c>
      <c r="G170" s="236" t="s">
        <v>2194</v>
      </c>
      <c r="H170" s="237">
        <v>144</v>
      </c>
      <c r="I170" s="88"/>
      <c r="J170" s="238">
        <f>ROUND(I170*H170,2)</f>
        <v>0</v>
      </c>
      <c r="K170" s="239"/>
      <c r="L170" s="148"/>
      <c r="M170" s="240" t="s">
        <v>1</v>
      </c>
      <c r="N170" s="241" t="s">
        <v>42</v>
      </c>
      <c r="O170" s="242"/>
      <c r="P170" s="243">
        <f>O170*H170</f>
        <v>0</v>
      </c>
      <c r="Q170" s="243">
        <v>0</v>
      </c>
      <c r="R170" s="243">
        <f>Q170*H170</f>
        <v>0</v>
      </c>
      <c r="S170" s="243">
        <v>0</v>
      </c>
      <c r="T170" s="244">
        <f>S170*H170</f>
        <v>0</v>
      </c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R170" s="245" t="s">
        <v>193</v>
      </c>
      <c r="AT170" s="245" t="s">
        <v>189</v>
      </c>
      <c r="AU170" s="245" t="s">
        <v>86</v>
      </c>
      <c r="AY170" s="138" t="s">
        <v>187</v>
      </c>
      <c r="BE170" s="246">
        <f>IF(N170="základní",J170,0)</f>
        <v>0</v>
      </c>
      <c r="BF170" s="246">
        <f>IF(N170="snížená",J170,0)</f>
        <v>0</v>
      </c>
      <c r="BG170" s="246">
        <f>IF(N170="zákl. přenesená",J170,0)</f>
        <v>0</v>
      </c>
      <c r="BH170" s="246">
        <f>IF(N170="sníž. přenesená",J170,0)</f>
        <v>0</v>
      </c>
      <c r="BI170" s="246">
        <f>IF(N170="nulová",J170,0)</f>
        <v>0</v>
      </c>
      <c r="BJ170" s="138" t="s">
        <v>84</v>
      </c>
      <c r="BK170" s="246">
        <f>ROUND(I170*H170,2)</f>
        <v>0</v>
      </c>
      <c r="BL170" s="138" t="s">
        <v>193</v>
      </c>
      <c r="BM170" s="245" t="s">
        <v>1099</v>
      </c>
    </row>
    <row r="171" spans="1:65" s="151" customFormat="1" ht="16.5" customHeight="1">
      <c r="A171" s="147"/>
      <c r="B171" s="148"/>
      <c r="C171" s="233" t="s">
        <v>77</v>
      </c>
      <c r="D171" s="233" t="s">
        <v>189</v>
      </c>
      <c r="E171" s="234" t="s">
        <v>2540</v>
      </c>
      <c r="F171" s="235" t="s">
        <v>2541</v>
      </c>
      <c r="G171" s="236" t="s">
        <v>2194</v>
      </c>
      <c r="H171" s="237">
        <v>56</v>
      </c>
      <c r="I171" s="88"/>
      <c r="J171" s="238">
        <f>ROUND(I171*H171,2)</f>
        <v>0</v>
      </c>
      <c r="K171" s="239"/>
      <c r="L171" s="148"/>
      <c r="M171" s="240" t="s">
        <v>1</v>
      </c>
      <c r="N171" s="241" t="s">
        <v>42</v>
      </c>
      <c r="O171" s="242"/>
      <c r="P171" s="243">
        <f>O171*H171</f>
        <v>0</v>
      </c>
      <c r="Q171" s="243">
        <v>0</v>
      </c>
      <c r="R171" s="243">
        <f>Q171*H171</f>
        <v>0</v>
      </c>
      <c r="S171" s="243">
        <v>0</v>
      </c>
      <c r="T171" s="244">
        <f>S171*H171</f>
        <v>0</v>
      </c>
      <c r="U171" s="147"/>
      <c r="V171" s="147"/>
      <c r="W171" s="147"/>
      <c r="X171" s="147"/>
      <c r="Y171" s="147"/>
      <c r="Z171" s="147"/>
      <c r="AA171" s="147"/>
      <c r="AB171" s="147"/>
      <c r="AC171" s="147"/>
      <c r="AD171" s="147"/>
      <c r="AE171" s="147"/>
      <c r="AR171" s="245" t="s">
        <v>193</v>
      </c>
      <c r="AT171" s="245" t="s">
        <v>189</v>
      </c>
      <c r="AU171" s="245" t="s">
        <v>86</v>
      </c>
      <c r="AY171" s="138" t="s">
        <v>187</v>
      </c>
      <c r="BE171" s="246">
        <f>IF(N171="základní",J171,0)</f>
        <v>0</v>
      </c>
      <c r="BF171" s="246">
        <f>IF(N171="snížená",J171,0)</f>
        <v>0</v>
      </c>
      <c r="BG171" s="246">
        <f>IF(N171="zákl. přenesená",J171,0)</f>
        <v>0</v>
      </c>
      <c r="BH171" s="246">
        <f>IF(N171="sníž. přenesená",J171,0)</f>
        <v>0</v>
      </c>
      <c r="BI171" s="246">
        <f>IF(N171="nulová",J171,0)</f>
        <v>0</v>
      </c>
      <c r="BJ171" s="138" t="s">
        <v>84</v>
      </c>
      <c r="BK171" s="246">
        <f>ROUND(I171*H171,2)</f>
        <v>0</v>
      </c>
      <c r="BL171" s="138" t="s">
        <v>193</v>
      </c>
      <c r="BM171" s="245" t="s">
        <v>1105</v>
      </c>
    </row>
    <row r="172" spans="1:65" s="151" customFormat="1" ht="16.5" customHeight="1">
      <c r="A172" s="147"/>
      <c r="B172" s="148"/>
      <c r="C172" s="233" t="s">
        <v>77</v>
      </c>
      <c r="D172" s="233" t="s">
        <v>189</v>
      </c>
      <c r="E172" s="234" t="s">
        <v>2543</v>
      </c>
      <c r="F172" s="235" t="s">
        <v>2544</v>
      </c>
      <c r="G172" s="236" t="s">
        <v>2194</v>
      </c>
      <c r="H172" s="237">
        <v>110</v>
      </c>
      <c r="I172" s="88"/>
      <c r="J172" s="238">
        <f>ROUND(I172*H172,2)</f>
        <v>0</v>
      </c>
      <c r="K172" s="239"/>
      <c r="L172" s="148"/>
      <c r="M172" s="257" t="s">
        <v>1</v>
      </c>
      <c r="N172" s="258" t="s">
        <v>42</v>
      </c>
      <c r="O172" s="259"/>
      <c r="P172" s="260">
        <f>O172*H172</f>
        <v>0</v>
      </c>
      <c r="Q172" s="260">
        <v>0</v>
      </c>
      <c r="R172" s="260">
        <f>Q172*H172</f>
        <v>0</v>
      </c>
      <c r="S172" s="260">
        <v>0</v>
      </c>
      <c r="T172" s="261">
        <f>S172*H172</f>
        <v>0</v>
      </c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R172" s="245" t="s">
        <v>193</v>
      </c>
      <c r="AT172" s="245" t="s">
        <v>189</v>
      </c>
      <c r="AU172" s="245" t="s">
        <v>86</v>
      </c>
      <c r="AY172" s="138" t="s">
        <v>187</v>
      </c>
      <c r="BE172" s="246">
        <f>IF(N172="základní",J172,0)</f>
        <v>0</v>
      </c>
      <c r="BF172" s="246">
        <f>IF(N172="snížená",J172,0)</f>
        <v>0</v>
      </c>
      <c r="BG172" s="246">
        <f>IF(N172="zákl. přenesená",J172,0)</f>
        <v>0</v>
      </c>
      <c r="BH172" s="246">
        <f>IF(N172="sníž. přenesená",J172,0)</f>
        <v>0</v>
      </c>
      <c r="BI172" s="246">
        <f>IF(N172="nulová",J172,0)</f>
        <v>0</v>
      </c>
      <c r="BJ172" s="138" t="s">
        <v>84</v>
      </c>
      <c r="BK172" s="246">
        <f>ROUND(I172*H172,2)</f>
        <v>0</v>
      </c>
      <c r="BL172" s="138" t="s">
        <v>193</v>
      </c>
      <c r="BM172" s="245" t="s">
        <v>1113</v>
      </c>
    </row>
    <row r="173" spans="1:65" s="151" customFormat="1" ht="6.95" customHeight="1">
      <c r="A173" s="147"/>
      <c r="B173" s="184"/>
      <c r="C173" s="185"/>
      <c r="D173" s="185"/>
      <c r="E173" s="185"/>
      <c r="F173" s="185"/>
      <c r="G173" s="185"/>
      <c r="H173" s="185"/>
      <c r="I173" s="185"/>
      <c r="J173" s="185"/>
      <c r="K173" s="185"/>
      <c r="L173" s="148"/>
      <c r="M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</row>
  </sheetData>
  <sheetProtection algorithmName="SHA-512" hashValue="QolOInm0C6WwRP5Yn/JVLW8eYv9U8DBN1M7p6GDZqyHl8+NlTqI8UBFZvHWqlvzCphF5/vmV2DubebeC0tD37A==" saltValue="8gpWQjT0tldjBwKRm4lcOQ==" spinCount="100000" sheet="1" objects="1" scenarios="1"/>
  <autoFilter ref="C127:K172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0"/>
  <sheetViews>
    <sheetView showGridLines="0" topLeftCell="A111" workbookViewId="0">
      <selection activeCell="F132" sqref="F132"/>
    </sheetView>
  </sheetViews>
  <sheetFormatPr defaultRowHeight="15"/>
  <cols>
    <col min="1" max="1" width="8.33203125" style="135" customWidth="1"/>
    <col min="2" max="2" width="1.1640625" style="135" customWidth="1"/>
    <col min="3" max="3" width="4.1640625" style="135" customWidth="1"/>
    <col min="4" max="4" width="4.33203125" style="135" customWidth="1"/>
    <col min="5" max="5" width="17.1640625" style="135" customWidth="1"/>
    <col min="6" max="6" width="50.83203125" style="135" customWidth="1"/>
    <col min="7" max="7" width="7.5" style="135" customWidth="1"/>
    <col min="8" max="8" width="14" style="135" customWidth="1"/>
    <col min="9" max="9" width="15.83203125" style="135" customWidth="1"/>
    <col min="10" max="10" width="22.33203125" style="135" customWidth="1"/>
    <col min="11" max="11" width="22.33203125" style="135" hidden="1" customWidth="1"/>
    <col min="12" max="12" width="9.33203125" style="135" customWidth="1"/>
    <col min="13" max="13" width="10.83203125" style="135" hidden="1" customWidth="1"/>
    <col min="14" max="14" width="9.33203125" style="135" hidden="1"/>
    <col min="15" max="20" width="14.1640625" style="135" hidden="1" customWidth="1"/>
    <col min="21" max="21" width="16.33203125" style="135" hidden="1" customWidth="1"/>
    <col min="22" max="22" width="12.33203125" style="135" customWidth="1"/>
    <col min="23" max="23" width="16.33203125" style="135" customWidth="1"/>
    <col min="24" max="24" width="12.33203125" style="135" customWidth="1"/>
    <col min="25" max="25" width="15" style="135" customWidth="1"/>
    <col min="26" max="26" width="11" style="135" customWidth="1"/>
    <col min="27" max="27" width="15" style="135" customWidth="1"/>
    <col min="28" max="28" width="16.33203125" style="135" customWidth="1"/>
    <col min="29" max="29" width="11" style="135" customWidth="1"/>
    <col min="30" max="30" width="15" style="135" customWidth="1"/>
    <col min="31" max="31" width="16.33203125" style="135" customWidth="1"/>
    <col min="32" max="43" width="9.33203125" style="135"/>
    <col min="44" max="65" width="9.33203125" style="135" hidden="1"/>
    <col min="66" max="16384" width="9.33203125" style="135"/>
  </cols>
  <sheetData>
    <row r="2" spans="1:46" ht="36.950000000000003" customHeight="1">
      <c r="L2" s="136" t="s">
        <v>5</v>
      </c>
      <c r="M2" s="137"/>
      <c r="N2" s="137"/>
      <c r="O2" s="137"/>
      <c r="P2" s="137"/>
      <c r="Q2" s="137"/>
      <c r="R2" s="137"/>
      <c r="S2" s="137"/>
      <c r="T2" s="137"/>
      <c r="U2" s="137"/>
      <c r="V2" s="137"/>
      <c r="AT2" s="138" t="s">
        <v>121</v>
      </c>
    </row>
    <row r="3" spans="1:46" ht="6.95" hidden="1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1"/>
      <c r="AT3" s="138" t="s">
        <v>86</v>
      </c>
    </row>
    <row r="4" spans="1:46" ht="24.95" hidden="1" customHeight="1">
      <c r="B4" s="141"/>
      <c r="D4" s="142" t="s">
        <v>137</v>
      </c>
      <c r="L4" s="141"/>
      <c r="M4" s="143" t="s">
        <v>10</v>
      </c>
      <c r="AT4" s="138" t="s">
        <v>3</v>
      </c>
    </row>
    <row r="5" spans="1:46" ht="6.95" hidden="1" customHeight="1">
      <c r="B5" s="141"/>
      <c r="L5" s="141"/>
    </row>
    <row r="6" spans="1:46" ht="12" hidden="1" customHeight="1">
      <c r="B6" s="141"/>
      <c r="D6" s="144" t="s">
        <v>16</v>
      </c>
      <c r="L6" s="141"/>
    </row>
    <row r="7" spans="1:46" ht="16.5" hidden="1" customHeight="1">
      <c r="B7" s="141"/>
      <c r="E7" s="145" t="str">
        <f>'Rekapitulace stavby'!K6</f>
        <v>Rekonstrukce měnírny Sad Boženy Němcové</v>
      </c>
      <c r="F7" s="146"/>
      <c r="G7" s="146"/>
      <c r="H7" s="146"/>
      <c r="L7" s="141"/>
    </row>
    <row r="8" spans="1:46" s="151" customFormat="1" ht="12" hidden="1" customHeight="1">
      <c r="A8" s="147"/>
      <c r="B8" s="148"/>
      <c r="C8" s="147"/>
      <c r="D8" s="144" t="s">
        <v>138</v>
      </c>
      <c r="E8" s="147"/>
      <c r="F8" s="147"/>
      <c r="G8" s="147"/>
      <c r="H8" s="147"/>
      <c r="I8" s="147"/>
      <c r="J8" s="147"/>
      <c r="K8" s="147"/>
      <c r="L8" s="150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</row>
    <row r="9" spans="1:46" s="151" customFormat="1" ht="16.5" hidden="1" customHeight="1">
      <c r="A9" s="147"/>
      <c r="B9" s="148"/>
      <c r="C9" s="147"/>
      <c r="D9" s="147"/>
      <c r="E9" s="152" t="s">
        <v>2604</v>
      </c>
      <c r="F9" s="149"/>
      <c r="G9" s="149"/>
      <c r="H9" s="149"/>
      <c r="I9" s="147"/>
      <c r="J9" s="147"/>
      <c r="K9" s="147"/>
      <c r="L9" s="150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</row>
    <row r="10" spans="1:46" s="151" customFormat="1" ht="11.25" hidden="1">
      <c r="A10" s="147"/>
      <c r="B10" s="148"/>
      <c r="C10" s="147"/>
      <c r="D10" s="147"/>
      <c r="E10" s="147"/>
      <c r="F10" s="147"/>
      <c r="G10" s="147"/>
      <c r="H10" s="147"/>
      <c r="I10" s="147"/>
      <c r="J10" s="147"/>
      <c r="K10" s="147"/>
      <c r="L10" s="150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</row>
    <row r="11" spans="1:46" s="151" customFormat="1" ht="12" hidden="1" customHeight="1">
      <c r="A11" s="147"/>
      <c r="B11" s="148"/>
      <c r="C11" s="147"/>
      <c r="D11" s="144" t="s">
        <v>18</v>
      </c>
      <c r="E11" s="147"/>
      <c r="F11" s="153" t="s">
        <v>1</v>
      </c>
      <c r="G11" s="147"/>
      <c r="H11" s="147"/>
      <c r="I11" s="144" t="s">
        <v>19</v>
      </c>
      <c r="J11" s="153" t="s">
        <v>1</v>
      </c>
      <c r="K11" s="147"/>
      <c r="L11" s="150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</row>
    <row r="12" spans="1:46" s="151" customFormat="1" ht="12" hidden="1" customHeight="1">
      <c r="A12" s="147"/>
      <c r="B12" s="148"/>
      <c r="C12" s="147"/>
      <c r="D12" s="144" t="s">
        <v>20</v>
      </c>
      <c r="E12" s="147"/>
      <c r="F12" s="153" t="s">
        <v>34</v>
      </c>
      <c r="G12" s="147"/>
      <c r="H12" s="147"/>
      <c r="I12" s="144" t="s">
        <v>22</v>
      </c>
      <c r="J12" s="154" t="str">
        <f>'Rekapitulace stavby'!AN8</f>
        <v>30. 6. 2020</v>
      </c>
      <c r="K12" s="147"/>
      <c r="L12" s="150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</row>
    <row r="13" spans="1:46" s="151" customFormat="1" ht="10.9" hidden="1" customHeight="1">
      <c r="A13" s="147"/>
      <c r="B13" s="148"/>
      <c r="C13" s="147"/>
      <c r="D13" s="147"/>
      <c r="E13" s="147"/>
      <c r="F13" s="147"/>
      <c r="G13" s="147"/>
      <c r="H13" s="147"/>
      <c r="I13" s="147"/>
      <c r="J13" s="147"/>
      <c r="K13" s="147"/>
      <c r="L13" s="150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</row>
    <row r="14" spans="1:46" s="151" customFormat="1" ht="12" hidden="1" customHeight="1">
      <c r="A14" s="147"/>
      <c r="B14" s="148"/>
      <c r="C14" s="147"/>
      <c r="D14" s="144" t="s">
        <v>24</v>
      </c>
      <c r="E14" s="147"/>
      <c r="F14" s="147"/>
      <c r="G14" s="147"/>
      <c r="H14" s="147"/>
      <c r="I14" s="144" t="s">
        <v>25</v>
      </c>
      <c r="J14" s="153" t="str">
        <f>IF('Rekapitulace stavby'!AN10="","",'Rekapitulace stavby'!AN10)</f>
        <v/>
      </c>
      <c r="K14" s="147"/>
      <c r="L14" s="150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</row>
    <row r="15" spans="1:46" s="151" customFormat="1" ht="18" hidden="1" customHeight="1">
      <c r="A15" s="147"/>
      <c r="B15" s="148"/>
      <c r="C15" s="147"/>
      <c r="D15" s="147"/>
      <c r="E15" s="153" t="str">
        <f>IF('Rekapitulace stavby'!E11="","",'Rekapitulace stavby'!E11)</f>
        <v>Dopravní podnik Ostrava a.s.</v>
      </c>
      <c r="F15" s="147"/>
      <c r="G15" s="147"/>
      <c r="H15" s="147"/>
      <c r="I15" s="144" t="s">
        <v>27</v>
      </c>
      <c r="J15" s="153" t="str">
        <f>IF('Rekapitulace stavby'!AN11="","",'Rekapitulace stavby'!AN11)</f>
        <v/>
      </c>
      <c r="K15" s="147"/>
      <c r="L15" s="150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</row>
    <row r="16" spans="1:46" s="151" customFormat="1" ht="6.95" hidden="1" customHeight="1">
      <c r="A16" s="147"/>
      <c r="B16" s="148"/>
      <c r="C16" s="147"/>
      <c r="D16" s="147"/>
      <c r="E16" s="147"/>
      <c r="F16" s="147"/>
      <c r="G16" s="147"/>
      <c r="H16" s="147"/>
      <c r="I16" s="147"/>
      <c r="J16" s="147"/>
      <c r="K16" s="147"/>
      <c r="L16" s="150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</row>
    <row r="17" spans="1:31" s="151" customFormat="1" ht="12" hidden="1" customHeight="1">
      <c r="A17" s="147"/>
      <c r="B17" s="148"/>
      <c r="C17" s="147"/>
      <c r="D17" s="144" t="s">
        <v>28</v>
      </c>
      <c r="E17" s="147"/>
      <c r="F17" s="147"/>
      <c r="G17" s="147"/>
      <c r="H17" s="147"/>
      <c r="I17" s="144" t="s">
        <v>25</v>
      </c>
      <c r="J17" s="155" t="str">
        <f>'Rekapitulace stavby'!AN13</f>
        <v>Vyplň údaj</v>
      </c>
      <c r="K17" s="147"/>
      <c r="L17" s="150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</row>
    <row r="18" spans="1:31" s="151" customFormat="1" ht="18" hidden="1" customHeight="1">
      <c r="A18" s="147"/>
      <c r="B18" s="148"/>
      <c r="C18" s="147"/>
      <c r="D18" s="147"/>
      <c r="E18" s="156" t="str">
        <f>'Rekapitulace stavby'!E14</f>
        <v>Vyplň údaj</v>
      </c>
      <c r="F18" s="157"/>
      <c r="G18" s="157"/>
      <c r="H18" s="157"/>
      <c r="I18" s="144" t="s">
        <v>27</v>
      </c>
      <c r="J18" s="155" t="str">
        <f>'Rekapitulace stavby'!AN14</f>
        <v>Vyplň údaj</v>
      </c>
      <c r="K18" s="147"/>
      <c r="L18" s="150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</row>
    <row r="19" spans="1:31" s="151" customFormat="1" ht="6.95" hidden="1" customHeight="1">
      <c r="A19" s="147"/>
      <c r="B19" s="148"/>
      <c r="C19" s="147"/>
      <c r="D19" s="147"/>
      <c r="E19" s="147"/>
      <c r="F19" s="147"/>
      <c r="G19" s="147"/>
      <c r="H19" s="147"/>
      <c r="I19" s="147"/>
      <c r="J19" s="147"/>
      <c r="K19" s="147"/>
      <c r="L19" s="150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</row>
    <row r="20" spans="1:31" s="151" customFormat="1" ht="12" hidden="1" customHeight="1">
      <c r="A20" s="147"/>
      <c r="B20" s="148"/>
      <c r="C20" s="147"/>
      <c r="D20" s="144" t="s">
        <v>30</v>
      </c>
      <c r="E20" s="147"/>
      <c r="F20" s="147"/>
      <c r="G20" s="147"/>
      <c r="H20" s="147"/>
      <c r="I20" s="144" t="s">
        <v>25</v>
      </c>
      <c r="J20" s="153" t="str">
        <f>IF('Rekapitulace stavby'!AN16="","",'Rekapitulace stavby'!AN16)</f>
        <v/>
      </c>
      <c r="K20" s="147"/>
      <c r="L20" s="150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</row>
    <row r="21" spans="1:31" s="151" customFormat="1" ht="18" hidden="1" customHeight="1">
      <c r="A21" s="147"/>
      <c r="B21" s="148"/>
      <c r="C21" s="147"/>
      <c r="D21" s="147"/>
      <c r="E21" s="153" t="str">
        <f>IF('Rekapitulace stavby'!E17="","",'Rekapitulace stavby'!E17)</f>
        <v>Ing. Jaromír Ferdian</v>
      </c>
      <c r="F21" s="147"/>
      <c r="G21" s="147"/>
      <c r="H21" s="147"/>
      <c r="I21" s="144" t="s">
        <v>27</v>
      </c>
      <c r="J21" s="153" t="str">
        <f>IF('Rekapitulace stavby'!AN17="","",'Rekapitulace stavby'!AN17)</f>
        <v/>
      </c>
      <c r="K21" s="147"/>
      <c r="L21" s="150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</row>
    <row r="22" spans="1:31" s="151" customFormat="1" ht="6.95" hidden="1" customHeight="1">
      <c r="A22" s="147"/>
      <c r="B22" s="148"/>
      <c r="C22" s="147"/>
      <c r="D22" s="147"/>
      <c r="E22" s="147"/>
      <c r="F22" s="147"/>
      <c r="G22" s="147"/>
      <c r="H22" s="147"/>
      <c r="I22" s="147"/>
      <c r="J22" s="147"/>
      <c r="K22" s="147"/>
      <c r="L22" s="150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</row>
    <row r="23" spans="1:31" s="151" customFormat="1" ht="12" hidden="1" customHeight="1">
      <c r="A23" s="147"/>
      <c r="B23" s="148"/>
      <c r="C23" s="147"/>
      <c r="D23" s="144" t="s">
        <v>33</v>
      </c>
      <c r="E23" s="147"/>
      <c r="F23" s="147"/>
      <c r="G23" s="147"/>
      <c r="H23" s="147"/>
      <c r="I23" s="144" t="s">
        <v>25</v>
      </c>
      <c r="J23" s="153" t="str">
        <f>IF('Rekapitulace stavby'!AN19="","",'Rekapitulace stavby'!AN19)</f>
        <v/>
      </c>
      <c r="K23" s="147"/>
      <c r="L23" s="150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</row>
    <row r="24" spans="1:31" s="151" customFormat="1" ht="18" hidden="1" customHeight="1">
      <c r="A24" s="147"/>
      <c r="B24" s="148"/>
      <c r="C24" s="147"/>
      <c r="D24" s="147"/>
      <c r="E24" s="153" t="str">
        <f>IF('Rekapitulace stavby'!E20="","",'Rekapitulace stavby'!E20)</f>
        <v xml:space="preserve"> </v>
      </c>
      <c r="F24" s="147"/>
      <c r="G24" s="147"/>
      <c r="H24" s="147"/>
      <c r="I24" s="144" t="s">
        <v>27</v>
      </c>
      <c r="J24" s="153" t="str">
        <f>IF('Rekapitulace stavby'!AN20="","",'Rekapitulace stavby'!AN20)</f>
        <v/>
      </c>
      <c r="K24" s="147"/>
      <c r="L24" s="150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</row>
    <row r="25" spans="1:31" s="151" customFormat="1" ht="6.95" hidden="1" customHeight="1">
      <c r="A25" s="147"/>
      <c r="B25" s="148"/>
      <c r="C25" s="147"/>
      <c r="D25" s="147"/>
      <c r="E25" s="147"/>
      <c r="F25" s="147"/>
      <c r="G25" s="147"/>
      <c r="H25" s="147"/>
      <c r="I25" s="147"/>
      <c r="J25" s="147"/>
      <c r="K25" s="147"/>
      <c r="L25" s="150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1" s="151" customFormat="1" ht="12" hidden="1" customHeight="1">
      <c r="A26" s="147"/>
      <c r="B26" s="148"/>
      <c r="C26" s="147"/>
      <c r="D26" s="144" t="s">
        <v>35</v>
      </c>
      <c r="E26" s="147"/>
      <c r="F26" s="147"/>
      <c r="G26" s="147"/>
      <c r="H26" s="147"/>
      <c r="I26" s="147"/>
      <c r="J26" s="147"/>
      <c r="K26" s="147"/>
      <c r="L26" s="150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</row>
    <row r="27" spans="1:31" s="162" customFormat="1" ht="16.5" hidden="1" customHeight="1">
      <c r="A27" s="158"/>
      <c r="B27" s="159"/>
      <c r="C27" s="158"/>
      <c r="D27" s="158"/>
      <c r="E27" s="160" t="s">
        <v>1</v>
      </c>
      <c r="F27" s="160"/>
      <c r="G27" s="160"/>
      <c r="H27" s="160"/>
      <c r="I27" s="158"/>
      <c r="J27" s="158"/>
      <c r="K27" s="158"/>
      <c r="L27" s="161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</row>
    <row r="28" spans="1:31" s="151" customFormat="1" ht="6.95" hidden="1" customHeight="1">
      <c r="A28" s="147"/>
      <c r="B28" s="148"/>
      <c r="C28" s="147"/>
      <c r="D28" s="147"/>
      <c r="E28" s="147"/>
      <c r="F28" s="147"/>
      <c r="G28" s="147"/>
      <c r="H28" s="147"/>
      <c r="I28" s="147"/>
      <c r="J28" s="147"/>
      <c r="K28" s="147"/>
      <c r="L28" s="150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</row>
    <row r="29" spans="1:31" s="151" customFormat="1" ht="6.95" hidden="1" customHeight="1">
      <c r="A29" s="147"/>
      <c r="B29" s="148"/>
      <c r="C29" s="147"/>
      <c r="D29" s="163"/>
      <c r="E29" s="163"/>
      <c r="F29" s="163"/>
      <c r="G29" s="163"/>
      <c r="H29" s="163"/>
      <c r="I29" s="163"/>
      <c r="J29" s="163"/>
      <c r="K29" s="163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pans="1:31" s="151" customFormat="1" ht="25.35" hidden="1" customHeight="1">
      <c r="A30" s="147"/>
      <c r="B30" s="148"/>
      <c r="C30" s="147"/>
      <c r="D30" s="164" t="s">
        <v>37</v>
      </c>
      <c r="E30" s="147"/>
      <c r="F30" s="147"/>
      <c r="G30" s="147"/>
      <c r="H30" s="147"/>
      <c r="I30" s="147"/>
      <c r="J30" s="165">
        <f>ROUND(J121, 2)</f>
        <v>0</v>
      </c>
      <c r="K30" s="147"/>
      <c r="L30" s="150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</row>
    <row r="31" spans="1:31" s="151" customFormat="1" ht="6.95" hidden="1" customHeight="1">
      <c r="A31" s="147"/>
      <c r="B31" s="148"/>
      <c r="C31" s="147"/>
      <c r="D31" s="163"/>
      <c r="E31" s="163"/>
      <c r="F31" s="163"/>
      <c r="G31" s="163"/>
      <c r="H31" s="163"/>
      <c r="I31" s="163"/>
      <c r="J31" s="163"/>
      <c r="K31" s="163"/>
      <c r="L31" s="150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</row>
    <row r="32" spans="1:31" s="151" customFormat="1" ht="14.45" hidden="1" customHeight="1">
      <c r="A32" s="147"/>
      <c r="B32" s="148"/>
      <c r="C32" s="147"/>
      <c r="D32" s="147"/>
      <c r="E32" s="147"/>
      <c r="F32" s="166" t="s">
        <v>39</v>
      </c>
      <c r="G32" s="147"/>
      <c r="H32" s="147"/>
      <c r="I32" s="166" t="s">
        <v>38</v>
      </c>
      <c r="J32" s="166" t="s">
        <v>40</v>
      </c>
      <c r="K32" s="147"/>
      <c r="L32" s="150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</row>
    <row r="33" spans="1:31" s="151" customFormat="1" ht="14.45" hidden="1" customHeight="1">
      <c r="A33" s="147"/>
      <c r="B33" s="148"/>
      <c r="C33" s="147"/>
      <c r="D33" s="167" t="s">
        <v>41</v>
      </c>
      <c r="E33" s="144" t="s">
        <v>42</v>
      </c>
      <c r="F33" s="168">
        <f>ROUND((SUM(BE121:BE139)),  2)</f>
        <v>0</v>
      </c>
      <c r="G33" s="147"/>
      <c r="H33" s="147"/>
      <c r="I33" s="169">
        <v>0.21</v>
      </c>
      <c r="J33" s="168">
        <f>ROUND(((SUM(BE121:BE139))*I33),  2)</f>
        <v>0</v>
      </c>
      <c r="K33" s="147"/>
      <c r="L33" s="150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</row>
    <row r="34" spans="1:31" s="151" customFormat="1" ht="14.45" hidden="1" customHeight="1">
      <c r="A34" s="147"/>
      <c r="B34" s="148"/>
      <c r="C34" s="147"/>
      <c r="D34" s="147"/>
      <c r="E34" s="144" t="s">
        <v>43</v>
      </c>
      <c r="F34" s="168">
        <f>ROUND((SUM(BF121:BF139)),  2)</f>
        <v>0</v>
      </c>
      <c r="G34" s="147"/>
      <c r="H34" s="147"/>
      <c r="I34" s="169">
        <v>0.15</v>
      </c>
      <c r="J34" s="168">
        <f>ROUND(((SUM(BF121:BF139))*I34),  2)</f>
        <v>0</v>
      </c>
      <c r="K34" s="147"/>
      <c r="L34" s="150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</row>
    <row r="35" spans="1:31" s="151" customFormat="1" ht="14.45" hidden="1" customHeight="1">
      <c r="A35" s="147"/>
      <c r="B35" s="148"/>
      <c r="C35" s="147"/>
      <c r="D35" s="147"/>
      <c r="E35" s="144" t="s">
        <v>44</v>
      </c>
      <c r="F35" s="168">
        <f>ROUND((SUM(BG121:BG139)),  2)</f>
        <v>0</v>
      </c>
      <c r="G35" s="147"/>
      <c r="H35" s="147"/>
      <c r="I35" s="169">
        <v>0.21</v>
      </c>
      <c r="J35" s="168">
        <f>0</f>
        <v>0</v>
      </c>
      <c r="K35" s="147"/>
      <c r="L35" s="150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</row>
    <row r="36" spans="1:31" s="151" customFormat="1" ht="14.45" hidden="1" customHeight="1">
      <c r="A36" s="147"/>
      <c r="B36" s="148"/>
      <c r="C36" s="147"/>
      <c r="D36" s="147"/>
      <c r="E36" s="144" t="s">
        <v>45</v>
      </c>
      <c r="F36" s="168">
        <f>ROUND((SUM(BH121:BH139)),  2)</f>
        <v>0</v>
      </c>
      <c r="G36" s="147"/>
      <c r="H36" s="147"/>
      <c r="I36" s="169">
        <v>0.15</v>
      </c>
      <c r="J36" s="168">
        <f>0</f>
        <v>0</v>
      </c>
      <c r="K36" s="147"/>
      <c r="L36" s="150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</row>
    <row r="37" spans="1:31" s="151" customFormat="1" ht="14.45" hidden="1" customHeight="1">
      <c r="A37" s="147"/>
      <c r="B37" s="148"/>
      <c r="C37" s="147"/>
      <c r="D37" s="147"/>
      <c r="E37" s="144" t="s">
        <v>46</v>
      </c>
      <c r="F37" s="168">
        <f>ROUND((SUM(BI121:BI139)),  2)</f>
        <v>0</v>
      </c>
      <c r="G37" s="147"/>
      <c r="H37" s="147"/>
      <c r="I37" s="169">
        <v>0</v>
      </c>
      <c r="J37" s="168">
        <f>0</f>
        <v>0</v>
      </c>
      <c r="K37" s="147"/>
      <c r="L37" s="150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</row>
    <row r="38" spans="1:31" s="151" customFormat="1" ht="6.95" hidden="1" customHeight="1">
      <c r="A38" s="147"/>
      <c r="B38" s="148"/>
      <c r="C38" s="147"/>
      <c r="D38" s="147"/>
      <c r="E38" s="147"/>
      <c r="F38" s="147"/>
      <c r="G38" s="147"/>
      <c r="H38" s="147"/>
      <c r="I38" s="147"/>
      <c r="J38" s="147"/>
      <c r="K38" s="147"/>
      <c r="L38" s="150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</row>
    <row r="39" spans="1:31" s="151" customFormat="1" ht="25.35" hidden="1" customHeight="1">
      <c r="A39" s="147"/>
      <c r="B39" s="148"/>
      <c r="C39" s="170"/>
      <c r="D39" s="171" t="s">
        <v>47</v>
      </c>
      <c r="E39" s="172"/>
      <c r="F39" s="172"/>
      <c r="G39" s="173" t="s">
        <v>48</v>
      </c>
      <c r="H39" s="174" t="s">
        <v>49</v>
      </c>
      <c r="I39" s="172"/>
      <c r="J39" s="175">
        <f>SUM(J30:J37)</f>
        <v>0</v>
      </c>
      <c r="K39" s="176"/>
      <c r="L39" s="150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</row>
    <row r="40" spans="1:31" s="151" customFormat="1" ht="14.45" hidden="1" customHeight="1">
      <c r="A40" s="147"/>
      <c r="B40" s="148"/>
      <c r="C40" s="147"/>
      <c r="D40" s="147"/>
      <c r="E40" s="147"/>
      <c r="F40" s="147"/>
      <c r="G40" s="147"/>
      <c r="H40" s="147"/>
      <c r="I40" s="147"/>
      <c r="J40" s="147"/>
      <c r="K40" s="147"/>
      <c r="L40" s="150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</row>
    <row r="41" spans="1:31" ht="14.45" hidden="1" customHeight="1">
      <c r="B41" s="141"/>
      <c r="L41" s="141"/>
    </row>
    <row r="42" spans="1:31" ht="14.45" hidden="1" customHeight="1">
      <c r="B42" s="141"/>
      <c r="L42" s="141"/>
    </row>
    <row r="43" spans="1:31" ht="14.45" hidden="1" customHeight="1">
      <c r="B43" s="141"/>
      <c r="L43" s="141"/>
    </row>
    <row r="44" spans="1:31" ht="14.45" hidden="1" customHeight="1">
      <c r="B44" s="141"/>
      <c r="L44" s="141"/>
    </row>
    <row r="45" spans="1:31" ht="14.45" hidden="1" customHeight="1">
      <c r="B45" s="141"/>
      <c r="L45" s="141"/>
    </row>
    <row r="46" spans="1:31" ht="14.45" hidden="1" customHeight="1">
      <c r="B46" s="141"/>
      <c r="L46" s="141"/>
    </row>
    <row r="47" spans="1:31" ht="14.45" hidden="1" customHeight="1">
      <c r="B47" s="141"/>
      <c r="L47" s="141"/>
    </row>
    <row r="48" spans="1:31" ht="14.45" hidden="1" customHeight="1">
      <c r="B48" s="141"/>
      <c r="L48" s="141"/>
    </row>
    <row r="49" spans="1:31" ht="14.45" hidden="1" customHeight="1">
      <c r="B49" s="141"/>
      <c r="L49" s="141"/>
    </row>
    <row r="50" spans="1:31" s="151" customFormat="1" ht="14.45" hidden="1" customHeight="1">
      <c r="B50" s="150"/>
      <c r="D50" s="177" t="s">
        <v>50</v>
      </c>
      <c r="E50" s="178"/>
      <c r="F50" s="178"/>
      <c r="G50" s="177" t="s">
        <v>51</v>
      </c>
      <c r="H50" s="178"/>
      <c r="I50" s="178"/>
      <c r="J50" s="178"/>
      <c r="K50" s="178"/>
      <c r="L50" s="150"/>
    </row>
    <row r="51" spans="1:31" ht="11.25" hidden="1">
      <c r="B51" s="141"/>
      <c r="L51" s="141"/>
    </row>
    <row r="52" spans="1:31" ht="11.25" hidden="1">
      <c r="B52" s="141"/>
      <c r="L52" s="141"/>
    </row>
    <row r="53" spans="1:31" ht="11.25" hidden="1">
      <c r="B53" s="141"/>
      <c r="L53" s="141"/>
    </row>
    <row r="54" spans="1:31" ht="11.25" hidden="1">
      <c r="B54" s="141"/>
      <c r="L54" s="141"/>
    </row>
    <row r="55" spans="1:31" ht="11.25" hidden="1">
      <c r="B55" s="141"/>
      <c r="L55" s="141"/>
    </row>
    <row r="56" spans="1:31" ht="11.25" hidden="1">
      <c r="B56" s="141"/>
      <c r="L56" s="141"/>
    </row>
    <row r="57" spans="1:31" ht="11.25" hidden="1">
      <c r="B57" s="141"/>
      <c r="L57" s="141"/>
    </row>
    <row r="58" spans="1:31" ht="11.25" hidden="1">
      <c r="B58" s="141"/>
      <c r="L58" s="141"/>
    </row>
    <row r="59" spans="1:31" ht="11.25" hidden="1">
      <c r="B59" s="141"/>
      <c r="L59" s="141"/>
    </row>
    <row r="60" spans="1:31" ht="11.25" hidden="1">
      <c r="B60" s="141"/>
      <c r="L60" s="141"/>
    </row>
    <row r="61" spans="1:31" s="151" customFormat="1" ht="12.75" hidden="1">
      <c r="A61" s="147"/>
      <c r="B61" s="148"/>
      <c r="C61" s="147"/>
      <c r="D61" s="179" t="s">
        <v>52</v>
      </c>
      <c r="E61" s="180"/>
      <c r="F61" s="181" t="s">
        <v>53</v>
      </c>
      <c r="G61" s="179" t="s">
        <v>52</v>
      </c>
      <c r="H61" s="180"/>
      <c r="I61" s="180"/>
      <c r="J61" s="182" t="s">
        <v>53</v>
      </c>
      <c r="K61" s="180"/>
      <c r="L61" s="150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</row>
    <row r="62" spans="1:31" ht="11.25" hidden="1">
      <c r="B62" s="141"/>
      <c r="L62" s="141"/>
    </row>
    <row r="63" spans="1:31" ht="11.25" hidden="1">
      <c r="B63" s="141"/>
      <c r="L63" s="141"/>
    </row>
    <row r="64" spans="1:31" ht="11.25" hidden="1">
      <c r="B64" s="141"/>
      <c r="L64" s="141"/>
    </row>
    <row r="65" spans="1:31" s="151" customFormat="1" ht="12.75" hidden="1">
      <c r="A65" s="147"/>
      <c r="B65" s="148"/>
      <c r="C65" s="147"/>
      <c r="D65" s="177" t="s">
        <v>54</v>
      </c>
      <c r="E65" s="183"/>
      <c r="F65" s="183"/>
      <c r="G65" s="177" t="s">
        <v>55</v>
      </c>
      <c r="H65" s="183"/>
      <c r="I65" s="183"/>
      <c r="J65" s="183"/>
      <c r="K65" s="183"/>
      <c r="L65" s="150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</row>
    <row r="66" spans="1:31" ht="11.25" hidden="1">
      <c r="B66" s="141"/>
      <c r="L66" s="141"/>
    </row>
    <row r="67" spans="1:31" ht="11.25" hidden="1">
      <c r="B67" s="141"/>
      <c r="L67" s="141"/>
    </row>
    <row r="68" spans="1:31" ht="11.25" hidden="1">
      <c r="B68" s="141"/>
      <c r="L68" s="141"/>
    </row>
    <row r="69" spans="1:31" ht="11.25" hidden="1">
      <c r="B69" s="141"/>
      <c r="L69" s="141"/>
    </row>
    <row r="70" spans="1:31" ht="11.25" hidden="1">
      <c r="B70" s="141"/>
      <c r="L70" s="141"/>
    </row>
    <row r="71" spans="1:31" ht="11.25" hidden="1">
      <c r="B71" s="141"/>
      <c r="L71" s="141"/>
    </row>
    <row r="72" spans="1:31" ht="11.25" hidden="1">
      <c r="B72" s="141"/>
      <c r="L72" s="141"/>
    </row>
    <row r="73" spans="1:31" ht="11.25" hidden="1">
      <c r="B73" s="141"/>
      <c r="L73" s="141"/>
    </row>
    <row r="74" spans="1:31" ht="11.25" hidden="1">
      <c r="B74" s="141"/>
      <c r="L74" s="141"/>
    </row>
    <row r="75" spans="1:31" ht="11.25" hidden="1">
      <c r="B75" s="141"/>
      <c r="L75" s="141"/>
    </row>
    <row r="76" spans="1:31" s="151" customFormat="1" ht="12.75" hidden="1">
      <c r="A76" s="147"/>
      <c r="B76" s="148"/>
      <c r="C76" s="147"/>
      <c r="D76" s="179" t="s">
        <v>52</v>
      </c>
      <c r="E76" s="180"/>
      <c r="F76" s="181" t="s">
        <v>53</v>
      </c>
      <c r="G76" s="179" t="s">
        <v>52</v>
      </c>
      <c r="H76" s="180"/>
      <c r="I76" s="180"/>
      <c r="J76" s="182" t="s">
        <v>53</v>
      </c>
      <c r="K76" s="180"/>
      <c r="L76" s="150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</row>
    <row r="77" spans="1:31" s="151" customFormat="1" ht="14.45" hidden="1" customHeight="1">
      <c r="A77" s="14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150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</row>
    <row r="78" spans="1:31" ht="11.25" hidden="1"/>
    <row r="79" spans="1:31" ht="11.25" hidden="1"/>
    <row r="80" spans="1:31" ht="11.25" hidden="1"/>
    <row r="81" spans="1:47" s="151" customFormat="1" ht="6.95" customHeight="1">
      <c r="A81" s="14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150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</row>
    <row r="82" spans="1:47" s="151" customFormat="1" ht="24.95" customHeight="1">
      <c r="A82" s="147"/>
      <c r="B82" s="148"/>
      <c r="C82" s="142" t="s">
        <v>142</v>
      </c>
      <c r="D82" s="147"/>
      <c r="E82" s="147"/>
      <c r="F82" s="147"/>
      <c r="G82" s="147"/>
      <c r="H82" s="147"/>
      <c r="I82" s="147"/>
      <c r="J82" s="147"/>
      <c r="K82" s="147"/>
      <c r="L82" s="150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47" s="151" customFormat="1" ht="6.95" customHeight="1">
      <c r="A83" s="147"/>
      <c r="B83" s="148"/>
      <c r="C83" s="147"/>
      <c r="D83" s="147"/>
      <c r="E83" s="147"/>
      <c r="F83" s="147"/>
      <c r="G83" s="147"/>
      <c r="H83" s="147"/>
      <c r="I83" s="147"/>
      <c r="J83" s="147"/>
      <c r="K83" s="147"/>
      <c r="L83" s="150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</row>
    <row r="84" spans="1:47" s="151" customFormat="1" ht="12" customHeight="1">
      <c r="A84" s="147"/>
      <c r="B84" s="148"/>
      <c r="C84" s="144" t="s">
        <v>16</v>
      </c>
      <c r="D84" s="147"/>
      <c r="E84" s="147"/>
      <c r="F84" s="147"/>
      <c r="G84" s="147"/>
      <c r="H84" s="147"/>
      <c r="I84" s="147"/>
      <c r="J84" s="147"/>
      <c r="K84" s="147"/>
      <c r="L84" s="150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</row>
    <row r="85" spans="1:47" s="151" customFormat="1" ht="16.5" customHeight="1">
      <c r="A85" s="147"/>
      <c r="B85" s="148"/>
      <c r="C85" s="147"/>
      <c r="D85" s="147"/>
      <c r="E85" s="145" t="str">
        <f>E7</f>
        <v>Rekonstrukce měnírny Sad Boženy Němcové</v>
      </c>
      <c r="F85" s="146"/>
      <c r="G85" s="146"/>
      <c r="H85" s="146"/>
      <c r="I85" s="147"/>
      <c r="J85" s="147"/>
      <c r="K85" s="147"/>
      <c r="L85" s="150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</row>
    <row r="86" spans="1:47" s="151" customFormat="1" ht="12" customHeight="1">
      <c r="A86" s="147"/>
      <c r="B86" s="148"/>
      <c r="C86" s="144" t="s">
        <v>138</v>
      </c>
      <c r="D86" s="147"/>
      <c r="E86" s="147"/>
      <c r="F86" s="147"/>
      <c r="G86" s="147"/>
      <c r="H86" s="147"/>
      <c r="I86" s="147"/>
      <c r="J86" s="147"/>
      <c r="K86" s="147"/>
      <c r="L86" s="150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</row>
    <row r="87" spans="1:47" s="151" customFormat="1" ht="16.5" customHeight="1">
      <c r="A87" s="147"/>
      <c r="B87" s="148"/>
      <c r="C87" s="147"/>
      <c r="D87" s="147"/>
      <c r="E87" s="152" t="str">
        <f>E9</f>
        <v>PS4 - Vlastní spotřeba</v>
      </c>
      <c r="F87" s="149"/>
      <c r="G87" s="149"/>
      <c r="H87" s="149"/>
      <c r="I87" s="147"/>
      <c r="J87" s="147"/>
      <c r="K87" s="147"/>
      <c r="L87" s="150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</row>
    <row r="88" spans="1:47" s="151" customFormat="1" ht="6.95" customHeight="1">
      <c r="A88" s="147"/>
      <c r="B88" s="148"/>
      <c r="C88" s="147"/>
      <c r="D88" s="147"/>
      <c r="E88" s="147"/>
      <c r="F88" s="147"/>
      <c r="G88" s="147"/>
      <c r="H88" s="147"/>
      <c r="I88" s="147"/>
      <c r="J88" s="147"/>
      <c r="K88" s="147"/>
      <c r="L88" s="150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</row>
    <row r="89" spans="1:47" s="151" customFormat="1" ht="12" customHeight="1">
      <c r="A89" s="147"/>
      <c r="B89" s="148"/>
      <c r="C89" s="144" t="s">
        <v>20</v>
      </c>
      <c r="D89" s="147"/>
      <c r="E89" s="147"/>
      <c r="F89" s="153" t="str">
        <f>F12</f>
        <v xml:space="preserve"> </v>
      </c>
      <c r="G89" s="147"/>
      <c r="H89" s="147"/>
      <c r="I89" s="144" t="s">
        <v>22</v>
      </c>
      <c r="J89" s="154" t="str">
        <f>IF(J12="","",J12)</f>
        <v>30. 6. 2020</v>
      </c>
      <c r="K89" s="147"/>
      <c r="L89" s="150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</row>
    <row r="90" spans="1:47" s="151" customFormat="1" ht="6.95" customHeight="1">
      <c r="A90" s="147"/>
      <c r="B90" s="148"/>
      <c r="C90" s="147"/>
      <c r="D90" s="147"/>
      <c r="E90" s="147"/>
      <c r="F90" s="147"/>
      <c r="G90" s="147"/>
      <c r="H90" s="147"/>
      <c r="I90" s="147"/>
      <c r="J90" s="147"/>
      <c r="K90" s="147"/>
      <c r="L90" s="150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</row>
    <row r="91" spans="1:47" s="151" customFormat="1" ht="15.2" customHeight="1">
      <c r="A91" s="147"/>
      <c r="B91" s="148"/>
      <c r="C91" s="144" t="s">
        <v>24</v>
      </c>
      <c r="D91" s="147"/>
      <c r="E91" s="147"/>
      <c r="F91" s="153" t="str">
        <f>E15</f>
        <v>Dopravní podnik Ostrava a.s.</v>
      </c>
      <c r="G91" s="147"/>
      <c r="H91" s="147"/>
      <c r="I91" s="144" t="s">
        <v>30</v>
      </c>
      <c r="J91" s="188" t="str">
        <f>E21</f>
        <v>Ing. Jaromír Ferdian</v>
      </c>
      <c r="K91" s="147"/>
      <c r="L91" s="150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</row>
    <row r="92" spans="1:47" s="151" customFormat="1" ht="15.2" customHeight="1">
      <c r="A92" s="147"/>
      <c r="B92" s="148"/>
      <c r="C92" s="144" t="s">
        <v>28</v>
      </c>
      <c r="D92" s="147"/>
      <c r="E92" s="147"/>
      <c r="F92" s="262" t="str">
        <f>IF(E18="","",E18)</f>
        <v>Vyplň údaj</v>
      </c>
      <c r="G92" s="147"/>
      <c r="H92" s="147"/>
      <c r="I92" s="144" t="s">
        <v>33</v>
      </c>
      <c r="J92" s="263" t="str">
        <f>E24</f>
        <v xml:space="preserve"> </v>
      </c>
      <c r="K92" s="147"/>
      <c r="L92" s="150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</row>
    <row r="93" spans="1:47" s="151" customFormat="1" ht="10.35" customHeight="1">
      <c r="A93" s="147"/>
      <c r="B93" s="148"/>
      <c r="C93" s="147"/>
      <c r="D93" s="147"/>
      <c r="E93" s="147"/>
      <c r="F93" s="147"/>
      <c r="G93" s="147"/>
      <c r="H93" s="147"/>
      <c r="I93" s="147"/>
      <c r="J93" s="147"/>
      <c r="K93" s="147"/>
      <c r="L93" s="150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</row>
    <row r="94" spans="1:47" s="151" customFormat="1" ht="29.25" customHeight="1">
      <c r="A94" s="147"/>
      <c r="B94" s="148"/>
      <c r="C94" s="189" t="s">
        <v>143</v>
      </c>
      <c r="D94" s="170"/>
      <c r="E94" s="170"/>
      <c r="F94" s="170"/>
      <c r="G94" s="170"/>
      <c r="H94" s="170"/>
      <c r="I94" s="170"/>
      <c r="J94" s="190" t="s">
        <v>144</v>
      </c>
      <c r="K94" s="170"/>
      <c r="L94" s="150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</row>
    <row r="95" spans="1:47" s="151" customFormat="1" ht="10.35" customHeight="1">
      <c r="A95" s="147"/>
      <c r="B95" s="148"/>
      <c r="C95" s="147"/>
      <c r="D95" s="147"/>
      <c r="E95" s="147"/>
      <c r="F95" s="147"/>
      <c r="G95" s="147"/>
      <c r="H95" s="147"/>
      <c r="I95" s="147"/>
      <c r="J95" s="147"/>
      <c r="K95" s="147"/>
      <c r="L95" s="150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</row>
    <row r="96" spans="1:47" s="151" customFormat="1" ht="22.9" customHeight="1">
      <c r="A96" s="147"/>
      <c r="B96" s="148"/>
      <c r="C96" s="191" t="s">
        <v>145</v>
      </c>
      <c r="D96" s="147"/>
      <c r="E96" s="147"/>
      <c r="F96" s="147"/>
      <c r="G96" s="147"/>
      <c r="H96" s="147"/>
      <c r="I96" s="147"/>
      <c r="J96" s="165">
        <f>J121</f>
        <v>0</v>
      </c>
      <c r="K96" s="147"/>
      <c r="L96" s="150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U96" s="138" t="s">
        <v>146</v>
      </c>
    </row>
    <row r="97" spans="1:31" s="192" customFormat="1" ht="24.95" customHeight="1">
      <c r="B97" s="193"/>
      <c r="D97" s="194" t="s">
        <v>2605</v>
      </c>
      <c r="E97" s="195"/>
      <c r="F97" s="195"/>
      <c r="G97" s="195"/>
      <c r="H97" s="195"/>
      <c r="I97" s="195"/>
      <c r="J97" s="196">
        <f>J122</f>
        <v>0</v>
      </c>
      <c r="L97" s="193"/>
    </row>
    <row r="98" spans="1:31" s="192" customFormat="1" ht="24.95" customHeight="1">
      <c r="B98" s="193"/>
      <c r="D98" s="194" t="s">
        <v>2606</v>
      </c>
      <c r="E98" s="195"/>
      <c r="F98" s="195"/>
      <c r="G98" s="195"/>
      <c r="H98" s="195"/>
      <c r="I98" s="195"/>
      <c r="J98" s="196">
        <f>J124</f>
        <v>0</v>
      </c>
      <c r="L98" s="193"/>
    </row>
    <row r="99" spans="1:31" s="192" customFormat="1" ht="24.95" customHeight="1">
      <c r="B99" s="193"/>
      <c r="D99" s="194" t="s">
        <v>2607</v>
      </c>
      <c r="E99" s="195"/>
      <c r="F99" s="195"/>
      <c r="G99" s="195"/>
      <c r="H99" s="195"/>
      <c r="I99" s="195"/>
      <c r="J99" s="196">
        <f>J126</f>
        <v>0</v>
      </c>
      <c r="L99" s="193"/>
    </row>
    <row r="100" spans="1:31" s="192" customFormat="1" ht="24.95" customHeight="1">
      <c r="B100" s="193"/>
      <c r="D100" s="194" t="s">
        <v>2608</v>
      </c>
      <c r="E100" s="195"/>
      <c r="F100" s="195"/>
      <c r="G100" s="195"/>
      <c r="H100" s="195"/>
      <c r="I100" s="195"/>
      <c r="J100" s="196">
        <f>J128</f>
        <v>0</v>
      </c>
      <c r="L100" s="193"/>
    </row>
    <row r="101" spans="1:31" s="192" customFormat="1" ht="24.95" customHeight="1">
      <c r="B101" s="193"/>
      <c r="D101" s="194" t="s">
        <v>2609</v>
      </c>
      <c r="E101" s="195"/>
      <c r="F101" s="195"/>
      <c r="G101" s="195"/>
      <c r="H101" s="195"/>
      <c r="I101" s="195"/>
      <c r="J101" s="196">
        <f>J130</f>
        <v>0</v>
      </c>
      <c r="L101" s="193"/>
    </row>
    <row r="102" spans="1:31" s="151" customFormat="1" ht="21.75" customHeight="1">
      <c r="A102" s="147"/>
      <c r="B102" s="148"/>
      <c r="C102" s="147"/>
      <c r="D102" s="147"/>
      <c r="E102" s="147"/>
      <c r="F102" s="147"/>
      <c r="G102" s="147"/>
      <c r="H102" s="147"/>
      <c r="I102" s="147"/>
      <c r="J102" s="147"/>
      <c r="K102" s="147"/>
      <c r="L102" s="150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</row>
    <row r="103" spans="1:31" s="151" customFormat="1" ht="6.95" customHeight="1">
      <c r="A103" s="147"/>
      <c r="B103" s="184"/>
      <c r="C103" s="185"/>
      <c r="D103" s="185"/>
      <c r="E103" s="185"/>
      <c r="F103" s="185"/>
      <c r="G103" s="185"/>
      <c r="H103" s="185"/>
      <c r="I103" s="185"/>
      <c r="J103" s="185"/>
      <c r="K103" s="185"/>
      <c r="L103" s="150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</row>
    <row r="107" spans="1:31" s="151" customFormat="1" ht="6.95" customHeight="1">
      <c r="A107" s="147"/>
      <c r="B107" s="186"/>
      <c r="C107" s="187"/>
      <c r="D107" s="187"/>
      <c r="E107" s="187"/>
      <c r="F107" s="187"/>
      <c r="G107" s="187"/>
      <c r="H107" s="187"/>
      <c r="I107" s="187"/>
      <c r="J107" s="187"/>
      <c r="K107" s="187"/>
      <c r="L107" s="150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</row>
    <row r="108" spans="1:31" s="151" customFormat="1" ht="24.95" customHeight="1">
      <c r="A108" s="147"/>
      <c r="B108" s="148"/>
      <c r="C108" s="142" t="s">
        <v>172</v>
      </c>
      <c r="D108" s="147"/>
      <c r="E108" s="147"/>
      <c r="F108" s="147"/>
      <c r="G108" s="147"/>
      <c r="H108" s="147"/>
      <c r="I108" s="147"/>
      <c r="J108" s="147"/>
      <c r="K108" s="147"/>
      <c r="L108" s="150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</row>
    <row r="109" spans="1:31" s="151" customFormat="1" ht="6.95" customHeight="1">
      <c r="A109" s="147"/>
      <c r="B109" s="148"/>
      <c r="C109" s="147"/>
      <c r="D109" s="147"/>
      <c r="E109" s="147"/>
      <c r="F109" s="147"/>
      <c r="G109" s="147"/>
      <c r="H109" s="147"/>
      <c r="I109" s="147"/>
      <c r="J109" s="147"/>
      <c r="K109" s="147"/>
      <c r="L109" s="150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</row>
    <row r="110" spans="1:31" s="151" customFormat="1" ht="12" customHeight="1">
      <c r="A110" s="147"/>
      <c r="B110" s="148"/>
      <c r="C110" s="144" t="s">
        <v>16</v>
      </c>
      <c r="D110" s="147"/>
      <c r="E110" s="147"/>
      <c r="F110" s="147"/>
      <c r="G110" s="147"/>
      <c r="H110" s="147"/>
      <c r="I110" s="147"/>
      <c r="J110" s="147"/>
      <c r="K110" s="147"/>
      <c r="L110" s="150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</row>
    <row r="111" spans="1:31" s="151" customFormat="1" ht="16.5" customHeight="1">
      <c r="A111" s="147"/>
      <c r="B111" s="148"/>
      <c r="C111" s="147"/>
      <c r="D111" s="147"/>
      <c r="E111" s="145" t="str">
        <f>E7</f>
        <v>Rekonstrukce měnírny Sad Boženy Němcové</v>
      </c>
      <c r="F111" s="146"/>
      <c r="G111" s="146"/>
      <c r="H111" s="146"/>
      <c r="I111" s="147"/>
      <c r="J111" s="147"/>
      <c r="K111" s="147"/>
      <c r="L111" s="150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</row>
    <row r="112" spans="1:31" s="151" customFormat="1" ht="12" customHeight="1">
      <c r="A112" s="147"/>
      <c r="B112" s="148"/>
      <c r="C112" s="144" t="s">
        <v>138</v>
      </c>
      <c r="D112" s="147"/>
      <c r="E112" s="147"/>
      <c r="F112" s="147"/>
      <c r="G112" s="147"/>
      <c r="H112" s="147"/>
      <c r="I112" s="147"/>
      <c r="J112" s="147"/>
      <c r="K112" s="147"/>
      <c r="L112" s="150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</row>
    <row r="113" spans="1:65" s="151" customFormat="1" ht="16.5" customHeight="1">
      <c r="A113" s="147"/>
      <c r="B113" s="148"/>
      <c r="C113" s="147"/>
      <c r="D113" s="147"/>
      <c r="E113" s="152" t="str">
        <f>E9</f>
        <v>PS4 - Vlastní spotřeba</v>
      </c>
      <c r="F113" s="149"/>
      <c r="G113" s="149"/>
      <c r="H113" s="149"/>
      <c r="I113" s="147"/>
      <c r="J113" s="147"/>
      <c r="K113" s="147"/>
      <c r="L113" s="150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</row>
    <row r="114" spans="1:65" s="151" customFormat="1" ht="6.95" customHeight="1">
      <c r="A114" s="147"/>
      <c r="B114" s="148"/>
      <c r="C114" s="147"/>
      <c r="D114" s="147"/>
      <c r="E114" s="147"/>
      <c r="F114" s="147"/>
      <c r="G114" s="147"/>
      <c r="H114" s="147"/>
      <c r="I114" s="147"/>
      <c r="J114" s="147"/>
      <c r="K114" s="147"/>
      <c r="L114" s="150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</row>
    <row r="115" spans="1:65" s="151" customFormat="1" ht="12" customHeight="1">
      <c r="A115" s="147"/>
      <c r="B115" s="148"/>
      <c r="C115" s="144" t="s">
        <v>20</v>
      </c>
      <c r="D115" s="147"/>
      <c r="E115" s="147"/>
      <c r="F115" s="153" t="str">
        <f>F12</f>
        <v xml:space="preserve"> </v>
      </c>
      <c r="G115" s="147"/>
      <c r="H115" s="147"/>
      <c r="I115" s="144" t="s">
        <v>22</v>
      </c>
      <c r="J115" s="154" t="str">
        <f>IF(J12="","",J12)</f>
        <v>30. 6. 2020</v>
      </c>
      <c r="K115" s="147"/>
      <c r="L115" s="150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</row>
    <row r="116" spans="1:65" s="151" customFormat="1" ht="6.95" customHeight="1">
      <c r="A116" s="147"/>
      <c r="B116" s="148"/>
      <c r="C116" s="147"/>
      <c r="D116" s="147"/>
      <c r="E116" s="147"/>
      <c r="F116" s="147"/>
      <c r="G116" s="147"/>
      <c r="H116" s="147"/>
      <c r="I116" s="147"/>
      <c r="J116" s="147"/>
      <c r="K116" s="147"/>
      <c r="L116" s="150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</row>
    <row r="117" spans="1:65" s="151" customFormat="1" ht="15.2" customHeight="1">
      <c r="A117" s="147"/>
      <c r="B117" s="148"/>
      <c r="C117" s="144" t="s">
        <v>24</v>
      </c>
      <c r="D117" s="147"/>
      <c r="E117" s="147"/>
      <c r="F117" s="153" t="str">
        <f>E15</f>
        <v>Dopravní podnik Ostrava a.s.</v>
      </c>
      <c r="G117" s="147"/>
      <c r="H117" s="147"/>
      <c r="I117" s="144" t="s">
        <v>30</v>
      </c>
      <c r="J117" s="188" t="str">
        <f>E21</f>
        <v>Ing. Jaromír Ferdian</v>
      </c>
      <c r="K117" s="147"/>
      <c r="L117" s="150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</row>
    <row r="118" spans="1:65" s="151" customFormat="1" ht="15.2" customHeight="1">
      <c r="A118" s="147"/>
      <c r="B118" s="148"/>
      <c r="C118" s="144" t="s">
        <v>28</v>
      </c>
      <c r="D118" s="147"/>
      <c r="E118" s="147"/>
      <c r="F118" s="262" t="str">
        <f>IF(E18="","",E18)</f>
        <v>Vyplň údaj</v>
      </c>
      <c r="G118" s="147"/>
      <c r="H118" s="147"/>
      <c r="I118" s="144" t="s">
        <v>33</v>
      </c>
      <c r="J118" s="263" t="str">
        <f>E24</f>
        <v xml:space="preserve"> </v>
      </c>
      <c r="K118" s="147"/>
      <c r="L118" s="150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</row>
    <row r="119" spans="1:65" s="151" customFormat="1" ht="10.35" customHeight="1">
      <c r="A119" s="147"/>
      <c r="B119" s="148"/>
      <c r="C119" s="147"/>
      <c r="D119" s="147"/>
      <c r="E119" s="147"/>
      <c r="F119" s="147"/>
      <c r="G119" s="147"/>
      <c r="H119" s="147"/>
      <c r="I119" s="147"/>
      <c r="J119" s="147"/>
      <c r="K119" s="147"/>
      <c r="L119" s="150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</row>
    <row r="120" spans="1:65" s="212" customFormat="1" ht="29.25" customHeight="1">
      <c r="A120" s="202"/>
      <c r="B120" s="203"/>
      <c r="C120" s="204" t="s">
        <v>173</v>
      </c>
      <c r="D120" s="205" t="s">
        <v>62</v>
      </c>
      <c r="E120" s="205" t="s">
        <v>58</v>
      </c>
      <c r="F120" s="205" t="s">
        <v>59</v>
      </c>
      <c r="G120" s="205" t="s">
        <v>174</v>
      </c>
      <c r="H120" s="205" t="s">
        <v>175</v>
      </c>
      <c r="I120" s="205" t="s">
        <v>176</v>
      </c>
      <c r="J120" s="206" t="s">
        <v>144</v>
      </c>
      <c r="K120" s="207" t="s">
        <v>177</v>
      </c>
      <c r="L120" s="208"/>
      <c r="M120" s="209" t="s">
        <v>1</v>
      </c>
      <c r="N120" s="210" t="s">
        <v>41</v>
      </c>
      <c r="O120" s="210" t="s">
        <v>178</v>
      </c>
      <c r="P120" s="210" t="s">
        <v>179</v>
      </c>
      <c r="Q120" s="210" t="s">
        <v>180</v>
      </c>
      <c r="R120" s="210" t="s">
        <v>181</v>
      </c>
      <c r="S120" s="210" t="s">
        <v>182</v>
      </c>
      <c r="T120" s="211" t="s">
        <v>183</v>
      </c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</row>
    <row r="121" spans="1:65" s="151" customFormat="1" ht="22.9" customHeight="1">
      <c r="A121" s="147"/>
      <c r="B121" s="148"/>
      <c r="C121" s="213" t="s">
        <v>184</v>
      </c>
      <c r="D121" s="147"/>
      <c r="E121" s="147"/>
      <c r="F121" s="147"/>
      <c r="G121" s="147"/>
      <c r="H121" s="147"/>
      <c r="I121" s="147"/>
      <c r="J121" s="214">
        <f>BK121</f>
        <v>0</v>
      </c>
      <c r="K121" s="147"/>
      <c r="L121" s="148"/>
      <c r="M121" s="215"/>
      <c r="N121" s="216"/>
      <c r="O121" s="163"/>
      <c r="P121" s="217">
        <f>P122+P124+P126+P128+P130</f>
        <v>0</v>
      </c>
      <c r="Q121" s="163"/>
      <c r="R121" s="217">
        <f>R122+R124+R126+R128+R130</f>
        <v>0</v>
      </c>
      <c r="S121" s="163"/>
      <c r="T121" s="218">
        <f>T122+T124+T126+T128+T130</f>
        <v>0</v>
      </c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T121" s="138" t="s">
        <v>76</v>
      </c>
      <c r="AU121" s="138" t="s">
        <v>146</v>
      </c>
      <c r="BK121" s="219">
        <f>BK122+BK124+BK126+BK128+BK130</f>
        <v>0</v>
      </c>
    </row>
    <row r="122" spans="1:65" s="220" customFormat="1" ht="25.9" customHeight="1">
      <c r="B122" s="221"/>
      <c r="D122" s="222" t="s">
        <v>76</v>
      </c>
      <c r="E122" s="223" t="s">
        <v>2066</v>
      </c>
      <c r="F122" s="223" t="s">
        <v>2610</v>
      </c>
      <c r="J122" s="224">
        <f>BK122</f>
        <v>0</v>
      </c>
      <c r="L122" s="221"/>
      <c r="M122" s="225"/>
      <c r="N122" s="226"/>
      <c r="O122" s="226"/>
      <c r="P122" s="227">
        <f>P123</f>
        <v>0</v>
      </c>
      <c r="Q122" s="226"/>
      <c r="R122" s="227">
        <f>R123</f>
        <v>0</v>
      </c>
      <c r="S122" s="226"/>
      <c r="T122" s="228">
        <f>T123</f>
        <v>0</v>
      </c>
      <c r="AR122" s="222" t="s">
        <v>84</v>
      </c>
      <c r="AT122" s="229" t="s">
        <v>76</v>
      </c>
      <c r="AU122" s="229" t="s">
        <v>77</v>
      </c>
      <c r="AY122" s="222" t="s">
        <v>187</v>
      </c>
      <c r="BK122" s="230">
        <f>BK123</f>
        <v>0</v>
      </c>
    </row>
    <row r="123" spans="1:65" s="151" customFormat="1" ht="16.5" customHeight="1">
      <c r="A123" s="147"/>
      <c r="B123" s="148"/>
      <c r="C123" s="233" t="s">
        <v>77</v>
      </c>
      <c r="D123" s="233" t="s">
        <v>189</v>
      </c>
      <c r="E123" s="234" t="s">
        <v>2611</v>
      </c>
      <c r="F123" s="235" t="s">
        <v>2612</v>
      </c>
      <c r="G123" s="236" t="s">
        <v>2070</v>
      </c>
      <c r="H123" s="237">
        <v>1</v>
      </c>
      <c r="I123" s="88"/>
      <c r="J123" s="238">
        <f>ROUND(I123*H123,2)</f>
        <v>0</v>
      </c>
      <c r="K123" s="239"/>
      <c r="L123" s="148"/>
      <c r="M123" s="240" t="s">
        <v>1</v>
      </c>
      <c r="N123" s="241" t="s">
        <v>42</v>
      </c>
      <c r="O123" s="242"/>
      <c r="P123" s="243">
        <f>O123*H123</f>
        <v>0</v>
      </c>
      <c r="Q123" s="243">
        <v>0</v>
      </c>
      <c r="R123" s="243">
        <f>Q123*H123</f>
        <v>0</v>
      </c>
      <c r="S123" s="243">
        <v>0</v>
      </c>
      <c r="T123" s="244">
        <f>S123*H123</f>
        <v>0</v>
      </c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  <c r="AR123" s="245" t="s">
        <v>193</v>
      </c>
      <c r="AT123" s="245" t="s">
        <v>189</v>
      </c>
      <c r="AU123" s="245" t="s">
        <v>84</v>
      </c>
      <c r="AY123" s="138" t="s">
        <v>187</v>
      </c>
      <c r="BE123" s="246">
        <f>IF(N123="základní",J123,0)</f>
        <v>0</v>
      </c>
      <c r="BF123" s="246">
        <f>IF(N123="snížená",J123,0)</f>
        <v>0</v>
      </c>
      <c r="BG123" s="246">
        <f>IF(N123="zákl. přenesená",J123,0)</f>
        <v>0</v>
      </c>
      <c r="BH123" s="246">
        <f>IF(N123="sníž. přenesená",J123,0)</f>
        <v>0</v>
      </c>
      <c r="BI123" s="246">
        <f>IF(N123="nulová",J123,0)</f>
        <v>0</v>
      </c>
      <c r="BJ123" s="138" t="s">
        <v>84</v>
      </c>
      <c r="BK123" s="246">
        <f>ROUND(I123*H123,2)</f>
        <v>0</v>
      </c>
      <c r="BL123" s="138" t="s">
        <v>193</v>
      </c>
      <c r="BM123" s="245" t="s">
        <v>86</v>
      </c>
    </row>
    <row r="124" spans="1:65" s="220" customFormat="1" ht="25.9" customHeight="1">
      <c r="B124" s="221"/>
      <c r="D124" s="222" t="s">
        <v>76</v>
      </c>
      <c r="E124" s="223" t="s">
        <v>2077</v>
      </c>
      <c r="F124" s="223" t="s">
        <v>2613</v>
      </c>
      <c r="J124" s="224">
        <f>BK124</f>
        <v>0</v>
      </c>
      <c r="L124" s="221"/>
      <c r="M124" s="225"/>
      <c r="N124" s="226"/>
      <c r="O124" s="226"/>
      <c r="P124" s="227">
        <f>P125</f>
        <v>0</v>
      </c>
      <c r="Q124" s="226"/>
      <c r="R124" s="227">
        <f>R125</f>
        <v>0</v>
      </c>
      <c r="S124" s="226"/>
      <c r="T124" s="228">
        <f>T125</f>
        <v>0</v>
      </c>
      <c r="AR124" s="222" t="s">
        <v>84</v>
      </c>
      <c r="AT124" s="229" t="s">
        <v>76</v>
      </c>
      <c r="AU124" s="229" t="s">
        <v>77</v>
      </c>
      <c r="AY124" s="222" t="s">
        <v>187</v>
      </c>
      <c r="BK124" s="230">
        <f>BK125</f>
        <v>0</v>
      </c>
    </row>
    <row r="125" spans="1:65" s="151" customFormat="1" ht="16.5" customHeight="1">
      <c r="A125" s="147"/>
      <c r="B125" s="148"/>
      <c r="C125" s="233" t="s">
        <v>77</v>
      </c>
      <c r="D125" s="233" t="s">
        <v>189</v>
      </c>
      <c r="E125" s="234" t="s">
        <v>2614</v>
      </c>
      <c r="F125" s="235" t="s">
        <v>2615</v>
      </c>
      <c r="G125" s="236" t="s">
        <v>2070</v>
      </c>
      <c r="H125" s="237">
        <v>1</v>
      </c>
      <c r="I125" s="88"/>
      <c r="J125" s="238">
        <f>ROUND(I125*H125,2)</f>
        <v>0</v>
      </c>
      <c r="K125" s="239"/>
      <c r="L125" s="148"/>
      <c r="M125" s="240" t="s">
        <v>1</v>
      </c>
      <c r="N125" s="241" t="s">
        <v>42</v>
      </c>
      <c r="O125" s="242"/>
      <c r="P125" s="243">
        <f>O125*H125</f>
        <v>0</v>
      </c>
      <c r="Q125" s="243">
        <v>0</v>
      </c>
      <c r="R125" s="243">
        <f>Q125*H125</f>
        <v>0</v>
      </c>
      <c r="S125" s="243">
        <v>0</v>
      </c>
      <c r="T125" s="244">
        <f>S125*H125</f>
        <v>0</v>
      </c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R125" s="245" t="s">
        <v>193</v>
      </c>
      <c r="AT125" s="245" t="s">
        <v>189</v>
      </c>
      <c r="AU125" s="245" t="s">
        <v>84</v>
      </c>
      <c r="AY125" s="138" t="s">
        <v>187</v>
      </c>
      <c r="BE125" s="246">
        <f>IF(N125="základní",J125,0)</f>
        <v>0</v>
      </c>
      <c r="BF125" s="246">
        <f>IF(N125="snížená",J125,0)</f>
        <v>0</v>
      </c>
      <c r="BG125" s="246">
        <f>IF(N125="zákl. přenesená",J125,0)</f>
        <v>0</v>
      </c>
      <c r="BH125" s="246">
        <f>IF(N125="sníž. přenesená",J125,0)</f>
        <v>0</v>
      </c>
      <c r="BI125" s="246">
        <f>IF(N125="nulová",J125,0)</f>
        <v>0</v>
      </c>
      <c r="BJ125" s="138" t="s">
        <v>84</v>
      </c>
      <c r="BK125" s="246">
        <f>ROUND(I125*H125,2)</f>
        <v>0</v>
      </c>
      <c r="BL125" s="138" t="s">
        <v>193</v>
      </c>
      <c r="BM125" s="245" t="s">
        <v>336</v>
      </c>
    </row>
    <row r="126" spans="1:65" s="220" customFormat="1" ht="25.9" customHeight="1">
      <c r="B126" s="221"/>
      <c r="D126" s="222" t="s">
        <v>76</v>
      </c>
      <c r="E126" s="223" t="s">
        <v>2085</v>
      </c>
      <c r="F126" s="223" t="s">
        <v>2616</v>
      </c>
      <c r="J126" s="224">
        <f>BK126</f>
        <v>0</v>
      </c>
      <c r="L126" s="221"/>
      <c r="M126" s="225"/>
      <c r="N126" s="226"/>
      <c r="O126" s="226"/>
      <c r="P126" s="227">
        <f>P127</f>
        <v>0</v>
      </c>
      <c r="Q126" s="226"/>
      <c r="R126" s="227">
        <f>R127</f>
        <v>0</v>
      </c>
      <c r="S126" s="226"/>
      <c r="T126" s="228">
        <f>T127</f>
        <v>0</v>
      </c>
      <c r="AR126" s="222" t="s">
        <v>84</v>
      </c>
      <c r="AT126" s="229" t="s">
        <v>76</v>
      </c>
      <c r="AU126" s="229" t="s">
        <v>77</v>
      </c>
      <c r="AY126" s="222" t="s">
        <v>187</v>
      </c>
      <c r="BK126" s="230">
        <f>BK127</f>
        <v>0</v>
      </c>
    </row>
    <row r="127" spans="1:65" s="151" customFormat="1" ht="16.5" customHeight="1">
      <c r="A127" s="147"/>
      <c r="B127" s="148"/>
      <c r="C127" s="233" t="s">
        <v>77</v>
      </c>
      <c r="D127" s="233" t="s">
        <v>189</v>
      </c>
      <c r="E127" s="234" t="s">
        <v>2617</v>
      </c>
      <c r="F127" s="235" t="s">
        <v>2618</v>
      </c>
      <c r="G127" s="236" t="s">
        <v>2070</v>
      </c>
      <c r="H127" s="237">
        <v>1</v>
      </c>
      <c r="I127" s="88"/>
      <c r="J127" s="238">
        <f>ROUND(I127*H127,2)</f>
        <v>0</v>
      </c>
      <c r="K127" s="239"/>
      <c r="L127" s="148"/>
      <c r="M127" s="240" t="s">
        <v>1</v>
      </c>
      <c r="N127" s="241" t="s">
        <v>42</v>
      </c>
      <c r="O127" s="242"/>
      <c r="P127" s="243">
        <f>O127*H127</f>
        <v>0</v>
      </c>
      <c r="Q127" s="243">
        <v>0</v>
      </c>
      <c r="R127" s="243">
        <f>Q127*H127</f>
        <v>0</v>
      </c>
      <c r="S127" s="243">
        <v>0</v>
      </c>
      <c r="T127" s="244">
        <f>S127*H127</f>
        <v>0</v>
      </c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R127" s="245" t="s">
        <v>193</v>
      </c>
      <c r="AT127" s="245" t="s">
        <v>189</v>
      </c>
      <c r="AU127" s="245" t="s">
        <v>84</v>
      </c>
      <c r="AY127" s="138" t="s">
        <v>187</v>
      </c>
      <c r="BE127" s="246">
        <f>IF(N127="základní",J127,0)</f>
        <v>0</v>
      </c>
      <c r="BF127" s="246">
        <f>IF(N127="snížená",J127,0)</f>
        <v>0</v>
      </c>
      <c r="BG127" s="246">
        <f>IF(N127="zákl. přenesená",J127,0)</f>
        <v>0</v>
      </c>
      <c r="BH127" s="246">
        <f>IF(N127="sníž. přenesená",J127,0)</f>
        <v>0</v>
      </c>
      <c r="BI127" s="246">
        <f>IF(N127="nulová",J127,0)</f>
        <v>0</v>
      </c>
      <c r="BJ127" s="138" t="s">
        <v>84</v>
      </c>
      <c r="BK127" s="246">
        <f>ROUND(I127*H127,2)</f>
        <v>0</v>
      </c>
      <c r="BL127" s="138" t="s">
        <v>193</v>
      </c>
      <c r="BM127" s="245" t="s">
        <v>521</v>
      </c>
    </row>
    <row r="128" spans="1:65" s="220" customFormat="1" ht="25.9" customHeight="1">
      <c r="B128" s="221"/>
      <c r="D128" s="222" t="s">
        <v>76</v>
      </c>
      <c r="E128" s="223" t="s">
        <v>2121</v>
      </c>
      <c r="F128" s="223" t="s">
        <v>2619</v>
      </c>
      <c r="J128" s="224">
        <f>BK128</f>
        <v>0</v>
      </c>
      <c r="L128" s="221"/>
      <c r="M128" s="225"/>
      <c r="N128" s="226"/>
      <c r="O128" s="226"/>
      <c r="P128" s="227">
        <f>P129</f>
        <v>0</v>
      </c>
      <c r="Q128" s="226"/>
      <c r="R128" s="227">
        <f>R129</f>
        <v>0</v>
      </c>
      <c r="S128" s="226"/>
      <c r="T128" s="228">
        <f>T129</f>
        <v>0</v>
      </c>
      <c r="AR128" s="222" t="s">
        <v>84</v>
      </c>
      <c r="AT128" s="229" t="s">
        <v>76</v>
      </c>
      <c r="AU128" s="229" t="s">
        <v>77</v>
      </c>
      <c r="AY128" s="222" t="s">
        <v>187</v>
      </c>
      <c r="BK128" s="230">
        <f>BK129</f>
        <v>0</v>
      </c>
    </row>
    <row r="129" spans="1:65" s="151" customFormat="1" ht="16.5" customHeight="1">
      <c r="A129" s="147"/>
      <c r="B129" s="148"/>
      <c r="C129" s="233" t="s">
        <v>77</v>
      </c>
      <c r="D129" s="233" t="s">
        <v>189</v>
      </c>
      <c r="E129" s="234" t="s">
        <v>2600</v>
      </c>
      <c r="F129" s="235" t="s">
        <v>2620</v>
      </c>
      <c r="G129" s="236" t="s">
        <v>2070</v>
      </c>
      <c r="H129" s="237">
        <v>1</v>
      </c>
      <c r="I129" s="88"/>
      <c r="J129" s="238">
        <f>ROUND(I129*H129,2)</f>
        <v>0</v>
      </c>
      <c r="K129" s="239"/>
      <c r="L129" s="148"/>
      <c r="M129" s="240" t="s">
        <v>1</v>
      </c>
      <c r="N129" s="241" t="s">
        <v>42</v>
      </c>
      <c r="O129" s="242"/>
      <c r="P129" s="243">
        <f>O129*H129</f>
        <v>0</v>
      </c>
      <c r="Q129" s="243">
        <v>0</v>
      </c>
      <c r="R129" s="243">
        <f>Q129*H129</f>
        <v>0</v>
      </c>
      <c r="S129" s="243">
        <v>0</v>
      </c>
      <c r="T129" s="244">
        <f>S129*H129</f>
        <v>0</v>
      </c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R129" s="245" t="s">
        <v>193</v>
      </c>
      <c r="AT129" s="245" t="s">
        <v>189</v>
      </c>
      <c r="AU129" s="245" t="s">
        <v>84</v>
      </c>
      <c r="AY129" s="138" t="s">
        <v>187</v>
      </c>
      <c r="BE129" s="246">
        <f>IF(N129="základní",J129,0)</f>
        <v>0</v>
      </c>
      <c r="BF129" s="246">
        <f>IF(N129="snížená",J129,0)</f>
        <v>0</v>
      </c>
      <c r="BG129" s="246">
        <f>IF(N129="zákl. přenesená",J129,0)</f>
        <v>0</v>
      </c>
      <c r="BH129" s="246">
        <f>IF(N129="sníž. přenesená",J129,0)</f>
        <v>0</v>
      </c>
      <c r="BI129" s="246">
        <f>IF(N129="nulová",J129,0)</f>
        <v>0</v>
      </c>
      <c r="BJ129" s="138" t="s">
        <v>84</v>
      </c>
      <c r="BK129" s="246">
        <f>ROUND(I129*H129,2)</f>
        <v>0</v>
      </c>
      <c r="BL129" s="138" t="s">
        <v>193</v>
      </c>
      <c r="BM129" s="245" t="s">
        <v>798</v>
      </c>
    </row>
    <row r="130" spans="1:65" s="220" customFormat="1" ht="25.9" customHeight="1">
      <c r="B130" s="221"/>
      <c r="D130" s="222" t="s">
        <v>76</v>
      </c>
      <c r="E130" s="223" t="s">
        <v>2138</v>
      </c>
      <c r="F130" s="223" t="s">
        <v>2473</v>
      </c>
      <c r="J130" s="224">
        <f>BK130</f>
        <v>0</v>
      </c>
      <c r="L130" s="221"/>
      <c r="M130" s="225"/>
      <c r="N130" s="226"/>
      <c r="O130" s="226"/>
      <c r="P130" s="227">
        <f>SUM(P131:P139)</f>
        <v>0</v>
      </c>
      <c r="Q130" s="226"/>
      <c r="R130" s="227">
        <f>SUM(R131:R139)</f>
        <v>0</v>
      </c>
      <c r="S130" s="226"/>
      <c r="T130" s="228">
        <f>SUM(T131:T139)</f>
        <v>0</v>
      </c>
      <c r="AR130" s="222" t="s">
        <v>84</v>
      </c>
      <c r="AT130" s="229" t="s">
        <v>76</v>
      </c>
      <c r="AU130" s="229" t="s">
        <v>77</v>
      </c>
      <c r="AY130" s="222" t="s">
        <v>187</v>
      </c>
      <c r="BK130" s="230">
        <f>SUM(BK131:BK139)</f>
        <v>0</v>
      </c>
    </row>
    <row r="131" spans="1:65" s="151" customFormat="1" ht="16.5" customHeight="1">
      <c r="A131" s="147"/>
      <c r="B131" s="148"/>
      <c r="C131" s="233" t="s">
        <v>77</v>
      </c>
      <c r="D131" s="233" t="s">
        <v>189</v>
      </c>
      <c r="E131" s="234" t="s">
        <v>2621</v>
      </c>
      <c r="F131" s="235" t="s">
        <v>2622</v>
      </c>
      <c r="G131" s="236" t="s">
        <v>296</v>
      </c>
      <c r="H131" s="237">
        <v>67</v>
      </c>
      <c r="I131" s="88"/>
      <c r="J131" s="238">
        <f t="shared" ref="J131:J139" si="0">ROUND(I131*H131,2)</f>
        <v>0</v>
      </c>
      <c r="K131" s="239"/>
      <c r="L131" s="148"/>
      <c r="M131" s="240" t="s">
        <v>1</v>
      </c>
      <c r="N131" s="241" t="s">
        <v>42</v>
      </c>
      <c r="O131" s="242"/>
      <c r="P131" s="243">
        <f t="shared" ref="P131:P139" si="1">O131*H131</f>
        <v>0</v>
      </c>
      <c r="Q131" s="243">
        <v>0</v>
      </c>
      <c r="R131" s="243">
        <f t="shared" ref="R131:R139" si="2">Q131*H131</f>
        <v>0</v>
      </c>
      <c r="S131" s="243">
        <v>0</v>
      </c>
      <c r="T131" s="244">
        <f t="shared" ref="T131:T139" si="3">S131*H131</f>
        <v>0</v>
      </c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R131" s="245" t="s">
        <v>193</v>
      </c>
      <c r="AT131" s="245" t="s">
        <v>189</v>
      </c>
      <c r="AU131" s="245" t="s">
        <v>84</v>
      </c>
      <c r="AY131" s="138" t="s">
        <v>187</v>
      </c>
      <c r="BE131" s="246">
        <f t="shared" ref="BE131:BE139" si="4">IF(N131="základní",J131,0)</f>
        <v>0</v>
      </c>
      <c r="BF131" s="246">
        <f t="shared" ref="BF131:BF139" si="5">IF(N131="snížená",J131,0)</f>
        <v>0</v>
      </c>
      <c r="BG131" s="246">
        <f t="shared" ref="BG131:BG139" si="6">IF(N131="zákl. přenesená",J131,0)</f>
        <v>0</v>
      </c>
      <c r="BH131" s="246">
        <f t="shared" ref="BH131:BH139" si="7">IF(N131="sníž. přenesená",J131,0)</f>
        <v>0</v>
      </c>
      <c r="BI131" s="246">
        <f t="shared" ref="BI131:BI139" si="8">IF(N131="nulová",J131,0)</f>
        <v>0</v>
      </c>
      <c r="BJ131" s="138" t="s">
        <v>84</v>
      </c>
      <c r="BK131" s="246">
        <f t="shared" ref="BK131:BK139" si="9">ROUND(I131*H131,2)</f>
        <v>0</v>
      </c>
      <c r="BL131" s="138" t="s">
        <v>193</v>
      </c>
      <c r="BM131" s="245" t="s">
        <v>878</v>
      </c>
    </row>
    <row r="132" spans="1:65" s="151" customFormat="1" ht="16.5" customHeight="1">
      <c r="A132" s="147"/>
      <c r="B132" s="148"/>
      <c r="C132" s="233" t="s">
        <v>77</v>
      </c>
      <c r="D132" s="233" t="s">
        <v>189</v>
      </c>
      <c r="E132" s="234" t="s">
        <v>2623</v>
      </c>
      <c r="F132" s="235" t="s">
        <v>2624</v>
      </c>
      <c r="G132" s="236" t="s">
        <v>296</v>
      </c>
      <c r="H132" s="237">
        <v>30</v>
      </c>
      <c r="I132" s="88"/>
      <c r="J132" s="238">
        <f t="shared" si="0"/>
        <v>0</v>
      </c>
      <c r="K132" s="239"/>
      <c r="L132" s="148"/>
      <c r="M132" s="240" t="s">
        <v>1</v>
      </c>
      <c r="N132" s="241" t="s">
        <v>42</v>
      </c>
      <c r="O132" s="242"/>
      <c r="P132" s="243">
        <f t="shared" si="1"/>
        <v>0</v>
      </c>
      <c r="Q132" s="243">
        <v>0</v>
      </c>
      <c r="R132" s="243">
        <f t="shared" si="2"/>
        <v>0</v>
      </c>
      <c r="S132" s="243">
        <v>0</v>
      </c>
      <c r="T132" s="244">
        <f t="shared" si="3"/>
        <v>0</v>
      </c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R132" s="245" t="s">
        <v>193</v>
      </c>
      <c r="AT132" s="245" t="s">
        <v>189</v>
      </c>
      <c r="AU132" s="245" t="s">
        <v>84</v>
      </c>
      <c r="AY132" s="138" t="s">
        <v>187</v>
      </c>
      <c r="BE132" s="246">
        <f t="shared" si="4"/>
        <v>0</v>
      </c>
      <c r="BF132" s="246">
        <f t="shared" si="5"/>
        <v>0</v>
      </c>
      <c r="BG132" s="246">
        <f t="shared" si="6"/>
        <v>0</v>
      </c>
      <c r="BH132" s="246">
        <f t="shared" si="7"/>
        <v>0</v>
      </c>
      <c r="BI132" s="246">
        <f t="shared" si="8"/>
        <v>0</v>
      </c>
      <c r="BJ132" s="138" t="s">
        <v>84</v>
      </c>
      <c r="BK132" s="246">
        <f t="shared" si="9"/>
        <v>0</v>
      </c>
      <c r="BL132" s="138" t="s">
        <v>193</v>
      </c>
      <c r="BM132" s="245" t="s">
        <v>888</v>
      </c>
    </row>
    <row r="133" spans="1:65" s="151" customFormat="1" ht="16.5" customHeight="1">
      <c r="A133" s="147"/>
      <c r="B133" s="148"/>
      <c r="C133" s="233" t="s">
        <v>77</v>
      </c>
      <c r="D133" s="233" t="s">
        <v>189</v>
      </c>
      <c r="E133" s="234" t="s">
        <v>2625</v>
      </c>
      <c r="F133" s="235" t="s">
        <v>2626</v>
      </c>
      <c r="G133" s="236" t="s">
        <v>296</v>
      </c>
      <c r="H133" s="237">
        <v>180</v>
      </c>
      <c r="I133" s="88"/>
      <c r="J133" s="238">
        <f t="shared" si="0"/>
        <v>0</v>
      </c>
      <c r="K133" s="239"/>
      <c r="L133" s="148"/>
      <c r="M133" s="240" t="s">
        <v>1</v>
      </c>
      <c r="N133" s="241" t="s">
        <v>42</v>
      </c>
      <c r="O133" s="242"/>
      <c r="P133" s="243">
        <f t="shared" si="1"/>
        <v>0</v>
      </c>
      <c r="Q133" s="243">
        <v>0</v>
      </c>
      <c r="R133" s="243">
        <f t="shared" si="2"/>
        <v>0</v>
      </c>
      <c r="S133" s="243">
        <v>0</v>
      </c>
      <c r="T133" s="244">
        <f t="shared" si="3"/>
        <v>0</v>
      </c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R133" s="245" t="s">
        <v>193</v>
      </c>
      <c r="AT133" s="245" t="s">
        <v>189</v>
      </c>
      <c r="AU133" s="245" t="s">
        <v>84</v>
      </c>
      <c r="AY133" s="138" t="s">
        <v>187</v>
      </c>
      <c r="BE133" s="246">
        <f t="shared" si="4"/>
        <v>0</v>
      </c>
      <c r="BF133" s="246">
        <f t="shared" si="5"/>
        <v>0</v>
      </c>
      <c r="BG133" s="246">
        <f t="shared" si="6"/>
        <v>0</v>
      </c>
      <c r="BH133" s="246">
        <f t="shared" si="7"/>
        <v>0</v>
      </c>
      <c r="BI133" s="246">
        <f t="shared" si="8"/>
        <v>0</v>
      </c>
      <c r="BJ133" s="138" t="s">
        <v>84</v>
      </c>
      <c r="BK133" s="246">
        <f t="shared" si="9"/>
        <v>0</v>
      </c>
      <c r="BL133" s="138" t="s">
        <v>193</v>
      </c>
      <c r="BM133" s="245" t="s">
        <v>896</v>
      </c>
    </row>
    <row r="134" spans="1:65" s="151" customFormat="1" ht="16.5" customHeight="1">
      <c r="A134" s="147"/>
      <c r="B134" s="148"/>
      <c r="C134" s="233" t="s">
        <v>77</v>
      </c>
      <c r="D134" s="233" t="s">
        <v>189</v>
      </c>
      <c r="E134" s="234" t="s">
        <v>2627</v>
      </c>
      <c r="F134" s="235" t="s">
        <v>2628</v>
      </c>
      <c r="G134" s="236" t="s">
        <v>296</v>
      </c>
      <c r="H134" s="237">
        <v>180</v>
      </c>
      <c r="I134" s="88"/>
      <c r="J134" s="238">
        <f t="shared" si="0"/>
        <v>0</v>
      </c>
      <c r="K134" s="239"/>
      <c r="L134" s="148"/>
      <c r="M134" s="240" t="s">
        <v>1</v>
      </c>
      <c r="N134" s="241" t="s">
        <v>42</v>
      </c>
      <c r="O134" s="242"/>
      <c r="P134" s="243">
        <f t="shared" si="1"/>
        <v>0</v>
      </c>
      <c r="Q134" s="243">
        <v>0</v>
      </c>
      <c r="R134" s="243">
        <f t="shared" si="2"/>
        <v>0</v>
      </c>
      <c r="S134" s="243">
        <v>0</v>
      </c>
      <c r="T134" s="244">
        <f t="shared" si="3"/>
        <v>0</v>
      </c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R134" s="245" t="s">
        <v>193</v>
      </c>
      <c r="AT134" s="245" t="s">
        <v>189</v>
      </c>
      <c r="AU134" s="245" t="s">
        <v>84</v>
      </c>
      <c r="AY134" s="138" t="s">
        <v>187</v>
      </c>
      <c r="BE134" s="246">
        <f t="shared" si="4"/>
        <v>0</v>
      </c>
      <c r="BF134" s="246">
        <f t="shared" si="5"/>
        <v>0</v>
      </c>
      <c r="BG134" s="246">
        <f t="shared" si="6"/>
        <v>0</v>
      </c>
      <c r="BH134" s="246">
        <f t="shared" si="7"/>
        <v>0</v>
      </c>
      <c r="BI134" s="246">
        <f t="shared" si="8"/>
        <v>0</v>
      </c>
      <c r="BJ134" s="138" t="s">
        <v>84</v>
      </c>
      <c r="BK134" s="246">
        <f t="shared" si="9"/>
        <v>0</v>
      </c>
      <c r="BL134" s="138" t="s">
        <v>193</v>
      </c>
      <c r="BM134" s="245" t="s">
        <v>904</v>
      </c>
    </row>
    <row r="135" spans="1:65" s="151" customFormat="1" ht="16.5" customHeight="1">
      <c r="A135" s="147"/>
      <c r="B135" s="148"/>
      <c r="C135" s="233" t="s">
        <v>77</v>
      </c>
      <c r="D135" s="233" t="s">
        <v>189</v>
      </c>
      <c r="E135" s="234" t="s">
        <v>2510</v>
      </c>
      <c r="F135" s="235" t="s">
        <v>2511</v>
      </c>
      <c r="G135" s="236" t="s">
        <v>296</v>
      </c>
      <c r="H135" s="237">
        <v>80</v>
      </c>
      <c r="I135" s="88"/>
      <c r="J135" s="238">
        <f t="shared" si="0"/>
        <v>0</v>
      </c>
      <c r="K135" s="239"/>
      <c r="L135" s="148"/>
      <c r="M135" s="240" t="s">
        <v>1</v>
      </c>
      <c r="N135" s="241" t="s">
        <v>42</v>
      </c>
      <c r="O135" s="242"/>
      <c r="P135" s="243">
        <f t="shared" si="1"/>
        <v>0</v>
      </c>
      <c r="Q135" s="243">
        <v>0</v>
      </c>
      <c r="R135" s="243">
        <f t="shared" si="2"/>
        <v>0</v>
      </c>
      <c r="S135" s="243">
        <v>0</v>
      </c>
      <c r="T135" s="244">
        <f t="shared" si="3"/>
        <v>0</v>
      </c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R135" s="245" t="s">
        <v>193</v>
      </c>
      <c r="AT135" s="245" t="s">
        <v>189</v>
      </c>
      <c r="AU135" s="245" t="s">
        <v>84</v>
      </c>
      <c r="AY135" s="138" t="s">
        <v>187</v>
      </c>
      <c r="BE135" s="246">
        <f t="shared" si="4"/>
        <v>0</v>
      </c>
      <c r="BF135" s="246">
        <f t="shared" si="5"/>
        <v>0</v>
      </c>
      <c r="BG135" s="246">
        <f t="shared" si="6"/>
        <v>0</v>
      </c>
      <c r="BH135" s="246">
        <f t="shared" si="7"/>
        <v>0</v>
      </c>
      <c r="BI135" s="246">
        <f t="shared" si="8"/>
        <v>0</v>
      </c>
      <c r="BJ135" s="138" t="s">
        <v>84</v>
      </c>
      <c r="BK135" s="246">
        <f t="shared" si="9"/>
        <v>0</v>
      </c>
      <c r="BL135" s="138" t="s">
        <v>193</v>
      </c>
      <c r="BM135" s="245" t="s">
        <v>912</v>
      </c>
    </row>
    <row r="136" spans="1:65" s="151" customFormat="1" ht="21.75" customHeight="1">
      <c r="A136" s="147"/>
      <c r="B136" s="148"/>
      <c r="C136" s="233" t="s">
        <v>77</v>
      </c>
      <c r="D136" s="233" t="s">
        <v>189</v>
      </c>
      <c r="E136" s="234" t="s">
        <v>2513</v>
      </c>
      <c r="F136" s="235" t="s">
        <v>2514</v>
      </c>
      <c r="G136" s="236" t="s">
        <v>296</v>
      </c>
      <c r="H136" s="237">
        <v>50</v>
      </c>
      <c r="I136" s="88"/>
      <c r="J136" s="238">
        <f t="shared" si="0"/>
        <v>0</v>
      </c>
      <c r="K136" s="239"/>
      <c r="L136" s="148"/>
      <c r="M136" s="240" t="s">
        <v>1</v>
      </c>
      <c r="N136" s="241" t="s">
        <v>42</v>
      </c>
      <c r="O136" s="242"/>
      <c r="P136" s="243">
        <f t="shared" si="1"/>
        <v>0</v>
      </c>
      <c r="Q136" s="243">
        <v>0</v>
      </c>
      <c r="R136" s="243">
        <f t="shared" si="2"/>
        <v>0</v>
      </c>
      <c r="S136" s="243">
        <v>0</v>
      </c>
      <c r="T136" s="244">
        <f t="shared" si="3"/>
        <v>0</v>
      </c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R136" s="245" t="s">
        <v>193</v>
      </c>
      <c r="AT136" s="245" t="s">
        <v>189</v>
      </c>
      <c r="AU136" s="245" t="s">
        <v>84</v>
      </c>
      <c r="AY136" s="138" t="s">
        <v>187</v>
      </c>
      <c r="BE136" s="246">
        <f t="shared" si="4"/>
        <v>0</v>
      </c>
      <c r="BF136" s="246">
        <f t="shared" si="5"/>
        <v>0</v>
      </c>
      <c r="BG136" s="246">
        <f t="shared" si="6"/>
        <v>0</v>
      </c>
      <c r="BH136" s="246">
        <f t="shared" si="7"/>
        <v>0</v>
      </c>
      <c r="BI136" s="246">
        <f t="shared" si="8"/>
        <v>0</v>
      </c>
      <c r="BJ136" s="138" t="s">
        <v>84</v>
      </c>
      <c r="BK136" s="246">
        <f t="shared" si="9"/>
        <v>0</v>
      </c>
      <c r="BL136" s="138" t="s">
        <v>193</v>
      </c>
      <c r="BM136" s="245" t="s">
        <v>920</v>
      </c>
    </row>
    <row r="137" spans="1:65" s="151" customFormat="1" ht="16.5" customHeight="1">
      <c r="A137" s="147"/>
      <c r="B137" s="148"/>
      <c r="C137" s="233" t="s">
        <v>77</v>
      </c>
      <c r="D137" s="233" t="s">
        <v>189</v>
      </c>
      <c r="E137" s="234" t="s">
        <v>2195</v>
      </c>
      <c r="F137" s="235" t="s">
        <v>2196</v>
      </c>
      <c r="G137" s="236" t="s">
        <v>2194</v>
      </c>
      <c r="H137" s="237">
        <v>384</v>
      </c>
      <c r="I137" s="88"/>
      <c r="J137" s="238">
        <f t="shared" si="0"/>
        <v>0</v>
      </c>
      <c r="K137" s="239"/>
      <c r="L137" s="148"/>
      <c r="M137" s="240" t="s">
        <v>1</v>
      </c>
      <c r="N137" s="241" t="s">
        <v>42</v>
      </c>
      <c r="O137" s="242"/>
      <c r="P137" s="243">
        <f t="shared" si="1"/>
        <v>0</v>
      </c>
      <c r="Q137" s="243">
        <v>0</v>
      </c>
      <c r="R137" s="243">
        <f t="shared" si="2"/>
        <v>0</v>
      </c>
      <c r="S137" s="243">
        <v>0</v>
      </c>
      <c r="T137" s="244">
        <f t="shared" si="3"/>
        <v>0</v>
      </c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R137" s="245" t="s">
        <v>193</v>
      </c>
      <c r="AT137" s="245" t="s">
        <v>189</v>
      </c>
      <c r="AU137" s="245" t="s">
        <v>84</v>
      </c>
      <c r="AY137" s="138" t="s">
        <v>187</v>
      </c>
      <c r="BE137" s="246">
        <f t="shared" si="4"/>
        <v>0</v>
      </c>
      <c r="BF137" s="246">
        <f t="shared" si="5"/>
        <v>0</v>
      </c>
      <c r="BG137" s="246">
        <f t="shared" si="6"/>
        <v>0</v>
      </c>
      <c r="BH137" s="246">
        <f t="shared" si="7"/>
        <v>0</v>
      </c>
      <c r="BI137" s="246">
        <f t="shared" si="8"/>
        <v>0</v>
      </c>
      <c r="BJ137" s="138" t="s">
        <v>84</v>
      </c>
      <c r="BK137" s="246">
        <f t="shared" si="9"/>
        <v>0</v>
      </c>
      <c r="BL137" s="138" t="s">
        <v>193</v>
      </c>
      <c r="BM137" s="245" t="s">
        <v>928</v>
      </c>
    </row>
    <row r="138" spans="1:65" s="151" customFormat="1" ht="16.5" customHeight="1">
      <c r="A138" s="147"/>
      <c r="B138" s="148"/>
      <c r="C138" s="233" t="s">
        <v>77</v>
      </c>
      <c r="D138" s="233" t="s">
        <v>189</v>
      </c>
      <c r="E138" s="234" t="s">
        <v>2543</v>
      </c>
      <c r="F138" s="235" t="s">
        <v>2544</v>
      </c>
      <c r="G138" s="236" t="s">
        <v>2194</v>
      </c>
      <c r="H138" s="237">
        <v>32</v>
      </c>
      <c r="I138" s="88"/>
      <c r="J138" s="238">
        <f t="shared" si="0"/>
        <v>0</v>
      </c>
      <c r="K138" s="239"/>
      <c r="L138" s="148"/>
      <c r="M138" s="240" t="s">
        <v>1</v>
      </c>
      <c r="N138" s="241" t="s">
        <v>42</v>
      </c>
      <c r="O138" s="242"/>
      <c r="P138" s="243">
        <f t="shared" si="1"/>
        <v>0</v>
      </c>
      <c r="Q138" s="243">
        <v>0</v>
      </c>
      <c r="R138" s="243">
        <f t="shared" si="2"/>
        <v>0</v>
      </c>
      <c r="S138" s="243">
        <v>0</v>
      </c>
      <c r="T138" s="244">
        <f t="shared" si="3"/>
        <v>0</v>
      </c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R138" s="245" t="s">
        <v>193</v>
      </c>
      <c r="AT138" s="245" t="s">
        <v>189</v>
      </c>
      <c r="AU138" s="245" t="s">
        <v>84</v>
      </c>
      <c r="AY138" s="138" t="s">
        <v>187</v>
      </c>
      <c r="BE138" s="246">
        <f t="shared" si="4"/>
        <v>0</v>
      </c>
      <c r="BF138" s="246">
        <f t="shared" si="5"/>
        <v>0</v>
      </c>
      <c r="BG138" s="246">
        <f t="shared" si="6"/>
        <v>0</v>
      </c>
      <c r="BH138" s="246">
        <f t="shared" si="7"/>
        <v>0</v>
      </c>
      <c r="BI138" s="246">
        <f t="shared" si="8"/>
        <v>0</v>
      </c>
      <c r="BJ138" s="138" t="s">
        <v>84</v>
      </c>
      <c r="BK138" s="246">
        <f t="shared" si="9"/>
        <v>0</v>
      </c>
      <c r="BL138" s="138" t="s">
        <v>193</v>
      </c>
      <c r="BM138" s="245" t="s">
        <v>936</v>
      </c>
    </row>
    <row r="139" spans="1:65" s="151" customFormat="1" ht="16.5" customHeight="1">
      <c r="A139" s="147"/>
      <c r="B139" s="148"/>
      <c r="C139" s="233" t="s">
        <v>77</v>
      </c>
      <c r="D139" s="233" t="s">
        <v>189</v>
      </c>
      <c r="E139" s="234" t="s">
        <v>2540</v>
      </c>
      <c r="F139" s="235" t="s">
        <v>2541</v>
      </c>
      <c r="G139" s="236" t="s">
        <v>2194</v>
      </c>
      <c r="H139" s="237">
        <v>16</v>
      </c>
      <c r="I139" s="88"/>
      <c r="J139" s="238">
        <f t="shared" si="0"/>
        <v>0</v>
      </c>
      <c r="K139" s="239"/>
      <c r="L139" s="148"/>
      <c r="M139" s="257" t="s">
        <v>1</v>
      </c>
      <c r="N139" s="258" t="s">
        <v>42</v>
      </c>
      <c r="O139" s="259"/>
      <c r="P139" s="260">
        <f t="shared" si="1"/>
        <v>0</v>
      </c>
      <c r="Q139" s="260">
        <v>0</v>
      </c>
      <c r="R139" s="260">
        <f t="shared" si="2"/>
        <v>0</v>
      </c>
      <c r="S139" s="260">
        <v>0</v>
      </c>
      <c r="T139" s="261">
        <f t="shared" si="3"/>
        <v>0</v>
      </c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R139" s="245" t="s">
        <v>193</v>
      </c>
      <c r="AT139" s="245" t="s">
        <v>189</v>
      </c>
      <c r="AU139" s="245" t="s">
        <v>84</v>
      </c>
      <c r="AY139" s="138" t="s">
        <v>187</v>
      </c>
      <c r="BE139" s="246">
        <f t="shared" si="4"/>
        <v>0</v>
      </c>
      <c r="BF139" s="246">
        <f t="shared" si="5"/>
        <v>0</v>
      </c>
      <c r="BG139" s="246">
        <f t="shared" si="6"/>
        <v>0</v>
      </c>
      <c r="BH139" s="246">
        <f t="shared" si="7"/>
        <v>0</v>
      </c>
      <c r="BI139" s="246">
        <f t="shared" si="8"/>
        <v>0</v>
      </c>
      <c r="BJ139" s="138" t="s">
        <v>84</v>
      </c>
      <c r="BK139" s="246">
        <f t="shared" si="9"/>
        <v>0</v>
      </c>
      <c r="BL139" s="138" t="s">
        <v>193</v>
      </c>
      <c r="BM139" s="245" t="s">
        <v>944</v>
      </c>
    </row>
    <row r="140" spans="1:65" s="151" customFormat="1" ht="6.95" customHeight="1">
      <c r="A140" s="147"/>
      <c r="B140" s="184"/>
      <c r="C140" s="185"/>
      <c r="D140" s="185"/>
      <c r="E140" s="185"/>
      <c r="F140" s="185"/>
      <c r="G140" s="185"/>
      <c r="H140" s="185"/>
      <c r="I140" s="185"/>
      <c r="J140" s="185"/>
      <c r="K140" s="185"/>
      <c r="L140" s="148"/>
      <c r="M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</row>
  </sheetData>
  <sheetProtection algorithmName="SHA-512" hashValue="9CgWL4WXc//aHAYX3fJoj3OfeQb/kwnHRZqBTEskaZIp9cev0vxsGXdW9vKE5Y6R5cKe0iI6k7E1CNdDaKhFdw==" saltValue="IfGz4EMNnW5dKBG+qY2gLg==" spinCount="100000" sheet="1" objects="1" scenarios="1"/>
  <autoFilter ref="C120:K139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7"/>
  <sheetViews>
    <sheetView showGridLines="0" topLeftCell="A99" workbookViewId="0">
      <selection activeCell="W122" sqref="W122"/>
    </sheetView>
  </sheetViews>
  <sheetFormatPr defaultRowHeight="15"/>
  <cols>
    <col min="1" max="1" width="8.33203125" style="135" customWidth="1"/>
    <col min="2" max="2" width="1.1640625" style="135" customWidth="1"/>
    <col min="3" max="3" width="4.1640625" style="135" customWidth="1"/>
    <col min="4" max="4" width="4.33203125" style="135" customWidth="1"/>
    <col min="5" max="5" width="17.1640625" style="135" customWidth="1"/>
    <col min="6" max="6" width="50.83203125" style="135" customWidth="1"/>
    <col min="7" max="7" width="7.5" style="135" customWidth="1"/>
    <col min="8" max="8" width="14" style="135" customWidth="1"/>
    <col min="9" max="9" width="15.83203125" style="135" customWidth="1"/>
    <col min="10" max="10" width="22.33203125" style="135" customWidth="1"/>
    <col min="11" max="11" width="22.33203125" style="135" hidden="1" customWidth="1"/>
    <col min="12" max="12" width="9.33203125" style="135" customWidth="1"/>
    <col min="13" max="13" width="10.83203125" style="135" hidden="1" customWidth="1"/>
    <col min="14" max="14" width="9.33203125" style="135" hidden="1"/>
    <col min="15" max="20" width="14.1640625" style="135" hidden="1" customWidth="1"/>
    <col min="21" max="21" width="16.33203125" style="135" hidden="1" customWidth="1"/>
    <col min="22" max="22" width="12.33203125" style="135" customWidth="1"/>
    <col min="23" max="23" width="16.33203125" style="135" customWidth="1"/>
    <col min="24" max="24" width="12.33203125" style="135" customWidth="1"/>
    <col min="25" max="25" width="15" style="135" customWidth="1"/>
    <col min="26" max="26" width="11" style="135" customWidth="1"/>
    <col min="27" max="27" width="15" style="135" customWidth="1"/>
    <col min="28" max="28" width="16.33203125" style="135" customWidth="1"/>
    <col min="29" max="29" width="11" style="135" customWidth="1"/>
    <col min="30" max="30" width="15" style="135" customWidth="1"/>
    <col min="31" max="31" width="16.33203125" style="135" customWidth="1"/>
    <col min="32" max="43" width="9.33203125" style="135"/>
    <col min="44" max="65" width="9.33203125" style="135" hidden="1"/>
    <col min="66" max="16384" width="9.33203125" style="135"/>
  </cols>
  <sheetData>
    <row r="2" spans="1:46" ht="36.950000000000003" customHeight="1">
      <c r="L2" s="136" t="s">
        <v>5</v>
      </c>
      <c r="M2" s="137"/>
      <c r="N2" s="137"/>
      <c r="O2" s="137"/>
      <c r="P2" s="137"/>
      <c r="Q2" s="137"/>
      <c r="R2" s="137"/>
      <c r="S2" s="137"/>
      <c r="T2" s="137"/>
      <c r="U2" s="137"/>
      <c r="V2" s="137"/>
      <c r="AT2" s="138" t="s">
        <v>124</v>
      </c>
    </row>
    <row r="3" spans="1:46" ht="6.95" hidden="1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1"/>
      <c r="AT3" s="138" t="s">
        <v>86</v>
      </c>
    </row>
    <row r="4" spans="1:46" ht="24.95" hidden="1" customHeight="1">
      <c r="B4" s="141"/>
      <c r="D4" s="142" t="s">
        <v>137</v>
      </c>
      <c r="L4" s="141"/>
      <c r="M4" s="143" t="s">
        <v>10</v>
      </c>
      <c r="AT4" s="138" t="s">
        <v>3</v>
      </c>
    </row>
    <row r="5" spans="1:46" ht="6.95" hidden="1" customHeight="1">
      <c r="B5" s="141"/>
      <c r="L5" s="141"/>
    </row>
    <row r="6" spans="1:46" ht="12" hidden="1" customHeight="1">
      <c r="B6" s="141"/>
      <c r="D6" s="144" t="s">
        <v>16</v>
      </c>
      <c r="L6" s="141"/>
    </row>
    <row r="7" spans="1:46" ht="16.5" hidden="1" customHeight="1">
      <c r="B7" s="141"/>
      <c r="E7" s="145" t="str">
        <f>'Rekapitulace stavby'!K6</f>
        <v>Rekonstrukce měnírny Sad Boženy Němcové</v>
      </c>
      <c r="F7" s="146"/>
      <c r="G7" s="146"/>
      <c r="H7" s="146"/>
      <c r="L7" s="141"/>
    </row>
    <row r="8" spans="1:46" s="151" customFormat="1" ht="12" hidden="1" customHeight="1">
      <c r="A8" s="147"/>
      <c r="B8" s="148"/>
      <c r="C8" s="147"/>
      <c r="D8" s="144" t="s">
        <v>138</v>
      </c>
      <c r="E8" s="147"/>
      <c r="F8" s="147"/>
      <c r="G8" s="147"/>
      <c r="H8" s="147"/>
      <c r="I8" s="147"/>
      <c r="J8" s="147"/>
      <c r="K8" s="147"/>
      <c r="L8" s="150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</row>
    <row r="9" spans="1:46" s="151" customFormat="1" ht="16.5" hidden="1" customHeight="1">
      <c r="A9" s="147"/>
      <c r="B9" s="148"/>
      <c r="C9" s="147"/>
      <c r="D9" s="147"/>
      <c r="E9" s="152" t="s">
        <v>2629</v>
      </c>
      <c r="F9" s="149"/>
      <c r="G9" s="149"/>
      <c r="H9" s="149"/>
      <c r="I9" s="147"/>
      <c r="J9" s="147"/>
      <c r="K9" s="147"/>
      <c r="L9" s="150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</row>
    <row r="10" spans="1:46" s="151" customFormat="1" ht="11.25" hidden="1">
      <c r="A10" s="147"/>
      <c r="B10" s="148"/>
      <c r="C10" s="147"/>
      <c r="D10" s="147"/>
      <c r="E10" s="147"/>
      <c r="F10" s="147"/>
      <c r="G10" s="147"/>
      <c r="H10" s="147"/>
      <c r="I10" s="147"/>
      <c r="J10" s="147"/>
      <c r="K10" s="147"/>
      <c r="L10" s="150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</row>
    <row r="11" spans="1:46" s="151" customFormat="1" ht="12" hidden="1" customHeight="1">
      <c r="A11" s="147"/>
      <c r="B11" s="148"/>
      <c r="C11" s="147"/>
      <c r="D11" s="144" t="s">
        <v>18</v>
      </c>
      <c r="E11" s="147"/>
      <c r="F11" s="153" t="s">
        <v>1</v>
      </c>
      <c r="G11" s="147"/>
      <c r="H11" s="147"/>
      <c r="I11" s="144" t="s">
        <v>19</v>
      </c>
      <c r="J11" s="153" t="s">
        <v>1</v>
      </c>
      <c r="K11" s="147"/>
      <c r="L11" s="150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</row>
    <row r="12" spans="1:46" s="151" customFormat="1" ht="12" hidden="1" customHeight="1">
      <c r="A12" s="147"/>
      <c r="B12" s="148"/>
      <c r="C12" s="147"/>
      <c r="D12" s="144" t="s">
        <v>20</v>
      </c>
      <c r="E12" s="147"/>
      <c r="F12" s="153" t="s">
        <v>34</v>
      </c>
      <c r="G12" s="147"/>
      <c r="H12" s="147"/>
      <c r="I12" s="144" t="s">
        <v>22</v>
      </c>
      <c r="J12" s="154" t="str">
        <f>'Rekapitulace stavby'!AN8</f>
        <v>30. 6. 2020</v>
      </c>
      <c r="K12" s="147"/>
      <c r="L12" s="150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</row>
    <row r="13" spans="1:46" s="151" customFormat="1" ht="10.9" hidden="1" customHeight="1">
      <c r="A13" s="147"/>
      <c r="B13" s="148"/>
      <c r="C13" s="147"/>
      <c r="D13" s="147"/>
      <c r="E13" s="147"/>
      <c r="F13" s="147"/>
      <c r="G13" s="147"/>
      <c r="H13" s="147"/>
      <c r="I13" s="147"/>
      <c r="J13" s="147"/>
      <c r="K13" s="147"/>
      <c r="L13" s="150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</row>
    <row r="14" spans="1:46" s="151" customFormat="1" ht="12" hidden="1" customHeight="1">
      <c r="A14" s="147"/>
      <c r="B14" s="148"/>
      <c r="C14" s="147"/>
      <c r="D14" s="144" t="s">
        <v>24</v>
      </c>
      <c r="E14" s="147"/>
      <c r="F14" s="147"/>
      <c r="G14" s="147"/>
      <c r="H14" s="147"/>
      <c r="I14" s="144" t="s">
        <v>25</v>
      </c>
      <c r="J14" s="153" t="str">
        <f>IF('Rekapitulace stavby'!AN10="","",'Rekapitulace stavby'!AN10)</f>
        <v/>
      </c>
      <c r="K14" s="147"/>
      <c r="L14" s="150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</row>
    <row r="15" spans="1:46" s="151" customFormat="1" ht="18" hidden="1" customHeight="1">
      <c r="A15" s="147"/>
      <c r="B15" s="148"/>
      <c r="C15" s="147"/>
      <c r="D15" s="147"/>
      <c r="E15" s="153" t="str">
        <f>IF('Rekapitulace stavby'!E11="","",'Rekapitulace stavby'!E11)</f>
        <v>Dopravní podnik Ostrava a.s.</v>
      </c>
      <c r="F15" s="147"/>
      <c r="G15" s="147"/>
      <c r="H15" s="147"/>
      <c r="I15" s="144" t="s">
        <v>27</v>
      </c>
      <c r="J15" s="153" t="str">
        <f>IF('Rekapitulace stavby'!AN11="","",'Rekapitulace stavby'!AN11)</f>
        <v/>
      </c>
      <c r="K15" s="147"/>
      <c r="L15" s="150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</row>
    <row r="16" spans="1:46" s="151" customFormat="1" ht="6.95" hidden="1" customHeight="1">
      <c r="A16" s="147"/>
      <c r="B16" s="148"/>
      <c r="C16" s="147"/>
      <c r="D16" s="147"/>
      <c r="E16" s="147"/>
      <c r="F16" s="147"/>
      <c r="G16" s="147"/>
      <c r="H16" s="147"/>
      <c r="I16" s="147"/>
      <c r="J16" s="147"/>
      <c r="K16" s="147"/>
      <c r="L16" s="150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</row>
    <row r="17" spans="1:31" s="151" customFormat="1" ht="12" hidden="1" customHeight="1">
      <c r="A17" s="147"/>
      <c r="B17" s="148"/>
      <c r="C17" s="147"/>
      <c r="D17" s="144" t="s">
        <v>28</v>
      </c>
      <c r="E17" s="147"/>
      <c r="F17" s="147"/>
      <c r="G17" s="147"/>
      <c r="H17" s="147"/>
      <c r="I17" s="144" t="s">
        <v>25</v>
      </c>
      <c r="J17" s="155" t="str">
        <f>'Rekapitulace stavby'!AN13</f>
        <v>Vyplň údaj</v>
      </c>
      <c r="K17" s="147"/>
      <c r="L17" s="150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</row>
    <row r="18" spans="1:31" s="151" customFormat="1" ht="18" hidden="1" customHeight="1">
      <c r="A18" s="147"/>
      <c r="B18" s="148"/>
      <c r="C18" s="147"/>
      <c r="D18" s="147"/>
      <c r="E18" s="156" t="str">
        <f>'Rekapitulace stavby'!E14</f>
        <v>Vyplň údaj</v>
      </c>
      <c r="F18" s="157"/>
      <c r="G18" s="157"/>
      <c r="H18" s="157"/>
      <c r="I18" s="144" t="s">
        <v>27</v>
      </c>
      <c r="J18" s="155" t="str">
        <f>'Rekapitulace stavby'!AN14</f>
        <v>Vyplň údaj</v>
      </c>
      <c r="K18" s="147"/>
      <c r="L18" s="150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</row>
    <row r="19" spans="1:31" s="151" customFormat="1" ht="6.95" hidden="1" customHeight="1">
      <c r="A19" s="147"/>
      <c r="B19" s="148"/>
      <c r="C19" s="147"/>
      <c r="D19" s="147"/>
      <c r="E19" s="147"/>
      <c r="F19" s="147"/>
      <c r="G19" s="147"/>
      <c r="H19" s="147"/>
      <c r="I19" s="147"/>
      <c r="J19" s="147"/>
      <c r="K19" s="147"/>
      <c r="L19" s="150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</row>
    <row r="20" spans="1:31" s="151" customFormat="1" ht="12" hidden="1" customHeight="1">
      <c r="A20" s="147"/>
      <c r="B20" s="148"/>
      <c r="C20" s="147"/>
      <c r="D20" s="144" t="s">
        <v>30</v>
      </c>
      <c r="E20" s="147"/>
      <c r="F20" s="147"/>
      <c r="G20" s="147"/>
      <c r="H20" s="147"/>
      <c r="I20" s="144" t="s">
        <v>25</v>
      </c>
      <c r="J20" s="153" t="str">
        <f>IF('Rekapitulace stavby'!AN16="","",'Rekapitulace stavby'!AN16)</f>
        <v/>
      </c>
      <c r="K20" s="147"/>
      <c r="L20" s="150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</row>
    <row r="21" spans="1:31" s="151" customFormat="1" ht="18" hidden="1" customHeight="1">
      <c r="A21" s="147"/>
      <c r="B21" s="148"/>
      <c r="C21" s="147"/>
      <c r="D21" s="147"/>
      <c r="E21" s="153" t="str">
        <f>IF('Rekapitulace stavby'!E17="","",'Rekapitulace stavby'!E17)</f>
        <v>Ing. Jaromír Ferdian</v>
      </c>
      <c r="F21" s="147"/>
      <c r="G21" s="147"/>
      <c r="H21" s="147"/>
      <c r="I21" s="144" t="s">
        <v>27</v>
      </c>
      <c r="J21" s="153" t="str">
        <f>IF('Rekapitulace stavby'!AN17="","",'Rekapitulace stavby'!AN17)</f>
        <v/>
      </c>
      <c r="K21" s="147"/>
      <c r="L21" s="150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</row>
    <row r="22" spans="1:31" s="151" customFormat="1" ht="6.95" hidden="1" customHeight="1">
      <c r="A22" s="147"/>
      <c r="B22" s="148"/>
      <c r="C22" s="147"/>
      <c r="D22" s="147"/>
      <c r="E22" s="147"/>
      <c r="F22" s="147"/>
      <c r="G22" s="147"/>
      <c r="H22" s="147"/>
      <c r="I22" s="147"/>
      <c r="J22" s="147"/>
      <c r="K22" s="147"/>
      <c r="L22" s="150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</row>
    <row r="23" spans="1:31" s="151" customFormat="1" ht="12" hidden="1" customHeight="1">
      <c r="A23" s="147"/>
      <c r="B23" s="148"/>
      <c r="C23" s="147"/>
      <c r="D23" s="144" t="s">
        <v>33</v>
      </c>
      <c r="E23" s="147"/>
      <c r="F23" s="147"/>
      <c r="G23" s="147"/>
      <c r="H23" s="147"/>
      <c r="I23" s="144" t="s">
        <v>25</v>
      </c>
      <c r="J23" s="153" t="str">
        <f>IF('Rekapitulace stavby'!AN19="","",'Rekapitulace stavby'!AN19)</f>
        <v/>
      </c>
      <c r="K23" s="147"/>
      <c r="L23" s="150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</row>
    <row r="24" spans="1:31" s="151" customFormat="1" ht="18" hidden="1" customHeight="1">
      <c r="A24" s="147"/>
      <c r="B24" s="148"/>
      <c r="C24" s="147"/>
      <c r="D24" s="147"/>
      <c r="E24" s="153" t="str">
        <f>IF('Rekapitulace stavby'!E20="","",'Rekapitulace stavby'!E20)</f>
        <v xml:space="preserve"> </v>
      </c>
      <c r="F24" s="147"/>
      <c r="G24" s="147"/>
      <c r="H24" s="147"/>
      <c r="I24" s="144" t="s">
        <v>27</v>
      </c>
      <c r="J24" s="153" t="str">
        <f>IF('Rekapitulace stavby'!AN20="","",'Rekapitulace stavby'!AN20)</f>
        <v/>
      </c>
      <c r="K24" s="147"/>
      <c r="L24" s="150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</row>
    <row r="25" spans="1:31" s="151" customFormat="1" ht="6.95" hidden="1" customHeight="1">
      <c r="A25" s="147"/>
      <c r="B25" s="148"/>
      <c r="C25" s="147"/>
      <c r="D25" s="147"/>
      <c r="E25" s="147"/>
      <c r="F25" s="147"/>
      <c r="G25" s="147"/>
      <c r="H25" s="147"/>
      <c r="I25" s="147"/>
      <c r="J25" s="147"/>
      <c r="K25" s="147"/>
      <c r="L25" s="150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1" s="151" customFormat="1" ht="12" hidden="1" customHeight="1">
      <c r="A26" s="147"/>
      <c r="B26" s="148"/>
      <c r="C26" s="147"/>
      <c r="D26" s="144" t="s">
        <v>35</v>
      </c>
      <c r="E26" s="147"/>
      <c r="F26" s="147"/>
      <c r="G26" s="147"/>
      <c r="H26" s="147"/>
      <c r="I26" s="147"/>
      <c r="J26" s="147"/>
      <c r="K26" s="147"/>
      <c r="L26" s="150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</row>
    <row r="27" spans="1:31" s="162" customFormat="1" ht="16.5" hidden="1" customHeight="1">
      <c r="A27" s="158"/>
      <c r="B27" s="159"/>
      <c r="C27" s="158"/>
      <c r="D27" s="158"/>
      <c r="E27" s="160" t="s">
        <v>1</v>
      </c>
      <c r="F27" s="160"/>
      <c r="G27" s="160"/>
      <c r="H27" s="160"/>
      <c r="I27" s="158"/>
      <c r="J27" s="158"/>
      <c r="K27" s="158"/>
      <c r="L27" s="161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</row>
    <row r="28" spans="1:31" s="151" customFormat="1" ht="6.95" hidden="1" customHeight="1">
      <c r="A28" s="147"/>
      <c r="B28" s="148"/>
      <c r="C28" s="147"/>
      <c r="D28" s="147"/>
      <c r="E28" s="147"/>
      <c r="F28" s="147"/>
      <c r="G28" s="147"/>
      <c r="H28" s="147"/>
      <c r="I28" s="147"/>
      <c r="J28" s="147"/>
      <c r="K28" s="147"/>
      <c r="L28" s="150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</row>
    <row r="29" spans="1:31" s="151" customFormat="1" ht="6.95" hidden="1" customHeight="1">
      <c r="A29" s="147"/>
      <c r="B29" s="148"/>
      <c r="C29" s="147"/>
      <c r="D29" s="163"/>
      <c r="E29" s="163"/>
      <c r="F29" s="163"/>
      <c r="G29" s="163"/>
      <c r="H29" s="163"/>
      <c r="I29" s="163"/>
      <c r="J29" s="163"/>
      <c r="K29" s="163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pans="1:31" s="151" customFormat="1" ht="25.35" hidden="1" customHeight="1">
      <c r="A30" s="147"/>
      <c r="B30" s="148"/>
      <c r="C30" s="147"/>
      <c r="D30" s="164" t="s">
        <v>37</v>
      </c>
      <c r="E30" s="147"/>
      <c r="F30" s="147"/>
      <c r="G30" s="147"/>
      <c r="H30" s="147"/>
      <c r="I30" s="147"/>
      <c r="J30" s="165">
        <f>ROUND(J117, 2)</f>
        <v>0</v>
      </c>
      <c r="K30" s="147"/>
      <c r="L30" s="150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</row>
    <row r="31" spans="1:31" s="151" customFormat="1" ht="6.95" hidden="1" customHeight="1">
      <c r="A31" s="147"/>
      <c r="B31" s="148"/>
      <c r="C31" s="147"/>
      <c r="D31" s="163"/>
      <c r="E31" s="163"/>
      <c r="F31" s="163"/>
      <c r="G31" s="163"/>
      <c r="H31" s="163"/>
      <c r="I31" s="163"/>
      <c r="J31" s="163"/>
      <c r="K31" s="163"/>
      <c r="L31" s="150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</row>
    <row r="32" spans="1:31" s="151" customFormat="1" ht="14.45" hidden="1" customHeight="1">
      <c r="A32" s="147"/>
      <c r="B32" s="148"/>
      <c r="C32" s="147"/>
      <c r="D32" s="147"/>
      <c r="E32" s="147"/>
      <c r="F32" s="166" t="s">
        <v>39</v>
      </c>
      <c r="G32" s="147"/>
      <c r="H32" s="147"/>
      <c r="I32" s="166" t="s">
        <v>38</v>
      </c>
      <c r="J32" s="166" t="s">
        <v>40</v>
      </c>
      <c r="K32" s="147"/>
      <c r="L32" s="150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</row>
    <row r="33" spans="1:31" s="151" customFormat="1" ht="14.45" hidden="1" customHeight="1">
      <c r="A33" s="147"/>
      <c r="B33" s="148"/>
      <c r="C33" s="147"/>
      <c r="D33" s="167" t="s">
        <v>41</v>
      </c>
      <c r="E33" s="144" t="s">
        <v>42</v>
      </c>
      <c r="F33" s="168">
        <f>ROUND((SUM(BE117:BE126)),  2)</f>
        <v>0</v>
      </c>
      <c r="G33" s="147"/>
      <c r="H33" s="147"/>
      <c r="I33" s="169">
        <v>0.21</v>
      </c>
      <c r="J33" s="168">
        <f>ROUND(((SUM(BE117:BE126))*I33),  2)</f>
        <v>0</v>
      </c>
      <c r="K33" s="147"/>
      <c r="L33" s="150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</row>
    <row r="34" spans="1:31" s="151" customFormat="1" ht="14.45" hidden="1" customHeight="1">
      <c r="A34" s="147"/>
      <c r="B34" s="148"/>
      <c r="C34" s="147"/>
      <c r="D34" s="147"/>
      <c r="E34" s="144" t="s">
        <v>43</v>
      </c>
      <c r="F34" s="168">
        <f>ROUND((SUM(BF117:BF126)),  2)</f>
        <v>0</v>
      </c>
      <c r="G34" s="147"/>
      <c r="H34" s="147"/>
      <c r="I34" s="169">
        <v>0.15</v>
      </c>
      <c r="J34" s="168">
        <f>ROUND(((SUM(BF117:BF126))*I34),  2)</f>
        <v>0</v>
      </c>
      <c r="K34" s="147"/>
      <c r="L34" s="150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</row>
    <row r="35" spans="1:31" s="151" customFormat="1" ht="14.45" hidden="1" customHeight="1">
      <c r="A35" s="147"/>
      <c r="B35" s="148"/>
      <c r="C35" s="147"/>
      <c r="D35" s="147"/>
      <c r="E35" s="144" t="s">
        <v>44</v>
      </c>
      <c r="F35" s="168">
        <f>ROUND((SUM(BG117:BG126)),  2)</f>
        <v>0</v>
      </c>
      <c r="G35" s="147"/>
      <c r="H35" s="147"/>
      <c r="I35" s="169">
        <v>0.21</v>
      </c>
      <c r="J35" s="168">
        <f>0</f>
        <v>0</v>
      </c>
      <c r="K35" s="147"/>
      <c r="L35" s="150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</row>
    <row r="36" spans="1:31" s="151" customFormat="1" ht="14.45" hidden="1" customHeight="1">
      <c r="A36" s="147"/>
      <c r="B36" s="148"/>
      <c r="C36" s="147"/>
      <c r="D36" s="147"/>
      <c r="E36" s="144" t="s">
        <v>45</v>
      </c>
      <c r="F36" s="168">
        <f>ROUND((SUM(BH117:BH126)),  2)</f>
        <v>0</v>
      </c>
      <c r="G36" s="147"/>
      <c r="H36" s="147"/>
      <c r="I36" s="169">
        <v>0.15</v>
      </c>
      <c r="J36" s="168">
        <f>0</f>
        <v>0</v>
      </c>
      <c r="K36" s="147"/>
      <c r="L36" s="150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</row>
    <row r="37" spans="1:31" s="151" customFormat="1" ht="14.45" hidden="1" customHeight="1">
      <c r="A37" s="147"/>
      <c r="B37" s="148"/>
      <c r="C37" s="147"/>
      <c r="D37" s="147"/>
      <c r="E37" s="144" t="s">
        <v>46</v>
      </c>
      <c r="F37" s="168">
        <f>ROUND((SUM(BI117:BI126)),  2)</f>
        <v>0</v>
      </c>
      <c r="G37" s="147"/>
      <c r="H37" s="147"/>
      <c r="I37" s="169">
        <v>0</v>
      </c>
      <c r="J37" s="168">
        <f>0</f>
        <v>0</v>
      </c>
      <c r="K37" s="147"/>
      <c r="L37" s="150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</row>
    <row r="38" spans="1:31" s="151" customFormat="1" ht="6.95" hidden="1" customHeight="1">
      <c r="A38" s="147"/>
      <c r="B38" s="148"/>
      <c r="C38" s="147"/>
      <c r="D38" s="147"/>
      <c r="E38" s="147"/>
      <c r="F38" s="147"/>
      <c r="G38" s="147"/>
      <c r="H38" s="147"/>
      <c r="I38" s="147"/>
      <c r="J38" s="147"/>
      <c r="K38" s="147"/>
      <c r="L38" s="150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</row>
    <row r="39" spans="1:31" s="151" customFormat="1" ht="25.35" hidden="1" customHeight="1">
      <c r="A39" s="147"/>
      <c r="B39" s="148"/>
      <c r="C39" s="170"/>
      <c r="D39" s="171" t="s">
        <v>47</v>
      </c>
      <c r="E39" s="172"/>
      <c r="F39" s="172"/>
      <c r="G39" s="173" t="s">
        <v>48</v>
      </c>
      <c r="H39" s="174" t="s">
        <v>49</v>
      </c>
      <c r="I39" s="172"/>
      <c r="J39" s="175">
        <f>SUM(J30:J37)</f>
        <v>0</v>
      </c>
      <c r="K39" s="176"/>
      <c r="L39" s="150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</row>
    <row r="40" spans="1:31" s="151" customFormat="1" ht="14.45" hidden="1" customHeight="1">
      <c r="A40" s="147"/>
      <c r="B40" s="148"/>
      <c r="C40" s="147"/>
      <c r="D40" s="147"/>
      <c r="E40" s="147"/>
      <c r="F40" s="147"/>
      <c r="G40" s="147"/>
      <c r="H40" s="147"/>
      <c r="I40" s="147"/>
      <c r="J40" s="147"/>
      <c r="K40" s="147"/>
      <c r="L40" s="150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</row>
    <row r="41" spans="1:31" ht="14.45" hidden="1" customHeight="1">
      <c r="B41" s="141"/>
      <c r="L41" s="141"/>
    </row>
    <row r="42" spans="1:31" ht="14.45" hidden="1" customHeight="1">
      <c r="B42" s="141"/>
      <c r="L42" s="141"/>
    </row>
    <row r="43" spans="1:31" ht="14.45" hidden="1" customHeight="1">
      <c r="B43" s="141"/>
      <c r="L43" s="141"/>
    </row>
    <row r="44" spans="1:31" ht="14.45" hidden="1" customHeight="1">
      <c r="B44" s="141"/>
      <c r="L44" s="141"/>
    </row>
    <row r="45" spans="1:31" ht="14.45" hidden="1" customHeight="1">
      <c r="B45" s="141"/>
      <c r="L45" s="141"/>
    </row>
    <row r="46" spans="1:31" ht="14.45" hidden="1" customHeight="1">
      <c r="B46" s="141"/>
      <c r="L46" s="141"/>
    </row>
    <row r="47" spans="1:31" ht="14.45" hidden="1" customHeight="1">
      <c r="B47" s="141"/>
      <c r="L47" s="141"/>
    </row>
    <row r="48" spans="1:31" ht="14.45" hidden="1" customHeight="1">
      <c r="B48" s="141"/>
      <c r="L48" s="141"/>
    </row>
    <row r="49" spans="1:31" ht="14.45" hidden="1" customHeight="1">
      <c r="B49" s="141"/>
      <c r="L49" s="141"/>
    </row>
    <row r="50" spans="1:31" s="151" customFormat="1" ht="14.45" hidden="1" customHeight="1">
      <c r="B50" s="150"/>
      <c r="D50" s="177" t="s">
        <v>50</v>
      </c>
      <c r="E50" s="178"/>
      <c r="F50" s="178"/>
      <c r="G50" s="177" t="s">
        <v>51</v>
      </c>
      <c r="H50" s="178"/>
      <c r="I50" s="178"/>
      <c r="J50" s="178"/>
      <c r="K50" s="178"/>
      <c r="L50" s="150"/>
    </row>
    <row r="51" spans="1:31" ht="11.25" hidden="1">
      <c r="B51" s="141"/>
      <c r="L51" s="141"/>
    </row>
    <row r="52" spans="1:31" ht="11.25" hidden="1">
      <c r="B52" s="141"/>
      <c r="L52" s="141"/>
    </row>
    <row r="53" spans="1:31" ht="11.25" hidden="1">
      <c r="B53" s="141"/>
      <c r="L53" s="141"/>
    </row>
    <row r="54" spans="1:31" ht="11.25" hidden="1">
      <c r="B54" s="141"/>
      <c r="L54" s="141"/>
    </row>
    <row r="55" spans="1:31" ht="11.25" hidden="1">
      <c r="B55" s="141"/>
      <c r="L55" s="141"/>
    </row>
    <row r="56" spans="1:31" ht="11.25" hidden="1">
      <c r="B56" s="141"/>
      <c r="L56" s="141"/>
    </row>
    <row r="57" spans="1:31" ht="11.25" hidden="1">
      <c r="B57" s="141"/>
      <c r="L57" s="141"/>
    </row>
    <row r="58" spans="1:31" ht="11.25" hidden="1">
      <c r="B58" s="141"/>
      <c r="L58" s="141"/>
    </row>
    <row r="59" spans="1:31" ht="11.25" hidden="1">
      <c r="B59" s="141"/>
      <c r="L59" s="141"/>
    </row>
    <row r="60" spans="1:31" ht="11.25" hidden="1">
      <c r="B60" s="141"/>
      <c r="L60" s="141"/>
    </row>
    <row r="61" spans="1:31" s="151" customFormat="1" ht="12.75" hidden="1">
      <c r="A61" s="147"/>
      <c r="B61" s="148"/>
      <c r="C61" s="147"/>
      <c r="D61" s="179" t="s">
        <v>52</v>
      </c>
      <c r="E61" s="180"/>
      <c r="F61" s="181" t="s">
        <v>53</v>
      </c>
      <c r="G61" s="179" t="s">
        <v>52</v>
      </c>
      <c r="H61" s="180"/>
      <c r="I61" s="180"/>
      <c r="J61" s="182" t="s">
        <v>53</v>
      </c>
      <c r="K61" s="180"/>
      <c r="L61" s="150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</row>
    <row r="62" spans="1:31" ht="11.25" hidden="1">
      <c r="B62" s="141"/>
      <c r="L62" s="141"/>
    </row>
    <row r="63" spans="1:31" ht="11.25" hidden="1">
      <c r="B63" s="141"/>
      <c r="L63" s="141"/>
    </row>
    <row r="64" spans="1:31" ht="11.25" hidden="1">
      <c r="B64" s="141"/>
      <c r="L64" s="141"/>
    </row>
    <row r="65" spans="1:31" s="151" customFormat="1" ht="12.75" hidden="1">
      <c r="A65" s="147"/>
      <c r="B65" s="148"/>
      <c r="C65" s="147"/>
      <c r="D65" s="177" t="s">
        <v>54</v>
      </c>
      <c r="E65" s="183"/>
      <c r="F65" s="183"/>
      <c r="G65" s="177" t="s">
        <v>55</v>
      </c>
      <c r="H65" s="183"/>
      <c r="I65" s="183"/>
      <c r="J65" s="183"/>
      <c r="K65" s="183"/>
      <c r="L65" s="150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</row>
    <row r="66" spans="1:31" ht="11.25" hidden="1">
      <c r="B66" s="141"/>
      <c r="L66" s="141"/>
    </row>
    <row r="67" spans="1:31" ht="11.25" hidden="1">
      <c r="B67" s="141"/>
      <c r="L67" s="141"/>
    </row>
    <row r="68" spans="1:31" ht="11.25" hidden="1">
      <c r="B68" s="141"/>
      <c r="L68" s="141"/>
    </row>
    <row r="69" spans="1:31" ht="11.25" hidden="1">
      <c r="B69" s="141"/>
      <c r="L69" s="141"/>
    </row>
    <row r="70" spans="1:31" ht="11.25" hidden="1">
      <c r="B70" s="141"/>
      <c r="L70" s="141"/>
    </row>
    <row r="71" spans="1:31" ht="11.25" hidden="1">
      <c r="B71" s="141"/>
      <c r="L71" s="141"/>
    </row>
    <row r="72" spans="1:31" ht="11.25" hidden="1">
      <c r="B72" s="141"/>
      <c r="L72" s="141"/>
    </row>
    <row r="73" spans="1:31" ht="11.25" hidden="1">
      <c r="B73" s="141"/>
      <c r="L73" s="141"/>
    </row>
    <row r="74" spans="1:31" ht="11.25" hidden="1">
      <c r="B74" s="141"/>
      <c r="L74" s="141"/>
    </row>
    <row r="75" spans="1:31" ht="11.25" hidden="1">
      <c r="B75" s="141"/>
      <c r="L75" s="141"/>
    </row>
    <row r="76" spans="1:31" s="151" customFormat="1" ht="12.75" hidden="1">
      <c r="A76" s="147"/>
      <c r="B76" s="148"/>
      <c r="C76" s="147"/>
      <c r="D76" s="179" t="s">
        <v>52</v>
      </c>
      <c r="E76" s="180"/>
      <c r="F76" s="181" t="s">
        <v>53</v>
      </c>
      <c r="G76" s="179" t="s">
        <v>52</v>
      </c>
      <c r="H76" s="180"/>
      <c r="I76" s="180"/>
      <c r="J76" s="182" t="s">
        <v>53</v>
      </c>
      <c r="K76" s="180"/>
      <c r="L76" s="150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</row>
    <row r="77" spans="1:31" s="151" customFormat="1" ht="14.45" hidden="1" customHeight="1">
      <c r="A77" s="14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150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</row>
    <row r="78" spans="1:31" ht="11.25" hidden="1"/>
    <row r="79" spans="1:31" ht="11.25" hidden="1"/>
    <row r="80" spans="1:31" ht="11.25" hidden="1"/>
    <row r="81" spans="1:47" s="151" customFormat="1" ht="6.95" customHeight="1">
      <c r="A81" s="14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150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</row>
    <row r="82" spans="1:47" s="151" customFormat="1" ht="24.95" customHeight="1">
      <c r="A82" s="147"/>
      <c r="B82" s="148"/>
      <c r="C82" s="142" t="s">
        <v>142</v>
      </c>
      <c r="D82" s="147"/>
      <c r="E82" s="147"/>
      <c r="F82" s="147"/>
      <c r="G82" s="147"/>
      <c r="H82" s="147"/>
      <c r="I82" s="147"/>
      <c r="J82" s="147"/>
      <c r="K82" s="147"/>
      <c r="L82" s="150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47" s="151" customFormat="1" ht="6.95" customHeight="1">
      <c r="A83" s="147"/>
      <c r="B83" s="148"/>
      <c r="C83" s="147"/>
      <c r="D83" s="147"/>
      <c r="E83" s="147"/>
      <c r="F83" s="147"/>
      <c r="G83" s="147"/>
      <c r="H83" s="147"/>
      <c r="I83" s="147"/>
      <c r="J83" s="147"/>
      <c r="K83" s="147"/>
      <c r="L83" s="150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</row>
    <row r="84" spans="1:47" s="151" customFormat="1" ht="12" customHeight="1">
      <c r="A84" s="147"/>
      <c r="B84" s="148"/>
      <c r="C84" s="144" t="s">
        <v>16</v>
      </c>
      <c r="D84" s="147"/>
      <c r="E84" s="147"/>
      <c r="F84" s="147"/>
      <c r="G84" s="147"/>
      <c r="H84" s="147"/>
      <c r="I84" s="147"/>
      <c r="J84" s="147"/>
      <c r="K84" s="147"/>
      <c r="L84" s="150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</row>
    <row r="85" spans="1:47" s="151" customFormat="1" ht="16.5" customHeight="1">
      <c r="A85" s="147"/>
      <c r="B85" s="148"/>
      <c r="C85" s="147"/>
      <c r="D85" s="147"/>
      <c r="E85" s="145" t="str">
        <f>E7</f>
        <v>Rekonstrukce měnírny Sad Boženy Němcové</v>
      </c>
      <c r="F85" s="146"/>
      <c r="G85" s="146"/>
      <c r="H85" s="146"/>
      <c r="I85" s="147"/>
      <c r="J85" s="147"/>
      <c r="K85" s="147"/>
      <c r="L85" s="150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</row>
    <row r="86" spans="1:47" s="151" customFormat="1" ht="12" customHeight="1">
      <c r="A86" s="147"/>
      <c r="B86" s="148"/>
      <c r="C86" s="144" t="s">
        <v>138</v>
      </c>
      <c r="D86" s="147"/>
      <c r="E86" s="147"/>
      <c r="F86" s="147"/>
      <c r="G86" s="147"/>
      <c r="H86" s="147"/>
      <c r="I86" s="147"/>
      <c r="J86" s="147"/>
      <c r="K86" s="147"/>
      <c r="L86" s="150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</row>
    <row r="87" spans="1:47" s="151" customFormat="1" ht="16.5" customHeight="1">
      <c r="A87" s="147"/>
      <c r="B87" s="148"/>
      <c r="C87" s="147"/>
      <c r="D87" s="147"/>
      <c r="E87" s="152" t="str">
        <f>E9</f>
        <v>PS5 - Zařízení pro detekci požáru</v>
      </c>
      <c r="F87" s="149"/>
      <c r="G87" s="149"/>
      <c r="H87" s="149"/>
      <c r="I87" s="147"/>
      <c r="J87" s="147"/>
      <c r="K87" s="147"/>
      <c r="L87" s="150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</row>
    <row r="88" spans="1:47" s="151" customFormat="1" ht="6.95" customHeight="1">
      <c r="A88" s="147"/>
      <c r="B88" s="148"/>
      <c r="C88" s="147"/>
      <c r="D88" s="147"/>
      <c r="E88" s="147"/>
      <c r="F88" s="147"/>
      <c r="G88" s="147"/>
      <c r="H88" s="147"/>
      <c r="I88" s="147"/>
      <c r="J88" s="147"/>
      <c r="K88" s="147"/>
      <c r="L88" s="150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</row>
    <row r="89" spans="1:47" s="151" customFormat="1" ht="12" customHeight="1">
      <c r="A89" s="147"/>
      <c r="B89" s="148"/>
      <c r="C89" s="144" t="s">
        <v>20</v>
      </c>
      <c r="D89" s="147"/>
      <c r="E89" s="147"/>
      <c r="F89" s="153" t="str">
        <f>F12</f>
        <v xml:space="preserve"> </v>
      </c>
      <c r="G89" s="147"/>
      <c r="H89" s="147"/>
      <c r="I89" s="144" t="s">
        <v>22</v>
      </c>
      <c r="J89" s="154" t="str">
        <f>IF(J12="","",J12)</f>
        <v>30. 6. 2020</v>
      </c>
      <c r="K89" s="147"/>
      <c r="L89" s="150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</row>
    <row r="90" spans="1:47" s="151" customFormat="1" ht="6.95" customHeight="1">
      <c r="A90" s="147"/>
      <c r="B90" s="148"/>
      <c r="C90" s="147"/>
      <c r="D90" s="147"/>
      <c r="E90" s="147"/>
      <c r="F90" s="147"/>
      <c r="G90" s="147"/>
      <c r="H90" s="147"/>
      <c r="I90" s="147"/>
      <c r="J90" s="147"/>
      <c r="K90" s="147"/>
      <c r="L90" s="150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</row>
    <row r="91" spans="1:47" s="151" customFormat="1" ht="15.2" customHeight="1">
      <c r="A91" s="147"/>
      <c r="B91" s="148"/>
      <c r="C91" s="144" t="s">
        <v>24</v>
      </c>
      <c r="D91" s="147"/>
      <c r="E91" s="147"/>
      <c r="F91" s="153" t="str">
        <f>E15</f>
        <v>Dopravní podnik Ostrava a.s.</v>
      </c>
      <c r="G91" s="147"/>
      <c r="H91" s="147"/>
      <c r="I91" s="144" t="s">
        <v>30</v>
      </c>
      <c r="J91" s="188" t="str">
        <f>E21</f>
        <v>Ing. Jaromír Ferdian</v>
      </c>
      <c r="K91" s="147"/>
      <c r="L91" s="150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</row>
    <row r="92" spans="1:47" s="151" customFormat="1" ht="15.2" customHeight="1">
      <c r="A92" s="147"/>
      <c r="B92" s="148"/>
      <c r="C92" s="144" t="s">
        <v>28</v>
      </c>
      <c r="D92" s="147"/>
      <c r="E92" s="147"/>
      <c r="F92" s="262" t="str">
        <f>IF(E18="","",E18)</f>
        <v>Vyplň údaj</v>
      </c>
      <c r="G92" s="147"/>
      <c r="H92" s="147"/>
      <c r="I92" s="144" t="s">
        <v>33</v>
      </c>
      <c r="J92" s="263" t="str">
        <f>E24</f>
        <v xml:space="preserve"> </v>
      </c>
      <c r="K92" s="147"/>
      <c r="L92" s="150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</row>
    <row r="93" spans="1:47" s="151" customFormat="1" ht="10.35" customHeight="1">
      <c r="A93" s="147"/>
      <c r="B93" s="148"/>
      <c r="C93" s="147"/>
      <c r="D93" s="147"/>
      <c r="E93" s="147"/>
      <c r="F93" s="147"/>
      <c r="G93" s="147"/>
      <c r="H93" s="147"/>
      <c r="I93" s="147"/>
      <c r="J93" s="147"/>
      <c r="K93" s="147"/>
      <c r="L93" s="150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</row>
    <row r="94" spans="1:47" s="151" customFormat="1" ht="29.25" customHeight="1">
      <c r="A94" s="147"/>
      <c r="B94" s="148"/>
      <c r="C94" s="189" t="s">
        <v>143</v>
      </c>
      <c r="D94" s="170"/>
      <c r="E94" s="170"/>
      <c r="F94" s="170"/>
      <c r="G94" s="170"/>
      <c r="H94" s="170"/>
      <c r="I94" s="170"/>
      <c r="J94" s="190" t="s">
        <v>144</v>
      </c>
      <c r="K94" s="170"/>
      <c r="L94" s="150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</row>
    <row r="95" spans="1:47" s="151" customFormat="1" ht="10.35" customHeight="1">
      <c r="A95" s="147"/>
      <c r="B95" s="148"/>
      <c r="C95" s="147"/>
      <c r="D95" s="147"/>
      <c r="E95" s="147"/>
      <c r="F95" s="147"/>
      <c r="G95" s="147"/>
      <c r="H95" s="147"/>
      <c r="I95" s="147"/>
      <c r="J95" s="147"/>
      <c r="K95" s="147"/>
      <c r="L95" s="150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</row>
    <row r="96" spans="1:47" s="151" customFormat="1" ht="22.9" customHeight="1">
      <c r="A96" s="147"/>
      <c r="B96" s="148"/>
      <c r="C96" s="191" t="s">
        <v>145</v>
      </c>
      <c r="D96" s="147"/>
      <c r="E96" s="147"/>
      <c r="F96" s="147"/>
      <c r="G96" s="147"/>
      <c r="H96" s="147"/>
      <c r="I96" s="147"/>
      <c r="J96" s="165">
        <f>J117</f>
        <v>0</v>
      </c>
      <c r="K96" s="147"/>
      <c r="L96" s="150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U96" s="138" t="s">
        <v>146</v>
      </c>
    </row>
    <row r="97" spans="1:31" s="192" customFormat="1" ht="24.95" customHeight="1">
      <c r="B97" s="193"/>
      <c r="D97" s="194" t="s">
        <v>2630</v>
      </c>
      <c r="E97" s="195"/>
      <c r="F97" s="195"/>
      <c r="G97" s="195"/>
      <c r="H97" s="195"/>
      <c r="I97" s="195"/>
      <c r="J97" s="196">
        <f>J118</f>
        <v>0</v>
      </c>
      <c r="L97" s="193"/>
    </row>
    <row r="98" spans="1:31" s="151" customFormat="1" ht="21.75" customHeight="1">
      <c r="A98" s="147"/>
      <c r="B98" s="148"/>
      <c r="C98" s="147"/>
      <c r="D98" s="147"/>
      <c r="E98" s="147"/>
      <c r="F98" s="147"/>
      <c r="G98" s="147"/>
      <c r="H98" s="147"/>
      <c r="I98" s="147"/>
      <c r="J98" s="147"/>
      <c r="K98" s="147"/>
      <c r="L98" s="150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</row>
    <row r="99" spans="1:31" s="151" customFormat="1" ht="6.95" customHeight="1">
      <c r="A99" s="147"/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50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</row>
    <row r="103" spans="1:31" s="151" customFormat="1" ht="6.95" customHeight="1">
      <c r="A103" s="147"/>
      <c r="B103" s="186"/>
      <c r="C103" s="187"/>
      <c r="D103" s="187"/>
      <c r="E103" s="187"/>
      <c r="F103" s="187"/>
      <c r="G103" s="187"/>
      <c r="H103" s="187"/>
      <c r="I103" s="187"/>
      <c r="J103" s="187"/>
      <c r="K103" s="187"/>
      <c r="L103" s="150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</row>
    <row r="104" spans="1:31" s="151" customFormat="1" ht="24.95" customHeight="1">
      <c r="A104" s="147"/>
      <c r="B104" s="148"/>
      <c r="C104" s="142" t="s">
        <v>172</v>
      </c>
      <c r="D104" s="147"/>
      <c r="E104" s="147"/>
      <c r="F104" s="147"/>
      <c r="G104" s="147"/>
      <c r="H104" s="147"/>
      <c r="I104" s="147"/>
      <c r="J104" s="147"/>
      <c r="K104" s="147"/>
      <c r="L104" s="150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</row>
    <row r="105" spans="1:31" s="151" customFormat="1" ht="6.95" customHeight="1">
      <c r="A105" s="147"/>
      <c r="B105" s="148"/>
      <c r="C105" s="147"/>
      <c r="D105" s="147"/>
      <c r="E105" s="147"/>
      <c r="F105" s="147"/>
      <c r="G105" s="147"/>
      <c r="H105" s="147"/>
      <c r="I105" s="147"/>
      <c r="J105" s="147"/>
      <c r="K105" s="147"/>
      <c r="L105" s="150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</row>
    <row r="106" spans="1:31" s="151" customFormat="1" ht="12" customHeight="1">
      <c r="A106" s="147"/>
      <c r="B106" s="148"/>
      <c r="C106" s="144" t="s">
        <v>16</v>
      </c>
      <c r="D106" s="147"/>
      <c r="E106" s="147"/>
      <c r="F106" s="147"/>
      <c r="G106" s="147"/>
      <c r="H106" s="147"/>
      <c r="I106" s="147"/>
      <c r="J106" s="147"/>
      <c r="K106" s="147"/>
      <c r="L106" s="150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</row>
    <row r="107" spans="1:31" s="151" customFormat="1" ht="16.5" customHeight="1">
      <c r="A107" s="147"/>
      <c r="B107" s="148"/>
      <c r="C107" s="147"/>
      <c r="D107" s="147"/>
      <c r="E107" s="145" t="str">
        <f>E7</f>
        <v>Rekonstrukce měnírny Sad Boženy Němcové</v>
      </c>
      <c r="F107" s="146"/>
      <c r="G107" s="146"/>
      <c r="H107" s="146"/>
      <c r="I107" s="147"/>
      <c r="J107" s="147"/>
      <c r="K107" s="147"/>
      <c r="L107" s="150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</row>
    <row r="108" spans="1:31" s="151" customFormat="1" ht="12" customHeight="1">
      <c r="A108" s="147"/>
      <c r="B108" s="148"/>
      <c r="C108" s="144" t="s">
        <v>138</v>
      </c>
      <c r="D108" s="147"/>
      <c r="E108" s="147"/>
      <c r="F108" s="147"/>
      <c r="G108" s="147"/>
      <c r="H108" s="147"/>
      <c r="I108" s="147"/>
      <c r="J108" s="147"/>
      <c r="K108" s="147"/>
      <c r="L108" s="150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</row>
    <row r="109" spans="1:31" s="151" customFormat="1" ht="16.5" customHeight="1">
      <c r="A109" s="147"/>
      <c r="B109" s="148"/>
      <c r="C109" s="147"/>
      <c r="D109" s="147"/>
      <c r="E109" s="152" t="str">
        <f>E9</f>
        <v>PS5 - Zařízení pro detekci požáru</v>
      </c>
      <c r="F109" s="149"/>
      <c r="G109" s="149"/>
      <c r="H109" s="149"/>
      <c r="I109" s="147"/>
      <c r="J109" s="147"/>
      <c r="K109" s="147"/>
      <c r="L109" s="150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</row>
    <row r="110" spans="1:31" s="151" customFormat="1" ht="6.95" customHeight="1">
      <c r="A110" s="147"/>
      <c r="B110" s="148"/>
      <c r="C110" s="147"/>
      <c r="D110" s="147"/>
      <c r="E110" s="147"/>
      <c r="F110" s="147"/>
      <c r="G110" s="147"/>
      <c r="H110" s="147"/>
      <c r="I110" s="147"/>
      <c r="J110" s="147"/>
      <c r="K110" s="147"/>
      <c r="L110" s="150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</row>
    <row r="111" spans="1:31" s="151" customFormat="1" ht="12" customHeight="1">
      <c r="A111" s="147"/>
      <c r="B111" s="148"/>
      <c r="C111" s="144" t="s">
        <v>20</v>
      </c>
      <c r="D111" s="147"/>
      <c r="E111" s="147"/>
      <c r="F111" s="153" t="str">
        <f>F12</f>
        <v xml:space="preserve"> </v>
      </c>
      <c r="G111" s="147"/>
      <c r="H111" s="147"/>
      <c r="I111" s="144" t="s">
        <v>22</v>
      </c>
      <c r="J111" s="154" t="str">
        <f>IF(J12="","",J12)</f>
        <v>30. 6. 2020</v>
      </c>
      <c r="K111" s="147"/>
      <c r="L111" s="150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</row>
    <row r="112" spans="1:31" s="151" customFormat="1" ht="6.95" customHeight="1">
      <c r="A112" s="147"/>
      <c r="B112" s="148"/>
      <c r="C112" s="147"/>
      <c r="D112" s="147"/>
      <c r="E112" s="147"/>
      <c r="F112" s="147"/>
      <c r="G112" s="147"/>
      <c r="H112" s="147"/>
      <c r="I112" s="147"/>
      <c r="J112" s="147"/>
      <c r="K112" s="147"/>
      <c r="L112" s="150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</row>
    <row r="113" spans="1:65" s="151" customFormat="1" ht="15.2" customHeight="1">
      <c r="A113" s="147"/>
      <c r="B113" s="148"/>
      <c r="C113" s="144" t="s">
        <v>24</v>
      </c>
      <c r="D113" s="147"/>
      <c r="E113" s="147"/>
      <c r="F113" s="153" t="str">
        <f>E15</f>
        <v>Dopravní podnik Ostrava a.s.</v>
      </c>
      <c r="G113" s="147"/>
      <c r="H113" s="147"/>
      <c r="I113" s="144" t="s">
        <v>30</v>
      </c>
      <c r="J113" s="188" t="str">
        <f>E21</f>
        <v>Ing. Jaromír Ferdian</v>
      </c>
      <c r="K113" s="147"/>
      <c r="L113" s="150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</row>
    <row r="114" spans="1:65" s="151" customFormat="1" ht="15.2" customHeight="1">
      <c r="A114" s="147"/>
      <c r="B114" s="148"/>
      <c r="C114" s="144" t="s">
        <v>28</v>
      </c>
      <c r="D114" s="147"/>
      <c r="E114" s="147"/>
      <c r="F114" s="262" t="str">
        <f>IF(E18="","",E18)</f>
        <v>Vyplň údaj</v>
      </c>
      <c r="G114" s="147"/>
      <c r="H114" s="147"/>
      <c r="I114" s="144" t="s">
        <v>33</v>
      </c>
      <c r="J114" s="263" t="str">
        <f>E24</f>
        <v xml:space="preserve"> </v>
      </c>
      <c r="K114" s="147"/>
      <c r="L114" s="150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</row>
    <row r="115" spans="1:65" s="151" customFormat="1" ht="10.35" customHeight="1">
      <c r="A115" s="147"/>
      <c r="B115" s="148"/>
      <c r="C115" s="147"/>
      <c r="D115" s="147"/>
      <c r="E115" s="147"/>
      <c r="F115" s="147"/>
      <c r="G115" s="147"/>
      <c r="H115" s="147"/>
      <c r="I115" s="147"/>
      <c r="J115" s="147"/>
      <c r="K115" s="147"/>
      <c r="L115" s="150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</row>
    <row r="116" spans="1:65" s="212" customFormat="1" ht="29.25" customHeight="1">
      <c r="A116" s="202"/>
      <c r="B116" s="203"/>
      <c r="C116" s="204" t="s">
        <v>173</v>
      </c>
      <c r="D116" s="205" t="s">
        <v>62</v>
      </c>
      <c r="E116" s="205" t="s">
        <v>58</v>
      </c>
      <c r="F116" s="205" t="s">
        <v>59</v>
      </c>
      <c r="G116" s="205" t="s">
        <v>174</v>
      </c>
      <c r="H116" s="205" t="s">
        <v>175</v>
      </c>
      <c r="I116" s="205" t="s">
        <v>176</v>
      </c>
      <c r="J116" s="206" t="s">
        <v>144</v>
      </c>
      <c r="K116" s="207" t="s">
        <v>177</v>
      </c>
      <c r="L116" s="208"/>
      <c r="M116" s="209" t="s">
        <v>1</v>
      </c>
      <c r="N116" s="210" t="s">
        <v>41</v>
      </c>
      <c r="O116" s="210" t="s">
        <v>178</v>
      </c>
      <c r="P116" s="210" t="s">
        <v>179</v>
      </c>
      <c r="Q116" s="210" t="s">
        <v>180</v>
      </c>
      <c r="R116" s="210" t="s">
        <v>181</v>
      </c>
      <c r="S116" s="210" t="s">
        <v>182</v>
      </c>
      <c r="T116" s="211" t="s">
        <v>183</v>
      </c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</row>
    <row r="117" spans="1:65" s="151" customFormat="1" ht="22.9" customHeight="1">
      <c r="A117" s="147"/>
      <c r="B117" s="148"/>
      <c r="C117" s="213" t="s">
        <v>184</v>
      </c>
      <c r="D117" s="147"/>
      <c r="E117" s="147"/>
      <c r="F117" s="147"/>
      <c r="G117" s="147"/>
      <c r="H117" s="147"/>
      <c r="I117" s="147"/>
      <c r="J117" s="214">
        <f>BK117</f>
        <v>0</v>
      </c>
      <c r="K117" s="147"/>
      <c r="L117" s="148"/>
      <c r="M117" s="215"/>
      <c r="N117" s="216"/>
      <c r="O117" s="163"/>
      <c r="P117" s="217">
        <f>P118</f>
        <v>0</v>
      </c>
      <c r="Q117" s="163"/>
      <c r="R117" s="217">
        <f>R118</f>
        <v>0</v>
      </c>
      <c r="S117" s="163"/>
      <c r="T117" s="218">
        <f>T118</f>
        <v>0</v>
      </c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  <c r="AT117" s="138" t="s">
        <v>76</v>
      </c>
      <c r="AU117" s="138" t="s">
        <v>146</v>
      </c>
      <c r="BK117" s="219">
        <f>BK118</f>
        <v>0</v>
      </c>
    </row>
    <row r="118" spans="1:65" s="220" customFormat="1" ht="25.9" customHeight="1">
      <c r="B118" s="221"/>
      <c r="D118" s="222" t="s">
        <v>76</v>
      </c>
      <c r="E118" s="223" t="s">
        <v>2066</v>
      </c>
      <c r="F118" s="223" t="s">
        <v>2631</v>
      </c>
      <c r="J118" s="224">
        <f>BK118</f>
        <v>0</v>
      </c>
      <c r="L118" s="221"/>
      <c r="M118" s="225"/>
      <c r="N118" s="226"/>
      <c r="O118" s="226"/>
      <c r="P118" s="227">
        <f>SUM(P119:P126)</f>
        <v>0</v>
      </c>
      <c r="Q118" s="226"/>
      <c r="R118" s="227">
        <f>SUM(R119:R126)</f>
        <v>0</v>
      </c>
      <c r="S118" s="226"/>
      <c r="T118" s="228">
        <f>SUM(T119:T126)</f>
        <v>0</v>
      </c>
      <c r="AR118" s="222" t="s">
        <v>84</v>
      </c>
      <c r="AT118" s="229" t="s">
        <v>76</v>
      </c>
      <c r="AU118" s="229" t="s">
        <v>77</v>
      </c>
      <c r="AY118" s="222" t="s">
        <v>187</v>
      </c>
      <c r="BK118" s="230">
        <f>SUM(BK119:BK126)</f>
        <v>0</v>
      </c>
    </row>
    <row r="119" spans="1:65" s="151" customFormat="1" ht="33" customHeight="1">
      <c r="A119" s="147"/>
      <c r="B119" s="148"/>
      <c r="C119" s="233" t="s">
        <v>77</v>
      </c>
      <c r="D119" s="233" t="s">
        <v>189</v>
      </c>
      <c r="E119" s="234" t="s">
        <v>2632</v>
      </c>
      <c r="F119" s="235" t="s">
        <v>2633</v>
      </c>
      <c r="G119" s="236" t="s">
        <v>2070</v>
      </c>
      <c r="H119" s="237">
        <v>1</v>
      </c>
      <c r="I119" s="88"/>
      <c r="J119" s="238">
        <f t="shared" ref="J119:J126" si="0">ROUND(I119*H119,2)</f>
        <v>0</v>
      </c>
      <c r="K119" s="239"/>
      <c r="L119" s="148"/>
      <c r="M119" s="240" t="s">
        <v>1</v>
      </c>
      <c r="N119" s="241" t="s">
        <v>42</v>
      </c>
      <c r="O119" s="242"/>
      <c r="P119" s="243">
        <f t="shared" ref="P119:P126" si="1">O119*H119</f>
        <v>0</v>
      </c>
      <c r="Q119" s="243">
        <v>0</v>
      </c>
      <c r="R119" s="243">
        <f t="shared" ref="R119:R126" si="2">Q119*H119</f>
        <v>0</v>
      </c>
      <c r="S119" s="243">
        <v>0</v>
      </c>
      <c r="T119" s="244">
        <f t="shared" ref="T119:T126" si="3">S119*H119</f>
        <v>0</v>
      </c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  <c r="AR119" s="245" t="s">
        <v>193</v>
      </c>
      <c r="AT119" s="245" t="s">
        <v>189</v>
      </c>
      <c r="AU119" s="245" t="s">
        <v>84</v>
      </c>
      <c r="AY119" s="138" t="s">
        <v>187</v>
      </c>
      <c r="BE119" s="246">
        <f t="shared" ref="BE119:BE126" si="4">IF(N119="základní",J119,0)</f>
        <v>0</v>
      </c>
      <c r="BF119" s="246">
        <f t="shared" ref="BF119:BF126" si="5">IF(N119="snížená",J119,0)</f>
        <v>0</v>
      </c>
      <c r="BG119" s="246">
        <f t="shared" ref="BG119:BG126" si="6">IF(N119="zákl. přenesená",J119,0)</f>
        <v>0</v>
      </c>
      <c r="BH119" s="246">
        <f t="shared" ref="BH119:BH126" si="7">IF(N119="sníž. přenesená",J119,0)</f>
        <v>0</v>
      </c>
      <c r="BI119" s="246">
        <f t="shared" ref="BI119:BI126" si="8">IF(N119="nulová",J119,0)</f>
        <v>0</v>
      </c>
      <c r="BJ119" s="138" t="s">
        <v>84</v>
      </c>
      <c r="BK119" s="246">
        <f t="shared" ref="BK119:BK126" si="9">ROUND(I119*H119,2)</f>
        <v>0</v>
      </c>
      <c r="BL119" s="138" t="s">
        <v>193</v>
      </c>
      <c r="BM119" s="245" t="s">
        <v>86</v>
      </c>
    </row>
    <row r="120" spans="1:65" s="151" customFormat="1" ht="21.75" customHeight="1">
      <c r="A120" s="147"/>
      <c r="B120" s="148"/>
      <c r="C120" s="233" t="s">
        <v>77</v>
      </c>
      <c r="D120" s="233" t="s">
        <v>189</v>
      </c>
      <c r="E120" s="234" t="s">
        <v>2634</v>
      </c>
      <c r="F120" s="235" t="s">
        <v>2635</v>
      </c>
      <c r="G120" s="236" t="s">
        <v>2070</v>
      </c>
      <c r="H120" s="237">
        <v>13</v>
      </c>
      <c r="I120" s="88"/>
      <c r="J120" s="238">
        <f t="shared" si="0"/>
        <v>0</v>
      </c>
      <c r="K120" s="239"/>
      <c r="L120" s="148"/>
      <c r="M120" s="240" t="s">
        <v>1</v>
      </c>
      <c r="N120" s="241" t="s">
        <v>42</v>
      </c>
      <c r="O120" s="242"/>
      <c r="P120" s="243">
        <f t="shared" si="1"/>
        <v>0</v>
      </c>
      <c r="Q120" s="243">
        <v>0</v>
      </c>
      <c r="R120" s="243">
        <f t="shared" si="2"/>
        <v>0</v>
      </c>
      <c r="S120" s="243">
        <v>0</v>
      </c>
      <c r="T120" s="244">
        <f t="shared" si="3"/>
        <v>0</v>
      </c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R120" s="245" t="s">
        <v>193</v>
      </c>
      <c r="AT120" s="245" t="s">
        <v>189</v>
      </c>
      <c r="AU120" s="245" t="s">
        <v>84</v>
      </c>
      <c r="AY120" s="138" t="s">
        <v>187</v>
      </c>
      <c r="BE120" s="246">
        <f t="shared" si="4"/>
        <v>0</v>
      </c>
      <c r="BF120" s="246">
        <f t="shared" si="5"/>
        <v>0</v>
      </c>
      <c r="BG120" s="246">
        <f t="shared" si="6"/>
        <v>0</v>
      </c>
      <c r="BH120" s="246">
        <f t="shared" si="7"/>
        <v>0</v>
      </c>
      <c r="BI120" s="246">
        <f t="shared" si="8"/>
        <v>0</v>
      </c>
      <c r="BJ120" s="138" t="s">
        <v>84</v>
      </c>
      <c r="BK120" s="246">
        <f t="shared" si="9"/>
        <v>0</v>
      </c>
      <c r="BL120" s="138" t="s">
        <v>193</v>
      </c>
      <c r="BM120" s="245" t="s">
        <v>193</v>
      </c>
    </row>
    <row r="121" spans="1:65" s="151" customFormat="1" ht="16.5" customHeight="1">
      <c r="A121" s="147"/>
      <c r="B121" s="148"/>
      <c r="C121" s="233" t="s">
        <v>77</v>
      </c>
      <c r="D121" s="233" t="s">
        <v>189</v>
      </c>
      <c r="E121" s="234" t="s">
        <v>2636</v>
      </c>
      <c r="F121" s="235" t="s">
        <v>2637</v>
      </c>
      <c r="G121" s="236" t="s">
        <v>296</v>
      </c>
      <c r="H121" s="237">
        <v>160</v>
      </c>
      <c r="I121" s="88"/>
      <c r="J121" s="238">
        <f t="shared" si="0"/>
        <v>0</v>
      </c>
      <c r="K121" s="239"/>
      <c r="L121" s="148"/>
      <c r="M121" s="240" t="s">
        <v>1</v>
      </c>
      <c r="N121" s="241" t="s">
        <v>42</v>
      </c>
      <c r="O121" s="242"/>
      <c r="P121" s="243">
        <f t="shared" si="1"/>
        <v>0</v>
      </c>
      <c r="Q121" s="243">
        <v>0</v>
      </c>
      <c r="R121" s="243">
        <f t="shared" si="2"/>
        <v>0</v>
      </c>
      <c r="S121" s="243">
        <v>0</v>
      </c>
      <c r="T121" s="244">
        <f t="shared" si="3"/>
        <v>0</v>
      </c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R121" s="245" t="s">
        <v>193</v>
      </c>
      <c r="AT121" s="245" t="s">
        <v>189</v>
      </c>
      <c r="AU121" s="245" t="s">
        <v>84</v>
      </c>
      <c r="AY121" s="138" t="s">
        <v>187</v>
      </c>
      <c r="BE121" s="246">
        <f t="shared" si="4"/>
        <v>0</v>
      </c>
      <c r="BF121" s="246">
        <f t="shared" si="5"/>
        <v>0</v>
      </c>
      <c r="BG121" s="246">
        <f t="shared" si="6"/>
        <v>0</v>
      </c>
      <c r="BH121" s="246">
        <f t="shared" si="7"/>
        <v>0</v>
      </c>
      <c r="BI121" s="246">
        <f t="shared" si="8"/>
        <v>0</v>
      </c>
      <c r="BJ121" s="138" t="s">
        <v>84</v>
      </c>
      <c r="BK121" s="246">
        <f t="shared" si="9"/>
        <v>0</v>
      </c>
      <c r="BL121" s="138" t="s">
        <v>193</v>
      </c>
      <c r="BM121" s="245" t="s">
        <v>211</v>
      </c>
    </row>
    <row r="122" spans="1:65" s="151" customFormat="1" ht="16.5" customHeight="1">
      <c r="A122" s="147"/>
      <c r="B122" s="148"/>
      <c r="C122" s="233" t="s">
        <v>77</v>
      </c>
      <c r="D122" s="233" t="s">
        <v>189</v>
      </c>
      <c r="E122" s="234" t="s">
        <v>2510</v>
      </c>
      <c r="F122" s="235" t="s">
        <v>2511</v>
      </c>
      <c r="G122" s="236" t="s">
        <v>296</v>
      </c>
      <c r="H122" s="237">
        <v>160</v>
      </c>
      <c r="I122" s="88"/>
      <c r="J122" s="238">
        <f t="shared" si="0"/>
        <v>0</v>
      </c>
      <c r="K122" s="239"/>
      <c r="L122" s="148"/>
      <c r="M122" s="240" t="s">
        <v>1</v>
      </c>
      <c r="N122" s="241" t="s">
        <v>42</v>
      </c>
      <c r="O122" s="242"/>
      <c r="P122" s="243">
        <f t="shared" si="1"/>
        <v>0</v>
      </c>
      <c r="Q122" s="243">
        <v>0</v>
      </c>
      <c r="R122" s="243">
        <f t="shared" si="2"/>
        <v>0</v>
      </c>
      <c r="S122" s="243">
        <v>0</v>
      </c>
      <c r="T122" s="244">
        <f t="shared" si="3"/>
        <v>0</v>
      </c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R122" s="245" t="s">
        <v>193</v>
      </c>
      <c r="AT122" s="245" t="s">
        <v>189</v>
      </c>
      <c r="AU122" s="245" t="s">
        <v>84</v>
      </c>
      <c r="AY122" s="138" t="s">
        <v>187</v>
      </c>
      <c r="BE122" s="246">
        <f t="shared" si="4"/>
        <v>0</v>
      </c>
      <c r="BF122" s="246">
        <f t="shared" si="5"/>
        <v>0</v>
      </c>
      <c r="BG122" s="246">
        <f t="shared" si="6"/>
        <v>0</v>
      </c>
      <c r="BH122" s="246">
        <f t="shared" si="7"/>
        <v>0</v>
      </c>
      <c r="BI122" s="246">
        <f t="shared" si="8"/>
        <v>0</v>
      </c>
      <c r="BJ122" s="138" t="s">
        <v>84</v>
      </c>
      <c r="BK122" s="246">
        <f t="shared" si="9"/>
        <v>0</v>
      </c>
      <c r="BL122" s="138" t="s">
        <v>193</v>
      </c>
      <c r="BM122" s="245" t="s">
        <v>219</v>
      </c>
    </row>
    <row r="123" spans="1:65" s="151" customFormat="1" ht="21.75" customHeight="1">
      <c r="A123" s="147"/>
      <c r="B123" s="148"/>
      <c r="C123" s="233" t="s">
        <v>77</v>
      </c>
      <c r="D123" s="233" t="s">
        <v>189</v>
      </c>
      <c r="E123" s="234" t="s">
        <v>2345</v>
      </c>
      <c r="F123" s="235" t="s">
        <v>2346</v>
      </c>
      <c r="G123" s="236" t="s">
        <v>2135</v>
      </c>
      <c r="H123" s="90"/>
      <c r="I123" s="88"/>
      <c r="J123" s="238">
        <f t="shared" si="0"/>
        <v>0</v>
      </c>
      <c r="K123" s="239"/>
      <c r="L123" s="148"/>
      <c r="M123" s="240" t="s">
        <v>1</v>
      </c>
      <c r="N123" s="241" t="s">
        <v>42</v>
      </c>
      <c r="O123" s="242"/>
      <c r="P123" s="243">
        <f t="shared" si="1"/>
        <v>0</v>
      </c>
      <c r="Q123" s="243">
        <v>0</v>
      </c>
      <c r="R123" s="243">
        <f t="shared" si="2"/>
        <v>0</v>
      </c>
      <c r="S123" s="243">
        <v>0</v>
      </c>
      <c r="T123" s="244">
        <f t="shared" si="3"/>
        <v>0</v>
      </c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  <c r="AR123" s="245" t="s">
        <v>193</v>
      </c>
      <c r="AT123" s="245" t="s">
        <v>189</v>
      </c>
      <c r="AU123" s="245" t="s">
        <v>84</v>
      </c>
      <c r="AY123" s="138" t="s">
        <v>187</v>
      </c>
      <c r="BE123" s="246">
        <f t="shared" si="4"/>
        <v>0</v>
      </c>
      <c r="BF123" s="246">
        <f t="shared" si="5"/>
        <v>0</v>
      </c>
      <c r="BG123" s="246">
        <f t="shared" si="6"/>
        <v>0</v>
      </c>
      <c r="BH123" s="246">
        <f t="shared" si="7"/>
        <v>0</v>
      </c>
      <c r="BI123" s="246">
        <f t="shared" si="8"/>
        <v>0</v>
      </c>
      <c r="BJ123" s="138" t="s">
        <v>84</v>
      </c>
      <c r="BK123" s="246">
        <f t="shared" si="9"/>
        <v>0</v>
      </c>
      <c r="BL123" s="138" t="s">
        <v>193</v>
      </c>
      <c r="BM123" s="245" t="s">
        <v>229</v>
      </c>
    </row>
    <row r="124" spans="1:65" s="151" customFormat="1" ht="16.5" customHeight="1">
      <c r="A124" s="147"/>
      <c r="B124" s="148"/>
      <c r="C124" s="233" t="s">
        <v>77</v>
      </c>
      <c r="D124" s="233" t="s">
        <v>189</v>
      </c>
      <c r="E124" s="234" t="s">
        <v>2638</v>
      </c>
      <c r="F124" s="235" t="s">
        <v>2639</v>
      </c>
      <c r="G124" s="236" t="s">
        <v>2194</v>
      </c>
      <c r="H124" s="237">
        <v>40</v>
      </c>
      <c r="I124" s="88"/>
      <c r="J124" s="238">
        <f t="shared" si="0"/>
        <v>0</v>
      </c>
      <c r="K124" s="239"/>
      <c r="L124" s="148"/>
      <c r="M124" s="240" t="s">
        <v>1</v>
      </c>
      <c r="N124" s="241" t="s">
        <v>42</v>
      </c>
      <c r="O124" s="242"/>
      <c r="P124" s="243">
        <f t="shared" si="1"/>
        <v>0</v>
      </c>
      <c r="Q124" s="243">
        <v>0</v>
      </c>
      <c r="R124" s="243">
        <f t="shared" si="2"/>
        <v>0</v>
      </c>
      <c r="S124" s="243">
        <v>0</v>
      </c>
      <c r="T124" s="244">
        <f t="shared" si="3"/>
        <v>0</v>
      </c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R124" s="245" t="s">
        <v>193</v>
      </c>
      <c r="AT124" s="245" t="s">
        <v>189</v>
      </c>
      <c r="AU124" s="245" t="s">
        <v>84</v>
      </c>
      <c r="AY124" s="138" t="s">
        <v>187</v>
      </c>
      <c r="BE124" s="246">
        <f t="shared" si="4"/>
        <v>0</v>
      </c>
      <c r="BF124" s="246">
        <f t="shared" si="5"/>
        <v>0</v>
      </c>
      <c r="BG124" s="246">
        <f t="shared" si="6"/>
        <v>0</v>
      </c>
      <c r="BH124" s="246">
        <f t="shared" si="7"/>
        <v>0</v>
      </c>
      <c r="BI124" s="246">
        <f t="shared" si="8"/>
        <v>0</v>
      </c>
      <c r="BJ124" s="138" t="s">
        <v>84</v>
      </c>
      <c r="BK124" s="246">
        <f t="shared" si="9"/>
        <v>0</v>
      </c>
      <c r="BL124" s="138" t="s">
        <v>193</v>
      </c>
      <c r="BM124" s="245" t="s">
        <v>237</v>
      </c>
    </row>
    <row r="125" spans="1:65" s="151" customFormat="1" ht="16.5" customHeight="1">
      <c r="A125" s="147"/>
      <c r="B125" s="148"/>
      <c r="C125" s="233" t="s">
        <v>77</v>
      </c>
      <c r="D125" s="233" t="s">
        <v>189</v>
      </c>
      <c r="E125" s="234" t="s">
        <v>2543</v>
      </c>
      <c r="F125" s="235" t="s">
        <v>2544</v>
      </c>
      <c r="G125" s="236" t="s">
        <v>2194</v>
      </c>
      <c r="H125" s="237">
        <v>40</v>
      </c>
      <c r="I125" s="88"/>
      <c r="J125" s="238">
        <f t="shared" si="0"/>
        <v>0</v>
      </c>
      <c r="K125" s="239"/>
      <c r="L125" s="148"/>
      <c r="M125" s="240" t="s">
        <v>1</v>
      </c>
      <c r="N125" s="241" t="s">
        <v>42</v>
      </c>
      <c r="O125" s="242"/>
      <c r="P125" s="243">
        <f t="shared" si="1"/>
        <v>0</v>
      </c>
      <c r="Q125" s="243">
        <v>0</v>
      </c>
      <c r="R125" s="243">
        <f t="shared" si="2"/>
        <v>0</v>
      </c>
      <c r="S125" s="243">
        <v>0</v>
      </c>
      <c r="T125" s="244">
        <f t="shared" si="3"/>
        <v>0</v>
      </c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R125" s="245" t="s">
        <v>193</v>
      </c>
      <c r="AT125" s="245" t="s">
        <v>189</v>
      </c>
      <c r="AU125" s="245" t="s">
        <v>84</v>
      </c>
      <c r="AY125" s="138" t="s">
        <v>187</v>
      </c>
      <c r="BE125" s="246">
        <f t="shared" si="4"/>
        <v>0</v>
      </c>
      <c r="BF125" s="246">
        <f t="shared" si="5"/>
        <v>0</v>
      </c>
      <c r="BG125" s="246">
        <f t="shared" si="6"/>
        <v>0</v>
      </c>
      <c r="BH125" s="246">
        <f t="shared" si="7"/>
        <v>0</v>
      </c>
      <c r="BI125" s="246">
        <f t="shared" si="8"/>
        <v>0</v>
      </c>
      <c r="BJ125" s="138" t="s">
        <v>84</v>
      </c>
      <c r="BK125" s="246">
        <f t="shared" si="9"/>
        <v>0</v>
      </c>
      <c r="BL125" s="138" t="s">
        <v>193</v>
      </c>
      <c r="BM125" s="245" t="s">
        <v>245</v>
      </c>
    </row>
    <row r="126" spans="1:65" s="151" customFormat="1" ht="16.5" customHeight="1">
      <c r="A126" s="147"/>
      <c r="B126" s="148"/>
      <c r="C126" s="233" t="s">
        <v>77</v>
      </c>
      <c r="D126" s="233" t="s">
        <v>189</v>
      </c>
      <c r="E126" s="234" t="s">
        <v>2640</v>
      </c>
      <c r="F126" s="235" t="s">
        <v>2641</v>
      </c>
      <c r="G126" s="236" t="s">
        <v>2194</v>
      </c>
      <c r="H126" s="237">
        <v>24</v>
      </c>
      <c r="I126" s="88"/>
      <c r="J126" s="238">
        <f t="shared" si="0"/>
        <v>0</v>
      </c>
      <c r="K126" s="239"/>
      <c r="L126" s="148"/>
      <c r="M126" s="257" t="s">
        <v>1</v>
      </c>
      <c r="N126" s="258" t="s">
        <v>42</v>
      </c>
      <c r="O126" s="259"/>
      <c r="P126" s="260">
        <f t="shared" si="1"/>
        <v>0</v>
      </c>
      <c r="Q126" s="260">
        <v>0</v>
      </c>
      <c r="R126" s="260">
        <f t="shared" si="2"/>
        <v>0</v>
      </c>
      <c r="S126" s="260">
        <v>0</v>
      </c>
      <c r="T126" s="261">
        <f t="shared" si="3"/>
        <v>0</v>
      </c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R126" s="245" t="s">
        <v>193</v>
      </c>
      <c r="AT126" s="245" t="s">
        <v>189</v>
      </c>
      <c r="AU126" s="245" t="s">
        <v>84</v>
      </c>
      <c r="AY126" s="138" t="s">
        <v>187</v>
      </c>
      <c r="BE126" s="246">
        <f t="shared" si="4"/>
        <v>0</v>
      </c>
      <c r="BF126" s="246">
        <f t="shared" si="5"/>
        <v>0</v>
      </c>
      <c r="BG126" s="246">
        <f t="shared" si="6"/>
        <v>0</v>
      </c>
      <c r="BH126" s="246">
        <f t="shared" si="7"/>
        <v>0</v>
      </c>
      <c r="BI126" s="246">
        <f t="shared" si="8"/>
        <v>0</v>
      </c>
      <c r="BJ126" s="138" t="s">
        <v>84</v>
      </c>
      <c r="BK126" s="246">
        <f t="shared" si="9"/>
        <v>0</v>
      </c>
      <c r="BL126" s="138" t="s">
        <v>193</v>
      </c>
      <c r="BM126" s="245" t="s">
        <v>252</v>
      </c>
    </row>
    <row r="127" spans="1:65" s="151" customFormat="1" ht="6.95" customHeight="1">
      <c r="A127" s="147"/>
      <c r="B127" s="184"/>
      <c r="C127" s="185"/>
      <c r="D127" s="185"/>
      <c r="E127" s="185"/>
      <c r="F127" s="185"/>
      <c r="G127" s="185"/>
      <c r="H127" s="185"/>
      <c r="I127" s="185"/>
      <c r="J127" s="185"/>
      <c r="K127" s="185"/>
      <c r="L127" s="148"/>
      <c r="M127" s="147"/>
      <c r="O127" s="147"/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</row>
  </sheetData>
  <sheetProtection algorithmName="SHA-512" hashValue="V92C1/wmOzwU+7bqEsdGi09BA9j2+Zumn8Gl0DAWxukvDw/YrKooUVesVBUoB1B63r11BDXMM+31wj9EMHnRJQ==" saltValue="W1Js/Rj2rQ6g6DzJAktWWA==" spinCount="100000" sheet="1" objects="1" scenarios="1"/>
  <autoFilter ref="C116:K126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5"/>
  <sheetViews>
    <sheetView showGridLines="0" topLeftCell="A102" workbookViewId="0">
      <selection activeCell="H122" sqref="H122"/>
    </sheetView>
  </sheetViews>
  <sheetFormatPr defaultRowHeight="15"/>
  <cols>
    <col min="1" max="1" width="8.33203125" style="135" customWidth="1"/>
    <col min="2" max="2" width="1.1640625" style="135" customWidth="1"/>
    <col min="3" max="3" width="4.1640625" style="135" customWidth="1"/>
    <col min="4" max="4" width="4.33203125" style="135" customWidth="1"/>
    <col min="5" max="5" width="17.1640625" style="135" customWidth="1"/>
    <col min="6" max="6" width="50.83203125" style="135" customWidth="1"/>
    <col min="7" max="7" width="7.5" style="135" customWidth="1"/>
    <col min="8" max="8" width="14" style="135" customWidth="1"/>
    <col min="9" max="9" width="15.83203125" style="135" customWidth="1"/>
    <col min="10" max="10" width="22.33203125" style="135" customWidth="1"/>
    <col min="11" max="11" width="22.33203125" style="135" hidden="1" customWidth="1"/>
    <col min="12" max="12" width="9.33203125" style="135" customWidth="1"/>
    <col min="13" max="13" width="10.83203125" style="135" hidden="1" customWidth="1"/>
    <col min="14" max="14" width="9.33203125" style="135" hidden="1"/>
    <col min="15" max="20" width="14.1640625" style="135" hidden="1" customWidth="1"/>
    <col min="21" max="21" width="16.33203125" style="135" hidden="1" customWidth="1"/>
    <col min="22" max="22" width="12.33203125" style="135" customWidth="1"/>
    <col min="23" max="23" width="16.33203125" style="135" customWidth="1"/>
    <col min="24" max="24" width="12.33203125" style="135" customWidth="1"/>
    <col min="25" max="25" width="15" style="135" customWidth="1"/>
    <col min="26" max="26" width="11" style="135" customWidth="1"/>
    <col min="27" max="27" width="15" style="135" customWidth="1"/>
    <col min="28" max="28" width="16.33203125" style="135" customWidth="1"/>
    <col min="29" max="29" width="11" style="135" customWidth="1"/>
    <col min="30" max="30" width="15" style="135" customWidth="1"/>
    <col min="31" max="31" width="16.33203125" style="135" customWidth="1"/>
    <col min="32" max="43" width="9.33203125" style="135"/>
    <col min="44" max="65" width="9.33203125" style="135" hidden="1"/>
    <col min="66" max="16384" width="9.33203125" style="135"/>
  </cols>
  <sheetData>
    <row r="2" spans="1:46" ht="36.950000000000003" customHeight="1">
      <c r="L2" s="136" t="s">
        <v>5</v>
      </c>
      <c r="M2" s="137"/>
      <c r="N2" s="137"/>
      <c r="O2" s="137"/>
      <c r="P2" s="137"/>
      <c r="Q2" s="137"/>
      <c r="R2" s="137"/>
      <c r="S2" s="137"/>
      <c r="T2" s="137"/>
      <c r="U2" s="137"/>
      <c r="V2" s="137"/>
      <c r="AT2" s="138" t="s">
        <v>127</v>
      </c>
    </row>
    <row r="3" spans="1:46" ht="6.95" hidden="1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1"/>
      <c r="AT3" s="138" t="s">
        <v>86</v>
      </c>
    </row>
    <row r="4" spans="1:46" ht="24.95" hidden="1" customHeight="1">
      <c r="B4" s="141"/>
      <c r="D4" s="142" t="s">
        <v>137</v>
      </c>
      <c r="L4" s="141"/>
      <c r="M4" s="143" t="s">
        <v>10</v>
      </c>
      <c r="AT4" s="138" t="s">
        <v>3</v>
      </c>
    </row>
    <row r="5" spans="1:46" ht="6.95" hidden="1" customHeight="1">
      <c r="B5" s="141"/>
      <c r="L5" s="141"/>
    </row>
    <row r="6" spans="1:46" ht="12" hidden="1" customHeight="1">
      <c r="B6" s="141"/>
      <c r="D6" s="144" t="s">
        <v>16</v>
      </c>
      <c r="L6" s="141"/>
    </row>
    <row r="7" spans="1:46" ht="16.5" hidden="1" customHeight="1">
      <c r="B7" s="141"/>
      <c r="E7" s="145" t="str">
        <f>'Rekapitulace stavby'!K6</f>
        <v>Rekonstrukce měnírny Sad Boženy Němcové</v>
      </c>
      <c r="F7" s="146"/>
      <c r="G7" s="146"/>
      <c r="H7" s="146"/>
      <c r="L7" s="141"/>
    </row>
    <row r="8" spans="1:46" s="151" customFormat="1" ht="12" hidden="1" customHeight="1">
      <c r="A8" s="147"/>
      <c r="B8" s="148"/>
      <c r="C8" s="147"/>
      <c r="D8" s="144" t="s">
        <v>138</v>
      </c>
      <c r="E8" s="147"/>
      <c r="F8" s="147"/>
      <c r="G8" s="147"/>
      <c r="H8" s="147"/>
      <c r="I8" s="147"/>
      <c r="J8" s="147"/>
      <c r="K8" s="147"/>
      <c r="L8" s="150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</row>
    <row r="9" spans="1:46" s="151" customFormat="1" ht="16.5" hidden="1" customHeight="1">
      <c r="A9" s="147"/>
      <c r="B9" s="148"/>
      <c r="C9" s="147"/>
      <c r="D9" s="147"/>
      <c r="E9" s="152" t="s">
        <v>2642</v>
      </c>
      <c r="F9" s="149"/>
      <c r="G9" s="149"/>
      <c r="H9" s="149"/>
      <c r="I9" s="147"/>
      <c r="J9" s="147"/>
      <c r="K9" s="147"/>
      <c r="L9" s="150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</row>
    <row r="10" spans="1:46" s="151" customFormat="1" ht="11.25" hidden="1">
      <c r="A10" s="147"/>
      <c r="B10" s="148"/>
      <c r="C10" s="147"/>
      <c r="D10" s="147"/>
      <c r="E10" s="147"/>
      <c r="F10" s="147"/>
      <c r="G10" s="147"/>
      <c r="H10" s="147"/>
      <c r="I10" s="147"/>
      <c r="J10" s="147"/>
      <c r="K10" s="147"/>
      <c r="L10" s="150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</row>
    <row r="11" spans="1:46" s="151" customFormat="1" ht="12" hidden="1" customHeight="1">
      <c r="A11" s="147"/>
      <c r="B11" s="148"/>
      <c r="C11" s="147"/>
      <c r="D11" s="144" t="s">
        <v>18</v>
      </c>
      <c r="E11" s="147"/>
      <c r="F11" s="153" t="s">
        <v>1</v>
      </c>
      <c r="G11" s="147"/>
      <c r="H11" s="147"/>
      <c r="I11" s="144" t="s">
        <v>19</v>
      </c>
      <c r="J11" s="153" t="s">
        <v>1</v>
      </c>
      <c r="K11" s="147"/>
      <c r="L11" s="150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</row>
    <row r="12" spans="1:46" s="151" customFormat="1" ht="12" hidden="1" customHeight="1">
      <c r="A12" s="147"/>
      <c r="B12" s="148"/>
      <c r="C12" s="147"/>
      <c r="D12" s="144" t="s">
        <v>20</v>
      </c>
      <c r="E12" s="147"/>
      <c r="F12" s="153" t="s">
        <v>34</v>
      </c>
      <c r="G12" s="147"/>
      <c r="H12" s="147"/>
      <c r="I12" s="144" t="s">
        <v>22</v>
      </c>
      <c r="J12" s="154" t="str">
        <f>'Rekapitulace stavby'!AN8</f>
        <v>30. 6. 2020</v>
      </c>
      <c r="K12" s="147"/>
      <c r="L12" s="150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</row>
    <row r="13" spans="1:46" s="151" customFormat="1" ht="10.9" hidden="1" customHeight="1">
      <c r="A13" s="147"/>
      <c r="B13" s="148"/>
      <c r="C13" s="147"/>
      <c r="D13" s="147"/>
      <c r="E13" s="147"/>
      <c r="F13" s="147"/>
      <c r="G13" s="147"/>
      <c r="H13" s="147"/>
      <c r="I13" s="147"/>
      <c r="J13" s="147"/>
      <c r="K13" s="147"/>
      <c r="L13" s="150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</row>
    <row r="14" spans="1:46" s="151" customFormat="1" ht="12" hidden="1" customHeight="1">
      <c r="A14" s="147"/>
      <c r="B14" s="148"/>
      <c r="C14" s="147"/>
      <c r="D14" s="144" t="s">
        <v>24</v>
      </c>
      <c r="E14" s="147"/>
      <c r="F14" s="147"/>
      <c r="G14" s="147"/>
      <c r="H14" s="147"/>
      <c r="I14" s="144" t="s">
        <v>25</v>
      </c>
      <c r="J14" s="153" t="str">
        <f>IF('Rekapitulace stavby'!AN10="","",'Rekapitulace stavby'!AN10)</f>
        <v/>
      </c>
      <c r="K14" s="147"/>
      <c r="L14" s="150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</row>
    <row r="15" spans="1:46" s="151" customFormat="1" ht="18" hidden="1" customHeight="1">
      <c r="A15" s="147"/>
      <c r="B15" s="148"/>
      <c r="C15" s="147"/>
      <c r="D15" s="147"/>
      <c r="E15" s="153" t="str">
        <f>IF('Rekapitulace stavby'!E11="","",'Rekapitulace stavby'!E11)</f>
        <v>Dopravní podnik Ostrava a.s.</v>
      </c>
      <c r="F15" s="147"/>
      <c r="G15" s="147"/>
      <c r="H15" s="147"/>
      <c r="I15" s="144" t="s">
        <v>27</v>
      </c>
      <c r="J15" s="153" t="str">
        <f>IF('Rekapitulace stavby'!AN11="","",'Rekapitulace stavby'!AN11)</f>
        <v/>
      </c>
      <c r="K15" s="147"/>
      <c r="L15" s="150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</row>
    <row r="16" spans="1:46" s="151" customFormat="1" ht="6.95" hidden="1" customHeight="1">
      <c r="A16" s="147"/>
      <c r="B16" s="148"/>
      <c r="C16" s="147"/>
      <c r="D16" s="147"/>
      <c r="E16" s="147"/>
      <c r="F16" s="147"/>
      <c r="G16" s="147"/>
      <c r="H16" s="147"/>
      <c r="I16" s="147"/>
      <c r="J16" s="147"/>
      <c r="K16" s="147"/>
      <c r="L16" s="150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</row>
    <row r="17" spans="1:31" s="151" customFormat="1" ht="12" hidden="1" customHeight="1">
      <c r="A17" s="147"/>
      <c r="B17" s="148"/>
      <c r="C17" s="147"/>
      <c r="D17" s="144" t="s">
        <v>28</v>
      </c>
      <c r="E17" s="147"/>
      <c r="F17" s="147"/>
      <c r="G17" s="147"/>
      <c r="H17" s="147"/>
      <c r="I17" s="144" t="s">
        <v>25</v>
      </c>
      <c r="J17" s="155" t="str">
        <f>'Rekapitulace stavby'!AN13</f>
        <v>Vyplň údaj</v>
      </c>
      <c r="K17" s="147"/>
      <c r="L17" s="150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</row>
    <row r="18" spans="1:31" s="151" customFormat="1" ht="18" hidden="1" customHeight="1">
      <c r="A18" s="147"/>
      <c r="B18" s="148"/>
      <c r="C18" s="147"/>
      <c r="D18" s="147"/>
      <c r="E18" s="156" t="str">
        <f>'Rekapitulace stavby'!E14</f>
        <v>Vyplň údaj</v>
      </c>
      <c r="F18" s="157"/>
      <c r="G18" s="157"/>
      <c r="H18" s="157"/>
      <c r="I18" s="144" t="s">
        <v>27</v>
      </c>
      <c r="J18" s="155" t="str">
        <f>'Rekapitulace stavby'!AN14</f>
        <v>Vyplň údaj</v>
      </c>
      <c r="K18" s="147"/>
      <c r="L18" s="150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</row>
    <row r="19" spans="1:31" s="151" customFormat="1" ht="6.95" hidden="1" customHeight="1">
      <c r="A19" s="147"/>
      <c r="B19" s="148"/>
      <c r="C19" s="147"/>
      <c r="D19" s="147"/>
      <c r="E19" s="147"/>
      <c r="F19" s="147"/>
      <c r="G19" s="147"/>
      <c r="H19" s="147"/>
      <c r="I19" s="147"/>
      <c r="J19" s="147"/>
      <c r="K19" s="147"/>
      <c r="L19" s="150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</row>
    <row r="20" spans="1:31" s="151" customFormat="1" ht="12" hidden="1" customHeight="1">
      <c r="A20" s="147"/>
      <c r="B20" s="148"/>
      <c r="C20" s="147"/>
      <c r="D20" s="144" t="s">
        <v>30</v>
      </c>
      <c r="E20" s="147"/>
      <c r="F20" s="147"/>
      <c r="G20" s="147"/>
      <c r="H20" s="147"/>
      <c r="I20" s="144" t="s">
        <v>25</v>
      </c>
      <c r="J20" s="153" t="str">
        <f>IF('Rekapitulace stavby'!AN16="","",'Rekapitulace stavby'!AN16)</f>
        <v/>
      </c>
      <c r="K20" s="147"/>
      <c r="L20" s="150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</row>
    <row r="21" spans="1:31" s="151" customFormat="1" ht="18" hidden="1" customHeight="1">
      <c r="A21" s="147"/>
      <c r="B21" s="148"/>
      <c r="C21" s="147"/>
      <c r="D21" s="147"/>
      <c r="E21" s="153" t="str">
        <f>IF('Rekapitulace stavby'!E17="","",'Rekapitulace stavby'!E17)</f>
        <v>Ing. Jaromír Ferdian</v>
      </c>
      <c r="F21" s="147"/>
      <c r="G21" s="147"/>
      <c r="H21" s="147"/>
      <c r="I21" s="144" t="s">
        <v>27</v>
      </c>
      <c r="J21" s="153" t="str">
        <f>IF('Rekapitulace stavby'!AN17="","",'Rekapitulace stavby'!AN17)</f>
        <v/>
      </c>
      <c r="K21" s="147"/>
      <c r="L21" s="150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</row>
    <row r="22" spans="1:31" s="151" customFormat="1" ht="6.95" hidden="1" customHeight="1">
      <c r="A22" s="147"/>
      <c r="B22" s="148"/>
      <c r="C22" s="147"/>
      <c r="D22" s="147"/>
      <c r="E22" s="147"/>
      <c r="F22" s="147"/>
      <c r="G22" s="147"/>
      <c r="H22" s="147"/>
      <c r="I22" s="147"/>
      <c r="J22" s="147"/>
      <c r="K22" s="147"/>
      <c r="L22" s="150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</row>
    <row r="23" spans="1:31" s="151" customFormat="1" ht="12" hidden="1" customHeight="1">
      <c r="A23" s="147"/>
      <c r="B23" s="148"/>
      <c r="C23" s="147"/>
      <c r="D23" s="144" t="s">
        <v>33</v>
      </c>
      <c r="E23" s="147"/>
      <c r="F23" s="147"/>
      <c r="G23" s="147"/>
      <c r="H23" s="147"/>
      <c r="I23" s="144" t="s">
        <v>25</v>
      </c>
      <c r="J23" s="153" t="str">
        <f>IF('Rekapitulace stavby'!AN19="","",'Rekapitulace stavby'!AN19)</f>
        <v/>
      </c>
      <c r="K23" s="147"/>
      <c r="L23" s="150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</row>
    <row r="24" spans="1:31" s="151" customFormat="1" ht="18" hidden="1" customHeight="1">
      <c r="A24" s="147"/>
      <c r="B24" s="148"/>
      <c r="C24" s="147"/>
      <c r="D24" s="147"/>
      <c r="E24" s="153" t="str">
        <f>IF('Rekapitulace stavby'!E20="","",'Rekapitulace stavby'!E20)</f>
        <v xml:space="preserve"> </v>
      </c>
      <c r="F24" s="147"/>
      <c r="G24" s="147"/>
      <c r="H24" s="147"/>
      <c r="I24" s="144" t="s">
        <v>27</v>
      </c>
      <c r="J24" s="153" t="str">
        <f>IF('Rekapitulace stavby'!AN20="","",'Rekapitulace stavby'!AN20)</f>
        <v/>
      </c>
      <c r="K24" s="147"/>
      <c r="L24" s="150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</row>
    <row r="25" spans="1:31" s="151" customFormat="1" ht="6.95" hidden="1" customHeight="1">
      <c r="A25" s="147"/>
      <c r="B25" s="148"/>
      <c r="C25" s="147"/>
      <c r="D25" s="147"/>
      <c r="E25" s="147"/>
      <c r="F25" s="147"/>
      <c r="G25" s="147"/>
      <c r="H25" s="147"/>
      <c r="I25" s="147"/>
      <c r="J25" s="147"/>
      <c r="K25" s="147"/>
      <c r="L25" s="150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1" s="151" customFormat="1" ht="12" hidden="1" customHeight="1">
      <c r="A26" s="147"/>
      <c r="B26" s="148"/>
      <c r="C26" s="147"/>
      <c r="D26" s="144" t="s">
        <v>35</v>
      </c>
      <c r="E26" s="147"/>
      <c r="F26" s="147"/>
      <c r="G26" s="147"/>
      <c r="H26" s="147"/>
      <c r="I26" s="147"/>
      <c r="J26" s="147"/>
      <c r="K26" s="147"/>
      <c r="L26" s="150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</row>
    <row r="27" spans="1:31" s="162" customFormat="1" ht="16.5" hidden="1" customHeight="1">
      <c r="A27" s="158"/>
      <c r="B27" s="159"/>
      <c r="C27" s="158"/>
      <c r="D27" s="158"/>
      <c r="E27" s="160" t="s">
        <v>1</v>
      </c>
      <c r="F27" s="160"/>
      <c r="G27" s="160"/>
      <c r="H27" s="160"/>
      <c r="I27" s="158"/>
      <c r="J27" s="158"/>
      <c r="K27" s="158"/>
      <c r="L27" s="161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</row>
    <row r="28" spans="1:31" s="151" customFormat="1" ht="6.95" hidden="1" customHeight="1">
      <c r="A28" s="147"/>
      <c r="B28" s="148"/>
      <c r="C28" s="147"/>
      <c r="D28" s="147"/>
      <c r="E28" s="147"/>
      <c r="F28" s="147"/>
      <c r="G28" s="147"/>
      <c r="H28" s="147"/>
      <c r="I28" s="147"/>
      <c r="J28" s="147"/>
      <c r="K28" s="147"/>
      <c r="L28" s="150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</row>
    <row r="29" spans="1:31" s="151" customFormat="1" ht="6.95" hidden="1" customHeight="1">
      <c r="A29" s="147"/>
      <c r="B29" s="148"/>
      <c r="C29" s="147"/>
      <c r="D29" s="163"/>
      <c r="E29" s="163"/>
      <c r="F29" s="163"/>
      <c r="G29" s="163"/>
      <c r="H29" s="163"/>
      <c r="I29" s="163"/>
      <c r="J29" s="163"/>
      <c r="K29" s="163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pans="1:31" s="151" customFormat="1" ht="25.35" hidden="1" customHeight="1">
      <c r="A30" s="147"/>
      <c r="B30" s="148"/>
      <c r="C30" s="147"/>
      <c r="D30" s="164" t="s">
        <v>37</v>
      </c>
      <c r="E30" s="147"/>
      <c r="F30" s="147"/>
      <c r="G30" s="147"/>
      <c r="H30" s="147"/>
      <c r="I30" s="147"/>
      <c r="J30" s="165">
        <f>ROUND(J117, 2)</f>
        <v>0</v>
      </c>
      <c r="K30" s="147"/>
      <c r="L30" s="150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</row>
    <row r="31" spans="1:31" s="151" customFormat="1" ht="6.95" hidden="1" customHeight="1">
      <c r="A31" s="147"/>
      <c r="B31" s="148"/>
      <c r="C31" s="147"/>
      <c r="D31" s="163"/>
      <c r="E31" s="163"/>
      <c r="F31" s="163"/>
      <c r="G31" s="163"/>
      <c r="H31" s="163"/>
      <c r="I31" s="163"/>
      <c r="J31" s="163"/>
      <c r="K31" s="163"/>
      <c r="L31" s="150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</row>
    <row r="32" spans="1:31" s="151" customFormat="1" ht="14.45" hidden="1" customHeight="1">
      <c r="A32" s="147"/>
      <c r="B32" s="148"/>
      <c r="C32" s="147"/>
      <c r="D32" s="147"/>
      <c r="E32" s="147"/>
      <c r="F32" s="166" t="s">
        <v>39</v>
      </c>
      <c r="G32" s="147"/>
      <c r="H32" s="147"/>
      <c r="I32" s="166" t="s">
        <v>38</v>
      </c>
      <c r="J32" s="166" t="s">
        <v>40</v>
      </c>
      <c r="K32" s="147"/>
      <c r="L32" s="150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</row>
    <row r="33" spans="1:31" s="151" customFormat="1" ht="14.45" hidden="1" customHeight="1">
      <c r="A33" s="147"/>
      <c r="B33" s="148"/>
      <c r="C33" s="147"/>
      <c r="D33" s="167" t="s">
        <v>41</v>
      </c>
      <c r="E33" s="144" t="s">
        <v>42</v>
      </c>
      <c r="F33" s="168">
        <f>ROUND((SUM(BE117:BE124)),  2)</f>
        <v>0</v>
      </c>
      <c r="G33" s="147"/>
      <c r="H33" s="147"/>
      <c r="I33" s="169">
        <v>0.21</v>
      </c>
      <c r="J33" s="168">
        <f>ROUND(((SUM(BE117:BE124))*I33),  2)</f>
        <v>0</v>
      </c>
      <c r="K33" s="147"/>
      <c r="L33" s="150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</row>
    <row r="34" spans="1:31" s="151" customFormat="1" ht="14.45" hidden="1" customHeight="1">
      <c r="A34" s="147"/>
      <c r="B34" s="148"/>
      <c r="C34" s="147"/>
      <c r="D34" s="147"/>
      <c r="E34" s="144" t="s">
        <v>43</v>
      </c>
      <c r="F34" s="168">
        <f>ROUND((SUM(BF117:BF124)),  2)</f>
        <v>0</v>
      </c>
      <c r="G34" s="147"/>
      <c r="H34" s="147"/>
      <c r="I34" s="169">
        <v>0.15</v>
      </c>
      <c r="J34" s="168">
        <f>ROUND(((SUM(BF117:BF124))*I34),  2)</f>
        <v>0</v>
      </c>
      <c r="K34" s="147"/>
      <c r="L34" s="150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</row>
    <row r="35" spans="1:31" s="151" customFormat="1" ht="14.45" hidden="1" customHeight="1">
      <c r="A35" s="147"/>
      <c r="B35" s="148"/>
      <c r="C35" s="147"/>
      <c r="D35" s="147"/>
      <c r="E35" s="144" t="s">
        <v>44</v>
      </c>
      <c r="F35" s="168">
        <f>ROUND((SUM(BG117:BG124)),  2)</f>
        <v>0</v>
      </c>
      <c r="G35" s="147"/>
      <c r="H35" s="147"/>
      <c r="I35" s="169">
        <v>0.21</v>
      </c>
      <c r="J35" s="168">
        <f>0</f>
        <v>0</v>
      </c>
      <c r="K35" s="147"/>
      <c r="L35" s="150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</row>
    <row r="36" spans="1:31" s="151" customFormat="1" ht="14.45" hidden="1" customHeight="1">
      <c r="A36" s="147"/>
      <c r="B36" s="148"/>
      <c r="C36" s="147"/>
      <c r="D36" s="147"/>
      <c r="E36" s="144" t="s">
        <v>45</v>
      </c>
      <c r="F36" s="168">
        <f>ROUND((SUM(BH117:BH124)),  2)</f>
        <v>0</v>
      </c>
      <c r="G36" s="147"/>
      <c r="H36" s="147"/>
      <c r="I36" s="169">
        <v>0.15</v>
      </c>
      <c r="J36" s="168">
        <f>0</f>
        <v>0</v>
      </c>
      <c r="K36" s="147"/>
      <c r="L36" s="150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</row>
    <row r="37" spans="1:31" s="151" customFormat="1" ht="14.45" hidden="1" customHeight="1">
      <c r="A37" s="147"/>
      <c r="B37" s="148"/>
      <c r="C37" s="147"/>
      <c r="D37" s="147"/>
      <c r="E37" s="144" t="s">
        <v>46</v>
      </c>
      <c r="F37" s="168">
        <f>ROUND((SUM(BI117:BI124)),  2)</f>
        <v>0</v>
      </c>
      <c r="G37" s="147"/>
      <c r="H37" s="147"/>
      <c r="I37" s="169">
        <v>0</v>
      </c>
      <c r="J37" s="168">
        <f>0</f>
        <v>0</v>
      </c>
      <c r="K37" s="147"/>
      <c r="L37" s="150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</row>
    <row r="38" spans="1:31" s="151" customFormat="1" ht="6.95" hidden="1" customHeight="1">
      <c r="A38" s="147"/>
      <c r="B38" s="148"/>
      <c r="C38" s="147"/>
      <c r="D38" s="147"/>
      <c r="E38" s="147"/>
      <c r="F38" s="147"/>
      <c r="G38" s="147"/>
      <c r="H38" s="147"/>
      <c r="I38" s="147"/>
      <c r="J38" s="147"/>
      <c r="K38" s="147"/>
      <c r="L38" s="150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</row>
    <row r="39" spans="1:31" s="151" customFormat="1" ht="25.35" hidden="1" customHeight="1">
      <c r="A39" s="147"/>
      <c r="B39" s="148"/>
      <c r="C39" s="170"/>
      <c r="D39" s="171" t="s">
        <v>47</v>
      </c>
      <c r="E39" s="172"/>
      <c r="F39" s="172"/>
      <c r="G39" s="173" t="s">
        <v>48</v>
      </c>
      <c r="H39" s="174" t="s">
        <v>49</v>
      </c>
      <c r="I39" s="172"/>
      <c r="J39" s="175">
        <f>SUM(J30:J37)</f>
        <v>0</v>
      </c>
      <c r="K39" s="176"/>
      <c r="L39" s="150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</row>
    <row r="40" spans="1:31" s="151" customFormat="1" ht="14.45" hidden="1" customHeight="1">
      <c r="A40" s="147"/>
      <c r="B40" s="148"/>
      <c r="C40" s="147"/>
      <c r="D40" s="147"/>
      <c r="E40" s="147"/>
      <c r="F40" s="147"/>
      <c r="G40" s="147"/>
      <c r="H40" s="147"/>
      <c r="I40" s="147"/>
      <c r="J40" s="147"/>
      <c r="K40" s="147"/>
      <c r="L40" s="150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</row>
    <row r="41" spans="1:31" ht="14.45" hidden="1" customHeight="1">
      <c r="B41" s="141"/>
      <c r="L41" s="141"/>
    </row>
    <row r="42" spans="1:31" ht="14.45" hidden="1" customHeight="1">
      <c r="B42" s="141"/>
      <c r="L42" s="141"/>
    </row>
    <row r="43" spans="1:31" ht="14.45" hidden="1" customHeight="1">
      <c r="B43" s="141"/>
      <c r="L43" s="141"/>
    </row>
    <row r="44" spans="1:31" ht="14.45" hidden="1" customHeight="1">
      <c r="B44" s="141"/>
      <c r="L44" s="141"/>
    </row>
    <row r="45" spans="1:31" ht="14.45" hidden="1" customHeight="1">
      <c r="B45" s="141"/>
      <c r="L45" s="141"/>
    </row>
    <row r="46" spans="1:31" ht="14.45" hidden="1" customHeight="1">
      <c r="B46" s="141"/>
      <c r="L46" s="141"/>
    </row>
    <row r="47" spans="1:31" ht="14.45" hidden="1" customHeight="1">
      <c r="B47" s="141"/>
      <c r="L47" s="141"/>
    </row>
    <row r="48" spans="1:31" ht="14.45" hidden="1" customHeight="1">
      <c r="B48" s="141"/>
      <c r="L48" s="141"/>
    </row>
    <row r="49" spans="1:31" ht="14.45" hidden="1" customHeight="1">
      <c r="B49" s="141"/>
      <c r="L49" s="141"/>
    </row>
    <row r="50" spans="1:31" s="151" customFormat="1" ht="14.45" hidden="1" customHeight="1">
      <c r="B50" s="150"/>
      <c r="D50" s="177" t="s">
        <v>50</v>
      </c>
      <c r="E50" s="178"/>
      <c r="F50" s="178"/>
      <c r="G50" s="177" t="s">
        <v>51</v>
      </c>
      <c r="H50" s="178"/>
      <c r="I50" s="178"/>
      <c r="J50" s="178"/>
      <c r="K50" s="178"/>
      <c r="L50" s="150"/>
    </row>
    <row r="51" spans="1:31" ht="11.25" hidden="1">
      <c r="B51" s="141"/>
      <c r="L51" s="141"/>
    </row>
    <row r="52" spans="1:31" ht="11.25" hidden="1">
      <c r="B52" s="141"/>
      <c r="L52" s="141"/>
    </row>
    <row r="53" spans="1:31" ht="11.25" hidden="1">
      <c r="B53" s="141"/>
      <c r="L53" s="141"/>
    </row>
    <row r="54" spans="1:31" ht="11.25" hidden="1">
      <c r="B54" s="141"/>
      <c r="L54" s="141"/>
    </row>
    <row r="55" spans="1:31" ht="11.25" hidden="1">
      <c r="B55" s="141"/>
      <c r="L55" s="141"/>
    </row>
    <row r="56" spans="1:31" ht="11.25" hidden="1">
      <c r="B56" s="141"/>
      <c r="L56" s="141"/>
    </row>
    <row r="57" spans="1:31" ht="11.25" hidden="1">
      <c r="B57" s="141"/>
      <c r="L57" s="141"/>
    </row>
    <row r="58" spans="1:31" ht="11.25" hidden="1">
      <c r="B58" s="141"/>
      <c r="L58" s="141"/>
    </row>
    <row r="59" spans="1:31" ht="11.25" hidden="1">
      <c r="B59" s="141"/>
      <c r="L59" s="141"/>
    </row>
    <row r="60" spans="1:31" ht="11.25" hidden="1">
      <c r="B60" s="141"/>
      <c r="L60" s="141"/>
    </row>
    <row r="61" spans="1:31" s="151" customFormat="1" ht="12.75" hidden="1">
      <c r="A61" s="147"/>
      <c r="B61" s="148"/>
      <c r="C61" s="147"/>
      <c r="D61" s="179" t="s">
        <v>52</v>
      </c>
      <c r="E61" s="180"/>
      <c r="F61" s="181" t="s">
        <v>53</v>
      </c>
      <c r="G61" s="179" t="s">
        <v>52</v>
      </c>
      <c r="H61" s="180"/>
      <c r="I61" s="180"/>
      <c r="J61" s="182" t="s">
        <v>53</v>
      </c>
      <c r="K61" s="180"/>
      <c r="L61" s="150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</row>
    <row r="62" spans="1:31" ht="11.25" hidden="1">
      <c r="B62" s="141"/>
      <c r="L62" s="141"/>
    </row>
    <row r="63" spans="1:31" ht="11.25" hidden="1">
      <c r="B63" s="141"/>
      <c r="L63" s="141"/>
    </row>
    <row r="64" spans="1:31" ht="11.25" hidden="1">
      <c r="B64" s="141"/>
      <c r="L64" s="141"/>
    </row>
    <row r="65" spans="1:31" s="151" customFormat="1" ht="12.75" hidden="1">
      <c r="A65" s="147"/>
      <c r="B65" s="148"/>
      <c r="C65" s="147"/>
      <c r="D65" s="177" t="s">
        <v>54</v>
      </c>
      <c r="E65" s="183"/>
      <c r="F65" s="183"/>
      <c r="G65" s="177" t="s">
        <v>55</v>
      </c>
      <c r="H65" s="183"/>
      <c r="I65" s="183"/>
      <c r="J65" s="183"/>
      <c r="K65" s="183"/>
      <c r="L65" s="150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</row>
    <row r="66" spans="1:31" ht="11.25" hidden="1">
      <c r="B66" s="141"/>
      <c r="L66" s="141"/>
    </row>
    <row r="67" spans="1:31" ht="11.25" hidden="1">
      <c r="B67" s="141"/>
      <c r="L67" s="141"/>
    </row>
    <row r="68" spans="1:31" ht="11.25" hidden="1">
      <c r="B68" s="141"/>
      <c r="L68" s="141"/>
    </row>
    <row r="69" spans="1:31" ht="11.25" hidden="1">
      <c r="B69" s="141"/>
      <c r="L69" s="141"/>
    </row>
    <row r="70" spans="1:31" ht="11.25" hidden="1">
      <c r="B70" s="141"/>
      <c r="L70" s="141"/>
    </row>
    <row r="71" spans="1:31" ht="11.25" hidden="1">
      <c r="B71" s="141"/>
      <c r="L71" s="141"/>
    </row>
    <row r="72" spans="1:31" ht="11.25" hidden="1">
      <c r="B72" s="141"/>
      <c r="L72" s="141"/>
    </row>
    <row r="73" spans="1:31" ht="11.25" hidden="1">
      <c r="B73" s="141"/>
      <c r="L73" s="141"/>
    </row>
    <row r="74" spans="1:31" ht="11.25" hidden="1">
      <c r="B74" s="141"/>
      <c r="L74" s="141"/>
    </row>
    <row r="75" spans="1:31" ht="11.25" hidden="1">
      <c r="B75" s="141"/>
      <c r="L75" s="141"/>
    </row>
    <row r="76" spans="1:31" s="151" customFormat="1" ht="12.75" hidden="1">
      <c r="A76" s="147"/>
      <c r="B76" s="148"/>
      <c r="C76" s="147"/>
      <c r="D76" s="179" t="s">
        <v>52</v>
      </c>
      <c r="E76" s="180"/>
      <c r="F76" s="181" t="s">
        <v>53</v>
      </c>
      <c r="G76" s="179" t="s">
        <v>52</v>
      </c>
      <c r="H76" s="180"/>
      <c r="I76" s="180"/>
      <c r="J76" s="182" t="s">
        <v>53</v>
      </c>
      <c r="K76" s="180"/>
      <c r="L76" s="150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</row>
    <row r="77" spans="1:31" s="151" customFormat="1" ht="14.45" hidden="1" customHeight="1">
      <c r="A77" s="14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150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</row>
    <row r="78" spans="1:31" ht="11.25" hidden="1"/>
    <row r="79" spans="1:31" ht="11.25" hidden="1"/>
    <row r="80" spans="1:31" ht="11.25" hidden="1"/>
    <row r="81" spans="1:47" s="151" customFormat="1" ht="6.95" customHeight="1">
      <c r="A81" s="14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150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</row>
    <row r="82" spans="1:47" s="151" customFormat="1" ht="24.95" customHeight="1">
      <c r="A82" s="147"/>
      <c r="B82" s="148"/>
      <c r="C82" s="142" t="s">
        <v>142</v>
      </c>
      <c r="D82" s="147"/>
      <c r="E82" s="147"/>
      <c r="F82" s="147"/>
      <c r="G82" s="147"/>
      <c r="H82" s="147"/>
      <c r="I82" s="147"/>
      <c r="J82" s="147"/>
      <c r="K82" s="147"/>
      <c r="L82" s="150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47" s="151" customFormat="1" ht="6.95" customHeight="1">
      <c r="A83" s="147"/>
      <c r="B83" s="148"/>
      <c r="C83" s="147"/>
      <c r="D83" s="147"/>
      <c r="E83" s="147"/>
      <c r="F83" s="147"/>
      <c r="G83" s="147"/>
      <c r="H83" s="147"/>
      <c r="I83" s="147"/>
      <c r="J83" s="147"/>
      <c r="K83" s="147"/>
      <c r="L83" s="150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</row>
    <row r="84" spans="1:47" s="151" customFormat="1" ht="12" customHeight="1">
      <c r="A84" s="147"/>
      <c r="B84" s="148"/>
      <c r="C84" s="144" t="s">
        <v>16</v>
      </c>
      <c r="D84" s="147"/>
      <c r="E84" s="147"/>
      <c r="F84" s="147"/>
      <c r="G84" s="147"/>
      <c r="H84" s="147"/>
      <c r="I84" s="147"/>
      <c r="J84" s="147"/>
      <c r="K84" s="147"/>
      <c r="L84" s="150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</row>
    <row r="85" spans="1:47" s="151" customFormat="1" ht="16.5" customHeight="1">
      <c r="A85" s="147"/>
      <c r="B85" s="148"/>
      <c r="C85" s="147"/>
      <c r="D85" s="147"/>
      <c r="E85" s="145" t="str">
        <f>E7</f>
        <v>Rekonstrukce měnírny Sad Boženy Němcové</v>
      </c>
      <c r="F85" s="146"/>
      <c r="G85" s="146"/>
      <c r="H85" s="146"/>
      <c r="I85" s="147"/>
      <c r="J85" s="147"/>
      <c r="K85" s="147"/>
      <c r="L85" s="150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</row>
    <row r="86" spans="1:47" s="151" customFormat="1" ht="12" customHeight="1">
      <c r="A86" s="147"/>
      <c r="B86" s="148"/>
      <c r="C86" s="144" t="s">
        <v>138</v>
      </c>
      <c r="D86" s="147"/>
      <c r="E86" s="147"/>
      <c r="F86" s="147"/>
      <c r="G86" s="147"/>
      <c r="H86" s="147"/>
      <c r="I86" s="147"/>
      <c r="J86" s="147"/>
      <c r="K86" s="147"/>
      <c r="L86" s="150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</row>
    <row r="87" spans="1:47" s="151" customFormat="1" ht="16.5" customHeight="1">
      <c r="A87" s="147"/>
      <c r="B87" s="148"/>
      <c r="C87" s="147"/>
      <c r="D87" s="147"/>
      <c r="E87" s="152" t="str">
        <f>E9</f>
        <v>PS6 - Dálkové ovládání a poruchová signalizace</v>
      </c>
      <c r="F87" s="149"/>
      <c r="G87" s="149"/>
      <c r="H87" s="149"/>
      <c r="I87" s="147"/>
      <c r="J87" s="147"/>
      <c r="K87" s="147"/>
      <c r="L87" s="150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</row>
    <row r="88" spans="1:47" s="151" customFormat="1" ht="6.95" customHeight="1">
      <c r="A88" s="147"/>
      <c r="B88" s="148"/>
      <c r="C88" s="147"/>
      <c r="D88" s="147"/>
      <c r="E88" s="147"/>
      <c r="F88" s="147"/>
      <c r="G88" s="147"/>
      <c r="H88" s="147"/>
      <c r="I88" s="147"/>
      <c r="J88" s="147"/>
      <c r="K88" s="147"/>
      <c r="L88" s="150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</row>
    <row r="89" spans="1:47" s="151" customFormat="1" ht="12" customHeight="1">
      <c r="A89" s="147"/>
      <c r="B89" s="148"/>
      <c r="C89" s="144" t="s">
        <v>20</v>
      </c>
      <c r="D89" s="147"/>
      <c r="E89" s="147"/>
      <c r="F89" s="153" t="str">
        <f>F12</f>
        <v xml:space="preserve"> </v>
      </c>
      <c r="G89" s="147"/>
      <c r="H89" s="147"/>
      <c r="I89" s="144" t="s">
        <v>22</v>
      </c>
      <c r="J89" s="154" t="str">
        <f>IF(J12="","",J12)</f>
        <v>30. 6. 2020</v>
      </c>
      <c r="K89" s="147"/>
      <c r="L89" s="150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</row>
    <row r="90" spans="1:47" s="151" customFormat="1" ht="6.95" customHeight="1">
      <c r="A90" s="147"/>
      <c r="B90" s="148"/>
      <c r="C90" s="147"/>
      <c r="D90" s="147"/>
      <c r="E90" s="147"/>
      <c r="F90" s="147"/>
      <c r="G90" s="147"/>
      <c r="H90" s="147"/>
      <c r="I90" s="147"/>
      <c r="J90" s="147"/>
      <c r="K90" s="147"/>
      <c r="L90" s="150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</row>
    <row r="91" spans="1:47" s="151" customFormat="1" ht="15.2" customHeight="1">
      <c r="A91" s="147"/>
      <c r="B91" s="148"/>
      <c r="C91" s="144" t="s">
        <v>24</v>
      </c>
      <c r="D91" s="147"/>
      <c r="E91" s="147"/>
      <c r="F91" s="153" t="str">
        <f>E15</f>
        <v>Dopravní podnik Ostrava a.s.</v>
      </c>
      <c r="G91" s="147"/>
      <c r="H91" s="147"/>
      <c r="I91" s="144" t="s">
        <v>30</v>
      </c>
      <c r="J91" s="188" t="str">
        <f>E21</f>
        <v>Ing. Jaromír Ferdian</v>
      </c>
      <c r="K91" s="147"/>
      <c r="L91" s="150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</row>
    <row r="92" spans="1:47" s="151" customFormat="1" ht="15.2" customHeight="1">
      <c r="A92" s="147"/>
      <c r="B92" s="148"/>
      <c r="C92" s="144" t="s">
        <v>28</v>
      </c>
      <c r="D92" s="147"/>
      <c r="E92" s="147"/>
      <c r="F92" s="262" t="str">
        <f>IF(E18="","",E18)</f>
        <v>Vyplň údaj</v>
      </c>
      <c r="G92" s="147"/>
      <c r="H92" s="147"/>
      <c r="I92" s="144" t="s">
        <v>33</v>
      </c>
      <c r="J92" s="263" t="str">
        <f>E24</f>
        <v xml:space="preserve"> </v>
      </c>
      <c r="K92" s="147"/>
      <c r="L92" s="150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</row>
    <row r="93" spans="1:47" s="151" customFormat="1" ht="10.35" customHeight="1">
      <c r="A93" s="147"/>
      <c r="B93" s="148"/>
      <c r="C93" s="147"/>
      <c r="D93" s="147"/>
      <c r="E93" s="147"/>
      <c r="F93" s="147"/>
      <c r="G93" s="147"/>
      <c r="H93" s="147"/>
      <c r="I93" s="147"/>
      <c r="J93" s="147"/>
      <c r="K93" s="147"/>
      <c r="L93" s="150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</row>
    <row r="94" spans="1:47" s="151" customFormat="1" ht="29.25" customHeight="1">
      <c r="A94" s="147"/>
      <c r="B94" s="148"/>
      <c r="C94" s="189" t="s">
        <v>143</v>
      </c>
      <c r="D94" s="170"/>
      <c r="E94" s="170"/>
      <c r="F94" s="170"/>
      <c r="G94" s="170"/>
      <c r="H94" s="170"/>
      <c r="I94" s="170"/>
      <c r="J94" s="190" t="s">
        <v>144</v>
      </c>
      <c r="K94" s="170"/>
      <c r="L94" s="150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</row>
    <row r="95" spans="1:47" s="151" customFormat="1" ht="10.35" customHeight="1">
      <c r="A95" s="147"/>
      <c r="B95" s="148"/>
      <c r="C95" s="147"/>
      <c r="D95" s="147"/>
      <c r="E95" s="147"/>
      <c r="F95" s="147"/>
      <c r="G95" s="147"/>
      <c r="H95" s="147"/>
      <c r="I95" s="147"/>
      <c r="J95" s="147"/>
      <c r="K95" s="147"/>
      <c r="L95" s="150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</row>
    <row r="96" spans="1:47" s="151" customFormat="1" ht="22.9" customHeight="1">
      <c r="A96" s="147"/>
      <c r="B96" s="148"/>
      <c r="C96" s="191" t="s">
        <v>145</v>
      </c>
      <c r="D96" s="147"/>
      <c r="E96" s="147"/>
      <c r="F96" s="147"/>
      <c r="G96" s="147"/>
      <c r="H96" s="147"/>
      <c r="I96" s="147"/>
      <c r="J96" s="165">
        <f>J117</f>
        <v>0</v>
      </c>
      <c r="K96" s="147"/>
      <c r="L96" s="150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U96" s="138" t="s">
        <v>146</v>
      </c>
    </row>
    <row r="97" spans="1:31" s="192" customFormat="1" ht="24.95" customHeight="1">
      <c r="B97" s="193"/>
      <c r="D97" s="194" t="s">
        <v>2643</v>
      </c>
      <c r="E97" s="195"/>
      <c r="F97" s="195"/>
      <c r="G97" s="195"/>
      <c r="H97" s="195"/>
      <c r="I97" s="195"/>
      <c r="J97" s="196">
        <f>J118</f>
        <v>0</v>
      </c>
      <c r="L97" s="193"/>
    </row>
    <row r="98" spans="1:31" s="151" customFormat="1" ht="21.75" customHeight="1">
      <c r="A98" s="147"/>
      <c r="B98" s="148"/>
      <c r="C98" s="147"/>
      <c r="D98" s="147"/>
      <c r="E98" s="147"/>
      <c r="F98" s="147"/>
      <c r="G98" s="147"/>
      <c r="H98" s="147"/>
      <c r="I98" s="147"/>
      <c r="J98" s="147"/>
      <c r="K98" s="147"/>
      <c r="L98" s="150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</row>
    <row r="99" spans="1:31" s="151" customFormat="1" ht="6.95" customHeight="1">
      <c r="A99" s="147"/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50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</row>
    <row r="103" spans="1:31" s="151" customFormat="1" ht="6.95" customHeight="1">
      <c r="A103" s="147"/>
      <c r="B103" s="186"/>
      <c r="C103" s="187"/>
      <c r="D103" s="187"/>
      <c r="E103" s="187"/>
      <c r="F103" s="187"/>
      <c r="G103" s="187"/>
      <c r="H103" s="187"/>
      <c r="I103" s="187"/>
      <c r="J103" s="187"/>
      <c r="K103" s="187"/>
      <c r="L103" s="150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</row>
    <row r="104" spans="1:31" s="151" customFormat="1" ht="24.95" customHeight="1">
      <c r="A104" s="147"/>
      <c r="B104" s="148"/>
      <c r="C104" s="142" t="s">
        <v>172</v>
      </c>
      <c r="D104" s="147"/>
      <c r="E104" s="147"/>
      <c r="F104" s="147"/>
      <c r="G104" s="147"/>
      <c r="H104" s="147"/>
      <c r="I104" s="147"/>
      <c r="J104" s="147"/>
      <c r="K104" s="147"/>
      <c r="L104" s="150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</row>
    <row r="105" spans="1:31" s="151" customFormat="1" ht="6.95" customHeight="1">
      <c r="A105" s="147"/>
      <c r="B105" s="148"/>
      <c r="C105" s="147"/>
      <c r="D105" s="147"/>
      <c r="E105" s="147"/>
      <c r="F105" s="147"/>
      <c r="G105" s="147"/>
      <c r="H105" s="147"/>
      <c r="I105" s="147"/>
      <c r="J105" s="147"/>
      <c r="K105" s="147"/>
      <c r="L105" s="150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</row>
    <row r="106" spans="1:31" s="151" customFormat="1" ht="12" customHeight="1">
      <c r="A106" s="147"/>
      <c r="B106" s="148"/>
      <c r="C106" s="144" t="s">
        <v>16</v>
      </c>
      <c r="D106" s="147"/>
      <c r="E106" s="147"/>
      <c r="F106" s="147"/>
      <c r="G106" s="147"/>
      <c r="H106" s="147"/>
      <c r="I106" s="147"/>
      <c r="J106" s="147"/>
      <c r="K106" s="147"/>
      <c r="L106" s="150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</row>
    <row r="107" spans="1:31" s="151" customFormat="1" ht="16.5" customHeight="1">
      <c r="A107" s="147"/>
      <c r="B107" s="148"/>
      <c r="C107" s="147"/>
      <c r="D107" s="147"/>
      <c r="E107" s="145" t="str">
        <f>E7</f>
        <v>Rekonstrukce měnírny Sad Boženy Němcové</v>
      </c>
      <c r="F107" s="146"/>
      <c r="G107" s="146"/>
      <c r="H107" s="146"/>
      <c r="I107" s="147"/>
      <c r="J107" s="147"/>
      <c r="K107" s="147"/>
      <c r="L107" s="150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</row>
    <row r="108" spans="1:31" s="151" customFormat="1" ht="12" customHeight="1">
      <c r="A108" s="147"/>
      <c r="B108" s="148"/>
      <c r="C108" s="144" t="s">
        <v>138</v>
      </c>
      <c r="D108" s="147"/>
      <c r="E108" s="147"/>
      <c r="F108" s="147"/>
      <c r="G108" s="147"/>
      <c r="H108" s="147"/>
      <c r="I108" s="147"/>
      <c r="J108" s="147"/>
      <c r="K108" s="147"/>
      <c r="L108" s="150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</row>
    <row r="109" spans="1:31" s="151" customFormat="1" ht="16.5" customHeight="1">
      <c r="A109" s="147"/>
      <c r="B109" s="148"/>
      <c r="C109" s="147"/>
      <c r="D109" s="147"/>
      <c r="E109" s="152" t="str">
        <f>E9</f>
        <v>PS6 - Dálkové ovládání a poruchová signalizace</v>
      </c>
      <c r="F109" s="149"/>
      <c r="G109" s="149"/>
      <c r="H109" s="149"/>
      <c r="I109" s="147"/>
      <c r="J109" s="147"/>
      <c r="K109" s="147"/>
      <c r="L109" s="150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</row>
    <row r="110" spans="1:31" s="151" customFormat="1" ht="6.95" customHeight="1">
      <c r="A110" s="147"/>
      <c r="B110" s="148"/>
      <c r="C110" s="147"/>
      <c r="D110" s="147"/>
      <c r="E110" s="147"/>
      <c r="F110" s="147"/>
      <c r="G110" s="147"/>
      <c r="H110" s="147"/>
      <c r="I110" s="147"/>
      <c r="J110" s="147"/>
      <c r="K110" s="147"/>
      <c r="L110" s="150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</row>
    <row r="111" spans="1:31" s="151" customFormat="1" ht="12" customHeight="1">
      <c r="A111" s="147"/>
      <c r="B111" s="148"/>
      <c r="C111" s="144" t="s">
        <v>20</v>
      </c>
      <c r="D111" s="147"/>
      <c r="E111" s="147"/>
      <c r="F111" s="153" t="str">
        <f>F12</f>
        <v xml:space="preserve"> </v>
      </c>
      <c r="G111" s="147"/>
      <c r="H111" s="147"/>
      <c r="I111" s="144" t="s">
        <v>22</v>
      </c>
      <c r="J111" s="154" t="str">
        <f>IF(J12="","",J12)</f>
        <v>30. 6. 2020</v>
      </c>
      <c r="K111" s="147"/>
      <c r="L111" s="150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</row>
    <row r="112" spans="1:31" s="151" customFormat="1" ht="6.95" customHeight="1">
      <c r="A112" s="147"/>
      <c r="B112" s="148"/>
      <c r="C112" s="147"/>
      <c r="D112" s="147"/>
      <c r="E112" s="147"/>
      <c r="F112" s="147"/>
      <c r="G112" s="147"/>
      <c r="H112" s="147"/>
      <c r="I112" s="147"/>
      <c r="J112" s="147"/>
      <c r="K112" s="147"/>
      <c r="L112" s="150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</row>
    <row r="113" spans="1:65" s="151" customFormat="1" ht="15.2" customHeight="1">
      <c r="A113" s="147"/>
      <c r="B113" s="148"/>
      <c r="C113" s="144" t="s">
        <v>24</v>
      </c>
      <c r="D113" s="147"/>
      <c r="E113" s="147"/>
      <c r="F113" s="153" t="str">
        <f>E15</f>
        <v>Dopravní podnik Ostrava a.s.</v>
      </c>
      <c r="G113" s="147"/>
      <c r="H113" s="147"/>
      <c r="I113" s="144" t="s">
        <v>30</v>
      </c>
      <c r="J113" s="188" t="str">
        <f>E21</f>
        <v>Ing. Jaromír Ferdian</v>
      </c>
      <c r="K113" s="147"/>
      <c r="L113" s="150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</row>
    <row r="114" spans="1:65" s="151" customFormat="1" ht="15.2" customHeight="1">
      <c r="A114" s="147"/>
      <c r="B114" s="148"/>
      <c r="C114" s="144" t="s">
        <v>28</v>
      </c>
      <c r="D114" s="147"/>
      <c r="E114" s="147"/>
      <c r="F114" s="262" t="str">
        <f>IF(E18="","",E18)</f>
        <v>Vyplň údaj</v>
      </c>
      <c r="G114" s="147"/>
      <c r="H114" s="147"/>
      <c r="I114" s="144" t="s">
        <v>33</v>
      </c>
      <c r="J114" s="263" t="str">
        <f>E24</f>
        <v xml:space="preserve"> </v>
      </c>
      <c r="K114" s="147"/>
      <c r="L114" s="150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</row>
    <row r="115" spans="1:65" s="151" customFormat="1" ht="10.35" customHeight="1">
      <c r="A115" s="147"/>
      <c r="B115" s="148"/>
      <c r="C115" s="147"/>
      <c r="D115" s="147"/>
      <c r="E115" s="147"/>
      <c r="F115" s="147"/>
      <c r="G115" s="147"/>
      <c r="H115" s="147"/>
      <c r="I115" s="147"/>
      <c r="J115" s="147"/>
      <c r="K115" s="147"/>
      <c r="L115" s="150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</row>
    <row r="116" spans="1:65" s="212" customFormat="1" ht="29.25" customHeight="1">
      <c r="A116" s="202"/>
      <c r="B116" s="203"/>
      <c r="C116" s="204" t="s">
        <v>173</v>
      </c>
      <c r="D116" s="205" t="s">
        <v>62</v>
      </c>
      <c r="E116" s="205" t="s">
        <v>58</v>
      </c>
      <c r="F116" s="205" t="s">
        <v>59</v>
      </c>
      <c r="G116" s="205" t="s">
        <v>174</v>
      </c>
      <c r="H116" s="205" t="s">
        <v>175</v>
      </c>
      <c r="I116" s="205" t="s">
        <v>176</v>
      </c>
      <c r="J116" s="206" t="s">
        <v>144</v>
      </c>
      <c r="K116" s="207" t="s">
        <v>177</v>
      </c>
      <c r="L116" s="208"/>
      <c r="M116" s="209" t="s">
        <v>1</v>
      </c>
      <c r="N116" s="210" t="s">
        <v>41</v>
      </c>
      <c r="O116" s="210" t="s">
        <v>178</v>
      </c>
      <c r="P116" s="210" t="s">
        <v>179</v>
      </c>
      <c r="Q116" s="210" t="s">
        <v>180</v>
      </c>
      <c r="R116" s="210" t="s">
        <v>181</v>
      </c>
      <c r="S116" s="210" t="s">
        <v>182</v>
      </c>
      <c r="T116" s="211" t="s">
        <v>183</v>
      </c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</row>
    <row r="117" spans="1:65" s="151" customFormat="1" ht="22.9" customHeight="1">
      <c r="A117" s="147"/>
      <c r="B117" s="148"/>
      <c r="C117" s="213" t="s">
        <v>184</v>
      </c>
      <c r="D117" s="147"/>
      <c r="E117" s="147"/>
      <c r="F117" s="147"/>
      <c r="G117" s="147"/>
      <c r="H117" s="147"/>
      <c r="I117" s="147"/>
      <c r="J117" s="214">
        <f>BK117</f>
        <v>0</v>
      </c>
      <c r="K117" s="147"/>
      <c r="L117" s="148"/>
      <c r="M117" s="215"/>
      <c r="N117" s="216"/>
      <c r="O117" s="163"/>
      <c r="P117" s="217">
        <f>P118</f>
        <v>0</v>
      </c>
      <c r="Q117" s="163"/>
      <c r="R117" s="217">
        <f>R118</f>
        <v>0</v>
      </c>
      <c r="S117" s="163"/>
      <c r="T117" s="218">
        <f>T118</f>
        <v>0</v>
      </c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  <c r="AT117" s="138" t="s">
        <v>76</v>
      </c>
      <c r="AU117" s="138" t="s">
        <v>146</v>
      </c>
      <c r="BK117" s="219">
        <f>BK118</f>
        <v>0</v>
      </c>
    </row>
    <row r="118" spans="1:65" s="220" customFormat="1" ht="25.9" customHeight="1">
      <c r="B118" s="221"/>
      <c r="D118" s="222" t="s">
        <v>76</v>
      </c>
      <c r="E118" s="223" t="s">
        <v>2066</v>
      </c>
      <c r="F118" s="223" t="s">
        <v>2644</v>
      </c>
      <c r="J118" s="224">
        <f>BK118</f>
        <v>0</v>
      </c>
      <c r="L118" s="221"/>
      <c r="M118" s="225"/>
      <c r="N118" s="226"/>
      <c r="O118" s="226"/>
      <c r="P118" s="227">
        <f>SUM(P119:P124)</f>
        <v>0</v>
      </c>
      <c r="Q118" s="226"/>
      <c r="R118" s="227">
        <f>SUM(R119:R124)</f>
        <v>0</v>
      </c>
      <c r="S118" s="226"/>
      <c r="T118" s="228">
        <f>SUM(T119:T124)</f>
        <v>0</v>
      </c>
      <c r="AR118" s="222" t="s">
        <v>84</v>
      </c>
      <c r="AT118" s="229" t="s">
        <v>76</v>
      </c>
      <c r="AU118" s="229" t="s">
        <v>77</v>
      </c>
      <c r="AY118" s="222" t="s">
        <v>187</v>
      </c>
      <c r="BK118" s="230">
        <f>SUM(BK119:BK124)</f>
        <v>0</v>
      </c>
    </row>
    <row r="119" spans="1:65" s="151" customFormat="1" ht="16.5" customHeight="1">
      <c r="A119" s="147"/>
      <c r="B119" s="148"/>
      <c r="C119" s="233" t="s">
        <v>77</v>
      </c>
      <c r="D119" s="233" t="s">
        <v>189</v>
      </c>
      <c r="E119" s="234" t="s">
        <v>2645</v>
      </c>
      <c r="F119" s="235" t="s">
        <v>2646</v>
      </c>
      <c r="G119" s="236" t="s">
        <v>2070</v>
      </c>
      <c r="H119" s="237">
        <v>1</v>
      </c>
      <c r="I119" s="88"/>
      <c r="J119" s="238">
        <f t="shared" ref="J119:J124" si="0">ROUND(I119*H119,2)</f>
        <v>0</v>
      </c>
      <c r="K119" s="239"/>
      <c r="L119" s="148"/>
      <c r="M119" s="240" t="s">
        <v>1</v>
      </c>
      <c r="N119" s="241" t="s">
        <v>42</v>
      </c>
      <c r="O119" s="242"/>
      <c r="P119" s="243">
        <f t="shared" ref="P119:P124" si="1">O119*H119</f>
        <v>0</v>
      </c>
      <c r="Q119" s="243">
        <v>0</v>
      </c>
      <c r="R119" s="243">
        <f t="shared" ref="R119:R124" si="2">Q119*H119</f>
        <v>0</v>
      </c>
      <c r="S119" s="243">
        <v>0</v>
      </c>
      <c r="T119" s="244">
        <f t="shared" ref="T119:T124" si="3">S119*H119</f>
        <v>0</v>
      </c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  <c r="AR119" s="245" t="s">
        <v>193</v>
      </c>
      <c r="AT119" s="245" t="s">
        <v>189</v>
      </c>
      <c r="AU119" s="245" t="s">
        <v>84</v>
      </c>
      <c r="AY119" s="138" t="s">
        <v>187</v>
      </c>
      <c r="BE119" s="246">
        <f t="shared" ref="BE119:BE124" si="4">IF(N119="základní",J119,0)</f>
        <v>0</v>
      </c>
      <c r="BF119" s="246">
        <f t="shared" ref="BF119:BF124" si="5">IF(N119="snížená",J119,0)</f>
        <v>0</v>
      </c>
      <c r="BG119" s="246">
        <f t="shared" ref="BG119:BG124" si="6">IF(N119="zákl. přenesená",J119,0)</f>
        <v>0</v>
      </c>
      <c r="BH119" s="246">
        <f t="shared" ref="BH119:BH124" si="7">IF(N119="sníž. přenesená",J119,0)</f>
        <v>0</v>
      </c>
      <c r="BI119" s="246">
        <f t="shared" ref="BI119:BI124" si="8">IF(N119="nulová",J119,0)</f>
        <v>0</v>
      </c>
      <c r="BJ119" s="138" t="s">
        <v>84</v>
      </c>
      <c r="BK119" s="246">
        <f t="shared" ref="BK119:BK124" si="9">ROUND(I119*H119,2)</f>
        <v>0</v>
      </c>
      <c r="BL119" s="138" t="s">
        <v>193</v>
      </c>
      <c r="BM119" s="245" t="s">
        <v>86</v>
      </c>
    </row>
    <row r="120" spans="1:65" s="151" customFormat="1" ht="16.5" customHeight="1">
      <c r="A120" s="147"/>
      <c r="B120" s="148"/>
      <c r="C120" s="233" t="s">
        <v>77</v>
      </c>
      <c r="D120" s="233" t="s">
        <v>189</v>
      </c>
      <c r="E120" s="234" t="s">
        <v>2638</v>
      </c>
      <c r="F120" s="235" t="s">
        <v>2639</v>
      </c>
      <c r="G120" s="236" t="s">
        <v>2194</v>
      </c>
      <c r="H120" s="237">
        <v>580</v>
      </c>
      <c r="I120" s="88"/>
      <c r="J120" s="238">
        <f t="shared" si="0"/>
        <v>0</v>
      </c>
      <c r="K120" s="239"/>
      <c r="L120" s="148"/>
      <c r="M120" s="240" t="s">
        <v>1</v>
      </c>
      <c r="N120" s="241" t="s">
        <v>42</v>
      </c>
      <c r="O120" s="242"/>
      <c r="P120" s="243">
        <f t="shared" si="1"/>
        <v>0</v>
      </c>
      <c r="Q120" s="243">
        <v>0</v>
      </c>
      <c r="R120" s="243">
        <f t="shared" si="2"/>
        <v>0</v>
      </c>
      <c r="S120" s="243">
        <v>0</v>
      </c>
      <c r="T120" s="244">
        <f t="shared" si="3"/>
        <v>0</v>
      </c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R120" s="245" t="s">
        <v>193</v>
      </c>
      <c r="AT120" s="245" t="s">
        <v>189</v>
      </c>
      <c r="AU120" s="245" t="s">
        <v>84</v>
      </c>
      <c r="AY120" s="138" t="s">
        <v>187</v>
      </c>
      <c r="BE120" s="246">
        <f t="shared" si="4"/>
        <v>0</v>
      </c>
      <c r="BF120" s="246">
        <f t="shared" si="5"/>
        <v>0</v>
      </c>
      <c r="BG120" s="246">
        <f t="shared" si="6"/>
        <v>0</v>
      </c>
      <c r="BH120" s="246">
        <f t="shared" si="7"/>
        <v>0</v>
      </c>
      <c r="BI120" s="246">
        <f t="shared" si="8"/>
        <v>0</v>
      </c>
      <c r="BJ120" s="138" t="s">
        <v>84</v>
      </c>
      <c r="BK120" s="246">
        <f t="shared" si="9"/>
        <v>0</v>
      </c>
      <c r="BL120" s="138" t="s">
        <v>193</v>
      </c>
      <c r="BM120" s="245" t="s">
        <v>276</v>
      </c>
    </row>
    <row r="121" spans="1:65" s="151" customFormat="1" ht="16.5" customHeight="1">
      <c r="A121" s="147"/>
      <c r="B121" s="148"/>
      <c r="C121" s="233" t="s">
        <v>77</v>
      </c>
      <c r="D121" s="233" t="s">
        <v>189</v>
      </c>
      <c r="E121" s="234" t="s">
        <v>2543</v>
      </c>
      <c r="F121" s="235" t="s">
        <v>2544</v>
      </c>
      <c r="G121" s="236" t="s">
        <v>2194</v>
      </c>
      <c r="H121" s="237">
        <v>64</v>
      </c>
      <c r="I121" s="88"/>
      <c r="J121" s="238">
        <f t="shared" si="0"/>
        <v>0</v>
      </c>
      <c r="K121" s="239"/>
      <c r="L121" s="148"/>
      <c r="M121" s="240" t="s">
        <v>1</v>
      </c>
      <c r="N121" s="241" t="s">
        <v>42</v>
      </c>
      <c r="O121" s="242"/>
      <c r="P121" s="243">
        <f t="shared" si="1"/>
        <v>0</v>
      </c>
      <c r="Q121" s="243">
        <v>0</v>
      </c>
      <c r="R121" s="243">
        <f t="shared" si="2"/>
        <v>0</v>
      </c>
      <c r="S121" s="243">
        <v>0</v>
      </c>
      <c r="T121" s="244">
        <f t="shared" si="3"/>
        <v>0</v>
      </c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R121" s="245" t="s">
        <v>193</v>
      </c>
      <c r="AT121" s="245" t="s">
        <v>189</v>
      </c>
      <c r="AU121" s="245" t="s">
        <v>84</v>
      </c>
      <c r="AY121" s="138" t="s">
        <v>187</v>
      </c>
      <c r="BE121" s="246">
        <f t="shared" si="4"/>
        <v>0</v>
      </c>
      <c r="BF121" s="246">
        <f t="shared" si="5"/>
        <v>0</v>
      </c>
      <c r="BG121" s="246">
        <f t="shared" si="6"/>
        <v>0</v>
      </c>
      <c r="BH121" s="246">
        <f t="shared" si="7"/>
        <v>0</v>
      </c>
      <c r="BI121" s="246">
        <f t="shared" si="8"/>
        <v>0</v>
      </c>
      <c r="BJ121" s="138" t="s">
        <v>84</v>
      </c>
      <c r="BK121" s="246">
        <f t="shared" si="9"/>
        <v>0</v>
      </c>
      <c r="BL121" s="138" t="s">
        <v>193</v>
      </c>
      <c r="BM121" s="245" t="s">
        <v>285</v>
      </c>
    </row>
    <row r="122" spans="1:65" s="151" customFormat="1" ht="21.75" customHeight="1">
      <c r="A122" s="147"/>
      <c r="B122" s="148"/>
      <c r="C122" s="233" t="s">
        <v>77</v>
      </c>
      <c r="D122" s="233" t="s">
        <v>189</v>
      </c>
      <c r="E122" s="234" t="s">
        <v>2647</v>
      </c>
      <c r="F122" s="235" t="s">
        <v>2648</v>
      </c>
      <c r="G122" s="236" t="s">
        <v>2194</v>
      </c>
      <c r="H122" s="237">
        <v>160</v>
      </c>
      <c r="I122" s="88"/>
      <c r="J122" s="238">
        <f t="shared" si="0"/>
        <v>0</v>
      </c>
      <c r="K122" s="239"/>
      <c r="L122" s="148"/>
      <c r="M122" s="240" t="s">
        <v>1</v>
      </c>
      <c r="N122" s="241" t="s">
        <v>42</v>
      </c>
      <c r="O122" s="242"/>
      <c r="P122" s="243">
        <f t="shared" si="1"/>
        <v>0</v>
      </c>
      <c r="Q122" s="243">
        <v>0</v>
      </c>
      <c r="R122" s="243">
        <f t="shared" si="2"/>
        <v>0</v>
      </c>
      <c r="S122" s="243">
        <v>0</v>
      </c>
      <c r="T122" s="244">
        <f t="shared" si="3"/>
        <v>0</v>
      </c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R122" s="245" t="s">
        <v>193</v>
      </c>
      <c r="AT122" s="245" t="s">
        <v>189</v>
      </c>
      <c r="AU122" s="245" t="s">
        <v>84</v>
      </c>
      <c r="AY122" s="138" t="s">
        <v>187</v>
      </c>
      <c r="BE122" s="246">
        <f t="shared" si="4"/>
        <v>0</v>
      </c>
      <c r="BF122" s="246">
        <f t="shared" si="5"/>
        <v>0</v>
      </c>
      <c r="BG122" s="246">
        <f t="shared" si="6"/>
        <v>0</v>
      </c>
      <c r="BH122" s="246">
        <f t="shared" si="7"/>
        <v>0</v>
      </c>
      <c r="BI122" s="246">
        <f t="shared" si="8"/>
        <v>0</v>
      </c>
      <c r="BJ122" s="138" t="s">
        <v>84</v>
      </c>
      <c r="BK122" s="246">
        <f t="shared" si="9"/>
        <v>0</v>
      </c>
      <c r="BL122" s="138" t="s">
        <v>193</v>
      </c>
      <c r="BM122" s="245" t="s">
        <v>293</v>
      </c>
    </row>
    <row r="123" spans="1:65" s="151" customFormat="1" ht="21.75" customHeight="1">
      <c r="A123" s="147"/>
      <c r="B123" s="148"/>
      <c r="C123" s="233" t="s">
        <v>77</v>
      </c>
      <c r="D123" s="233" t="s">
        <v>189</v>
      </c>
      <c r="E123" s="234" t="s">
        <v>2649</v>
      </c>
      <c r="F123" s="235" t="s">
        <v>2650</v>
      </c>
      <c r="G123" s="236" t="s">
        <v>2194</v>
      </c>
      <c r="H123" s="237">
        <v>180</v>
      </c>
      <c r="I123" s="88"/>
      <c r="J123" s="238">
        <f t="shared" si="0"/>
        <v>0</v>
      </c>
      <c r="K123" s="239"/>
      <c r="L123" s="148"/>
      <c r="M123" s="240" t="s">
        <v>1</v>
      </c>
      <c r="N123" s="241" t="s">
        <v>42</v>
      </c>
      <c r="O123" s="242"/>
      <c r="P123" s="243">
        <f t="shared" si="1"/>
        <v>0</v>
      </c>
      <c r="Q123" s="243">
        <v>0</v>
      </c>
      <c r="R123" s="243">
        <f t="shared" si="2"/>
        <v>0</v>
      </c>
      <c r="S123" s="243">
        <v>0</v>
      </c>
      <c r="T123" s="244">
        <f t="shared" si="3"/>
        <v>0</v>
      </c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  <c r="AR123" s="245" t="s">
        <v>193</v>
      </c>
      <c r="AT123" s="245" t="s">
        <v>189</v>
      </c>
      <c r="AU123" s="245" t="s">
        <v>84</v>
      </c>
      <c r="AY123" s="138" t="s">
        <v>187</v>
      </c>
      <c r="BE123" s="246">
        <f t="shared" si="4"/>
        <v>0</v>
      </c>
      <c r="BF123" s="246">
        <f t="shared" si="5"/>
        <v>0</v>
      </c>
      <c r="BG123" s="246">
        <f t="shared" si="6"/>
        <v>0</v>
      </c>
      <c r="BH123" s="246">
        <f t="shared" si="7"/>
        <v>0</v>
      </c>
      <c r="BI123" s="246">
        <f t="shared" si="8"/>
        <v>0</v>
      </c>
      <c r="BJ123" s="138" t="s">
        <v>84</v>
      </c>
      <c r="BK123" s="246">
        <f t="shared" si="9"/>
        <v>0</v>
      </c>
      <c r="BL123" s="138" t="s">
        <v>193</v>
      </c>
      <c r="BM123" s="245" t="s">
        <v>303</v>
      </c>
    </row>
    <row r="124" spans="1:65" s="151" customFormat="1" ht="16.5" customHeight="1">
      <c r="A124" s="147"/>
      <c r="B124" s="148"/>
      <c r="C124" s="233" t="s">
        <v>77</v>
      </c>
      <c r="D124" s="233" t="s">
        <v>189</v>
      </c>
      <c r="E124" s="234" t="s">
        <v>2640</v>
      </c>
      <c r="F124" s="235" t="s">
        <v>2641</v>
      </c>
      <c r="G124" s="236" t="s">
        <v>2194</v>
      </c>
      <c r="H124" s="237">
        <v>24</v>
      </c>
      <c r="I124" s="88"/>
      <c r="J124" s="238">
        <f t="shared" si="0"/>
        <v>0</v>
      </c>
      <c r="K124" s="239"/>
      <c r="L124" s="148"/>
      <c r="M124" s="257" t="s">
        <v>1</v>
      </c>
      <c r="N124" s="258" t="s">
        <v>42</v>
      </c>
      <c r="O124" s="259"/>
      <c r="P124" s="260">
        <f t="shared" si="1"/>
        <v>0</v>
      </c>
      <c r="Q124" s="260">
        <v>0</v>
      </c>
      <c r="R124" s="260">
        <f t="shared" si="2"/>
        <v>0</v>
      </c>
      <c r="S124" s="260">
        <v>0</v>
      </c>
      <c r="T124" s="261">
        <f t="shared" si="3"/>
        <v>0</v>
      </c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R124" s="245" t="s">
        <v>193</v>
      </c>
      <c r="AT124" s="245" t="s">
        <v>189</v>
      </c>
      <c r="AU124" s="245" t="s">
        <v>84</v>
      </c>
      <c r="AY124" s="138" t="s">
        <v>187</v>
      </c>
      <c r="BE124" s="246">
        <f t="shared" si="4"/>
        <v>0</v>
      </c>
      <c r="BF124" s="246">
        <f t="shared" si="5"/>
        <v>0</v>
      </c>
      <c r="BG124" s="246">
        <f t="shared" si="6"/>
        <v>0</v>
      </c>
      <c r="BH124" s="246">
        <f t="shared" si="7"/>
        <v>0</v>
      </c>
      <c r="BI124" s="246">
        <f t="shared" si="8"/>
        <v>0</v>
      </c>
      <c r="BJ124" s="138" t="s">
        <v>84</v>
      </c>
      <c r="BK124" s="246">
        <f t="shared" si="9"/>
        <v>0</v>
      </c>
      <c r="BL124" s="138" t="s">
        <v>193</v>
      </c>
      <c r="BM124" s="245" t="s">
        <v>311</v>
      </c>
    </row>
    <row r="125" spans="1:65" s="151" customFormat="1" ht="6.95" customHeight="1">
      <c r="A125" s="147"/>
      <c r="B125" s="184"/>
      <c r="C125" s="185"/>
      <c r="D125" s="185"/>
      <c r="E125" s="185"/>
      <c r="F125" s="185"/>
      <c r="G125" s="185"/>
      <c r="H125" s="185"/>
      <c r="I125" s="185"/>
      <c r="J125" s="185"/>
      <c r="K125" s="185"/>
      <c r="L125" s="148"/>
      <c r="M125" s="147"/>
      <c r="O125" s="147"/>
      <c r="P125" s="147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</row>
  </sheetData>
  <sheetProtection algorithmName="SHA-512" hashValue="IbY7hBpjhUS8/T3S4m4vyOl5BVt0nYaol/yzHlOuSiJbqj62Ux+v3RL5O47lCnTrxGGTO/EtEsE+9LGSnfXBSA==" saltValue="juGQQLmljL8b5c4nF6AENw==" spinCount="100000" sheet="1" objects="1" scenarios="1"/>
  <autoFilter ref="C116:K124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0"/>
  <sheetViews>
    <sheetView showGridLines="0" topLeftCell="A153" workbookViewId="0">
      <selection activeCell="J160" sqref="J160"/>
    </sheetView>
  </sheetViews>
  <sheetFormatPr defaultRowHeight="15"/>
  <cols>
    <col min="1" max="1" width="8.33203125" style="135" customWidth="1"/>
    <col min="2" max="2" width="1.1640625" style="135" customWidth="1"/>
    <col min="3" max="3" width="4.1640625" style="135" customWidth="1"/>
    <col min="4" max="4" width="4.33203125" style="135" customWidth="1"/>
    <col min="5" max="5" width="17.1640625" style="135" customWidth="1"/>
    <col min="6" max="6" width="50.83203125" style="135" customWidth="1"/>
    <col min="7" max="7" width="7.5" style="135" customWidth="1"/>
    <col min="8" max="8" width="14" style="135" customWidth="1"/>
    <col min="9" max="9" width="15.83203125" style="135" customWidth="1"/>
    <col min="10" max="10" width="22.33203125" style="135" customWidth="1"/>
    <col min="11" max="11" width="22.33203125" style="135" hidden="1" customWidth="1"/>
    <col min="12" max="12" width="9.33203125" style="135" customWidth="1"/>
    <col min="13" max="13" width="10.83203125" style="135" hidden="1" customWidth="1"/>
    <col min="14" max="14" width="9.33203125" style="135" hidden="1"/>
    <col min="15" max="20" width="14.1640625" style="135" hidden="1" customWidth="1"/>
    <col min="21" max="21" width="16.33203125" style="135" hidden="1" customWidth="1"/>
    <col min="22" max="22" width="12.33203125" style="135" customWidth="1"/>
    <col min="23" max="23" width="16.33203125" style="135" customWidth="1"/>
    <col min="24" max="24" width="12.33203125" style="135" customWidth="1"/>
    <col min="25" max="25" width="15" style="135" customWidth="1"/>
    <col min="26" max="26" width="11" style="135" customWidth="1"/>
    <col min="27" max="27" width="15" style="135" customWidth="1"/>
    <col min="28" max="28" width="16.33203125" style="135" customWidth="1"/>
    <col min="29" max="29" width="11" style="135" customWidth="1"/>
    <col min="30" max="30" width="15" style="135" customWidth="1"/>
    <col min="31" max="31" width="16.33203125" style="135" customWidth="1"/>
    <col min="32" max="43" width="9.33203125" style="135"/>
    <col min="44" max="65" width="9.33203125" style="135" hidden="1"/>
    <col min="66" max="16384" width="9.33203125" style="135"/>
  </cols>
  <sheetData>
    <row r="2" spans="1:46" ht="36.950000000000003" customHeight="1">
      <c r="L2" s="136" t="s">
        <v>5</v>
      </c>
      <c r="M2" s="137"/>
      <c r="N2" s="137"/>
      <c r="O2" s="137"/>
      <c r="P2" s="137"/>
      <c r="Q2" s="137"/>
      <c r="R2" s="137"/>
      <c r="S2" s="137"/>
      <c r="T2" s="137"/>
      <c r="U2" s="137"/>
      <c r="V2" s="137"/>
      <c r="AT2" s="138" t="s">
        <v>130</v>
      </c>
    </row>
    <row r="3" spans="1:46" ht="6.95" hidden="1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1"/>
      <c r="AT3" s="138" t="s">
        <v>86</v>
      </c>
    </row>
    <row r="4" spans="1:46" ht="24.95" hidden="1" customHeight="1">
      <c r="B4" s="141"/>
      <c r="D4" s="142" t="s">
        <v>137</v>
      </c>
      <c r="L4" s="141"/>
      <c r="M4" s="143" t="s">
        <v>10</v>
      </c>
      <c r="AT4" s="138" t="s">
        <v>3</v>
      </c>
    </row>
    <row r="5" spans="1:46" ht="6.95" hidden="1" customHeight="1">
      <c r="B5" s="141"/>
      <c r="L5" s="141"/>
    </row>
    <row r="6" spans="1:46" ht="12" hidden="1" customHeight="1">
      <c r="B6" s="141"/>
      <c r="D6" s="144" t="s">
        <v>16</v>
      </c>
      <c r="L6" s="141"/>
    </row>
    <row r="7" spans="1:46" ht="16.5" hidden="1" customHeight="1">
      <c r="B7" s="141"/>
      <c r="E7" s="145" t="str">
        <f>'Rekapitulace stavby'!K6</f>
        <v>Rekonstrukce měnírny Sad Boženy Němcové</v>
      </c>
      <c r="F7" s="146"/>
      <c r="G7" s="146"/>
      <c r="H7" s="146"/>
      <c r="L7" s="141"/>
    </row>
    <row r="8" spans="1:46" s="151" customFormat="1" ht="12" hidden="1" customHeight="1">
      <c r="A8" s="147"/>
      <c r="B8" s="148"/>
      <c r="C8" s="147"/>
      <c r="D8" s="144" t="s">
        <v>138</v>
      </c>
      <c r="E8" s="147"/>
      <c r="F8" s="147"/>
      <c r="G8" s="147"/>
      <c r="H8" s="147"/>
      <c r="I8" s="147"/>
      <c r="J8" s="147"/>
      <c r="K8" s="147"/>
      <c r="L8" s="150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</row>
    <row r="9" spans="1:46" s="151" customFormat="1" ht="16.5" hidden="1" customHeight="1">
      <c r="A9" s="147"/>
      <c r="B9" s="148"/>
      <c r="C9" s="147"/>
      <c r="D9" s="147"/>
      <c r="E9" s="152" t="s">
        <v>2651</v>
      </c>
      <c r="F9" s="149"/>
      <c r="G9" s="149"/>
      <c r="H9" s="149"/>
      <c r="I9" s="147"/>
      <c r="J9" s="147"/>
      <c r="K9" s="147"/>
      <c r="L9" s="150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</row>
    <row r="10" spans="1:46" s="151" customFormat="1" ht="11.25" hidden="1">
      <c r="A10" s="147"/>
      <c r="B10" s="148"/>
      <c r="C10" s="147"/>
      <c r="D10" s="147"/>
      <c r="E10" s="147"/>
      <c r="F10" s="147"/>
      <c r="G10" s="147"/>
      <c r="H10" s="147"/>
      <c r="I10" s="147"/>
      <c r="J10" s="147"/>
      <c r="K10" s="147"/>
      <c r="L10" s="150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</row>
    <row r="11" spans="1:46" s="151" customFormat="1" ht="12" hidden="1" customHeight="1">
      <c r="A11" s="147"/>
      <c r="B11" s="148"/>
      <c r="C11" s="147"/>
      <c r="D11" s="144" t="s">
        <v>18</v>
      </c>
      <c r="E11" s="147"/>
      <c r="F11" s="153" t="s">
        <v>1</v>
      </c>
      <c r="G11" s="147"/>
      <c r="H11" s="147"/>
      <c r="I11" s="144" t="s">
        <v>19</v>
      </c>
      <c r="J11" s="153" t="s">
        <v>1</v>
      </c>
      <c r="K11" s="147"/>
      <c r="L11" s="150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</row>
    <row r="12" spans="1:46" s="151" customFormat="1" ht="12" hidden="1" customHeight="1">
      <c r="A12" s="147"/>
      <c r="B12" s="148"/>
      <c r="C12" s="147"/>
      <c r="D12" s="144" t="s">
        <v>20</v>
      </c>
      <c r="E12" s="147"/>
      <c r="F12" s="153" t="s">
        <v>34</v>
      </c>
      <c r="G12" s="147"/>
      <c r="H12" s="147"/>
      <c r="I12" s="144" t="s">
        <v>22</v>
      </c>
      <c r="J12" s="154" t="str">
        <f>'Rekapitulace stavby'!AN8</f>
        <v>30. 6. 2020</v>
      </c>
      <c r="K12" s="147"/>
      <c r="L12" s="150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</row>
    <row r="13" spans="1:46" s="151" customFormat="1" ht="10.9" hidden="1" customHeight="1">
      <c r="A13" s="147"/>
      <c r="B13" s="148"/>
      <c r="C13" s="147"/>
      <c r="D13" s="147"/>
      <c r="E13" s="147"/>
      <c r="F13" s="147"/>
      <c r="G13" s="147"/>
      <c r="H13" s="147"/>
      <c r="I13" s="147"/>
      <c r="J13" s="147"/>
      <c r="K13" s="147"/>
      <c r="L13" s="150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</row>
    <row r="14" spans="1:46" s="151" customFormat="1" ht="12" hidden="1" customHeight="1">
      <c r="A14" s="147"/>
      <c r="B14" s="148"/>
      <c r="C14" s="147"/>
      <c r="D14" s="144" t="s">
        <v>24</v>
      </c>
      <c r="E14" s="147"/>
      <c r="F14" s="147"/>
      <c r="G14" s="147"/>
      <c r="H14" s="147"/>
      <c r="I14" s="144" t="s">
        <v>25</v>
      </c>
      <c r="J14" s="153" t="str">
        <f>IF('Rekapitulace stavby'!AN10="","",'Rekapitulace stavby'!AN10)</f>
        <v/>
      </c>
      <c r="K14" s="147"/>
      <c r="L14" s="150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</row>
    <row r="15" spans="1:46" s="151" customFormat="1" ht="18" hidden="1" customHeight="1">
      <c r="A15" s="147"/>
      <c r="B15" s="148"/>
      <c r="C15" s="147"/>
      <c r="D15" s="147"/>
      <c r="E15" s="153" t="str">
        <f>IF('Rekapitulace stavby'!E11="","",'Rekapitulace stavby'!E11)</f>
        <v>Dopravní podnik Ostrava a.s.</v>
      </c>
      <c r="F15" s="147"/>
      <c r="G15" s="147"/>
      <c r="H15" s="147"/>
      <c r="I15" s="144" t="s">
        <v>27</v>
      </c>
      <c r="J15" s="153" t="str">
        <f>IF('Rekapitulace stavby'!AN11="","",'Rekapitulace stavby'!AN11)</f>
        <v/>
      </c>
      <c r="K15" s="147"/>
      <c r="L15" s="150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</row>
    <row r="16" spans="1:46" s="151" customFormat="1" ht="6.95" hidden="1" customHeight="1">
      <c r="A16" s="147"/>
      <c r="B16" s="148"/>
      <c r="C16" s="147"/>
      <c r="D16" s="147"/>
      <c r="E16" s="147"/>
      <c r="F16" s="147"/>
      <c r="G16" s="147"/>
      <c r="H16" s="147"/>
      <c r="I16" s="147"/>
      <c r="J16" s="147"/>
      <c r="K16" s="147"/>
      <c r="L16" s="150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</row>
    <row r="17" spans="1:31" s="151" customFormat="1" ht="12" hidden="1" customHeight="1">
      <c r="A17" s="147"/>
      <c r="B17" s="148"/>
      <c r="C17" s="147"/>
      <c r="D17" s="144" t="s">
        <v>28</v>
      </c>
      <c r="E17" s="147"/>
      <c r="F17" s="147"/>
      <c r="G17" s="147"/>
      <c r="H17" s="147"/>
      <c r="I17" s="144" t="s">
        <v>25</v>
      </c>
      <c r="J17" s="155" t="str">
        <f>'Rekapitulace stavby'!AN13</f>
        <v>Vyplň údaj</v>
      </c>
      <c r="K17" s="147"/>
      <c r="L17" s="150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</row>
    <row r="18" spans="1:31" s="151" customFormat="1" ht="18" hidden="1" customHeight="1">
      <c r="A18" s="147"/>
      <c r="B18" s="148"/>
      <c r="C18" s="147"/>
      <c r="D18" s="147"/>
      <c r="E18" s="156" t="str">
        <f>'Rekapitulace stavby'!E14</f>
        <v>Vyplň údaj</v>
      </c>
      <c r="F18" s="157"/>
      <c r="G18" s="157"/>
      <c r="H18" s="157"/>
      <c r="I18" s="144" t="s">
        <v>27</v>
      </c>
      <c r="J18" s="155" t="str">
        <f>'Rekapitulace stavby'!AN14</f>
        <v>Vyplň údaj</v>
      </c>
      <c r="K18" s="147"/>
      <c r="L18" s="150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</row>
    <row r="19" spans="1:31" s="151" customFormat="1" ht="6.95" hidden="1" customHeight="1">
      <c r="A19" s="147"/>
      <c r="B19" s="148"/>
      <c r="C19" s="147"/>
      <c r="D19" s="147"/>
      <c r="E19" s="147"/>
      <c r="F19" s="147"/>
      <c r="G19" s="147"/>
      <c r="H19" s="147"/>
      <c r="I19" s="147"/>
      <c r="J19" s="147"/>
      <c r="K19" s="147"/>
      <c r="L19" s="150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</row>
    <row r="20" spans="1:31" s="151" customFormat="1" ht="12" hidden="1" customHeight="1">
      <c r="A20" s="147"/>
      <c r="B20" s="148"/>
      <c r="C20" s="147"/>
      <c r="D20" s="144" t="s">
        <v>30</v>
      </c>
      <c r="E20" s="147"/>
      <c r="F20" s="147"/>
      <c r="G20" s="147"/>
      <c r="H20" s="147"/>
      <c r="I20" s="144" t="s">
        <v>25</v>
      </c>
      <c r="J20" s="153" t="str">
        <f>IF('Rekapitulace stavby'!AN16="","",'Rekapitulace stavby'!AN16)</f>
        <v/>
      </c>
      <c r="K20" s="147"/>
      <c r="L20" s="150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</row>
    <row r="21" spans="1:31" s="151" customFormat="1" ht="18" hidden="1" customHeight="1">
      <c r="A21" s="147"/>
      <c r="B21" s="148"/>
      <c r="C21" s="147"/>
      <c r="D21" s="147"/>
      <c r="E21" s="153" t="str">
        <f>IF('Rekapitulace stavby'!E17="","",'Rekapitulace stavby'!E17)</f>
        <v>Ing. Jaromír Ferdian</v>
      </c>
      <c r="F21" s="147"/>
      <c r="G21" s="147"/>
      <c r="H21" s="147"/>
      <c r="I21" s="144" t="s">
        <v>27</v>
      </c>
      <c r="J21" s="153" t="str">
        <f>IF('Rekapitulace stavby'!AN17="","",'Rekapitulace stavby'!AN17)</f>
        <v/>
      </c>
      <c r="K21" s="147"/>
      <c r="L21" s="150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</row>
    <row r="22" spans="1:31" s="151" customFormat="1" ht="6.95" hidden="1" customHeight="1">
      <c r="A22" s="147"/>
      <c r="B22" s="148"/>
      <c r="C22" s="147"/>
      <c r="D22" s="147"/>
      <c r="E22" s="147"/>
      <c r="F22" s="147"/>
      <c r="G22" s="147"/>
      <c r="H22" s="147"/>
      <c r="I22" s="147"/>
      <c r="J22" s="147"/>
      <c r="K22" s="147"/>
      <c r="L22" s="150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</row>
    <row r="23" spans="1:31" s="151" customFormat="1" ht="12" hidden="1" customHeight="1">
      <c r="A23" s="147"/>
      <c r="B23" s="148"/>
      <c r="C23" s="147"/>
      <c r="D23" s="144" t="s">
        <v>33</v>
      </c>
      <c r="E23" s="147"/>
      <c r="F23" s="147"/>
      <c r="G23" s="147"/>
      <c r="H23" s="147"/>
      <c r="I23" s="144" t="s">
        <v>25</v>
      </c>
      <c r="J23" s="153" t="str">
        <f>IF('Rekapitulace stavby'!AN19="","",'Rekapitulace stavby'!AN19)</f>
        <v/>
      </c>
      <c r="K23" s="147"/>
      <c r="L23" s="150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</row>
    <row r="24" spans="1:31" s="151" customFormat="1" ht="18" hidden="1" customHeight="1">
      <c r="A24" s="147"/>
      <c r="B24" s="148"/>
      <c r="C24" s="147"/>
      <c r="D24" s="147"/>
      <c r="E24" s="153" t="str">
        <f>IF('Rekapitulace stavby'!E20="","",'Rekapitulace stavby'!E20)</f>
        <v xml:space="preserve"> </v>
      </c>
      <c r="F24" s="147"/>
      <c r="G24" s="147"/>
      <c r="H24" s="147"/>
      <c r="I24" s="144" t="s">
        <v>27</v>
      </c>
      <c r="J24" s="153" t="str">
        <f>IF('Rekapitulace stavby'!AN20="","",'Rekapitulace stavby'!AN20)</f>
        <v/>
      </c>
      <c r="K24" s="147"/>
      <c r="L24" s="150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</row>
    <row r="25" spans="1:31" s="151" customFormat="1" ht="6.95" hidden="1" customHeight="1">
      <c r="A25" s="147"/>
      <c r="B25" s="148"/>
      <c r="C25" s="147"/>
      <c r="D25" s="147"/>
      <c r="E25" s="147"/>
      <c r="F25" s="147"/>
      <c r="G25" s="147"/>
      <c r="H25" s="147"/>
      <c r="I25" s="147"/>
      <c r="J25" s="147"/>
      <c r="K25" s="147"/>
      <c r="L25" s="150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1" s="151" customFormat="1" ht="12" hidden="1" customHeight="1">
      <c r="A26" s="147"/>
      <c r="B26" s="148"/>
      <c r="C26" s="147"/>
      <c r="D26" s="144" t="s">
        <v>35</v>
      </c>
      <c r="E26" s="147"/>
      <c r="F26" s="147"/>
      <c r="G26" s="147"/>
      <c r="H26" s="147"/>
      <c r="I26" s="147"/>
      <c r="J26" s="147"/>
      <c r="K26" s="147"/>
      <c r="L26" s="150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</row>
    <row r="27" spans="1:31" s="162" customFormat="1" ht="16.5" hidden="1" customHeight="1">
      <c r="A27" s="158"/>
      <c r="B27" s="159"/>
      <c r="C27" s="158"/>
      <c r="D27" s="158"/>
      <c r="E27" s="160" t="s">
        <v>1</v>
      </c>
      <c r="F27" s="160"/>
      <c r="G27" s="160"/>
      <c r="H27" s="160"/>
      <c r="I27" s="158"/>
      <c r="J27" s="158"/>
      <c r="K27" s="158"/>
      <c r="L27" s="161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</row>
    <row r="28" spans="1:31" s="151" customFormat="1" ht="6.95" hidden="1" customHeight="1">
      <c r="A28" s="147"/>
      <c r="B28" s="148"/>
      <c r="C28" s="147"/>
      <c r="D28" s="147"/>
      <c r="E28" s="147"/>
      <c r="F28" s="147"/>
      <c r="G28" s="147"/>
      <c r="H28" s="147"/>
      <c r="I28" s="147"/>
      <c r="J28" s="147"/>
      <c r="K28" s="147"/>
      <c r="L28" s="150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</row>
    <row r="29" spans="1:31" s="151" customFormat="1" ht="6.95" hidden="1" customHeight="1">
      <c r="A29" s="147"/>
      <c r="B29" s="148"/>
      <c r="C29" s="147"/>
      <c r="D29" s="163"/>
      <c r="E29" s="163"/>
      <c r="F29" s="163"/>
      <c r="G29" s="163"/>
      <c r="H29" s="163"/>
      <c r="I29" s="163"/>
      <c r="J29" s="163"/>
      <c r="K29" s="163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pans="1:31" s="151" customFormat="1" ht="25.35" hidden="1" customHeight="1">
      <c r="A30" s="147"/>
      <c r="B30" s="148"/>
      <c r="C30" s="147"/>
      <c r="D30" s="164" t="s">
        <v>37</v>
      </c>
      <c r="E30" s="147"/>
      <c r="F30" s="147"/>
      <c r="G30" s="147"/>
      <c r="H30" s="147"/>
      <c r="I30" s="147"/>
      <c r="J30" s="165">
        <f>ROUND(J122, 2)</f>
        <v>0</v>
      </c>
      <c r="K30" s="147"/>
      <c r="L30" s="150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</row>
    <row r="31" spans="1:31" s="151" customFormat="1" ht="6.95" hidden="1" customHeight="1">
      <c r="A31" s="147"/>
      <c r="B31" s="148"/>
      <c r="C31" s="147"/>
      <c r="D31" s="163"/>
      <c r="E31" s="163"/>
      <c r="F31" s="163"/>
      <c r="G31" s="163"/>
      <c r="H31" s="163"/>
      <c r="I31" s="163"/>
      <c r="J31" s="163"/>
      <c r="K31" s="163"/>
      <c r="L31" s="150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</row>
    <row r="32" spans="1:31" s="151" customFormat="1" ht="14.45" hidden="1" customHeight="1">
      <c r="A32" s="147"/>
      <c r="B32" s="148"/>
      <c r="C32" s="147"/>
      <c r="D32" s="147"/>
      <c r="E32" s="147"/>
      <c r="F32" s="166" t="s">
        <v>39</v>
      </c>
      <c r="G32" s="147"/>
      <c r="H32" s="147"/>
      <c r="I32" s="166" t="s">
        <v>38</v>
      </c>
      <c r="J32" s="166" t="s">
        <v>40</v>
      </c>
      <c r="K32" s="147"/>
      <c r="L32" s="150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</row>
    <row r="33" spans="1:31" s="151" customFormat="1" ht="14.45" hidden="1" customHeight="1">
      <c r="A33" s="147"/>
      <c r="B33" s="148"/>
      <c r="C33" s="147"/>
      <c r="D33" s="167" t="s">
        <v>41</v>
      </c>
      <c r="E33" s="144" t="s">
        <v>42</v>
      </c>
      <c r="F33" s="168">
        <f>ROUND((SUM(BE122:BE189)),  2)</f>
        <v>0</v>
      </c>
      <c r="G33" s="147"/>
      <c r="H33" s="147"/>
      <c r="I33" s="169">
        <v>0.21</v>
      </c>
      <c r="J33" s="168">
        <f>ROUND(((SUM(BE122:BE189))*I33),  2)</f>
        <v>0</v>
      </c>
      <c r="K33" s="147"/>
      <c r="L33" s="150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</row>
    <row r="34" spans="1:31" s="151" customFormat="1" ht="14.45" hidden="1" customHeight="1">
      <c r="A34" s="147"/>
      <c r="B34" s="148"/>
      <c r="C34" s="147"/>
      <c r="D34" s="147"/>
      <c r="E34" s="144" t="s">
        <v>43</v>
      </c>
      <c r="F34" s="168">
        <f>ROUND((SUM(BF122:BF189)),  2)</f>
        <v>0</v>
      </c>
      <c r="G34" s="147"/>
      <c r="H34" s="147"/>
      <c r="I34" s="169">
        <v>0.15</v>
      </c>
      <c r="J34" s="168">
        <f>ROUND(((SUM(BF122:BF189))*I34),  2)</f>
        <v>0</v>
      </c>
      <c r="K34" s="147"/>
      <c r="L34" s="150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</row>
    <row r="35" spans="1:31" s="151" customFormat="1" ht="14.45" hidden="1" customHeight="1">
      <c r="A35" s="147"/>
      <c r="B35" s="148"/>
      <c r="C35" s="147"/>
      <c r="D35" s="147"/>
      <c r="E35" s="144" t="s">
        <v>44</v>
      </c>
      <c r="F35" s="168">
        <f>ROUND((SUM(BG122:BG189)),  2)</f>
        <v>0</v>
      </c>
      <c r="G35" s="147"/>
      <c r="H35" s="147"/>
      <c r="I35" s="169">
        <v>0.21</v>
      </c>
      <c r="J35" s="168">
        <f>0</f>
        <v>0</v>
      </c>
      <c r="K35" s="147"/>
      <c r="L35" s="150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</row>
    <row r="36" spans="1:31" s="151" customFormat="1" ht="14.45" hidden="1" customHeight="1">
      <c r="A36" s="147"/>
      <c r="B36" s="148"/>
      <c r="C36" s="147"/>
      <c r="D36" s="147"/>
      <c r="E36" s="144" t="s">
        <v>45</v>
      </c>
      <c r="F36" s="168">
        <f>ROUND((SUM(BH122:BH189)),  2)</f>
        <v>0</v>
      </c>
      <c r="G36" s="147"/>
      <c r="H36" s="147"/>
      <c r="I36" s="169">
        <v>0.15</v>
      </c>
      <c r="J36" s="168">
        <f>0</f>
        <v>0</v>
      </c>
      <c r="K36" s="147"/>
      <c r="L36" s="150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</row>
    <row r="37" spans="1:31" s="151" customFormat="1" ht="14.45" hidden="1" customHeight="1">
      <c r="A37" s="147"/>
      <c r="B37" s="148"/>
      <c r="C37" s="147"/>
      <c r="D37" s="147"/>
      <c r="E37" s="144" t="s">
        <v>46</v>
      </c>
      <c r="F37" s="168">
        <f>ROUND((SUM(BI122:BI189)),  2)</f>
        <v>0</v>
      </c>
      <c r="G37" s="147"/>
      <c r="H37" s="147"/>
      <c r="I37" s="169">
        <v>0</v>
      </c>
      <c r="J37" s="168">
        <f>0</f>
        <v>0</v>
      </c>
      <c r="K37" s="147"/>
      <c r="L37" s="150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</row>
    <row r="38" spans="1:31" s="151" customFormat="1" ht="6.95" hidden="1" customHeight="1">
      <c r="A38" s="147"/>
      <c r="B38" s="148"/>
      <c r="C38" s="147"/>
      <c r="D38" s="147"/>
      <c r="E38" s="147"/>
      <c r="F38" s="147"/>
      <c r="G38" s="147"/>
      <c r="H38" s="147"/>
      <c r="I38" s="147"/>
      <c r="J38" s="147"/>
      <c r="K38" s="147"/>
      <c r="L38" s="150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</row>
    <row r="39" spans="1:31" s="151" customFormat="1" ht="25.35" hidden="1" customHeight="1">
      <c r="A39" s="147"/>
      <c r="B39" s="148"/>
      <c r="C39" s="170"/>
      <c r="D39" s="171" t="s">
        <v>47</v>
      </c>
      <c r="E39" s="172"/>
      <c r="F39" s="172"/>
      <c r="G39" s="173" t="s">
        <v>48</v>
      </c>
      <c r="H39" s="174" t="s">
        <v>49</v>
      </c>
      <c r="I39" s="172"/>
      <c r="J39" s="175">
        <f>SUM(J30:J37)</f>
        <v>0</v>
      </c>
      <c r="K39" s="176"/>
      <c r="L39" s="150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</row>
    <row r="40" spans="1:31" s="151" customFormat="1" ht="14.45" hidden="1" customHeight="1">
      <c r="A40" s="147"/>
      <c r="B40" s="148"/>
      <c r="C40" s="147"/>
      <c r="D40" s="147"/>
      <c r="E40" s="147"/>
      <c r="F40" s="147"/>
      <c r="G40" s="147"/>
      <c r="H40" s="147"/>
      <c r="I40" s="147"/>
      <c r="J40" s="147"/>
      <c r="K40" s="147"/>
      <c r="L40" s="150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</row>
    <row r="41" spans="1:31" ht="14.45" hidden="1" customHeight="1">
      <c r="B41" s="141"/>
      <c r="L41" s="141"/>
    </row>
    <row r="42" spans="1:31" ht="14.45" hidden="1" customHeight="1">
      <c r="B42" s="141"/>
      <c r="L42" s="141"/>
    </row>
    <row r="43" spans="1:31" ht="14.45" hidden="1" customHeight="1">
      <c r="B43" s="141"/>
      <c r="L43" s="141"/>
    </row>
    <row r="44" spans="1:31" ht="14.45" hidden="1" customHeight="1">
      <c r="B44" s="141"/>
      <c r="L44" s="141"/>
    </row>
    <row r="45" spans="1:31" ht="14.45" hidden="1" customHeight="1">
      <c r="B45" s="141"/>
      <c r="L45" s="141"/>
    </row>
    <row r="46" spans="1:31" ht="14.45" hidden="1" customHeight="1">
      <c r="B46" s="141"/>
      <c r="L46" s="141"/>
    </row>
    <row r="47" spans="1:31" ht="14.45" hidden="1" customHeight="1">
      <c r="B47" s="141"/>
      <c r="L47" s="141"/>
    </row>
    <row r="48" spans="1:31" ht="14.45" hidden="1" customHeight="1">
      <c r="B48" s="141"/>
      <c r="L48" s="141"/>
    </row>
    <row r="49" spans="1:31" ht="14.45" hidden="1" customHeight="1">
      <c r="B49" s="141"/>
      <c r="L49" s="141"/>
    </row>
    <row r="50" spans="1:31" s="151" customFormat="1" ht="14.45" hidden="1" customHeight="1">
      <c r="B50" s="150"/>
      <c r="D50" s="177" t="s">
        <v>50</v>
      </c>
      <c r="E50" s="178"/>
      <c r="F50" s="178"/>
      <c r="G50" s="177" t="s">
        <v>51</v>
      </c>
      <c r="H50" s="178"/>
      <c r="I50" s="178"/>
      <c r="J50" s="178"/>
      <c r="K50" s="178"/>
      <c r="L50" s="150"/>
    </row>
    <row r="51" spans="1:31" ht="11.25" hidden="1">
      <c r="B51" s="141"/>
      <c r="L51" s="141"/>
    </row>
    <row r="52" spans="1:31" ht="11.25" hidden="1">
      <c r="B52" s="141"/>
      <c r="L52" s="141"/>
    </row>
    <row r="53" spans="1:31" ht="11.25" hidden="1">
      <c r="B53" s="141"/>
      <c r="L53" s="141"/>
    </row>
    <row r="54" spans="1:31" ht="11.25" hidden="1">
      <c r="B54" s="141"/>
      <c r="L54" s="141"/>
    </row>
    <row r="55" spans="1:31" ht="11.25" hidden="1">
      <c r="B55" s="141"/>
      <c r="L55" s="141"/>
    </row>
    <row r="56" spans="1:31" ht="11.25" hidden="1">
      <c r="B56" s="141"/>
      <c r="L56" s="141"/>
    </row>
    <row r="57" spans="1:31" ht="11.25" hidden="1">
      <c r="B57" s="141"/>
      <c r="L57" s="141"/>
    </row>
    <row r="58" spans="1:31" ht="11.25" hidden="1">
      <c r="B58" s="141"/>
      <c r="L58" s="141"/>
    </row>
    <row r="59" spans="1:31" ht="11.25" hidden="1">
      <c r="B59" s="141"/>
      <c r="L59" s="141"/>
    </row>
    <row r="60" spans="1:31" ht="11.25" hidden="1">
      <c r="B60" s="141"/>
      <c r="L60" s="141"/>
    </row>
    <row r="61" spans="1:31" s="151" customFormat="1" ht="12.75" hidden="1">
      <c r="A61" s="147"/>
      <c r="B61" s="148"/>
      <c r="C61" s="147"/>
      <c r="D61" s="179" t="s">
        <v>52</v>
      </c>
      <c r="E61" s="180"/>
      <c r="F61" s="181" t="s">
        <v>53</v>
      </c>
      <c r="G61" s="179" t="s">
        <v>52</v>
      </c>
      <c r="H61" s="180"/>
      <c r="I61" s="180"/>
      <c r="J61" s="182" t="s">
        <v>53</v>
      </c>
      <c r="K61" s="180"/>
      <c r="L61" s="150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</row>
    <row r="62" spans="1:31" ht="11.25" hidden="1">
      <c r="B62" s="141"/>
      <c r="L62" s="141"/>
    </row>
    <row r="63" spans="1:31" ht="11.25" hidden="1">
      <c r="B63" s="141"/>
      <c r="L63" s="141"/>
    </row>
    <row r="64" spans="1:31" ht="11.25" hidden="1">
      <c r="B64" s="141"/>
      <c r="L64" s="141"/>
    </row>
    <row r="65" spans="1:31" s="151" customFormat="1" ht="12.75" hidden="1">
      <c r="A65" s="147"/>
      <c r="B65" s="148"/>
      <c r="C65" s="147"/>
      <c r="D65" s="177" t="s">
        <v>54</v>
      </c>
      <c r="E65" s="183"/>
      <c r="F65" s="183"/>
      <c r="G65" s="177" t="s">
        <v>55</v>
      </c>
      <c r="H65" s="183"/>
      <c r="I65" s="183"/>
      <c r="J65" s="183"/>
      <c r="K65" s="183"/>
      <c r="L65" s="150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</row>
    <row r="66" spans="1:31" ht="11.25" hidden="1">
      <c r="B66" s="141"/>
      <c r="L66" s="141"/>
    </row>
    <row r="67" spans="1:31" ht="11.25" hidden="1">
      <c r="B67" s="141"/>
      <c r="L67" s="141"/>
    </row>
    <row r="68" spans="1:31" ht="11.25" hidden="1">
      <c r="B68" s="141"/>
      <c r="L68" s="141"/>
    </row>
    <row r="69" spans="1:31" ht="11.25" hidden="1">
      <c r="B69" s="141"/>
      <c r="L69" s="141"/>
    </row>
    <row r="70" spans="1:31" ht="11.25" hidden="1">
      <c r="B70" s="141"/>
      <c r="L70" s="141"/>
    </row>
    <row r="71" spans="1:31" ht="11.25" hidden="1">
      <c r="B71" s="141"/>
      <c r="L71" s="141"/>
    </row>
    <row r="72" spans="1:31" ht="11.25" hidden="1">
      <c r="B72" s="141"/>
      <c r="L72" s="141"/>
    </row>
    <row r="73" spans="1:31" ht="11.25" hidden="1">
      <c r="B73" s="141"/>
      <c r="L73" s="141"/>
    </row>
    <row r="74" spans="1:31" ht="11.25" hidden="1">
      <c r="B74" s="141"/>
      <c r="L74" s="141"/>
    </row>
    <row r="75" spans="1:31" ht="11.25" hidden="1">
      <c r="B75" s="141"/>
      <c r="L75" s="141"/>
    </row>
    <row r="76" spans="1:31" s="151" customFormat="1" ht="12.75" hidden="1">
      <c r="A76" s="147"/>
      <c r="B76" s="148"/>
      <c r="C76" s="147"/>
      <c r="D76" s="179" t="s">
        <v>52</v>
      </c>
      <c r="E76" s="180"/>
      <c r="F76" s="181" t="s">
        <v>53</v>
      </c>
      <c r="G76" s="179" t="s">
        <v>52</v>
      </c>
      <c r="H76" s="180"/>
      <c r="I76" s="180"/>
      <c r="J76" s="182" t="s">
        <v>53</v>
      </c>
      <c r="K76" s="180"/>
      <c r="L76" s="150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</row>
    <row r="77" spans="1:31" s="151" customFormat="1" ht="14.45" hidden="1" customHeight="1">
      <c r="A77" s="14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150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</row>
    <row r="78" spans="1:31" ht="11.25" hidden="1"/>
    <row r="79" spans="1:31" ht="11.25" hidden="1"/>
    <row r="80" spans="1:31" ht="11.25" hidden="1"/>
    <row r="81" spans="1:47" s="151" customFormat="1" ht="6.95" customHeight="1">
      <c r="A81" s="14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150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</row>
    <row r="82" spans="1:47" s="151" customFormat="1" ht="24.95" customHeight="1">
      <c r="A82" s="147"/>
      <c r="B82" s="148"/>
      <c r="C82" s="142" t="s">
        <v>142</v>
      </c>
      <c r="D82" s="147"/>
      <c r="E82" s="147"/>
      <c r="F82" s="147"/>
      <c r="G82" s="147"/>
      <c r="H82" s="147"/>
      <c r="I82" s="147"/>
      <c r="J82" s="147"/>
      <c r="K82" s="147"/>
      <c r="L82" s="150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47" s="151" customFormat="1" ht="6.95" customHeight="1">
      <c r="A83" s="147"/>
      <c r="B83" s="148"/>
      <c r="C83" s="147"/>
      <c r="D83" s="147"/>
      <c r="E83" s="147"/>
      <c r="F83" s="147"/>
      <c r="G83" s="147"/>
      <c r="H83" s="147"/>
      <c r="I83" s="147"/>
      <c r="J83" s="147"/>
      <c r="K83" s="147"/>
      <c r="L83" s="150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</row>
    <row r="84" spans="1:47" s="151" customFormat="1" ht="12" customHeight="1">
      <c r="A84" s="147"/>
      <c r="B84" s="148"/>
      <c r="C84" s="144" t="s">
        <v>16</v>
      </c>
      <c r="D84" s="147"/>
      <c r="E84" s="147"/>
      <c r="F84" s="147"/>
      <c r="G84" s="147"/>
      <c r="H84" s="147"/>
      <c r="I84" s="147"/>
      <c r="J84" s="147"/>
      <c r="K84" s="147"/>
      <c r="L84" s="150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</row>
    <row r="85" spans="1:47" s="151" customFormat="1" ht="16.5" customHeight="1">
      <c r="A85" s="147"/>
      <c r="B85" s="148"/>
      <c r="C85" s="147"/>
      <c r="D85" s="147"/>
      <c r="E85" s="145" t="str">
        <f>E7</f>
        <v>Rekonstrukce měnírny Sad Boženy Němcové</v>
      </c>
      <c r="F85" s="146"/>
      <c r="G85" s="146"/>
      <c r="H85" s="146"/>
      <c r="I85" s="147"/>
      <c r="J85" s="147"/>
      <c r="K85" s="147"/>
      <c r="L85" s="150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</row>
    <row r="86" spans="1:47" s="151" customFormat="1" ht="12" customHeight="1">
      <c r="A86" s="147"/>
      <c r="B86" s="148"/>
      <c r="C86" s="144" t="s">
        <v>138</v>
      </c>
      <c r="D86" s="147"/>
      <c r="E86" s="147"/>
      <c r="F86" s="147"/>
      <c r="G86" s="147"/>
      <c r="H86" s="147"/>
      <c r="I86" s="147"/>
      <c r="J86" s="147"/>
      <c r="K86" s="147"/>
      <c r="L86" s="150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</row>
    <row r="87" spans="1:47" s="151" customFormat="1" ht="16.5" customHeight="1">
      <c r="A87" s="147"/>
      <c r="B87" s="148"/>
      <c r="C87" s="147"/>
      <c r="D87" s="147"/>
      <c r="E87" s="152" t="str">
        <f>E9</f>
        <v>PS7 - Elektroinstalace</v>
      </c>
      <c r="F87" s="149"/>
      <c r="G87" s="149"/>
      <c r="H87" s="149"/>
      <c r="I87" s="147"/>
      <c r="J87" s="147"/>
      <c r="K87" s="147"/>
      <c r="L87" s="150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</row>
    <row r="88" spans="1:47" s="151" customFormat="1" ht="6.95" customHeight="1">
      <c r="A88" s="147"/>
      <c r="B88" s="148"/>
      <c r="C88" s="147"/>
      <c r="D88" s="147"/>
      <c r="E88" s="147"/>
      <c r="F88" s="147"/>
      <c r="G88" s="147"/>
      <c r="H88" s="147"/>
      <c r="I88" s="147"/>
      <c r="J88" s="147"/>
      <c r="K88" s="147"/>
      <c r="L88" s="150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</row>
    <row r="89" spans="1:47" s="151" customFormat="1" ht="12" customHeight="1">
      <c r="A89" s="147"/>
      <c r="B89" s="148"/>
      <c r="C89" s="144" t="s">
        <v>20</v>
      </c>
      <c r="D89" s="147"/>
      <c r="E89" s="147"/>
      <c r="F89" s="153" t="str">
        <f>F12</f>
        <v xml:space="preserve"> </v>
      </c>
      <c r="G89" s="147"/>
      <c r="H89" s="147"/>
      <c r="I89" s="144" t="s">
        <v>22</v>
      </c>
      <c r="J89" s="154" t="str">
        <f>IF(J12="","",J12)</f>
        <v>30. 6. 2020</v>
      </c>
      <c r="K89" s="147"/>
      <c r="L89" s="150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</row>
    <row r="90" spans="1:47" s="151" customFormat="1" ht="6.95" customHeight="1">
      <c r="A90" s="147"/>
      <c r="B90" s="148"/>
      <c r="C90" s="147"/>
      <c r="D90" s="147"/>
      <c r="E90" s="147"/>
      <c r="F90" s="147"/>
      <c r="G90" s="147"/>
      <c r="H90" s="147"/>
      <c r="I90" s="147"/>
      <c r="J90" s="147"/>
      <c r="K90" s="147"/>
      <c r="L90" s="150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</row>
    <row r="91" spans="1:47" s="151" customFormat="1" ht="15.2" customHeight="1">
      <c r="A91" s="147"/>
      <c r="B91" s="148"/>
      <c r="C91" s="144" t="s">
        <v>24</v>
      </c>
      <c r="D91" s="147"/>
      <c r="E91" s="147"/>
      <c r="F91" s="153" t="str">
        <f>E15</f>
        <v>Dopravní podnik Ostrava a.s.</v>
      </c>
      <c r="G91" s="147"/>
      <c r="H91" s="147"/>
      <c r="I91" s="144" t="s">
        <v>30</v>
      </c>
      <c r="J91" s="188" t="str">
        <f>E21</f>
        <v>Ing. Jaromír Ferdian</v>
      </c>
      <c r="K91" s="147"/>
      <c r="L91" s="150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</row>
    <row r="92" spans="1:47" s="151" customFormat="1" ht="15.2" customHeight="1">
      <c r="A92" s="147"/>
      <c r="B92" s="148"/>
      <c r="C92" s="144" t="s">
        <v>28</v>
      </c>
      <c r="D92" s="147"/>
      <c r="E92" s="147"/>
      <c r="F92" s="262" t="str">
        <f>IF(E18="","",E18)</f>
        <v>Vyplň údaj</v>
      </c>
      <c r="G92" s="147"/>
      <c r="H92" s="147"/>
      <c r="I92" s="144" t="s">
        <v>33</v>
      </c>
      <c r="J92" s="263" t="str">
        <f>E24</f>
        <v xml:space="preserve"> </v>
      </c>
      <c r="K92" s="147"/>
      <c r="L92" s="150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</row>
    <row r="93" spans="1:47" s="151" customFormat="1" ht="10.35" customHeight="1">
      <c r="A93" s="147"/>
      <c r="B93" s="148"/>
      <c r="C93" s="147"/>
      <c r="D93" s="147"/>
      <c r="E93" s="147"/>
      <c r="F93" s="147"/>
      <c r="G93" s="147"/>
      <c r="H93" s="147"/>
      <c r="I93" s="147"/>
      <c r="J93" s="147"/>
      <c r="K93" s="147"/>
      <c r="L93" s="150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</row>
    <row r="94" spans="1:47" s="151" customFormat="1" ht="29.25" customHeight="1">
      <c r="A94" s="147"/>
      <c r="B94" s="148"/>
      <c r="C94" s="189" t="s">
        <v>143</v>
      </c>
      <c r="D94" s="170"/>
      <c r="E94" s="170"/>
      <c r="F94" s="170"/>
      <c r="G94" s="170"/>
      <c r="H94" s="170"/>
      <c r="I94" s="170"/>
      <c r="J94" s="190" t="s">
        <v>144</v>
      </c>
      <c r="K94" s="170"/>
      <c r="L94" s="150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</row>
    <row r="95" spans="1:47" s="151" customFormat="1" ht="10.35" customHeight="1">
      <c r="A95" s="147"/>
      <c r="B95" s="148"/>
      <c r="C95" s="147"/>
      <c r="D95" s="147"/>
      <c r="E95" s="147"/>
      <c r="F95" s="147"/>
      <c r="G95" s="147"/>
      <c r="H95" s="147"/>
      <c r="I95" s="147"/>
      <c r="J95" s="147"/>
      <c r="K95" s="147"/>
      <c r="L95" s="150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</row>
    <row r="96" spans="1:47" s="151" customFormat="1" ht="22.9" customHeight="1">
      <c r="A96" s="147"/>
      <c r="B96" s="148"/>
      <c r="C96" s="191" t="s">
        <v>145</v>
      </c>
      <c r="D96" s="147"/>
      <c r="E96" s="147"/>
      <c r="F96" s="147"/>
      <c r="G96" s="147"/>
      <c r="H96" s="147"/>
      <c r="I96" s="147"/>
      <c r="J96" s="165">
        <f>J122</f>
        <v>0</v>
      </c>
      <c r="K96" s="147"/>
      <c r="L96" s="150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U96" s="138" t="s">
        <v>146</v>
      </c>
    </row>
    <row r="97" spans="1:31" s="192" customFormat="1" ht="24.95" customHeight="1">
      <c r="B97" s="193"/>
      <c r="D97" s="194" t="s">
        <v>2652</v>
      </c>
      <c r="E97" s="195"/>
      <c r="F97" s="195"/>
      <c r="G97" s="195"/>
      <c r="H97" s="195"/>
      <c r="I97" s="195"/>
      <c r="J97" s="196">
        <f>J123</f>
        <v>0</v>
      </c>
      <c r="L97" s="193"/>
    </row>
    <row r="98" spans="1:31" s="192" customFormat="1" ht="24.95" customHeight="1">
      <c r="B98" s="193"/>
      <c r="D98" s="194" t="s">
        <v>2653</v>
      </c>
      <c r="E98" s="195"/>
      <c r="F98" s="195"/>
      <c r="G98" s="195"/>
      <c r="H98" s="195"/>
      <c r="I98" s="195"/>
      <c r="J98" s="196">
        <f>J133</f>
        <v>0</v>
      </c>
      <c r="L98" s="193"/>
    </row>
    <row r="99" spans="1:31" s="192" customFormat="1" ht="24.95" customHeight="1">
      <c r="B99" s="193"/>
      <c r="D99" s="194" t="s">
        <v>2654</v>
      </c>
      <c r="E99" s="195"/>
      <c r="F99" s="195"/>
      <c r="G99" s="195"/>
      <c r="H99" s="195"/>
      <c r="I99" s="195"/>
      <c r="J99" s="196">
        <f>J153</f>
        <v>0</v>
      </c>
      <c r="L99" s="193"/>
    </row>
    <row r="100" spans="1:31" s="192" customFormat="1" ht="24.95" customHeight="1">
      <c r="B100" s="193"/>
      <c r="D100" s="194" t="s">
        <v>2655</v>
      </c>
      <c r="E100" s="195"/>
      <c r="F100" s="195"/>
      <c r="G100" s="195"/>
      <c r="H100" s="195"/>
      <c r="I100" s="195"/>
      <c r="J100" s="196">
        <f>J157</f>
        <v>0</v>
      </c>
      <c r="L100" s="193"/>
    </row>
    <row r="101" spans="1:31" s="192" customFormat="1" ht="24.95" customHeight="1">
      <c r="B101" s="193"/>
      <c r="D101" s="194" t="s">
        <v>2656</v>
      </c>
      <c r="E101" s="195"/>
      <c r="F101" s="195"/>
      <c r="G101" s="195"/>
      <c r="H101" s="195"/>
      <c r="I101" s="195"/>
      <c r="J101" s="196">
        <f>J166</f>
        <v>0</v>
      </c>
      <c r="L101" s="193"/>
    </row>
    <row r="102" spans="1:31" s="192" customFormat="1" ht="24.95" customHeight="1">
      <c r="B102" s="193"/>
      <c r="D102" s="194" t="s">
        <v>2657</v>
      </c>
      <c r="E102" s="195"/>
      <c r="F102" s="195"/>
      <c r="G102" s="195"/>
      <c r="H102" s="195"/>
      <c r="I102" s="195"/>
      <c r="J102" s="196">
        <f>J180</f>
        <v>0</v>
      </c>
      <c r="L102" s="193"/>
    </row>
    <row r="103" spans="1:31" s="151" customFormat="1" ht="21.75" customHeight="1">
      <c r="A103" s="147"/>
      <c r="B103" s="148"/>
      <c r="C103" s="147"/>
      <c r="D103" s="147"/>
      <c r="E103" s="147"/>
      <c r="F103" s="147"/>
      <c r="G103" s="147"/>
      <c r="H103" s="147"/>
      <c r="I103" s="147"/>
      <c r="J103" s="147"/>
      <c r="K103" s="147"/>
      <c r="L103" s="150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</row>
    <row r="104" spans="1:31" s="151" customFormat="1" ht="6.95" customHeight="1">
      <c r="A104" s="147"/>
      <c r="B104" s="184"/>
      <c r="C104" s="185"/>
      <c r="D104" s="185"/>
      <c r="E104" s="185"/>
      <c r="F104" s="185"/>
      <c r="G104" s="185"/>
      <c r="H104" s="185"/>
      <c r="I104" s="185"/>
      <c r="J104" s="185"/>
      <c r="K104" s="185"/>
      <c r="L104" s="150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</row>
    <row r="108" spans="1:31" s="151" customFormat="1" ht="6.95" customHeight="1">
      <c r="A108" s="147"/>
      <c r="B108" s="186"/>
      <c r="C108" s="187"/>
      <c r="D108" s="187"/>
      <c r="E108" s="187"/>
      <c r="F108" s="187"/>
      <c r="G108" s="187"/>
      <c r="H108" s="187"/>
      <c r="I108" s="187"/>
      <c r="J108" s="187"/>
      <c r="K108" s="187"/>
      <c r="L108" s="150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</row>
    <row r="109" spans="1:31" s="151" customFormat="1" ht="24.95" customHeight="1">
      <c r="A109" s="147"/>
      <c r="B109" s="148"/>
      <c r="C109" s="142" t="s">
        <v>172</v>
      </c>
      <c r="D109" s="147"/>
      <c r="E109" s="147"/>
      <c r="F109" s="147"/>
      <c r="G109" s="147"/>
      <c r="H109" s="147"/>
      <c r="I109" s="147"/>
      <c r="J109" s="147"/>
      <c r="K109" s="147"/>
      <c r="L109" s="150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</row>
    <row r="110" spans="1:31" s="151" customFormat="1" ht="6.95" customHeight="1">
      <c r="A110" s="147"/>
      <c r="B110" s="148"/>
      <c r="C110" s="147"/>
      <c r="D110" s="147"/>
      <c r="E110" s="147"/>
      <c r="F110" s="147"/>
      <c r="G110" s="147"/>
      <c r="H110" s="147"/>
      <c r="I110" s="147"/>
      <c r="J110" s="147"/>
      <c r="K110" s="147"/>
      <c r="L110" s="150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</row>
    <row r="111" spans="1:31" s="151" customFormat="1" ht="12" customHeight="1">
      <c r="A111" s="147"/>
      <c r="B111" s="148"/>
      <c r="C111" s="144" t="s">
        <v>16</v>
      </c>
      <c r="D111" s="147"/>
      <c r="E111" s="147"/>
      <c r="F111" s="147"/>
      <c r="G111" s="147"/>
      <c r="H111" s="147"/>
      <c r="I111" s="147"/>
      <c r="J111" s="147"/>
      <c r="K111" s="147"/>
      <c r="L111" s="150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</row>
    <row r="112" spans="1:31" s="151" customFormat="1" ht="16.5" customHeight="1">
      <c r="A112" s="147"/>
      <c r="B112" s="148"/>
      <c r="C112" s="147"/>
      <c r="D112" s="147"/>
      <c r="E112" s="145" t="str">
        <f>E7</f>
        <v>Rekonstrukce měnírny Sad Boženy Němcové</v>
      </c>
      <c r="F112" s="146"/>
      <c r="G112" s="146"/>
      <c r="H112" s="146"/>
      <c r="I112" s="147"/>
      <c r="J112" s="147"/>
      <c r="K112" s="147"/>
      <c r="L112" s="150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</row>
    <row r="113" spans="1:65" s="151" customFormat="1" ht="12" customHeight="1">
      <c r="A113" s="147"/>
      <c r="B113" s="148"/>
      <c r="C113" s="144" t="s">
        <v>138</v>
      </c>
      <c r="D113" s="147"/>
      <c r="E113" s="147"/>
      <c r="F113" s="147"/>
      <c r="G113" s="147"/>
      <c r="H113" s="147"/>
      <c r="I113" s="147"/>
      <c r="J113" s="147"/>
      <c r="K113" s="147"/>
      <c r="L113" s="150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</row>
    <row r="114" spans="1:65" s="151" customFormat="1" ht="16.5" customHeight="1">
      <c r="A114" s="147"/>
      <c r="B114" s="148"/>
      <c r="C114" s="147"/>
      <c r="D114" s="147"/>
      <c r="E114" s="152" t="str">
        <f>E9</f>
        <v>PS7 - Elektroinstalace</v>
      </c>
      <c r="F114" s="149"/>
      <c r="G114" s="149"/>
      <c r="H114" s="149"/>
      <c r="I114" s="147"/>
      <c r="J114" s="147"/>
      <c r="K114" s="147"/>
      <c r="L114" s="150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</row>
    <row r="115" spans="1:65" s="151" customFormat="1" ht="6.95" customHeight="1">
      <c r="A115" s="147"/>
      <c r="B115" s="148"/>
      <c r="C115" s="147"/>
      <c r="D115" s="147"/>
      <c r="E115" s="147"/>
      <c r="F115" s="147"/>
      <c r="G115" s="147"/>
      <c r="H115" s="147"/>
      <c r="I115" s="147"/>
      <c r="J115" s="147"/>
      <c r="K115" s="147"/>
      <c r="L115" s="150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</row>
    <row r="116" spans="1:65" s="151" customFormat="1" ht="12" customHeight="1">
      <c r="A116" s="147"/>
      <c r="B116" s="148"/>
      <c r="C116" s="144" t="s">
        <v>20</v>
      </c>
      <c r="D116" s="147"/>
      <c r="E116" s="147"/>
      <c r="F116" s="153" t="str">
        <f>F12</f>
        <v xml:space="preserve"> </v>
      </c>
      <c r="G116" s="147"/>
      <c r="H116" s="147"/>
      <c r="I116" s="144" t="s">
        <v>22</v>
      </c>
      <c r="J116" s="154" t="str">
        <f>IF(J12="","",J12)</f>
        <v>30. 6. 2020</v>
      </c>
      <c r="K116" s="147"/>
      <c r="L116" s="150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</row>
    <row r="117" spans="1:65" s="151" customFormat="1" ht="6.95" customHeight="1">
      <c r="A117" s="147"/>
      <c r="B117" s="148"/>
      <c r="C117" s="147"/>
      <c r="D117" s="147"/>
      <c r="E117" s="147"/>
      <c r="F117" s="147"/>
      <c r="G117" s="147"/>
      <c r="H117" s="147"/>
      <c r="I117" s="147"/>
      <c r="J117" s="147"/>
      <c r="K117" s="147"/>
      <c r="L117" s="150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</row>
    <row r="118" spans="1:65" s="151" customFormat="1" ht="15.2" customHeight="1">
      <c r="A118" s="147"/>
      <c r="B118" s="148"/>
      <c r="C118" s="144" t="s">
        <v>24</v>
      </c>
      <c r="D118" s="147"/>
      <c r="E118" s="147"/>
      <c r="F118" s="153" t="str">
        <f>E15</f>
        <v>Dopravní podnik Ostrava a.s.</v>
      </c>
      <c r="G118" s="147"/>
      <c r="H118" s="147"/>
      <c r="I118" s="144" t="s">
        <v>30</v>
      </c>
      <c r="J118" s="188" t="str">
        <f>E21</f>
        <v>Ing. Jaromír Ferdian</v>
      </c>
      <c r="K118" s="147"/>
      <c r="L118" s="150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</row>
    <row r="119" spans="1:65" s="151" customFormat="1" ht="15.2" customHeight="1">
      <c r="A119" s="147"/>
      <c r="B119" s="148"/>
      <c r="C119" s="144" t="s">
        <v>28</v>
      </c>
      <c r="D119" s="147"/>
      <c r="E119" s="147"/>
      <c r="F119" s="262" t="str">
        <f>IF(E18="","",E18)</f>
        <v>Vyplň údaj</v>
      </c>
      <c r="G119" s="147"/>
      <c r="H119" s="147"/>
      <c r="I119" s="144" t="s">
        <v>33</v>
      </c>
      <c r="J119" s="263" t="str">
        <f>E24</f>
        <v xml:space="preserve"> </v>
      </c>
      <c r="K119" s="147"/>
      <c r="L119" s="150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</row>
    <row r="120" spans="1:65" s="151" customFormat="1" ht="10.35" customHeight="1">
      <c r="A120" s="147"/>
      <c r="B120" s="148"/>
      <c r="C120" s="147"/>
      <c r="D120" s="147"/>
      <c r="E120" s="147"/>
      <c r="F120" s="147"/>
      <c r="G120" s="147"/>
      <c r="H120" s="147"/>
      <c r="I120" s="147"/>
      <c r="J120" s="147"/>
      <c r="K120" s="147"/>
      <c r="L120" s="150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</row>
    <row r="121" spans="1:65" s="212" customFormat="1" ht="29.25" customHeight="1">
      <c r="A121" s="202"/>
      <c r="B121" s="203"/>
      <c r="C121" s="204" t="s">
        <v>173</v>
      </c>
      <c r="D121" s="205" t="s">
        <v>62</v>
      </c>
      <c r="E121" s="205" t="s">
        <v>58</v>
      </c>
      <c r="F121" s="205" t="s">
        <v>59</v>
      </c>
      <c r="G121" s="205" t="s">
        <v>174</v>
      </c>
      <c r="H121" s="205" t="s">
        <v>175</v>
      </c>
      <c r="I121" s="205" t="s">
        <v>176</v>
      </c>
      <c r="J121" s="206" t="s">
        <v>144</v>
      </c>
      <c r="K121" s="207" t="s">
        <v>177</v>
      </c>
      <c r="L121" s="208"/>
      <c r="M121" s="209" t="s">
        <v>1</v>
      </c>
      <c r="N121" s="210" t="s">
        <v>41</v>
      </c>
      <c r="O121" s="210" t="s">
        <v>178</v>
      </c>
      <c r="P121" s="210" t="s">
        <v>179</v>
      </c>
      <c r="Q121" s="210" t="s">
        <v>180</v>
      </c>
      <c r="R121" s="210" t="s">
        <v>181</v>
      </c>
      <c r="S121" s="210" t="s">
        <v>182</v>
      </c>
      <c r="T121" s="211" t="s">
        <v>183</v>
      </c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</row>
    <row r="122" spans="1:65" s="151" customFormat="1" ht="22.9" customHeight="1">
      <c r="A122" s="147"/>
      <c r="B122" s="148"/>
      <c r="C122" s="213" t="s">
        <v>184</v>
      </c>
      <c r="D122" s="147"/>
      <c r="E122" s="147"/>
      <c r="F122" s="147"/>
      <c r="G122" s="147"/>
      <c r="H122" s="147"/>
      <c r="I122" s="147"/>
      <c r="J122" s="214">
        <f>BK122</f>
        <v>0</v>
      </c>
      <c r="K122" s="147"/>
      <c r="L122" s="148"/>
      <c r="M122" s="215"/>
      <c r="N122" s="216"/>
      <c r="O122" s="163"/>
      <c r="P122" s="217">
        <f>P123+P133+P153+P157+P166+P180</f>
        <v>0</v>
      </c>
      <c r="Q122" s="163"/>
      <c r="R122" s="217">
        <f>R123+R133+R153+R157+R166+R180</f>
        <v>0</v>
      </c>
      <c r="S122" s="163"/>
      <c r="T122" s="218">
        <f>T123+T133+T153+T157+T166+T180</f>
        <v>0</v>
      </c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T122" s="138" t="s">
        <v>76</v>
      </c>
      <c r="AU122" s="138" t="s">
        <v>146</v>
      </c>
      <c r="BK122" s="219">
        <f>BK123+BK133+BK153+BK157+BK166+BK180</f>
        <v>0</v>
      </c>
    </row>
    <row r="123" spans="1:65" s="220" customFormat="1" ht="25.9" customHeight="1">
      <c r="B123" s="221"/>
      <c r="D123" s="222" t="s">
        <v>76</v>
      </c>
      <c r="E123" s="223" t="s">
        <v>2066</v>
      </c>
      <c r="F123" s="223" t="s">
        <v>2658</v>
      </c>
      <c r="J123" s="224">
        <f>BK123</f>
        <v>0</v>
      </c>
      <c r="L123" s="221"/>
      <c r="M123" s="225"/>
      <c r="N123" s="226"/>
      <c r="O123" s="226"/>
      <c r="P123" s="227">
        <f>SUM(P124:P132)</f>
        <v>0</v>
      </c>
      <c r="Q123" s="226"/>
      <c r="R123" s="227">
        <f>SUM(R124:R132)</f>
        <v>0</v>
      </c>
      <c r="S123" s="226"/>
      <c r="T123" s="228">
        <f>SUM(T124:T132)</f>
        <v>0</v>
      </c>
      <c r="AR123" s="222" t="s">
        <v>84</v>
      </c>
      <c r="AT123" s="229" t="s">
        <v>76</v>
      </c>
      <c r="AU123" s="229" t="s">
        <v>77</v>
      </c>
      <c r="AY123" s="222" t="s">
        <v>187</v>
      </c>
      <c r="BK123" s="230">
        <f>SUM(BK124:BK132)</f>
        <v>0</v>
      </c>
    </row>
    <row r="124" spans="1:65" s="151" customFormat="1" ht="21.75" customHeight="1">
      <c r="A124" s="147"/>
      <c r="B124" s="148"/>
      <c r="C124" s="233" t="s">
        <v>77</v>
      </c>
      <c r="D124" s="233" t="s">
        <v>189</v>
      </c>
      <c r="E124" s="234" t="s">
        <v>2659</v>
      </c>
      <c r="F124" s="235" t="s">
        <v>2660</v>
      </c>
      <c r="G124" s="236" t="s">
        <v>2070</v>
      </c>
      <c r="H124" s="237">
        <v>19</v>
      </c>
      <c r="I124" s="88"/>
      <c r="J124" s="238">
        <f t="shared" ref="J124:J132" si="0">ROUND(I124*H124,2)</f>
        <v>0</v>
      </c>
      <c r="K124" s="239"/>
      <c r="L124" s="148"/>
      <c r="M124" s="240" t="s">
        <v>1</v>
      </c>
      <c r="N124" s="241" t="s">
        <v>42</v>
      </c>
      <c r="O124" s="242"/>
      <c r="P124" s="243">
        <f t="shared" ref="P124:P132" si="1">O124*H124</f>
        <v>0</v>
      </c>
      <c r="Q124" s="243">
        <v>0</v>
      </c>
      <c r="R124" s="243">
        <f t="shared" ref="R124:R132" si="2">Q124*H124</f>
        <v>0</v>
      </c>
      <c r="S124" s="243">
        <v>0</v>
      </c>
      <c r="T124" s="244">
        <f t="shared" ref="T124:T132" si="3">S124*H124</f>
        <v>0</v>
      </c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R124" s="245" t="s">
        <v>193</v>
      </c>
      <c r="AT124" s="245" t="s">
        <v>189</v>
      </c>
      <c r="AU124" s="245" t="s">
        <v>84</v>
      </c>
      <c r="AY124" s="138" t="s">
        <v>187</v>
      </c>
      <c r="BE124" s="246">
        <f t="shared" ref="BE124:BE132" si="4">IF(N124="základní",J124,0)</f>
        <v>0</v>
      </c>
      <c r="BF124" s="246">
        <f t="shared" ref="BF124:BF132" si="5">IF(N124="snížená",J124,0)</f>
        <v>0</v>
      </c>
      <c r="BG124" s="246">
        <f t="shared" ref="BG124:BG132" si="6">IF(N124="zákl. přenesená",J124,0)</f>
        <v>0</v>
      </c>
      <c r="BH124" s="246">
        <f t="shared" ref="BH124:BH132" si="7">IF(N124="sníž. přenesená",J124,0)</f>
        <v>0</v>
      </c>
      <c r="BI124" s="246">
        <f t="shared" ref="BI124:BI132" si="8">IF(N124="nulová",J124,0)</f>
        <v>0</v>
      </c>
      <c r="BJ124" s="138" t="s">
        <v>84</v>
      </c>
      <c r="BK124" s="246">
        <f t="shared" ref="BK124:BK132" si="9">ROUND(I124*H124,2)</f>
        <v>0</v>
      </c>
      <c r="BL124" s="138" t="s">
        <v>193</v>
      </c>
      <c r="BM124" s="245" t="s">
        <v>86</v>
      </c>
    </row>
    <row r="125" spans="1:65" s="151" customFormat="1" ht="21.75" customHeight="1">
      <c r="A125" s="147"/>
      <c r="B125" s="148"/>
      <c r="C125" s="233" t="s">
        <v>77</v>
      </c>
      <c r="D125" s="233" t="s">
        <v>189</v>
      </c>
      <c r="E125" s="234" t="s">
        <v>2661</v>
      </c>
      <c r="F125" s="235" t="s">
        <v>2662</v>
      </c>
      <c r="G125" s="236" t="s">
        <v>2070</v>
      </c>
      <c r="H125" s="237">
        <v>2</v>
      </c>
      <c r="I125" s="88"/>
      <c r="J125" s="238">
        <f t="shared" si="0"/>
        <v>0</v>
      </c>
      <c r="K125" s="239"/>
      <c r="L125" s="148"/>
      <c r="M125" s="240" t="s">
        <v>1</v>
      </c>
      <c r="N125" s="241" t="s">
        <v>42</v>
      </c>
      <c r="O125" s="242"/>
      <c r="P125" s="243">
        <f t="shared" si="1"/>
        <v>0</v>
      </c>
      <c r="Q125" s="243">
        <v>0</v>
      </c>
      <c r="R125" s="243">
        <f t="shared" si="2"/>
        <v>0</v>
      </c>
      <c r="S125" s="243">
        <v>0</v>
      </c>
      <c r="T125" s="244">
        <f t="shared" si="3"/>
        <v>0</v>
      </c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R125" s="245" t="s">
        <v>193</v>
      </c>
      <c r="AT125" s="245" t="s">
        <v>189</v>
      </c>
      <c r="AU125" s="245" t="s">
        <v>84</v>
      </c>
      <c r="AY125" s="138" t="s">
        <v>187</v>
      </c>
      <c r="BE125" s="246">
        <f t="shared" si="4"/>
        <v>0</v>
      </c>
      <c r="BF125" s="246">
        <f t="shared" si="5"/>
        <v>0</v>
      </c>
      <c r="BG125" s="246">
        <f t="shared" si="6"/>
        <v>0</v>
      </c>
      <c r="BH125" s="246">
        <f t="shared" si="7"/>
        <v>0</v>
      </c>
      <c r="BI125" s="246">
        <f t="shared" si="8"/>
        <v>0</v>
      </c>
      <c r="BJ125" s="138" t="s">
        <v>84</v>
      </c>
      <c r="BK125" s="246">
        <f t="shared" si="9"/>
        <v>0</v>
      </c>
      <c r="BL125" s="138" t="s">
        <v>193</v>
      </c>
      <c r="BM125" s="245" t="s">
        <v>193</v>
      </c>
    </row>
    <row r="126" spans="1:65" s="151" customFormat="1" ht="16.5" customHeight="1">
      <c r="A126" s="147"/>
      <c r="B126" s="148"/>
      <c r="C126" s="233" t="s">
        <v>77</v>
      </c>
      <c r="D126" s="233" t="s">
        <v>189</v>
      </c>
      <c r="E126" s="234" t="s">
        <v>2663</v>
      </c>
      <c r="F126" s="235" t="s">
        <v>2664</v>
      </c>
      <c r="G126" s="236" t="s">
        <v>2070</v>
      </c>
      <c r="H126" s="237">
        <v>4</v>
      </c>
      <c r="I126" s="88"/>
      <c r="J126" s="238">
        <f t="shared" si="0"/>
        <v>0</v>
      </c>
      <c r="K126" s="239"/>
      <c r="L126" s="148"/>
      <c r="M126" s="240" t="s">
        <v>1</v>
      </c>
      <c r="N126" s="241" t="s">
        <v>42</v>
      </c>
      <c r="O126" s="242"/>
      <c r="P126" s="243">
        <f t="shared" si="1"/>
        <v>0</v>
      </c>
      <c r="Q126" s="243">
        <v>0</v>
      </c>
      <c r="R126" s="243">
        <f t="shared" si="2"/>
        <v>0</v>
      </c>
      <c r="S126" s="243">
        <v>0</v>
      </c>
      <c r="T126" s="244">
        <f t="shared" si="3"/>
        <v>0</v>
      </c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R126" s="245" t="s">
        <v>193</v>
      </c>
      <c r="AT126" s="245" t="s">
        <v>189</v>
      </c>
      <c r="AU126" s="245" t="s">
        <v>84</v>
      </c>
      <c r="AY126" s="138" t="s">
        <v>187</v>
      </c>
      <c r="BE126" s="246">
        <f t="shared" si="4"/>
        <v>0</v>
      </c>
      <c r="BF126" s="246">
        <f t="shared" si="5"/>
        <v>0</v>
      </c>
      <c r="BG126" s="246">
        <f t="shared" si="6"/>
        <v>0</v>
      </c>
      <c r="BH126" s="246">
        <f t="shared" si="7"/>
        <v>0</v>
      </c>
      <c r="BI126" s="246">
        <f t="shared" si="8"/>
        <v>0</v>
      </c>
      <c r="BJ126" s="138" t="s">
        <v>84</v>
      </c>
      <c r="BK126" s="246">
        <f t="shared" si="9"/>
        <v>0</v>
      </c>
      <c r="BL126" s="138" t="s">
        <v>193</v>
      </c>
      <c r="BM126" s="245" t="s">
        <v>211</v>
      </c>
    </row>
    <row r="127" spans="1:65" s="151" customFormat="1" ht="16.5" customHeight="1">
      <c r="A127" s="147"/>
      <c r="B127" s="148"/>
      <c r="C127" s="233" t="s">
        <v>77</v>
      </c>
      <c r="D127" s="233" t="s">
        <v>189</v>
      </c>
      <c r="E127" s="234" t="s">
        <v>2665</v>
      </c>
      <c r="F127" s="235" t="s">
        <v>2666</v>
      </c>
      <c r="G127" s="236" t="s">
        <v>2070</v>
      </c>
      <c r="H127" s="237">
        <v>1</v>
      </c>
      <c r="I127" s="88"/>
      <c r="J127" s="238">
        <f t="shared" si="0"/>
        <v>0</v>
      </c>
      <c r="K127" s="239"/>
      <c r="L127" s="148"/>
      <c r="M127" s="240" t="s">
        <v>1</v>
      </c>
      <c r="N127" s="241" t="s">
        <v>42</v>
      </c>
      <c r="O127" s="242"/>
      <c r="P127" s="243">
        <f t="shared" si="1"/>
        <v>0</v>
      </c>
      <c r="Q127" s="243">
        <v>0</v>
      </c>
      <c r="R127" s="243">
        <f t="shared" si="2"/>
        <v>0</v>
      </c>
      <c r="S127" s="243">
        <v>0</v>
      </c>
      <c r="T127" s="244">
        <f t="shared" si="3"/>
        <v>0</v>
      </c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R127" s="245" t="s">
        <v>193</v>
      </c>
      <c r="AT127" s="245" t="s">
        <v>189</v>
      </c>
      <c r="AU127" s="245" t="s">
        <v>84</v>
      </c>
      <c r="AY127" s="138" t="s">
        <v>187</v>
      </c>
      <c r="BE127" s="246">
        <f t="shared" si="4"/>
        <v>0</v>
      </c>
      <c r="BF127" s="246">
        <f t="shared" si="5"/>
        <v>0</v>
      </c>
      <c r="BG127" s="246">
        <f t="shared" si="6"/>
        <v>0</v>
      </c>
      <c r="BH127" s="246">
        <f t="shared" si="7"/>
        <v>0</v>
      </c>
      <c r="BI127" s="246">
        <f t="shared" si="8"/>
        <v>0</v>
      </c>
      <c r="BJ127" s="138" t="s">
        <v>84</v>
      </c>
      <c r="BK127" s="246">
        <f t="shared" si="9"/>
        <v>0</v>
      </c>
      <c r="BL127" s="138" t="s">
        <v>193</v>
      </c>
      <c r="BM127" s="245" t="s">
        <v>219</v>
      </c>
    </row>
    <row r="128" spans="1:65" s="151" customFormat="1" ht="16.5" customHeight="1">
      <c r="A128" s="147"/>
      <c r="B128" s="148"/>
      <c r="C128" s="233" t="s">
        <v>77</v>
      </c>
      <c r="D128" s="233" t="s">
        <v>189</v>
      </c>
      <c r="E128" s="234" t="s">
        <v>2667</v>
      </c>
      <c r="F128" s="235" t="s">
        <v>2668</v>
      </c>
      <c r="G128" s="236" t="s">
        <v>2070</v>
      </c>
      <c r="H128" s="237">
        <v>5</v>
      </c>
      <c r="I128" s="88"/>
      <c r="J128" s="238">
        <f t="shared" si="0"/>
        <v>0</v>
      </c>
      <c r="K128" s="239"/>
      <c r="L128" s="148"/>
      <c r="M128" s="240" t="s">
        <v>1</v>
      </c>
      <c r="N128" s="241" t="s">
        <v>42</v>
      </c>
      <c r="O128" s="242"/>
      <c r="P128" s="243">
        <f t="shared" si="1"/>
        <v>0</v>
      </c>
      <c r="Q128" s="243">
        <v>0</v>
      </c>
      <c r="R128" s="243">
        <f t="shared" si="2"/>
        <v>0</v>
      </c>
      <c r="S128" s="243">
        <v>0</v>
      </c>
      <c r="T128" s="244">
        <f t="shared" si="3"/>
        <v>0</v>
      </c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R128" s="245" t="s">
        <v>193</v>
      </c>
      <c r="AT128" s="245" t="s">
        <v>189</v>
      </c>
      <c r="AU128" s="245" t="s">
        <v>84</v>
      </c>
      <c r="AY128" s="138" t="s">
        <v>187</v>
      </c>
      <c r="BE128" s="246">
        <f t="shared" si="4"/>
        <v>0</v>
      </c>
      <c r="BF128" s="246">
        <f t="shared" si="5"/>
        <v>0</v>
      </c>
      <c r="BG128" s="246">
        <f t="shared" si="6"/>
        <v>0</v>
      </c>
      <c r="BH128" s="246">
        <f t="shared" si="7"/>
        <v>0</v>
      </c>
      <c r="BI128" s="246">
        <f t="shared" si="8"/>
        <v>0</v>
      </c>
      <c r="BJ128" s="138" t="s">
        <v>84</v>
      </c>
      <c r="BK128" s="246">
        <f t="shared" si="9"/>
        <v>0</v>
      </c>
      <c r="BL128" s="138" t="s">
        <v>193</v>
      </c>
      <c r="BM128" s="245" t="s">
        <v>229</v>
      </c>
    </row>
    <row r="129" spans="1:65" s="151" customFormat="1" ht="16.5" customHeight="1">
      <c r="A129" s="147"/>
      <c r="B129" s="148"/>
      <c r="C129" s="233" t="s">
        <v>77</v>
      </c>
      <c r="D129" s="233" t="s">
        <v>189</v>
      </c>
      <c r="E129" s="234" t="s">
        <v>2669</v>
      </c>
      <c r="F129" s="235" t="s">
        <v>2670</v>
      </c>
      <c r="G129" s="236" t="s">
        <v>296</v>
      </c>
      <c r="H129" s="237">
        <v>68</v>
      </c>
      <c r="I129" s="88"/>
      <c r="J129" s="238">
        <f t="shared" si="0"/>
        <v>0</v>
      </c>
      <c r="K129" s="239"/>
      <c r="L129" s="148"/>
      <c r="M129" s="240" t="s">
        <v>1</v>
      </c>
      <c r="N129" s="241" t="s">
        <v>42</v>
      </c>
      <c r="O129" s="242"/>
      <c r="P129" s="243">
        <f t="shared" si="1"/>
        <v>0</v>
      </c>
      <c r="Q129" s="243">
        <v>0</v>
      </c>
      <c r="R129" s="243">
        <f t="shared" si="2"/>
        <v>0</v>
      </c>
      <c r="S129" s="243">
        <v>0</v>
      </c>
      <c r="T129" s="244">
        <f t="shared" si="3"/>
        <v>0</v>
      </c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R129" s="245" t="s">
        <v>193</v>
      </c>
      <c r="AT129" s="245" t="s">
        <v>189</v>
      </c>
      <c r="AU129" s="245" t="s">
        <v>84</v>
      </c>
      <c r="AY129" s="138" t="s">
        <v>187</v>
      </c>
      <c r="BE129" s="246">
        <f t="shared" si="4"/>
        <v>0</v>
      </c>
      <c r="BF129" s="246">
        <f t="shared" si="5"/>
        <v>0</v>
      </c>
      <c r="BG129" s="246">
        <f t="shared" si="6"/>
        <v>0</v>
      </c>
      <c r="BH129" s="246">
        <f t="shared" si="7"/>
        <v>0</v>
      </c>
      <c r="BI129" s="246">
        <f t="shared" si="8"/>
        <v>0</v>
      </c>
      <c r="BJ129" s="138" t="s">
        <v>84</v>
      </c>
      <c r="BK129" s="246">
        <f t="shared" si="9"/>
        <v>0</v>
      </c>
      <c r="BL129" s="138" t="s">
        <v>193</v>
      </c>
      <c r="BM129" s="245" t="s">
        <v>237</v>
      </c>
    </row>
    <row r="130" spans="1:65" s="151" customFormat="1" ht="16.5" customHeight="1">
      <c r="A130" s="147"/>
      <c r="B130" s="148"/>
      <c r="C130" s="233" t="s">
        <v>77</v>
      </c>
      <c r="D130" s="233" t="s">
        <v>189</v>
      </c>
      <c r="E130" s="234" t="s">
        <v>2671</v>
      </c>
      <c r="F130" s="235" t="s">
        <v>2672</v>
      </c>
      <c r="G130" s="236" t="s">
        <v>296</v>
      </c>
      <c r="H130" s="237">
        <v>10</v>
      </c>
      <c r="I130" s="88"/>
      <c r="J130" s="238">
        <f t="shared" si="0"/>
        <v>0</v>
      </c>
      <c r="K130" s="239"/>
      <c r="L130" s="148"/>
      <c r="M130" s="240" t="s">
        <v>1</v>
      </c>
      <c r="N130" s="241" t="s">
        <v>42</v>
      </c>
      <c r="O130" s="242"/>
      <c r="P130" s="243">
        <f t="shared" si="1"/>
        <v>0</v>
      </c>
      <c r="Q130" s="243">
        <v>0</v>
      </c>
      <c r="R130" s="243">
        <f t="shared" si="2"/>
        <v>0</v>
      </c>
      <c r="S130" s="243">
        <v>0</v>
      </c>
      <c r="T130" s="244">
        <f t="shared" si="3"/>
        <v>0</v>
      </c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R130" s="245" t="s">
        <v>193</v>
      </c>
      <c r="AT130" s="245" t="s">
        <v>189</v>
      </c>
      <c r="AU130" s="245" t="s">
        <v>84</v>
      </c>
      <c r="AY130" s="138" t="s">
        <v>187</v>
      </c>
      <c r="BE130" s="246">
        <f t="shared" si="4"/>
        <v>0</v>
      </c>
      <c r="BF130" s="246">
        <f t="shared" si="5"/>
        <v>0</v>
      </c>
      <c r="BG130" s="246">
        <f t="shared" si="6"/>
        <v>0</v>
      </c>
      <c r="BH130" s="246">
        <f t="shared" si="7"/>
        <v>0</v>
      </c>
      <c r="BI130" s="246">
        <f t="shared" si="8"/>
        <v>0</v>
      </c>
      <c r="BJ130" s="138" t="s">
        <v>84</v>
      </c>
      <c r="BK130" s="246">
        <f t="shared" si="9"/>
        <v>0</v>
      </c>
      <c r="BL130" s="138" t="s">
        <v>193</v>
      </c>
      <c r="BM130" s="245" t="s">
        <v>245</v>
      </c>
    </row>
    <row r="131" spans="1:65" s="151" customFormat="1" ht="16.5" customHeight="1">
      <c r="A131" s="147"/>
      <c r="B131" s="148"/>
      <c r="C131" s="233" t="s">
        <v>77</v>
      </c>
      <c r="D131" s="233" t="s">
        <v>189</v>
      </c>
      <c r="E131" s="234" t="s">
        <v>2673</v>
      </c>
      <c r="F131" s="235" t="s">
        <v>2674</v>
      </c>
      <c r="G131" s="236" t="s">
        <v>296</v>
      </c>
      <c r="H131" s="237">
        <v>10</v>
      </c>
      <c r="I131" s="88"/>
      <c r="J131" s="238">
        <f t="shared" si="0"/>
        <v>0</v>
      </c>
      <c r="K131" s="239"/>
      <c r="L131" s="148"/>
      <c r="M131" s="240" t="s">
        <v>1</v>
      </c>
      <c r="N131" s="241" t="s">
        <v>42</v>
      </c>
      <c r="O131" s="242"/>
      <c r="P131" s="243">
        <f t="shared" si="1"/>
        <v>0</v>
      </c>
      <c r="Q131" s="243">
        <v>0</v>
      </c>
      <c r="R131" s="243">
        <f t="shared" si="2"/>
        <v>0</v>
      </c>
      <c r="S131" s="243">
        <v>0</v>
      </c>
      <c r="T131" s="244">
        <f t="shared" si="3"/>
        <v>0</v>
      </c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R131" s="245" t="s">
        <v>193</v>
      </c>
      <c r="AT131" s="245" t="s">
        <v>189</v>
      </c>
      <c r="AU131" s="245" t="s">
        <v>84</v>
      </c>
      <c r="AY131" s="138" t="s">
        <v>187</v>
      </c>
      <c r="BE131" s="246">
        <f t="shared" si="4"/>
        <v>0</v>
      </c>
      <c r="BF131" s="246">
        <f t="shared" si="5"/>
        <v>0</v>
      </c>
      <c r="BG131" s="246">
        <f t="shared" si="6"/>
        <v>0</v>
      </c>
      <c r="BH131" s="246">
        <f t="shared" si="7"/>
        <v>0</v>
      </c>
      <c r="BI131" s="246">
        <f t="shared" si="8"/>
        <v>0</v>
      </c>
      <c r="BJ131" s="138" t="s">
        <v>84</v>
      </c>
      <c r="BK131" s="246">
        <f t="shared" si="9"/>
        <v>0</v>
      </c>
      <c r="BL131" s="138" t="s">
        <v>193</v>
      </c>
      <c r="BM131" s="245" t="s">
        <v>252</v>
      </c>
    </row>
    <row r="132" spans="1:65" s="151" customFormat="1" ht="16.5" customHeight="1">
      <c r="A132" s="147"/>
      <c r="B132" s="148"/>
      <c r="C132" s="233" t="s">
        <v>77</v>
      </c>
      <c r="D132" s="233" t="s">
        <v>189</v>
      </c>
      <c r="E132" s="234" t="s">
        <v>2675</v>
      </c>
      <c r="F132" s="235" t="s">
        <v>2676</v>
      </c>
      <c r="G132" s="236" t="s">
        <v>2135</v>
      </c>
      <c r="H132" s="90"/>
      <c r="I132" s="88"/>
      <c r="J132" s="238">
        <f t="shared" si="0"/>
        <v>0</v>
      </c>
      <c r="K132" s="239"/>
      <c r="L132" s="148"/>
      <c r="M132" s="240" t="s">
        <v>1</v>
      </c>
      <c r="N132" s="241" t="s">
        <v>42</v>
      </c>
      <c r="O132" s="242"/>
      <c r="P132" s="243">
        <f t="shared" si="1"/>
        <v>0</v>
      </c>
      <c r="Q132" s="243">
        <v>0</v>
      </c>
      <c r="R132" s="243">
        <f t="shared" si="2"/>
        <v>0</v>
      </c>
      <c r="S132" s="243">
        <v>0</v>
      </c>
      <c r="T132" s="244">
        <f t="shared" si="3"/>
        <v>0</v>
      </c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R132" s="245" t="s">
        <v>193</v>
      </c>
      <c r="AT132" s="245" t="s">
        <v>189</v>
      </c>
      <c r="AU132" s="245" t="s">
        <v>84</v>
      </c>
      <c r="AY132" s="138" t="s">
        <v>187</v>
      </c>
      <c r="BE132" s="246">
        <f t="shared" si="4"/>
        <v>0</v>
      </c>
      <c r="BF132" s="246">
        <f t="shared" si="5"/>
        <v>0</v>
      </c>
      <c r="BG132" s="246">
        <f t="shared" si="6"/>
        <v>0</v>
      </c>
      <c r="BH132" s="246">
        <f t="shared" si="7"/>
        <v>0</v>
      </c>
      <c r="BI132" s="246">
        <f t="shared" si="8"/>
        <v>0</v>
      </c>
      <c r="BJ132" s="138" t="s">
        <v>84</v>
      </c>
      <c r="BK132" s="246">
        <f t="shared" si="9"/>
        <v>0</v>
      </c>
      <c r="BL132" s="138" t="s">
        <v>193</v>
      </c>
      <c r="BM132" s="245" t="s">
        <v>260</v>
      </c>
    </row>
    <row r="133" spans="1:65" s="220" customFormat="1" ht="25.9" customHeight="1">
      <c r="B133" s="221"/>
      <c r="D133" s="222" t="s">
        <v>76</v>
      </c>
      <c r="E133" s="223" t="s">
        <v>2077</v>
      </c>
      <c r="F133" s="223" t="s">
        <v>2677</v>
      </c>
      <c r="J133" s="224">
        <f>BK133</f>
        <v>0</v>
      </c>
      <c r="L133" s="221"/>
      <c r="M133" s="225"/>
      <c r="N133" s="226"/>
      <c r="O133" s="226"/>
      <c r="P133" s="227">
        <f>SUM(P134:P152)</f>
        <v>0</v>
      </c>
      <c r="Q133" s="226"/>
      <c r="R133" s="227">
        <f>SUM(R134:R152)</f>
        <v>0</v>
      </c>
      <c r="S133" s="226"/>
      <c r="T133" s="228">
        <f>SUM(T134:T152)</f>
        <v>0</v>
      </c>
      <c r="AR133" s="222" t="s">
        <v>84</v>
      </c>
      <c r="AT133" s="229" t="s">
        <v>76</v>
      </c>
      <c r="AU133" s="229" t="s">
        <v>77</v>
      </c>
      <c r="AY133" s="222" t="s">
        <v>187</v>
      </c>
      <c r="BK133" s="230">
        <f>SUM(BK134:BK152)</f>
        <v>0</v>
      </c>
    </row>
    <row r="134" spans="1:65" s="151" customFormat="1" ht="21.75" customHeight="1">
      <c r="A134" s="147"/>
      <c r="B134" s="148"/>
      <c r="C134" s="233" t="s">
        <v>77</v>
      </c>
      <c r="D134" s="233" t="s">
        <v>189</v>
      </c>
      <c r="E134" s="234" t="s">
        <v>2678</v>
      </c>
      <c r="F134" s="235" t="s">
        <v>2679</v>
      </c>
      <c r="G134" s="236" t="s">
        <v>2070</v>
      </c>
      <c r="H134" s="237">
        <v>18</v>
      </c>
      <c r="I134" s="88"/>
      <c r="J134" s="238">
        <f t="shared" ref="J134:J152" si="10">ROUND(I134*H134,2)</f>
        <v>0</v>
      </c>
      <c r="K134" s="239"/>
      <c r="L134" s="148"/>
      <c r="M134" s="240" t="s">
        <v>1</v>
      </c>
      <c r="N134" s="241" t="s">
        <v>42</v>
      </c>
      <c r="O134" s="242"/>
      <c r="P134" s="243">
        <f t="shared" ref="P134:P152" si="11">O134*H134</f>
        <v>0</v>
      </c>
      <c r="Q134" s="243">
        <v>0</v>
      </c>
      <c r="R134" s="243">
        <f t="shared" ref="R134:R152" si="12">Q134*H134</f>
        <v>0</v>
      </c>
      <c r="S134" s="243">
        <v>0</v>
      </c>
      <c r="T134" s="244">
        <f t="shared" ref="T134:T152" si="13">S134*H134</f>
        <v>0</v>
      </c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R134" s="245" t="s">
        <v>193</v>
      </c>
      <c r="AT134" s="245" t="s">
        <v>189</v>
      </c>
      <c r="AU134" s="245" t="s">
        <v>84</v>
      </c>
      <c r="AY134" s="138" t="s">
        <v>187</v>
      </c>
      <c r="BE134" s="246">
        <f t="shared" ref="BE134:BE152" si="14">IF(N134="základní",J134,0)</f>
        <v>0</v>
      </c>
      <c r="BF134" s="246">
        <f t="shared" ref="BF134:BF152" si="15">IF(N134="snížená",J134,0)</f>
        <v>0</v>
      </c>
      <c r="BG134" s="246">
        <f t="shared" ref="BG134:BG152" si="16">IF(N134="zákl. přenesená",J134,0)</f>
        <v>0</v>
      </c>
      <c r="BH134" s="246">
        <f t="shared" ref="BH134:BH152" si="17">IF(N134="sníž. přenesená",J134,0)</f>
        <v>0</v>
      </c>
      <c r="BI134" s="246">
        <f t="shared" ref="BI134:BI152" si="18">IF(N134="nulová",J134,0)</f>
        <v>0</v>
      </c>
      <c r="BJ134" s="138" t="s">
        <v>84</v>
      </c>
      <c r="BK134" s="246">
        <f t="shared" ref="BK134:BK152" si="19">ROUND(I134*H134,2)</f>
        <v>0</v>
      </c>
      <c r="BL134" s="138" t="s">
        <v>193</v>
      </c>
      <c r="BM134" s="245" t="s">
        <v>269</v>
      </c>
    </row>
    <row r="135" spans="1:65" s="151" customFormat="1" ht="21.75" customHeight="1">
      <c r="A135" s="147"/>
      <c r="B135" s="148"/>
      <c r="C135" s="233" t="s">
        <v>77</v>
      </c>
      <c r="D135" s="233" t="s">
        <v>189</v>
      </c>
      <c r="E135" s="234" t="s">
        <v>2680</v>
      </c>
      <c r="F135" s="235" t="s">
        <v>2681</v>
      </c>
      <c r="G135" s="236" t="s">
        <v>2070</v>
      </c>
      <c r="H135" s="237">
        <v>6</v>
      </c>
      <c r="I135" s="88"/>
      <c r="J135" s="238">
        <f t="shared" si="10"/>
        <v>0</v>
      </c>
      <c r="K135" s="239"/>
      <c r="L135" s="148"/>
      <c r="M135" s="240" t="s">
        <v>1</v>
      </c>
      <c r="N135" s="241" t="s">
        <v>42</v>
      </c>
      <c r="O135" s="242"/>
      <c r="P135" s="243">
        <f t="shared" si="11"/>
        <v>0</v>
      </c>
      <c r="Q135" s="243">
        <v>0</v>
      </c>
      <c r="R135" s="243">
        <f t="shared" si="12"/>
        <v>0</v>
      </c>
      <c r="S135" s="243">
        <v>0</v>
      </c>
      <c r="T135" s="244">
        <f t="shared" si="13"/>
        <v>0</v>
      </c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R135" s="245" t="s">
        <v>193</v>
      </c>
      <c r="AT135" s="245" t="s">
        <v>189</v>
      </c>
      <c r="AU135" s="245" t="s">
        <v>84</v>
      </c>
      <c r="AY135" s="138" t="s">
        <v>187</v>
      </c>
      <c r="BE135" s="246">
        <f t="shared" si="14"/>
        <v>0</v>
      </c>
      <c r="BF135" s="246">
        <f t="shared" si="15"/>
        <v>0</v>
      </c>
      <c r="BG135" s="246">
        <f t="shared" si="16"/>
        <v>0</v>
      </c>
      <c r="BH135" s="246">
        <f t="shared" si="17"/>
        <v>0</v>
      </c>
      <c r="BI135" s="246">
        <f t="shared" si="18"/>
        <v>0</v>
      </c>
      <c r="BJ135" s="138" t="s">
        <v>84</v>
      </c>
      <c r="BK135" s="246">
        <f t="shared" si="19"/>
        <v>0</v>
      </c>
      <c r="BL135" s="138" t="s">
        <v>193</v>
      </c>
      <c r="BM135" s="245" t="s">
        <v>276</v>
      </c>
    </row>
    <row r="136" spans="1:65" s="151" customFormat="1" ht="21.75" customHeight="1">
      <c r="A136" s="147"/>
      <c r="B136" s="148"/>
      <c r="C136" s="233" t="s">
        <v>77</v>
      </c>
      <c r="D136" s="233" t="s">
        <v>189</v>
      </c>
      <c r="E136" s="234" t="s">
        <v>2682</v>
      </c>
      <c r="F136" s="235" t="s">
        <v>2683</v>
      </c>
      <c r="G136" s="236" t="s">
        <v>2070</v>
      </c>
      <c r="H136" s="237">
        <v>4</v>
      </c>
      <c r="I136" s="88"/>
      <c r="J136" s="238">
        <f t="shared" si="10"/>
        <v>0</v>
      </c>
      <c r="K136" s="239"/>
      <c r="L136" s="148"/>
      <c r="M136" s="240" t="s">
        <v>1</v>
      </c>
      <c r="N136" s="241" t="s">
        <v>42</v>
      </c>
      <c r="O136" s="242"/>
      <c r="P136" s="243">
        <f t="shared" si="11"/>
        <v>0</v>
      </c>
      <c r="Q136" s="243">
        <v>0</v>
      </c>
      <c r="R136" s="243">
        <f t="shared" si="12"/>
        <v>0</v>
      </c>
      <c r="S136" s="243">
        <v>0</v>
      </c>
      <c r="T136" s="244">
        <f t="shared" si="13"/>
        <v>0</v>
      </c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R136" s="245" t="s">
        <v>193</v>
      </c>
      <c r="AT136" s="245" t="s">
        <v>189</v>
      </c>
      <c r="AU136" s="245" t="s">
        <v>84</v>
      </c>
      <c r="AY136" s="138" t="s">
        <v>187</v>
      </c>
      <c r="BE136" s="246">
        <f t="shared" si="14"/>
        <v>0</v>
      </c>
      <c r="BF136" s="246">
        <f t="shared" si="15"/>
        <v>0</v>
      </c>
      <c r="BG136" s="246">
        <f t="shared" si="16"/>
        <v>0</v>
      </c>
      <c r="BH136" s="246">
        <f t="shared" si="17"/>
        <v>0</v>
      </c>
      <c r="BI136" s="246">
        <f t="shared" si="18"/>
        <v>0</v>
      </c>
      <c r="BJ136" s="138" t="s">
        <v>84</v>
      </c>
      <c r="BK136" s="246">
        <f t="shared" si="19"/>
        <v>0</v>
      </c>
      <c r="BL136" s="138" t="s">
        <v>193</v>
      </c>
      <c r="BM136" s="245" t="s">
        <v>285</v>
      </c>
    </row>
    <row r="137" spans="1:65" s="151" customFormat="1" ht="21.75" customHeight="1">
      <c r="A137" s="147"/>
      <c r="B137" s="148"/>
      <c r="C137" s="233" t="s">
        <v>77</v>
      </c>
      <c r="D137" s="233" t="s">
        <v>189</v>
      </c>
      <c r="E137" s="234" t="s">
        <v>2684</v>
      </c>
      <c r="F137" s="235" t="s">
        <v>2685</v>
      </c>
      <c r="G137" s="236" t="s">
        <v>2070</v>
      </c>
      <c r="H137" s="237">
        <v>2</v>
      </c>
      <c r="I137" s="88"/>
      <c r="J137" s="238">
        <f t="shared" si="10"/>
        <v>0</v>
      </c>
      <c r="K137" s="239"/>
      <c r="L137" s="148"/>
      <c r="M137" s="240" t="s">
        <v>1</v>
      </c>
      <c r="N137" s="241" t="s">
        <v>42</v>
      </c>
      <c r="O137" s="242"/>
      <c r="P137" s="243">
        <f t="shared" si="11"/>
        <v>0</v>
      </c>
      <c r="Q137" s="243">
        <v>0</v>
      </c>
      <c r="R137" s="243">
        <f t="shared" si="12"/>
        <v>0</v>
      </c>
      <c r="S137" s="243">
        <v>0</v>
      </c>
      <c r="T137" s="244">
        <f t="shared" si="13"/>
        <v>0</v>
      </c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R137" s="245" t="s">
        <v>193</v>
      </c>
      <c r="AT137" s="245" t="s">
        <v>189</v>
      </c>
      <c r="AU137" s="245" t="s">
        <v>84</v>
      </c>
      <c r="AY137" s="138" t="s">
        <v>187</v>
      </c>
      <c r="BE137" s="246">
        <f t="shared" si="14"/>
        <v>0</v>
      </c>
      <c r="BF137" s="246">
        <f t="shared" si="15"/>
        <v>0</v>
      </c>
      <c r="BG137" s="246">
        <f t="shared" si="16"/>
        <v>0</v>
      </c>
      <c r="BH137" s="246">
        <f t="shared" si="17"/>
        <v>0</v>
      </c>
      <c r="BI137" s="246">
        <f t="shared" si="18"/>
        <v>0</v>
      </c>
      <c r="BJ137" s="138" t="s">
        <v>84</v>
      </c>
      <c r="BK137" s="246">
        <f t="shared" si="19"/>
        <v>0</v>
      </c>
      <c r="BL137" s="138" t="s">
        <v>193</v>
      </c>
      <c r="BM137" s="245" t="s">
        <v>293</v>
      </c>
    </row>
    <row r="138" spans="1:65" s="151" customFormat="1" ht="33" customHeight="1">
      <c r="A138" s="147"/>
      <c r="B138" s="148"/>
      <c r="C138" s="233" t="s">
        <v>77</v>
      </c>
      <c r="D138" s="233" t="s">
        <v>189</v>
      </c>
      <c r="E138" s="234" t="s">
        <v>2686</v>
      </c>
      <c r="F138" s="235" t="s">
        <v>2687</v>
      </c>
      <c r="G138" s="236" t="s">
        <v>2070</v>
      </c>
      <c r="H138" s="237">
        <v>3</v>
      </c>
      <c r="I138" s="88"/>
      <c r="J138" s="238">
        <f t="shared" si="10"/>
        <v>0</v>
      </c>
      <c r="K138" s="239"/>
      <c r="L138" s="148"/>
      <c r="M138" s="240" t="s">
        <v>1</v>
      </c>
      <c r="N138" s="241" t="s">
        <v>42</v>
      </c>
      <c r="O138" s="242"/>
      <c r="P138" s="243">
        <f t="shared" si="11"/>
        <v>0</v>
      </c>
      <c r="Q138" s="243">
        <v>0</v>
      </c>
      <c r="R138" s="243">
        <f t="shared" si="12"/>
        <v>0</v>
      </c>
      <c r="S138" s="243">
        <v>0</v>
      </c>
      <c r="T138" s="244">
        <f t="shared" si="13"/>
        <v>0</v>
      </c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R138" s="245" t="s">
        <v>193</v>
      </c>
      <c r="AT138" s="245" t="s">
        <v>189</v>
      </c>
      <c r="AU138" s="245" t="s">
        <v>84</v>
      </c>
      <c r="AY138" s="138" t="s">
        <v>187</v>
      </c>
      <c r="BE138" s="246">
        <f t="shared" si="14"/>
        <v>0</v>
      </c>
      <c r="BF138" s="246">
        <f t="shared" si="15"/>
        <v>0</v>
      </c>
      <c r="BG138" s="246">
        <f t="shared" si="16"/>
        <v>0</v>
      </c>
      <c r="BH138" s="246">
        <f t="shared" si="17"/>
        <v>0</v>
      </c>
      <c r="BI138" s="246">
        <f t="shared" si="18"/>
        <v>0</v>
      </c>
      <c r="BJ138" s="138" t="s">
        <v>84</v>
      </c>
      <c r="BK138" s="246">
        <f t="shared" si="19"/>
        <v>0</v>
      </c>
      <c r="BL138" s="138" t="s">
        <v>193</v>
      </c>
      <c r="BM138" s="245" t="s">
        <v>303</v>
      </c>
    </row>
    <row r="139" spans="1:65" s="151" customFormat="1" ht="33" customHeight="1">
      <c r="A139" s="147"/>
      <c r="B139" s="148"/>
      <c r="C139" s="233" t="s">
        <v>77</v>
      </c>
      <c r="D139" s="233" t="s">
        <v>189</v>
      </c>
      <c r="E139" s="234" t="s">
        <v>2688</v>
      </c>
      <c r="F139" s="235" t="s">
        <v>2689</v>
      </c>
      <c r="G139" s="236" t="s">
        <v>2070</v>
      </c>
      <c r="H139" s="237">
        <v>7</v>
      </c>
      <c r="I139" s="88"/>
      <c r="J139" s="238">
        <f t="shared" si="10"/>
        <v>0</v>
      </c>
      <c r="K139" s="239"/>
      <c r="L139" s="148"/>
      <c r="M139" s="240" t="s">
        <v>1</v>
      </c>
      <c r="N139" s="241" t="s">
        <v>42</v>
      </c>
      <c r="O139" s="242"/>
      <c r="P139" s="243">
        <f t="shared" si="11"/>
        <v>0</v>
      </c>
      <c r="Q139" s="243">
        <v>0</v>
      </c>
      <c r="R139" s="243">
        <f t="shared" si="12"/>
        <v>0</v>
      </c>
      <c r="S139" s="243">
        <v>0</v>
      </c>
      <c r="T139" s="244">
        <f t="shared" si="13"/>
        <v>0</v>
      </c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R139" s="245" t="s">
        <v>193</v>
      </c>
      <c r="AT139" s="245" t="s">
        <v>189</v>
      </c>
      <c r="AU139" s="245" t="s">
        <v>84</v>
      </c>
      <c r="AY139" s="138" t="s">
        <v>187</v>
      </c>
      <c r="BE139" s="246">
        <f t="shared" si="14"/>
        <v>0</v>
      </c>
      <c r="BF139" s="246">
        <f t="shared" si="15"/>
        <v>0</v>
      </c>
      <c r="BG139" s="246">
        <f t="shared" si="16"/>
        <v>0</v>
      </c>
      <c r="BH139" s="246">
        <f t="shared" si="17"/>
        <v>0</v>
      </c>
      <c r="BI139" s="246">
        <f t="shared" si="18"/>
        <v>0</v>
      </c>
      <c r="BJ139" s="138" t="s">
        <v>84</v>
      </c>
      <c r="BK139" s="246">
        <f t="shared" si="19"/>
        <v>0</v>
      </c>
      <c r="BL139" s="138" t="s">
        <v>193</v>
      </c>
      <c r="BM139" s="245" t="s">
        <v>311</v>
      </c>
    </row>
    <row r="140" spans="1:65" s="151" customFormat="1" ht="21.75" customHeight="1">
      <c r="A140" s="147"/>
      <c r="B140" s="148"/>
      <c r="C140" s="233" t="s">
        <v>77</v>
      </c>
      <c r="D140" s="233" t="s">
        <v>189</v>
      </c>
      <c r="E140" s="234" t="s">
        <v>2661</v>
      </c>
      <c r="F140" s="235" t="s">
        <v>2662</v>
      </c>
      <c r="G140" s="236" t="s">
        <v>2070</v>
      </c>
      <c r="H140" s="237">
        <v>7</v>
      </c>
      <c r="I140" s="88"/>
      <c r="J140" s="238">
        <f t="shared" si="10"/>
        <v>0</v>
      </c>
      <c r="K140" s="239"/>
      <c r="L140" s="148"/>
      <c r="M140" s="240" t="s">
        <v>1</v>
      </c>
      <c r="N140" s="241" t="s">
        <v>42</v>
      </c>
      <c r="O140" s="242"/>
      <c r="P140" s="243">
        <f t="shared" si="11"/>
        <v>0</v>
      </c>
      <c r="Q140" s="243">
        <v>0</v>
      </c>
      <c r="R140" s="243">
        <f t="shared" si="12"/>
        <v>0</v>
      </c>
      <c r="S140" s="243">
        <v>0</v>
      </c>
      <c r="T140" s="244">
        <f t="shared" si="13"/>
        <v>0</v>
      </c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R140" s="245" t="s">
        <v>193</v>
      </c>
      <c r="AT140" s="245" t="s">
        <v>189</v>
      </c>
      <c r="AU140" s="245" t="s">
        <v>84</v>
      </c>
      <c r="AY140" s="138" t="s">
        <v>187</v>
      </c>
      <c r="BE140" s="246">
        <f t="shared" si="14"/>
        <v>0</v>
      </c>
      <c r="BF140" s="246">
        <f t="shared" si="15"/>
        <v>0</v>
      </c>
      <c r="BG140" s="246">
        <f t="shared" si="16"/>
        <v>0</v>
      </c>
      <c r="BH140" s="246">
        <f t="shared" si="17"/>
        <v>0</v>
      </c>
      <c r="BI140" s="246">
        <f t="shared" si="18"/>
        <v>0</v>
      </c>
      <c r="BJ140" s="138" t="s">
        <v>84</v>
      </c>
      <c r="BK140" s="246">
        <f t="shared" si="19"/>
        <v>0</v>
      </c>
      <c r="BL140" s="138" t="s">
        <v>193</v>
      </c>
      <c r="BM140" s="245" t="s">
        <v>319</v>
      </c>
    </row>
    <row r="141" spans="1:65" s="151" customFormat="1" ht="16.5" customHeight="1">
      <c r="A141" s="147"/>
      <c r="B141" s="148"/>
      <c r="C141" s="233" t="s">
        <v>77</v>
      </c>
      <c r="D141" s="233" t="s">
        <v>189</v>
      </c>
      <c r="E141" s="234" t="s">
        <v>2663</v>
      </c>
      <c r="F141" s="235" t="s">
        <v>2664</v>
      </c>
      <c r="G141" s="236" t="s">
        <v>2070</v>
      </c>
      <c r="H141" s="237">
        <v>3</v>
      </c>
      <c r="I141" s="88"/>
      <c r="J141" s="238">
        <f t="shared" si="10"/>
        <v>0</v>
      </c>
      <c r="K141" s="239"/>
      <c r="L141" s="148"/>
      <c r="M141" s="240" t="s">
        <v>1</v>
      </c>
      <c r="N141" s="241" t="s">
        <v>42</v>
      </c>
      <c r="O141" s="242"/>
      <c r="P141" s="243">
        <f t="shared" si="11"/>
        <v>0</v>
      </c>
      <c r="Q141" s="243">
        <v>0</v>
      </c>
      <c r="R141" s="243">
        <f t="shared" si="12"/>
        <v>0</v>
      </c>
      <c r="S141" s="243">
        <v>0</v>
      </c>
      <c r="T141" s="244">
        <f t="shared" si="13"/>
        <v>0</v>
      </c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R141" s="245" t="s">
        <v>193</v>
      </c>
      <c r="AT141" s="245" t="s">
        <v>189</v>
      </c>
      <c r="AU141" s="245" t="s">
        <v>84</v>
      </c>
      <c r="AY141" s="138" t="s">
        <v>187</v>
      </c>
      <c r="BE141" s="246">
        <f t="shared" si="14"/>
        <v>0</v>
      </c>
      <c r="BF141" s="246">
        <f t="shared" si="15"/>
        <v>0</v>
      </c>
      <c r="BG141" s="246">
        <f t="shared" si="16"/>
        <v>0</v>
      </c>
      <c r="BH141" s="246">
        <f t="shared" si="17"/>
        <v>0</v>
      </c>
      <c r="BI141" s="246">
        <f t="shared" si="18"/>
        <v>0</v>
      </c>
      <c r="BJ141" s="138" t="s">
        <v>84</v>
      </c>
      <c r="BK141" s="246">
        <f t="shared" si="19"/>
        <v>0</v>
      </c>
      <c r="BL141" s="138" t="s">
        <v>193</v>
      </c>
      <c r="BM141" s="245" t="s">
        <v>328</v>
      </c>
    </row>
    <row r="142" spans="1:65" s="151" customFormat="1" ht="16.5" customHeight="1">
      <c r="A142" s="147"/>
      <c r="B142" s="148"/>
      <c r="C142" s="233" t="s">
        <v>77</v>
      </c>
      <c r="D142" s="233" t="s">
        <v>189</v>
      </c>
      <c r="E142" s="234" t="s">
        <v>2665</v>
      </c>
      <c r="F142" s="235" t="s">
        <v>2666</v>
      </c>
      <c r="G142" s="236" t="s">
        <v>2070</v>
      </c>
      <c r="H142" s="237">
        <v>9</v>
      </c>
      <c r="I142" s="88"/>
      <c r="J142" s="238">
        <f t="shared" si="10"/>
        <v>0</v>
      </c>
      <c r="K142" s="239"/>
      <c r="L142" s="148"/>
      <c r="M142" s="240" t="s">
        <v>1</v>
      </c>
      <c r="N142" s="241" t="s">
        <v>42</v>
      </c>
      <c r="O142" s="242"/>
      <c r="P142" s="243">
        <f t="shared" si="11"/>
        <v>0</v>
      </c>
      <c r="Q142" s="243">
        <v>0</v>
      </c>
      <c r="R142" s="243">
        <f t="shared" si="12"/>
        <v>0</v>
      </c>
      <c r="S142" s="243">
        <v>0</v>
      </c>
      <c r="T142" s="244">
        <f t="shared" si="13"/>
        <v>0</v>
      </c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R142" s="245" t="s">
        <v>193</v>
      </c>
      <c r="AT142" s="245" t="s">
        <v>189</v>
      </c>
      <c r="AU142" s="245" t="s">
        <v>84</v>
      </c>
      <c r="AY142" s="138" t="s">
        <v>187</v>
      </c>
      <c r="BE142" s="246">
        <f t="shared" si="14"/>
        <v>0</v>
      </c>
      <c r="BF142" s="246">
        <f t="shared" si="15"/>
        <v>0</v>
      </c>
      <c r="BG142" s="246">
        <f t="shared" si="16"/>
        <v>0</v>
      </c>
      <c r="BH142" s="246">
        <f t="shared" si="17"/>
        <v>0</v>
      </c>
      <c r="BI142" s="246">
        <f t="shared" si="18"/>
        <v>0</v>
      </c>
      <c r="BJ142" s="138" t="s">
        <v>84</v>
      </c>
      <c r="BK142" s="246">
        <f t="shared" si="19"/>
        <v>0</v>
      </c>
      <c r="BL142" s="138" t="s">
        <v>193</v>
      </c>
      <c r="BM142" s="245" t="s">
        <v>336</v>
      </c>
    </row>
    <row r="143" spans="1:65" s="151" customFormat="1" ht="16.5" customHeight="1">
      <c r="A143" s="147"/>
      <c r="B143" s="148"/>
      <c r="C143" s="233" t="s">
        <v>77</v>
      </c>
      <c r="D143" s="233" t="s">
        <v>189</v>
      </c>
      <c r="E143" s="234" t="s">
        <v>2690</v>
      </c>
      <c r="F143" s="235" t="s">
        <v>2691</v>
      </c>
      <c r="G143" s="236" t="s">
        <v>2070</v>
      </c>
      <c r="H143" s="237">
        <v>1</v>
      </c>
      <c r="I143" s="88"/>
      <c r="J143" s="238">
        <f t="shared" si="10"/>
        <v>0</v>
      </c>
      <c r="K143" s="239"/>
      <c r="L143" s="148"/>
      <c r="M143" s="240" t="s">
        <v>1</v>
      </c>
      <c r="N143" s="241" t="s">
        <v>42</v>
      </c>
      <c r="O143" s="242"/>
      <c r="P143" s="243">
        <f t="shared" si="11"/>
        <v>0</v>
      </c>
      <c r="Q143" s="243">
        <v>0</v>
      </c>
      <c r="R143" s="243">
        <f t="shared" si="12"/>
        <v>0</v>
      </c>
      <c r="S143" s="243">
        <v>0</v>
      </c>
      <c r="T143" s="244">
        <f t="shared" si="13"/>
        <v>0</v>
      </c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R143" s="245" t="s">
        <v>193</v>
      </c>
      <c r="AT143" s="245" t="s">
        <v>189</v>
      </c>
      <c r="AU143" s="245" t="s">
        <v>84</v>
      </c>
      <c r="AY143" s="138" t="s">
        <v>187</v>
      </c>
      <c r="BE143" s="246">
        <f t="shared" si="14"/>
        <v>0</v>
      </c>
      <c r="BF143" s="246">
        <f t="shared" si="15"/>
        <v>0</v>
      </c>
      <c r="BG143" s="246">
        <f t="shared" si="16"/>
        <v>0</v>
      </c>
      <c r="BH143" s="246">
        <f t="shared" si="17"/>
        <v>0</v>
      </c>
      <c r="BI143" s="246">
        <f t="shared" si="18"/>
        <v>0</v>
      </c>
      <c r="BJ143" s="138" t="s">
        <v>84</v>
      </c>
      <c r="BK143" s="246">
        <f t="shared" si="19"/>
        <v>0</v>
      </c>
      <c r="BL143" s="138" t="s">
        <v>193</v>
      </c>
      <c r="BM143" s="245" t="s">
        <v>344</v>
      </c>
    </row>
    <row r="144" spans="1:65" s="151" customFormat="1" ht="21.75" customHeight="1">
      <c r="A144" s="147"/>
      <c r="B144" s="148"/>
      <c r="C144" s="233" t="s">
        <v>77</v>
      </c>
      <c r="D144" s="233" t="s">
        <v>189</v>
      </c>
      <c r="E144" s="234" t="s">
        <v>2692</v>
      </c>
      <c r="F144" s="235" t="s">
        <v>2693</v>
      </c>
      <c r="G144" s="236" t="s">
        <v>2070</v>
      </c>
      <c r="H144" s="237">
        <v>3</v>
      </c>
      <c r="I144" s="88"/>
      <c r="J144" s="238">
        <f t="shared" si="10"/>
        <v>0</v>
      </c>
      <c r="K144" s="239"/>
      <c r="L144" s="148"/>
      <c r="M144" s="240" t="s">
        <v>1</v>
      </c>
      <c r="N144" s="241" t="s">
        <v>42</v>
      </c>
      <c r="O144" s="242"/>
      <c r="P144" s="243">
        <f t="shared" si="11"/>
        <v>0</v>
      </c>
      <c r="Q144" s="243">
        <v>0</v>
      </c>
      <c r="R144" s="243">
        <f t="shared" si="12"/>
        <v>0</v>
      </c>
      <c r="S144" s="243">
        <v>0</v>
      </c>
      <c r="T144" s="244">
        <f t="shared" si="13"/>
        <v>0</v>
      </c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R144" s="245" t="s">
        <v>193</v>
      </c>
      <c r="AT144" s="245" t="s">
        <v>189</v>
      </c>
      <c r="AU144" s="245" t="s">
        <v>84</v>
      </c>
      <c r="AY144" s="138" t="s">
        <v>187</v>
      </c>
      <c r="BE144" s="246">
        <f t="shared" si="14"/>
        <v>0</v>
      </c>
      <c r="BF144" s="246">
        <f t="shared" si="15"/>
        <v>0</v>
      </c>
      <c r="BG144" s="246">
        <f t="shared" si="16"/>
        <v>0</v>
      </c>
      <c r="BH144" s="246">
        <f t="shared" si="17"/>
        <v>0</v>
      </c>
      <c r="BI144" s="246">
        <f t="shared" si="18"/>
        <v>0</v>
      </c>
      <c r="BJ144" s="138" t="s">
        <v>84</v>
      </c>
      <c r="BK144" s="246">
        <f t="shared" si="19"/>
        <v>0</v>
      </c>
      <c r="BL144" s="138" t="s">
        <v>193</v>
      </c>
      <c r="BM144" s="245" t="s">
        <v>352</v>
      </c>
    </row>
    <row r="145" spans="1:65" s="151" customFormat="1" ht="21.75" customHeight="1">
      <c r="A145" s="147"/>
      <c r="B145" s="148"/>
      <c r="C145" s="233" t="s">
        <v>77</v>
      </c>
      <c r="D145" s="233" t="s">
        <v>189</v>
      </c>
      <c r="E145" s="234" t="s">
        <v>2694</v>
      </c>
      <c r="F145" s="235" t="s">
        <v>2695</v>
      </c>
      <c r="G145" s="236" t="s">
        <v>2070</v>
      </c>
      <c r="H145" s="237">
        <v>1</v>
      </c>
      <c r="I145" s="88"/>
      <c r="J145" s="238">
        <f t="shared" si="10"/>
        <v>0</v>
      </c>
      <c r="K145" s="239"/>
      <c r="L145" s="148"/>
      <c r="M145" s="240" t="s">
        <v>1</v>
      </c>
      <c r="N145" s="241" t="s">
        <v>42</v>
      </c>
      <c r="O145" s="242"/>
      <c r="P145" s="243">
        <f t="shared" si="11"/>
        <v>0</v>
      </c>
      <c r="Q145" s="243">
        <v>0</v>
      </c>
      <c r="R145" s="243">
        <f t="shared" si="12"/>
        <v>0</v>
      </c>
      <c r="S145" s="243">
        <v>0</v>
      </c>
      <c r="T145" s="244">
        <f t="shared" si="13"/>
        <v>0</v>
      </c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R145" s="245" t="s">
        <v>193</v>
      </c>
      <c r="AT145" s="245" t="s">
        <v>189</v>
      </c>
      <c r="AU145" s="245" t="s">
        <v>84</v>
      </c>
      <c r="AY145" s="138" t="s">
        <v>187</v>
      </c>
      <c r="BE145" s="246">
        <f t="shared" si="14"/>
        <v>0</v>
      </c>
      <c r="BF145" s="246">
        <f t="shared" si="15"/>
        <v>0</v>
      </c>
      <c r="BG145" s="246">
        <f t="shared" si="16"/>
        <v>0</v>
      </c>
      <c r="BH145" s="246">
        <f t="shared" si="17"/>
        <v>0</v>
      </c>
      <c r="BI145" s="246">
        <f t="shared" si="18"/>
        <v>0</v>
      </c>
      <c r="BJ145" s="138" t="s">
        <v>84</v>
      </c>
      <c r="BK145" s="246">
        <f t="shared" si="19"/>
        <v>0</v>
      </c>
      <c r="BL145" s="138" t="s">
        <v>193</v>
      </c>
      <c r="BM145" s="245" t="s">
        <v>360</v>
      </c>
    </row>
    <row r="146" spans="1:65" s="151" customFormat="1" ht="21.75" customHeight="1">
      <c r="A146" s="147"/>
      <c r="B146" s="148"/>
      <c r="C146" s="233" t="s">
        <v>77</v>
      </c>
      <c r="D146" s="233" t="s">
        <v>189</v>
      </c>
      <c r="E146" s="234" t="s">
        <v>2696</v>
      </c>
      <c r="F146" s="235" t="s">
        <v>2697</v>
      </c>
      <c r="G146" s="236" t="s">
        <v>2070</v>
      </c>
      <c r="H146" s="237">
        <v>2</v>
      </c>
      <c r="I146" s="88"/>
      <c r="J146" s="238">
        <f t="shared" si="10"/>
        <v>0</v>
      </c>
      <c r="K146" s="239"/>
      <c r="L146" s="148"/>
      <c r="M146" s="240" t="s">
        <v>1</v>
      </c>
      <c r="N146" s="241" t="s">
        <v>42</v>
      </c>
      <c r="O146" s="242"/>
      <c r="P146" s="243">
        <f t="shared" si="11"/>
        <v>0</v>
      </c>
      <c r="Q146" s="243">
        <v>0</v>
      </c>
      <c r="R146" s="243">
        <f t="shared" si="12"/>
        <v>0</v>
      </c>
      <c r="S146" s="243">
        <v>0</v>
      </c>
      <c r="T146" s="244">
        <f t="shared" si="13"/>
        <v>0</v>
      </c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R146" s="245" t="s">
        <v>193</v>
      </c>
      <c r="AT146" s="245" t="s">
        <v>189</v>
      </c>
      <c r="AU146" s="245" t="s">
        <v>84</v>
      </c>
      <c r="AY146" s="138" t="s">
        <v>187</v>
      </c>
      <c r="BE146" s="246">
        <f t="shared" si="14"/>
        <v>0</v>
      </c>
      <c r="BF146" s="246">
        <f t="shared" si="15"/>
        <v>0</v>
      </c>
      <c r="BG146" s="246">
        <f t="shared" si="16"/>
        <v>0</v>
      </c>
      <c r="BH146" s="246">
        <f t="shared" si="17"/>
        <v>0</v>
      </c>
      <c r="BI146" s="246">
        <f t="shared" si="18"/>
        <v>0</v>
      </c>
      <c r="BJ146" s="138" t="s">
        <v>84</v>
      </c>
      <c r="BK146" s="246">
        <f t="shared" si="19"/>
        <v>0</v>
      </c>
      <c r="BL146" s="138" t="s">
        <v>193</v>
      </c>
      <c r="BM146" s="245" t="s">
        <v>368</v>
      </c>
    </row>
    <row r="147" spans="1:65" s="151" customFormat="1" ht="16.5" customHeight="1">
      <c r="A147" s="147"/>
      <c r="B147" s="148"/>
      <c r="C147" s="233" t="s">
        <v>77</v>
      </c>
      <c r="D147" s="233" t="s">
        <v>189</v>
      </c>
      <c r="E147" s="234" t="s">
        <v>2667</v>
      </c>
      <c r="F147" s="235" t="s">
        <v>2668</v>
      </c>
      <c r="G147" s="236" t="s">
        <v>2070</v>
      </c>
      <c r="H147" s="237">
        <v>20</v>
      </c>
      <c r="I147" s="88"/>
      <c r="J147" s="238">
        <f t="shared" si="10"/>
        <v>0</v>
      </c>
      <c r="K147" s="239"/>
      <c r="L147" s="148"/>
      <c r="M147" s="240" t="s">
        <v>1</v>
      </c>
      <c r="N147" s="241" t="s">
        <v>42</v>
      </c>
      <c r="O147" s="242"/>
      <c r="P147" s="243">
        <f t="shared" si="11"/>
        <v>0</v>
      </c>
      <c r="Q147" s="243">
        <v>0</v>
      </c>
      <c r="R147" s="243">
        <f t="shared" si="12"/>
        <v>0</v>
      </c>
      <c r="S147" s="243">
        <v>0</v>
      </c>
      <c r="T147" s="244">
        <f t="shared" si="13"/>
        <v>0</v>
      </c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R147" s="245" t="s">
        <v>193</v>
      </c>
      <c r="AT147" s="245" t="s">
        <v>189</v>
      </c>
      <c r="AU147" s="245" t="s">
        <v>84</v>
      </c>
      <c r="AY147" s="138" t="s">
        <v>187</v>
      </c>
      <c r="BE147" s="246">
        <f t="shared" si="14"/>
        <v>0</v>
      </c>
      <c r="BF147" s="246">
        <f t="shared" si="15"/>
        <v>0</v>
      </c>
      <c r="BG147" s="246">
        <f t="shared" si="16"/>
        <v>0</v>
      </c>
      <c r="BH147" s="246">
        <f t="shared" si="17"/>
        <v>0</v>
      </c>
      <c r="BI147" s="246">
        <f t="shared" si="18"/>
        <v>0</v>
      </c>
      <c r="BJ147" s="138" t="s">
        <v>84</v>
      </c>
      <c r="BK147" s="246">
        <f t="shared" si="19"/>
        <v>0</v>
      </c>
      <c r="BL147" s="138" t="s">
        <v>193</v>
      </c>
      <c r="BM147" s="245" t="s">
        <v>376</v>
      </c>
    </row>
    <row r="148" spans="1:65" s="151" customFormat="1" ht="16.5" customHeight="1">
      <c r="A148" s="147"/>
      <c r="B148" s="148"/>
      <c r="C148" s="233" t="s">
        <v>77</v>
      </c>
      <c r="D148" s="233" t="s">
        <v>189</v>
      </c>
      <c r="E148" s="234" t="s">
        <v>2669</v>
      </c>
      <c r="F148" s="235" t="s">
        <v>2670</v>
      </c>
      <c r="G148" s="236" t="s">
        <v>296</v>
      </c>
      <c r="H148" s="237">
        <v>100</v>
      </c>
      <c r="I148" s="88"/>
      <c r="J148" s="238">
        <f t="shared" si="10"/>
        <v>0</v>
      </c>
      <c r="K148" s="239"/>
      <c r="L148" s="148"/>
      <c r="M148" s="240" t="s">
        <v>1</v>
      </c>
      <c r="N148" s="241" t="s">
        <v>42</v>
      </c>
      <c r="O148" s="242"/>
      <c r="P148" s="243">
        <f t="shared" si="11"/>
        <v>0</v>
      </c>
      <c r="Q148" s="243">
        <v>0</v>
      </c>
      <c r="R148" s="243">
        <f t="shared" si="12"/>
        <v>0</v>
      </c>
      <c r="S148" s="243">
        <v>0</v>
      </c>
      <c r="T148" s="244">
        <f t="shared" si="13"/>
        <v>0</v>
      </c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  <c r="AR148" s="245" t="s">
        <v>193</v>
      </c>
      <c r="AT148" s="245" t="s">
        <v>189</v>
      </c>
      <c r="AU148" s="245" t="s">
        <v>84</v>
      </c>
      <c r="AY148" s="138" t="s">
        <v>187</v>
      </c>
      <c r="BE148" s="246">
        <f t="shared" si="14"/>
        <v>0</v>
      </c>
      <c r="BF148" s="246">
        <f t="shared" si="15"/>
        <v>0</v>
      </c>
      <c r="BG148" s="246">
        <f t="shared" si="16"/>
        <v>0</v>
      </c>
      <c r="BH148" s="246">
        <f t="shared" si="17"/>
        <v>0</v>
      </c>
      <c r="BI148" s="246">
        <f t="shared" si="18"/>
        <v>0</v>
      </c>
      <c r="BJ148" s="138" t="s">
        <v>84</v>
      </c>
      <c r="BK148" s="246">
        <f t="shared" si="19"/>
        <v>0</v>
      </c>
      <c r="BL148" s="138" t="s">
        <v>193</v>
      </c>
      <c r="BM148" s="245" t="s">
        <v>384</v>
      </c>
    </row>
    <row r="149" spans="1:65" s="151" customFormat="1" ht="16.5" customHeight="1">
      <c r="A149" s="147"/>
      <c r="B149" s="148"/>
      <c r="C149" s="233" t="s">
        <v>77</v>
      </c>
      <c r="D149" s="233" t="s">
        <v>189</v>
      </c>
      <c r="E149" s="234" t="s">
        <v>2671</v>
      </c>
      <c r="F149" s="235" t="s">
        <v>2672</v>
      </c>
      <c r="G149" s="236" t="s">
        <v>296</v>
      </c>
      <c r="H149" s="237">
        <v>150</v>
      </c>
      <c r="I149" s="88"/>
      <c r="J149" s="238">
        <f t="shared" si="10"/>
        <v>0</v>
      </c>
      <c r="K149" s="239"/>
      <c r="L149" s="148"/>
      <c r="M149" s="240" t="s">
        <v>1</v>
      </c>
      <c r="N149" s="241" t="s">
        <v>42</v>
      </c>
      <c r="O149" s="242"/>
      <c r="P149" s="243">
        <f t="shared" si="11"/>
        <v>0</v>
      </c>
      <c r="Q149" s="243">
        <v>0</v>
      </c>
      <c r="R149" s="243">
        <f t="shared" si="12"/>
        <v>0</v>
      </c>
      <c r="S149" s="243">
        <v>0</v>
      </c>
      <c r="T149" s="244">
        <f t="shared" si="13"/>
        <v>0</v>
      </c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R149" s="245" t="s">
        <v>193</v>
      </c>
      <c r="AT149" s="245" t="s">
        <v>189</v>
      </c>
      <c r="AU149" s="245" t="s">
        <v>84</v>
      </c>
      <c r="AY149" s="138" t="s">
        <v>187</v>
      </c>
      <c r="BE149" s="246">
        <f t="shared" si="14"/>
        <v>0</v>
      </c>
      <c r="BF149" s="246">
        <f t="shared" si="15"/>
        <v>0</v>
      </c>
      <c r="BG149" s="246">
        <f t="shared" si="16"/>
        <v>0</v>
      </c>
      <c r="BH149" s="246">
        <f t="shared" si="17"/>
        <v>0</v>
      </c>
      <c r="BI149" s="246">
        <f t="shared" si="18"/>
        <v>0</v>
      </c>
      <c r="BJ149" s="138" t="s">
        <v>84</v>
      </c>
      <c r="BK149" s="246">
        <f t="shared" si="19"/>
        <v>0</v>
      </c>
      <c r="BL149" s="138" t="s">
        <v>193</v>
      </c>
      <c r="BM149" s="245" t="s">
        <v>392</v>
      </c>
    </row>
    <row r="150" spans="1:65" s="151" customFormat="1" ht="16.5" customHeight="1">
      <c r="A150" s="147"/>
      <c r="B150" s="148"/>
      <c r="C150" s="233" t="s">
        <v>77</v>
      </c>
      <c r="D150" s="233" t="s">
        <v>189</v>
      </c>
      <c r="E150" s="234" t="s">
        <v>2673</v>
      </c>
      <c r="F150" s="235" t="s">
        <v>2674</v>
      </c>
      <c r="G150" s="236" t="s">
        <v>296</v>
      </c>
      <c r="H150" s="237">
        <v>100</v>
      </c>
      <c r="I150" s="88"/>
      <c r="J150" s="238">
        <f t="shared" si="10"/>
        <v>0</v>
      </c>
      <c r="K150" s="239"/>
      <c r="L150" s="148"/>
      <c r="M150" s="240" t="s">
        <v>1</v>
      </c>
      <c r="N150" s="241" t="s">
        <v>42</v>
      </c>
      <c r="O150" s="242"/>
      <c r="P150" s="243">
        <f t="shared" si="11"/>
        <v>0</v>
      </c>
      <c r="Q150" s="243">
        <v>0</v>
      </c>
      <c r="R150" s="243">
        <f t="shared" si="12"/>
        <v>0</v>
      </c>
      <c r="S150" s="243">
        <v>0</v>
      </c>
      <c r="T150" s="244">
        <f t="shared" si="13"/>
        <v>0</v>
      </c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R150" s="245" t="s">
        <v>193</v>
      </c>
      <c r="AT150" s="245" t="s">
        <v>189</v>
      </c>
      <c r="AU150" s="245" t="s">
        <v>84</v>
      </c>
      <c r="AY150" s="138" t="s">
        <v>187</v>
      </c>
      <c r="BE150" s="246">
        <f t="shared" si="14"/>
        <v>0</v>
      </c>
      <c r="BF150" s="246">
        <f t="shared" si="15"/>
        <v>0</v>
      </c>
      <c r="BG150" s="246">
        <f t="shared" si="16"/>
        <v>0</v>
      </c>
      <c r="BH150" s="246">
        <f t="shared" si="17"/>
        <v>0</v>
      </c>
      <c r="BI150" s="246">
        <f t="shared" si="18"/>
        <v>0</v>
      </c>
      <c r="BJ150" s="138" t="s">
        <v>84</v>
      </c>
      <c r="BK150" s="246">
        <f t="shared" si="19"/>
        <v>0</v>
      </c>
      <c r="BL150" s="138" t="s">
        <v>193</v>
      </c>
      <c r="BM150" s="245" t="s">
        <v>400</v>
      </c>
    </row>
    <row r="151" spans="1:65" s="151" customFormat="1" ht="21.75" customHeight="1">
      <c r="A151" s="147"/>
      <c r="B151" s="148"/>
      <c r="C151" s="233" t="s">
        <v>77</v>
      </c>
      <c r="D151" s="233" t="s">
        <v>189</v>
      </c>
      <c r="E151" s="234" t="s">
        <v>2698</v>
      </c>
      <c r="F151" s="235" t="s">
        <v>2699</v>
      </c>
      <c r="G151" s="236" t="s">
        <v>1049</v>
      </c>
      <c r="H151" s="237">
        <v>500</v>
      </c>
      <c r="I151" s="88"/>
      <c r="J151" s="238">
        <f t="shared" si="10"/>
        <v>0</v>
      </c>
      <c r="K151" s="239"/>
      <c r="L151" s="148"/>
      <c r="M151" s="240" t="s">
        <v>1</v>
      </c>
      <c r="N151" s="241" t="s">
        <v>42</v>
      </c>
      <c r="O151" s="242"/>
      <c r="P151" s="243">
        <f t="shared" si="11"/>
        <v>0</v>
      </c>
      <c r="Q151" s="243">
        <v>0</v>
      </c>
      <c r="R151" s="243">
        <f t="shared" si="12"/>
        <v>0</v>
      </c>
      <c r="S151" s="243">
        <v>0</v>
      </c>
      <c r="T151" s="244">
        <f t="shared" si="13"/>
        <v>0</v>
      </c>
      <c r="U151" s="147"/>
      <c r="V151" s="147"/>
      <c r="W151" s="147"/>
      <c r="X151" s="147"/>
      <c r="Y151" s="147"/>
      <c r="Z151" s="147"/>
      <c r="AA151" s="147"/>
      <c r="AB151" s="147"/>
      <c r="AC151" s="147"/>
      <c r="AD151" s="147"/>
      <c r="AE151" s="147"/>
      <c r="AR151" s="245" t="s">
        <v>193</v>
      </c>
      <c r="AT151" s="245" t="s">
        <v>189</v>
      </c>
      <c r="AU151" s="245" t="s">
        <v>84</v>
      </c>
      <c r="AY151" s="138" t="s">
        <v>187</v>
      </c>
      <c r="BE151" s="246">
        <f t="shared" si="14"/>
        <v>0</v>
      </c>
      <c r="BF151" s="246">
        <f t="shared" si="15"/>
        <v>0</v>
      </c>
      <c r="BG151" s="246">
        <f t="shared" si="16"/>
        <v>0</v>
      </c>
      <c r="BH151" s="246">
        <f t="shared" si="17"/>
        <v>0</v>
      </c>
      <c r="BI151" s="246">
        <f t="shared" si="18"/>
        <v>0</v>
      </c>
      <c r="BJ151" s="138" t="s">
        <v>84</v>
      </c>
      <c r="BK151" s="246">
        <f t="shared" si="19"/>
        <v>0</v>
      </c>
      <c r="BL151" s="138" t="s">
        <v>193</v>
      </c>
      <c r="BM151" s="245" t="s">
        <v>408</v>
      </c>
    </row>
    <row r="152" spans="1:65" s="151" customFormat="1" ht="16.5" customHeight="1">
      <c r="A152" s="147"/>
      <c r="B152" s="148"/>
      <c r="C152" s="233" t="s">
        <v>77</v>
      </c>
      <c r="D152" s="233" t="s">
        <v>189</v>
      </c>
      <c r="E152" s="234" t="s">
        <v>2675</v>
      </c>
      <c r="F152" s="235" t="s">
        <v>2676</v>
      </c>
      <c r="G152" s="236" t="s">
        <v>2135</v>
      </c>
      <c r="H152" s="90"/>
      <c r="I152" s="88"/>
      <c r="J152" s="238">
        <f t="shared" si="10"/>
        <v>0</v>
      </c>
      <c r="K152" s="239"/>
      <c r="L152" s="148"/>
      <c r="M152" s="240" t="s">
        <v>1</v>
      </c>
      <c r="N152" s="241" t="s">
        <v>42</v>
      </c>
      <c r="O152" s="242"/>
      <c r="P152" s="243">
        <f t="shared" si="11"/>
        <v>0</v>
      </c>
      <c r="Q152" s="243">
        <v>0</v>
      </c>
      <c r="R152" s="243">
        <f t="shared" si="12"/>
        <v>0</v>
      </c>
      <c r="S152" s="243">
        <v>0</v>
      </c>
      <c r="T152" s="244">
        <f t="shared" si="13"/>
        <v>0</v>
      </c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47"/>
      <c r="AE152" s="147"/>
      <c r="AR152" s="245" t="s">
        <v>193</v>
      </c>
      <c r="AT152" s="245" t="s">
        <v>189</v>
      </c>
      <c r="AU152" s="245" t="s">
        <v>84</v>
      </c>
      <c r="AY152" s="138" t="s">
        <v>187</v>
      </c>
      <c r="BE152" s="246">
        <f t="shared" si="14"/>
        <v>0</v>
      </c>
      <c r="BF152" s="246">
        <f t="shared" si="15"/>
        <v>0</v>
      </c>
      <c r="BG152" s="246">
        <f t="shared" si="16"/>
        <v>0</v>
      </c>
      <c r="BH152" s="246">
        <f t="shared" si="17"/>
        <v>0</v>
      </c>
      <c r="BI152" s="246">
        <f t="shared" si="18"/>
        <v>0</v>
      </c>
      <c r="BJ152" s="138" t="s">
        <v>84</v>
      </c>
      <c r="BK152" s="246">
        <f t="shared" si="19"/>
        <v>0</v>
      </c>
      <c r="BL152" s="138" t="s">
        <v>193</v>
      </c>
      <c r="BM152" s="245" t="s">
        <v>416</v>
      </c>
    </row>
    <row r="153" spans="1:65" s="220" customFormat="1" ht="25.9" customHeight="1">
      <c r="B153" s="221"/>
      <c r="D153" s="222" t="s">
        <v>76</v>
      </c>
      <c r="E153" s="223" t="s">
        <v>2085</v>
      </c>
      <c r="F153" s="223" t="s">
        <v>2700</v>
      </c>
      <c r="J153" s="224">
        <f>BK153</f>
        <v>0</v>
      </c>
      <c r="L153" s="221"/>
      <c r="M153" s="225"/>
      <c r="N153" s="226"/>
      <c r="O153" s="226"/>
      <c r="P153" s="227">
        <f>SUM(P154:P156)</f>
        <v>0</v>
      </c>
      <c r="Q153" s="226"/>
      <c r="R153" s="227">
        <f>SUM(R154:R156)</f>
        <v>0</v>
      </c>
      <c r="S153" s="226"/>
      <c r="T153" s="228">
        <f>SUM(T154:T156)</f>
        <v>0</v>
      </c>
      <c r="AR153" s="222" t="s">
        <v>84</v>
      </c>
      <c r="AT153" s="229" t="s">
        <v>76</v>
      </c>
      <c r="AU153" s="229" t="s">
        <v>77</v>
      </c>
      <c r="AY153" s="222" t="s">
        <v>187</v>
      </c>
      <c r="BK153" s="230">
        <f>SUM(BK154:BK156)</f>
        <v>0</v>
      </c>
    </row>
    <row r="154" spans="1:65" s="151" customFormat="1" ht="21.75" customHeight="1">
      <c r="A154" s="147"/>
      <c r="B154" s="148"/>
      <c r="C154" s="233" t="s">
        <v>77</v>
      </c>
      <c r="D154" s="233" t="s">
        <v>189</v>
      </c>
      <c r="E154" s="234" t="s">
        <v>2701</v>
      </c>
      <c r="F154" s="235" t="s">
        <v>2702</v>
      </c>
      <c r="G154" s="236" t="s">
        <v>2070</v>
      </c>
      <c r="H154" s="237">
        <v>1</v>
      </c>
      <c r="I154" s="88"/>
      <c r="J154" s="238">
        <f>ROUND(I154*H154,2)</f>
        <v>0</v>
      </c>
      <c r="K154" s="239"/>
      <c r="L154" s="148"/>
      <c r="M154" s="240" t="s">
        <v>1</v>
      </c>
      <c r="N154" s="241" t="s">
        <v>42</v>
      </c>
      <c r="O154" s="242"/>
      <c r="P154" s="243">
        <f>O154*H154</f>
        <v>0</v>
      </c>
      <c r="Q154" s="243">
        <v>0</v>
      </c>
      <c r="R154" s="243">
        <f>Q154*H154</f>
        <v>0</v>
      </c>
      <c r="S154" s="243">
        <v>0</v>
      </c>
      <c r="T154" s="244">
        <f>S154*H154</f>
        <v>0</v>
      </c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R154" s="245" t="s">
        <v>193</v>
      </c>
      <c r="AT154" s="245" t="s">
        <v>189</v>
      </c>
      <c r="AU154" s="245" t="s">
        <v>84</v>
      </c>
      <c r="AY154" s="138" t="s">
        <v>187</v>
      </c>
      <c r="BE154" s="246">
        <f>IF(N154="základní",J154,0)</f>
        <v>0</v>
      </c>
      <c r="BF154" s="246">
        <f>IF(N154="snížená",J154,0)</f>
        <v>0</v>
      </c>
      <c r="BG154" s="246">
        <f>IF(N154="zákl. přenesená",J154,0)</f>
        <v>0</v>
      </c>
      <c r="BH154" s="246">
        <f>IF(N154="sníž. přenesená",J154,0)</f>
        <v>0</v>
      </c>
      <c r="BI154" s="246">
        <f>IF(N154="nulová",J154,0)</f>
        <v>0</v>
      </c>
      <c r="BJ154" s="138" t="s">
        <v>84</v>
      </c>
      <c r="BK154" s="246">
        <f>ROUND(I154*H154,2)</f>
        <v>0</v>
      </c>
      <c r="BL154" s="138" t="s">
        <v>193</v>
      </c>
      <c r="BM154" s="245" t="s">
        <v>424</v>
      </c>
    </row>
    <row r="155" spans="1:65" s="151" customFormat="1" ht="16.5" customHeight="1">
      <c r="A155" s="147"/>
      <c r="B155" s="148"/>
      <c r="C155" s="233" t="s">
        <v>77</v>
      </c>
      <c r="D155" s="233" t="s">
        <v>189</v>
      </c>
      <c r="E155" s="234" t="s">
        <v>2703</v>
      </c>
      <c r="F155" s="235" t="s">
        <v>2704</v>
      </c>
      <c r="G155" s="236" t="s">
        <v>296</v>
      </c>
      <c r="H155" s="237">
        <v>8</v>
      </c>
      <c r="I155" s="88"/>
      <c r="J155" s="238">
        <f>ROUND(I155*H155,2)</f>
        <v>0</v>
      </c>
      <c r="K155" s="239"/>
      <c r="L155" s="148"/>
      <c r="M155" s="240" t="s">
        <v>1</v>
      </c>
      <c r="N155" s="241" t="s">
        <v>42</v>
      </c>
      <c r="O155" s="242"/>
      <c r="P155" s="243">
        <f>O155*H155</f>
        <v>0</v>
      </c>
      <c r="Q155" s="243">
        <v>0</v>
      </c>
      <c r="R155" s="243">
        <f>Q155*H155</f>
        <v>0</v>
      </c>
      <c r="S155" s="243">
        <v>0</v>
      </c>
      <c r="T155" s="244">
        <f>S155*H155</f>
        <v>0</v>
      </c>
      <c r="U155" s="147"/>
      <c r="V155" s="147"/>
      <c r="W155" s="147"/>
      <c r="X155" s="147"/>
      <c r="Y155" s="147"/>
      <c r="Z155" s="147"/>
      <c r="AA155" s="147"/>
      <c r="AB155" s="147"/>
      <c r="AC155" s="147"/>
      <c r="AD155" s="147"/>
      <c r="AE155" s="147"/>
      <c r="AR155" s="245" t="s">
        <v>193</v>
      </c>
      <c r="AT155" s="245" t="s">
        <v>189</v>
      </c>
      <c r="AU155" s="245" t="s">
        <v>84</v>
      </c>
      <c r="AY155" s="138" t="s">
        <v>187</v>
      </c>
      <c r="BE155" s="246">
        <f>IF(N155="základní",J155,0)</f>
        <v>0</v>
      </c>
      <c r="BF155" s="246">
        <f>IF(N155="snížená",J155,0)</f>
        <v>0</v>
      </c>
      <c r="BG155" s="246">
        <f>IF(N155="zákl. přenesená",J155,0)</f>
        <v>0</v>
      </c>
      <c r="BH155" s="246">
        <f>IF(N155="sníž. přenesená",J155,0)</f>
        <v>0</v>
      </c>
      <c r="BI155" s="246">
        <f>IF(N155="nulová",J155,0)</f>
        <v>0</v>
      </c>
      <c r="BJ155" s="138" t="s">
        <v>84</v>
      </c>
      <c r="BK155" s="246">
        <f>ROUND(I155*H155,2)</f>
        <v>0</v>
      </c>
      <c r="BL155" s="138" t="s">
        <v>193</v>
      </c>
      <c r="BM155" s="245" t="s">
        <v>432</v>
      </c>
    </row>
    <row r="156" spans="1:65" s="151" customFormat="1" ht="16.5" customHeight="1">
      <c r="A156" s="147"/>
      <c r="B156" s="148"/>
      <c r="C156" s="233" t="s">
        <v>77</v>
      </c>
      <c r="D156" s="233" t="s">
        <v>189</v>
      </c>
      <c r="E156" s="234" t="s">
        <v>2705</v>
      </c>
      <c r="F156" s="235" t="s">
        <v>2706</v>
      </c>
      <c r="G156" s="236" t="s">
        <v>2135</v>
      </c>
      <c r="H156" s="90"/>
      <c r="I156" s="88"/>
      <c r="J156" s="238">
        <f>ROUND(I156*H156,2)</f>
        <v>0</v>
      </c>
      <c r="K156" s="239"/>
      <c r="L156" s="148"/>
      <c r="M156" s="240" t="s">
        <v>1</v>
      </c>
      <c r="N156" s="241" t="s">
        <v>42</v>
      </c>
      <c r="O156" s="242"/>
      <c r="P156" s="243">
        <f>O156*H156</f>
        <v>0</v>
      </c>
      <c r="Q156" s="243">
        <v>0</v>
      </c>
      <c r="R156" s="243">
        <f>Q156*H156</f>
        <v>0</v>
      </c>
      <c r="S156" s="243">
        <v>0</v>
      </c>
      <c r="T156" s="244">
        <f>S156*H156</f>
        <v>0</v>
      </c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7"/>
      <c r="AE156" s="147"/>
      <c r="AR156" s="245" t="s">
        <v>193</v>
      </c>
      <c r="AT156" s="245" t="s">
        <v>189</v>
      </c>
      <c r="AU156" s="245" t="s">
        <v>84</v>
      </c>
      <c r="AY156" s="138" t="s">
        <v>187</v>
      </c>
      <c r="BE156" s="246">
        <f>IF(N156="základní",J156,0)</f>
        <v>0</v>
      </c>
      <c r="BF156" s="246">
        <f>IF(N156="snížená",J156,0)</f>
        <v>0</v>
      </c>
      <c r="BG156" s="246">
        <f>IF(N156="zákl. přenesená",J156,0)</f>
        <v>0</v>
      </c>
      <c r="BH156" s="246">
        <f>IF(N156="sníž. přenesená",J156,0)</f>
        <v>0</v>
      </c>
      <c r="BI156" s="246">
        <f>IF(N156="nulová",J156,0)</f>
        <v>0</v>
      </c>
      <c r="BJ156" s="138" t="s">
        <v>84</v>
      </c>
      <c r="BK156" s="246">
        <f>ROUND(I156*H156,2)</f>
        <v>0</v>
      </c>
      <c r="BL156" s="138" t="s">
        <v>193</v>
      </c>
      <c r="BM156" s="245" t="s">
        <v>440</v>
      </c>
    </row>
    <row r="157" spans="1:65" s="220" customFormat="1" ht="25.9" customHeight="1">
      <c r="B157" s="221"/>
      <c r="D157" s="222" t="s">
        <v>76</v>
      </c>
      <c r="E157" s="223" t="s">
        <v>2121</v>
      </c>
      <c r="F157" s="223" t="s">
        <v>2707</v>
      </c>
      <c r="J157" s="224">
        <f>BK157</f>
        <v>0</v>
      </c>
      <c r="L157" s="221"/>
      <c r="M157" s="225"/>
      <c r="N157" s="226"/>
      <c r="O157" s="226"/>
      <c r="P157" s="227">
        <f>SUM(P158:P165)</f>
        <v>0</v>
      </c>
      <c r="Q157" s="226"/>
      <c r="R157" s="227">
        <f>SUM(R158:R165)</f>
        <v>0</v>
      </c>
      <c r="S157" s="226"/>
      <c r="T157" s="228">
        <f>SUM(T158:T165)</f>
        <v>0</v>
      </c>
      <c r="AR157" s="222" t="s">
        <v>84</v>
      </c>
      <c r="AT157" s="229" t="s">
        <v>76</v>
      </c>
      <c r="AU157" s="229" t="s">
        <v>77</v>
      </c>
      <c r="AY157" s="222" t="s">
        <v>187</v>
      </c>
      <c r="BK157" s="230">
        <f>SUM(BK158:BK165)</f>
        <v>0</v>
      </c>
    </row>
    <row r="158" spans="1:65" s="151" customFormat="1" ht="16.5" customHeight="1">
      <c r="A158" s="147"/>
      <c r="B158" s="148"/>
      <c r="C158" s="233" t="s">
        <v>77</v>
      </c>
      <c r="D158" s="233" t="s">
        <v>189</v>
      </c>
      <c r="E158" s="234" t="s">
        <v>2708</v>
      </c>
      <c r="F158" s="235" t="s">
        <v>2709</v>
      </c>
      <c r="G158" s="236" t="s">
        <v>2070</v>
      </c>
      <c r="H158" s="237">
        <v>7</v>
      </c>
      <c r="I158" s="88"/>
      <c r="J158" s="238">
        <f t="shared" ref="J158:J165" si="20">ROUND(I158*H158,2)</f>
        <v>0</v>
      </c>
      <c r="K158" s="239"/>
      <c r="L158" s="148"/>
      <c r="M158" s="240" t="s">
        <v>1</v>
      </c>
      <c r="N158" s="241" t="s">
        <v>42</v>
      </c>
      <c r="O158" s="242"/>
      <c r="P158" s="243">
        <f t="shared" ref="P158:P165" si="21">O158*H158</f>
        <v>0</v>
      </c>
      <c r="Q158" s="243">
        <v>0</v>
      </c>
      <c r="R158" s="243">
        <f t="shared" ref="R158:R165" si="22">Q158*H158</f>
        <v>0</v>
      </c>
      <c r="S158" s="243">
        <v>0</v>
      </c>
      <c r="T158" s="244">
        <f t="shared" ref="T158:T165" si="23">S158*H158</f>
        <v>0</v>
      </c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  <c r="AE158" s="147"/>
      <c r="AR158" s="245" t="s">
        <v>193</v>
      </c>
      <c r="AT158" s="245" t="s">
        <v>189</v>
      </c>
      <c r="AU158" s="245" t="s">
        <v>84</v>
      </c>
      <c r="AY158" s="138" t="s">
        <v>187</v>
      </c>
      <c r="BE158" s="246">
        <f t="shared" ref="BE158:BE165" si="24">IF(N158="základní",J158,0)</f>
        <v>0</v>
      </c>
      <c r="BF158" s="246">
        <f t="shared" ref="BF158:BF165" si="25">IF(N158="snížená",J158,0)</f>
        <v>0</v>
      </c>
      <c r="BG158" s="246">
        <f t="shared" ref="BG158:BG165" si="26">IF(N158="zákl. přenesená",J158,0)</f>
        <v>0</v>
      </c>
      <c r="BH158" s="246">
        <f t="shared" ref="BH158:BH165" si="27">IF(N158="sníž. přenesená",J158,0)</f>
        <v>0</v>
      </c>
      <c r="BI158" s="246">
        <f t="shared" ref="BI158:BI165" si="28">IF(N158="nulová",J158,0)</f>
        <v>0</v>
      </c>
      <c r="BJ158" s="138" t="s">
        <v>84</v>
      </c>
      <c r="BK158" s="246">
        <f t="shared" ref="BK158:BK165" si="29">ROUND(I158*H158,2)</f>
        <v>0</v>
      </c>
      <c r="BL158" s="138" t="s">
        <v>193</v>
      </c>
      <c r="BM158" s="245" t="s">
        <v>448</v>
      </c>
    </row>
    <row r="159" spans="1:65" s="151" customFormat="1" ht="16.5" customHeight="1">
      <c r="A159" s="147"/>
      <c r="B159" s="148"/>
      <c r="C159" s="233" t="s">
        <v>77</v>
      </c>
      <c r="D159" s="233" t="s">
        <v>189</v>
      </c>
      <c r="E159" s="234" t="s">
        <v>2710</v>
      </c>
      <c r="F159" s="235" t="s">
        <v>2711</v>
      </c>
      <c r="G159" s="236" t="s">
        <v>2070</v>
      </c>
      <c r="H159" s="237">
        <v>1</v>
      </c>
      <c r="I159" s="88"/>
      <c r="J159" s="238">
        <f t="shared" si="20"/>
        <v>0</v>
      </c>
      <c r="K159" s="239"/>
      <c r="L159" s="148"/>
      <c r="M159" s="240" t="s">
        <v>1</v>
      </c>
      <c r="N159" s="241" t="s">
        <v>42</v>
      </c>
      <c r="O159" s="242"/>
      <c r="P159" s="243">
        <f t="shared" si="21"/>
        <v>0</v>
      </c>
      <c r="Q159" s="243">
        <v>0</v>
      </c>
      <c r="R159" s="243">
        <f t="shared" si="22"/>
        <v>0</v>
      </c>
      <c r="S159" s="243">
        <v>0</v>
      </c>
      <c r="T159" s="244">
        <f t="shared" si="23"/>
        <v>0</v>
      </c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R159" s="245" t="s">
        <v>193</v>
      </c>
      <c r="AT159" s="245" t="s">
        <v>189</v>
      </c>
      <c r="AU159" s="245" t="s">
        <v>84</v>
      </c>
      <c r="AY159" s="138" t="s">
        <v>187</v>
      </c>
      <c r="BE159" s="246">
        <f t="shared" si="24"/>
        <v>0</v>
      </c>
      <c r="BF159" s="246">
        <f t="shared" si="25"/>
        <v>0</v>
      </c>
      <c r="BG159" s="246">
        <f t="shared" si="26"/>
        <v>0</v>
      </c>
      <c r="BH159" s="246">
        <f t="shared" si="27"/>
        <v>0</v>
      </c>
      <c r="BI159" s="246">
        <f t="shared" si="28"/>
        <v>0</v>
      </c>
      <c r="BJ159" s="138" t="s">
        <v>84</v>
      </c>
      <c r="BK159" s="246">
        <f t="shared" si="29"/>
        <v>0</v>
      </c>
      <c r="BL159" s="138" t="s">
        <v>193</v>
      </c>
      <c r="BM159" s="245" t="s">
        <v>457</v>
      </c>
    </row>
    <row r="160" spans="1:65" s="151" customFormat="1" ht="21.75" customHeight="1">
      <c r="A160" s="147"/>
      <c r="B160" s="148"/>
      <c r="C160" s="233" t="s">
        <v>77</v>
      </c>
      <c r="D160" s="233" t="s">
        <v>189</v>
      </c>
      <c r="E160" s="234" t="s">
        <v>2712</v>
      </c>
      <c r="F160" s="235" t="s">
        <v>2713</v>
      </c>
      <c r="G160" s="236" t="s">
        <v>2070</v>
      </c>
      <c r="H160" s="237">
        <v>2</v>
      </c>
      <c r="I160" s="88"/>
      <c r="J160" s="238">
        <f t="shared" si="20"/>
        <v>0</v>
      </c>
      <c r="K160" s="239"/>
      <c r="L160" s="148"/>
      <c r="M160" s="240" t="s">
        <v>1</v>
      </c>
      <c r="N160" s="241" t="s">
        <v>42</v>
      </c>
      <c r="O160" s="242"/>
      <c r="P160" s="243">
        <f t="shared" si="21"/>
        <v>0</v>
      </c>
      <c r="Q160" s="243">
        <v>0</v>
      </c>
      <c r="R160" s="243">
        <f t="shared" si="22"/>
        <v>0</v>
      </c>
      <c r="S160" s="243">
        <v>0</v>
      </c>
      <c r="T160" s="244">
        <f t="shared" si="23"/>
        <v>0</v>
      </c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  <c r="AR160" s="245" t="s">
        <v>193</v>
      </c>
      <c r="AT160" s="245" t="s">
        <v>189</v>
      </c>
      <c r="AU160" s="245" t="s">
        <v>84</v>
      </c>
      <c r="AY160" s="138" t="s">
        <v>187</v>
      </c>
      <c r="BE160" s="246">
        <f t="shared" si="24"/>
        <v>0</v>
      </c>
      <c r="BF160" s="246">
        <f t="shared" si="25"/>
        <v>0</v>
      </c>
      <c r="BG160" s="246">
        <f t="shared" si="26"/>
        <v>0</v>
      </c>
      <c r="BH160" s="246">
        <f t="shared" si="27"/>
        <v>0</v>
      </c>
      <c r="BI160" s="246">
        <f t="shared" si="28"/>
        <v>0</v>
      </c>
      <c r="BJ160" s="138" t="s">
        <v>84</v>
      </c>
      <c r="BK160" s="246">
        <f t="shared" si="29"/>
        <v>0</v>
      </c>
      <c r="BL160" s="138" t="s">
        <v>193</v>
      </c>
      <c r="BM160" s="245" t="s">
        <v>465</v>
      </c>
    </row>
    <row r="161" spans="1:65" s="151" customFormat="1" ht="21.75" customHeight="1">
      <c r="A161" s="147"/>
      <c r="B161" s="148"/>
      <c r="C161" s="233" t="s">
        <v>77</v>
      </c>
      <c r="D161" s="233" t="s">
        <v>189</v>
      </c>
      <c r="E161" s="234" t="s">
        <v>2714</v>
      </c>
      <c r="F161" s="235" t="s">
        <v>2715</v>
      </c>
      <c r="G161" s="236" t="s">
        <v>2070</v>
      </c>
      <c r="H161" s="237">
        <v>1</v>
      </c>
      <c r="I161" s="88"/>
      <c r="J161" s="238">
        <f t="shared" si="20"/>
        <v>0</v>
      </c>
      <c r="K161" s="239"/>
      <c r="L161" s="148"/>
      <c r="M161" s="240" t="s">
        <v>1</v>
      </c>
      <c r="N161" s="241" t="s">
        <v>42</v>
      </c>
      <c r="O161" s="242"/>
      <c r="P161" s="243">
        <f t="shared" si="21"/>
        <v>0</v>
      </c>
      <c r="Q161" s="243">
        <v>0</v>
      </c>
      <c r="R161" s="243">
        <f t="shared" si="22"/>
        <v>0</v>
      </c>
      <c r="S161" s="243">
        <v>0</v>
      </c>
      <c r="T161" s="244">
        <f t="shared" si="23"/>
        <v>0</v>
      </c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  <c r="AR161" s="245" t="s">
        <v>193</v>
      </c>
      <c r="AT161" s="245" t="s">
        <v>189</v>
      </c>
      <c r="AU161" s="245" t="s">
        <v>84</v>
      </c>
      <c r="AY161" s="138" t="s">
        <v>187</v>
      </c>
      <c r="BE161" s="246">
        <f t="shared" si="24"/>
        <v>0</v>
      </c>
      <c r="BF161" s="246">
        <f t="shared" si="25"/>
        <v>0</v>
      </c>
      <c r="BG161" s="246">
        <f t="shared" si="26"/>
        <v>0</v>
      </c>
      <c r="BH161" s="246">
        <f t="shared" si="27"/>
        <v>0</v>
      </c>
      <c r="BI161" s="246">
        <f t="shared" si="28"/>
        <v>0</v>
      </c>
      <c r="BJ161" s="138" t="s">
        <v>84</v>
      </c>
      <c r="BK161" s="246">
        <f t="shared" si="29"/>
        <v>0</v>
      </c>
      <c r="BL161" s="138" t="s">
        <v>193</v>
      </c>
      <c r="BM161" s="245" t="s">
        <v>473</v>
      </c>
    </row>
    <row r="162" spans="1:65" s="151" customFormat="1" ht="16.5" customHeight="1">
      <c r="A162" s="147"/>
      <c r="B162" s="148"/>
      <c r="C162" s="233" t="s">
        <v>77</v>
      </c>
      <c r="D162" s="233" t="s">
        <v>189</v>
      </c>
      <c r="E162" s="234" t="s">
        <v>2716</v>
      </c>
      <c r="F162" s="235" t="s">
        <v>2717</v>
      </c>
      <c r="G162" s="236" t="s">
        <v>296</v>
      </c>
      <c r="H162" s="237">
        <v>80</v>
      </c>
      <c r="I162" s="88"/>
      <c r="J162" s="238">
        <f t="shared" si="20"/>
        <v>0</v>
      </c>
      <c r="K162" s="239"/>
      <c r="L162" s="148"/>
      <c r="M162" s="240" t="s">
        <v>1</v>
      </c>
      <c r="N162" s="241" t="s">
        <v>42</v>
      </c>
      <c r="O162" s="242"/>
      <c r="P162" s="243">
        <f t="shared" si="21"/>
        <v>0</v>
      </c>
      <c r="Q162" s="243">
        <v>0</v>
      </c>
      <c r="R162" s="243">
        <f t="shared" si="22"/>
        <v>0</v>
      </c>
      <c r="S162" s="243">
        <v>0</v>
      </c>
      <c r="T162" s="244">
        <f t="shared" si="23"/>
        <v>0</v>
      </c>
      <c r="U162" s="147"/>
      <c r="V162" s="147"/>
      <c r="W162" s="147"/>
      <c r="X162" s="147"/>
      <c r="Y162" s="147"/>
      <c r="Z162" s="147"/>
      <c r="AA162" s="147"/>
      <c r="AB162" s="147"/>
      <c r="AC162" s="147"/>
      <c r="AD162" s="147"/>
      <c r="AE162" s="147"/>
      <c r="AR162" s="245" t="s">
        <v>193</v>
      </c>
      <c r="AT162" s="245" t="s">
        <v>189</v>
      </c>
      <c r="AU162" s="245" t="s">
        <v>84</v>
      </c>
      <c r="AY162" s="138" t="s">
        <v>187</v>
      </c>
      <c r="BE162" s="246">
        <f t="shared" si="24"/>
        <v>0</v>
      </c>
      <c r="BF162" s="246">
        <f t="shared" si="25"/>
        <v>0</v>
      </c>
      <c r="BG162" s="246">
        <f t="shared" si="26"/>
        <v>0</v>
      </c>
      <c r="BH162" s="246">
        <f t="shared" si="27"/>
        <v>0</v>
      </c>
      <c r="BI162" s="246">
        <f t="shared" si="28"/>
        <v>0</v>
      </c>
      <c r="BJ162" s="138" t="s">
        <v>84</v>
      </c>
      <c r="BK162" s="246">
        <f t="shared" si="29"/>
        <v>0</v>
      </c>
      <c r="BL162" s="138" t="s">
        <v>193</v>
      </c>
      <c r="BM162" s="245" t="s">
        <v>481</v>
      </c>
    </row>
    <row r="163" spans="1:65" s="151" customFormat="1" ht="16.5" customHeight="1">
      <c r="A163" s="147"/>
      <c r="B163" s="148"/>
      <c r="C163" s="233" t="s">
        <v>77</v>
      </c>
      <c r="D163" s="233" t="s">
        <v>189</v>
      </c>
      <c r="E163" s="234" t="s">
        <v>2718</v>
      </c>
      <c r="F163" s="235" t="s">
        <v>2719</v>
      </c>
      <c r="G163" s="236" t="s">
        <v>296</v>
      </c>
      <c r="H163" s="237">
        <v>10</v>
      </c>
      <c r="I163" s="88"/>
      <c r="J163" s="238">
        <f t="shared" si="20"/>
        <v>0</v>
      </c>
      <c r="K163" s="239"/>
      <c r="L163" s="148"/>
      <c r="M163" s="240" t="s">
        <v>1</v>
      </c>
      <c r="N163" s="241" t="s">
        <v>42</v>
      </c>
      <c r="O163" s="242"/>
      <c r="P163" s="243">
        <f t="shared" si="21"/>
        <v>0</v>
      </c>
      <c r="Q163" s="243">
        <v>0</v>
      </c>
      <c r="R163" s="243">
        <f t="shared" si="22"/>
        <v>0</v>
      </c>
      <c r="S163" s="243">
        <v>0</v>
      </c>
      <c r="T163" s="244">
        <f t="shared" si="23"/>
        <v>0</v>
      </c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  <c r="AR163" s="245" t="s">
        <v>193</v>
      </c>
      <c r="AT163" s="245" t="s">
        <v>189</v>
      </c>
      <c r="AU163" s="245" t="s">
        <v>84</v>
      </c>
      <c r="AY163" s="138" t="s">
        <v>187</v>
      </c>
      <c r="BE163" s="246">
        <f t="shared" si="24"/>
        <v>0</v>
      </c>
      <c r="BF163" s="246">
        <f t="shared" si="25"/>
        <v>0</v>
      </c>
      <c r="BG163" s="246">
        <f t="shared" si="26"/>
        <v>0</v>
      </c>
      <c r="BH163" s="246">
        <f t="shared" si="27"/>
        <v>0</v>
      </c>
      <c r="BI163" s="246">
        <f t="shared" si="28"/>
        <v>0</v>
      </c>
      <c r="BJ163" s="138" t="s">
        <v>84</v>
      </c>
      <c r="BK163" s="246">
        <f t="shared" si="29"/>
        <v>0</v>
      </c>
      <c r="BL163" s="138" t="s">
        <v>193</v>
      </c>
      <c r="BM163" s="245" t="s">
        <v>489</v>
      </c>
    </row>
    <row r="164" spans="1:65" s="151" customFormat="1" ht="16.5" customHeight="1">
      <c r="A164" s="147"/>
      <c r="B164" s="148"/>
      <c r="C164" s="233" t="s">
        <v>77</v>
      </c>
      <c r="D164" s="233" t="s">
        <v>189</v>
      </c>
      <c r="E164" s="234" t="s">
        <v>2720</v>
      </c>
      <c r="F164" s="235" t="s">
        <v>2721</v>
      </c>
      <c r="G164" s="236" t="s">
        <v>296</v>
      </c>
      <c r="H164" s="237">
        <v>10</v>
      </c>
      <c r="I164" s="88"/>
      <c r="J164" s="238">
        <f t="shared" si="20"/>
        <v>0</v>
      </c>
      <c r="K164" s="239"/>
      <c r="L164" s="148"/>
      <c r="M164" s="240" t="s">
        <v>1</v>
      </c>
      <c r="N164" s="241" t="s">
        <v>42</v>
      </c>
      <c r="O164" s="242"/>
      <c r="P164" s="243">
        <f t="shared" si="21"/>
        <v>0</v>
      </c>
      <c r="Q164" s="243">
        <v>0</v>
      </c>
      <c r="R164" s="243">
        <f t="shared" si="22"/>
        <v>0</v>
      </c>
      <c r="S164" s="243">
        <v>0</v>
      </c>
      <c r="T164" s="244">
        <f t="shared" si="23"/>
        <v>0</v>
      </c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R164" s="245" t="s">
        <v>193</v>
      </c>
      <c r="AT164" s="245" t="s">
        <v>189</v>
      </c>
      <c r="AU164" s="245" t="s">
        <v>84</v>
      </c>
      <c r="AY164" s="138" t="s">
        <v>187</v>
      </c>
      <c r="BE164" s="246">
        <f t="shared" si="24"/>
        <v>0</v>
      </c>
      <c r="BF164" s="246">
        <f t="shared" si="25"/>
        <v>0</v>
      </c>
      <c r="BG164" s="246">
        <f t="shared" si="26"/>
        <v>0</v>
      </c>
      <c r="BH164" s="246">
        <f t="shared" si="27"/>
        <v>0</v>
      </c>
      <c r="BI164" s="246">
        <f t="shared" si="28"/>
        <v>0</v>
      </c>
      <c r="BJ164" s="138" t="s">
        <v>84</v>
      </c>
      <c r="BK164" s="246">
        <f t="shared" si="29"/>
        <v>0</v>
      </c>
      <c r="BL164" s="138" t="s">
        <v>193</v>
      </c>
      <c r="BM164" s="245" t="s">
        <v>497</v>
      </c>
    </row>
    <row r="165" spans="1:65" s="151" customFormat="1" ht="16.5" customHeight="1">
      <c r="A165" s="147"/>
      <c r="B165" s="148"/>
      <c r="C165" s="233" t="s">
        <v>77</v>
      </c>
      <c r="D165" s="233" t="s">
        <v>189</v>
      </c>
      <c r="E165" s="234" t="s">
        <v>2722</v>
      </c>
      <c r="F165" s="235" t="s">
        <v>2723</v>
      </c>
      <c r="G165" s="236" t="s">
        <v>2135</v>
      </c>
      <c r="H165" s="90"/>
      <c r="I165" s="88"/>
      <c r="J165" s="238">
        <f t="shared" si="20"/>
        <v>0</v>
      </c>
      <c r="K165" s="239"/>
      <c r="L165" s="148"/>
      <c r="M165" s="240" t="s">
        <v>1</v>
      </c>
      <c r="N165" s="241" t="s">
        <v>42</v>
      </c>
      <c r="O165" s="242"/>
      <c r="P165" s="243">
        <f t="shared" si="21"/>
        <v>0</v>
      </c>
      <c r="Q165" s="243">
        <v>0</v>
      </c>
      <c r="R165" s="243">
        <f t="shared" si="22"/>
        <v>0</v>
      </c>
      <c r="S165" s="243">
        <v>0</v>
      </c>
      <c r="T165" s="244">
        <f t="shared" si="23"/>
        <v>0</v>
      </c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  <c r="AR165" s="245" t="s">
        <v>193</v>
      </c>
      <c r="AT165" s="245" t="s">
        <v>189</v>
      </c>
      <c r="AU165" s="245" t="s">
        <v>84</v>
      </c>
      <c r="AY165" s="138" t="s">
        <v>187</v>
      </c>
      <c r="BE165" s="246">
        <f t="shared" si="24"/>
        <v>0</v>
      </c>
      <c r="BF165" s="246">
        <f t="shared" si="25"/>
        <v>0</v>
      </c>
      <c r="BG165" s="246">
        <f t="shared" si="26"/>
        <v>0</v>
      </c>
      <c r="BH165" s="246">
        <f t="shared" si="27"/>
        <v>0</v>
      </c>
      <c r="BI165" s="246">
        <f t="shared" si="28"/>
        <v>0</v>
      </c>
      <c r="BJ165" s="138" t="s">
        <v>84</v>
      </c>
      <c r="BK165" s="246">
        <f t="shared" si="29"/>
        <v>0</v>
      </c>
      <c r="BL165" s="138" t="s">
        <v>193</v>
      </c>
      <c r="BM165" s="245" t="s">
        <v>505</v>
      </c>
    </row>
    <row r="166" spans="1:65" s="220" customFormat="1" ht="25.9" customHeight="1">
      <c r="B166" s="221"/>
      <c r="D166" s="222" t="s">
        <v>76</v>
      </c>
      <c r="E166" s="223" t="s">
        <v>2138</v>
      </c>
      <c r="F166" s="223" t="s">
        <v>2724</v>
      </c>
      <c r="J166" s="224">
        <f>BK166</f>
        <v>0</v>
      </c>
      <c r="L166" s="221"/>
      <c r="M166" s="225"/>
      <c r="N166" s="226"/>
      <c r="O166" s="226"/>
      <c r="P166" s="227">
        <f>SUM(P167:P179)</f>
        <v>0</v>
      </c>
      <c r="Q166" s="226"/>
      <c r="R166" s="227">
        <f>SUM(R167:R179)</f>
        <v>0</v>
      </c>
      <c r="S166" s="226"/>
      <c r="T166" s="228">
        <f>SUM(T167:T179)</f>
        <v>0</v>
      </c>
      <c r="AR166" s="222" t="s">
        <v>84</v>
      </c>
      <c r="AT166" s="229" t="s">
        <v>76</v>
      </c>
      <c r="AU166" s="229" t="s">
        <v>77</v>
      </c>
      <c r="AY166" s="222" t="s">
        <v>187</v>
      </c>
      <c r="BK166" s="230">
        <f>SUM(BK167:BK179)</f>
        <v>0</v>
      </c>
    </row>
    <row r="167" spans="1:65" s="151" customFormat="1" ht="16.5" customHeight="1">
      <c r="A167" s="147"/>
      <c r="B167" s="148"/>
      <c r="C167" s="233" t="s">
        <v>77</v>
      </c>
      <c r="D167" s="233" t="s">
        <v>189</v>
      </c>
      <c r="E167" s="234" t="s">
        <v>2725</v>
      </c>
      <c r="F167" s="235" t="s">
        <v>2726</v>
      </c>
      <c r="G167" s="236" t="s">
        <v>2070</v>
      </c>
      <c r="H167" s="237">
        <v>11</v>
      </c>
      <c r="I167" s="88"/>
      <c r="J167" s="238">
        <f t="shared" ref="J167:J179" si="30">ROUND(I167*H167,2)</f>
        <v>0</v>
      </c>
      <c r="K167" s="239"/>
      <c r="L167" s="148"/>
      <c r="M167" s="240" t="s">
        <v>1</v>
      </c>
      <c r="N167" s="241" t="s">
        <v>42</v>
      </c>
      <c r="O167" s="242"/>
      <c r="P167" s="243">
        <f t="shared" ref="P167:P179" si="31">O167*H167</f>
        <v>0</v>
      </c>
      <c r="Q167" s="243">
        <v>0</v>
      </c>
      <c r="R167" s="243">
        <f t="shared" ref="R167:R179" si="32">Q167*H167</f>
        <v>0</v>
      </c>
      <c r="S167" s="243">
        <v>0</v>
      </c>
      <c r="T167" s="244">
        <f t="shared" ref="T167:T179" si="33">S167*H167</f>
        <v>0</v>
      </c>
      <c r="U167" s="147"/>
      <c r="V167" s="147"/>
      <c r="W167" s="147"/>
      <c r="X167" s="147"/>
      <c r="Y167" s="147"/>
      <c r="Z167" s="147"/>
      <c r="AA167" s="147"/>
      <c r="AB167" s="147"/>
      <c r="AC167" s="147"/>
      <c r="AD167" s="147"/>
      <c r="AE167" s="147"/>
      <c r="AR167" s="245" t="s">
        <v>193</v>
      </c>
      <c r="AT167" s="245" t="s">
        <v>189</v>
      </c>
      <c r="AU167" s="245" t="s">
        <v>84</v>
      </c>
      <c r="AY167" s="138" t="s">
        <v>187</v>
      </c>
      <c r="BE167" s="246">
        <f t="shared" ref="BE167:BE179" si="34">IF(N167="základní",J167,0)</f>
        <v>0</v>
      </c>
      <c r="BF167" s="246">
        <f t="shared" ref="BF167:BF179" si="35">IF(N167="snížená",J167,0)</f>
        <v>0</v>
      </c>
      <c r="BG167" s="246">
        <f t="shared" ref="BG167:BG179" si="36">IF(N167="zákl. přenesená",J167,0)</f>
        <v>0</v>
      </c>
      <c r="BH167" s="246">
        <f t="shared" ref="BH167:BH179" si="37">IF(N167="sníž. přenesená",J167,0)</f>
        <v>0</v>
      </c>
      <c r="BI167" s="246">
        <f t="shared" ref="BI167:BI179" si="38">IF(N167="nulová",J167,0)</f>
        <v>0</v>
      </c>
      <c r="BJ167" s="138" t="s">
        <v>84</v>
      </c>
      <c r="BK167" s="246">
        <f t="shared" ref="BK167:BK179" si="39">ROUND(I167*H167,2)</f>
        <v>0</v>
      </c>
      <c r="BL167" s="138" t="s">
        <v>193</v>
      </c>
      <c r="BM167" s="245" t="s">
        <v>513</v>
      </c>
    </row>
    <row r="168" spans="1:65" s="151" customFormat="1" ht="16.5" customHeight="1">
      <c r="A168" s="147"/>
      <c r="B168" s="148"/>
      <c r="C168" s="233" t="s">
        <v>77</v>
      </c>
      <c r="D168" s="233" t="s">
        <v>189</v>
      </c>
      <c r="E168" s="234" t="s">
        <v>2727</v>
      </c>
      <c r="F168" s="235" t="s">
        <v>2728</v>
      </c>
      <c r="G168" s="236" t="s">
        <v>2070</v>
      </c>
      <c r="H168" s="237">
        <v>1</v>
      </c>
      <c r="I168" s="88"/>
      <c r="J168" s="238">
        <f t="shared" si="30"/>
        <v>0</v>
      </c>
      <c r="K168" s="239"/>
      <c r="L168" s="148"/>
      <c r="M168" s="240" t="s">
        <v>1</v>
      </c>
      <c r="N168" s="241" t="s">
        <v>42</v>
      </c>
      <c r="O168" s="242"/>
      <c r="P168" s="243">
        <f t="shared" si="31"/>
        <v>0</v>
      </c>
      <c r="Q168" s="243">
        <v>0</v>
      </c>
      <c r="R168" s="243">
        <f t="shared" si="32"/>
        <v>0</v>
      </c>
      <c r="S168" s="243">
        <v>0</v>
      </c>
      <c r="T168" s="244">
        <f t="shared" si="33"/>
        <v>0</v>
      </c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R168" s="245" t="s">
        <v>193</v>
      </c>
      <c r="AT168" s="245" t="s">
        <v>189</v>
      </c>
      <c r="AU168" s="245" t="s">
        <v>84</v>
      </c>
      <c r="AY168" s="138" t="s">
        <v>187</v>
      </c>
      <c r="BE168" s="246">
        <f t="shared" si="34"/>
        <v>0</v>
      </c>
      <c r="BF168" s="246">
        <f t="shared" si="35"/>
        <v>0</v>
      </c>
      <c r="BG168" s="246">
        <f t="shared" si="36"/>
        <v>0</v>
      </c>
      <c r="BH168" s="246">
        <f t="shared" si="37"/>
        <v>0</v>
      </c>
      <c r="BI168" s="246">
        <f t="shared" si="38"/>
        <v>0</v>
      </c>
      <c r="BJ168" s="138" t="s">
        <v>84</v>
      </c>
      <c r="BK168" s="246">
        <f t="shared" si="39"/>
        <v>0</v>
      </c>
      <c r="BL168" s="138" t="s">
        <v>193</v>
      </c>
      <c r="BM168" s="245" t="s">
        <v>521</v>
      </c>
    </row>
    <row r="169" spans="1:65" s="151" customFormat="1" ht="16.5" customHeight="1">
      <c r="A169" s="147"/>
      <c r="B169" s="148"/>
      <c r="C169" s="233" t="s">
        <v>77</v>
      </c>
      <c r="D169" s="233" t="s">
        <v>189</v>
      </c>
      <c r="E169" s="234" t="s">
        <v>2729</v>
      </c>
      <c r="F169" s="235" t="s">
        <v>2730</v>
      </c>
      <c r="G169" s="236" t="s">
        <v>2070</v>
      </c>
      <c r="H169" s="237">
        <v>3</v>
      </c>
      <c r="I169" s="88"/>
      <c r="J169" s="238">
        <f t="shared" si="30"/>
        <v>0</v>
      </c>
      <c r="K169" s="239"/>
      <c r="L169" s="148"/>
      <c r="M169" s="240" t="s">
        <v>1</v>
      </c>
      <c r="N169" s="241" t="s">
        <v>42</v>
      </c>
      <c r="O169" s="242"/>
      <c r="P169" s="243">
        <f t="shared" si="31"/>
        <v>0</v>
      </c>
      <c r="Q169" s="243">
        <v>0</v>
      </c>
      <c r="R169" s="243">
        <f t="shared" si="32"/>
        <v>0</v>
      </c>
      <c r="S169" s="243">
        <v>0</v>
      </c>
      <c r="T169" s="244">
        <f t="shared" si="33"/>
        <v>0</v>
      </c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R169" s="245" t="s">
        <v>193</v>
      </c>
      <c r="AT169" s="245" t="s">
        <v>189</v>
      </c>
      <c r="AU169" s="245" t="s">
        <v>84</v>
      </c>
      <c r="AY169" s="138" t="s">
        <v>187</v>
      </c>
      <c r="BE169" s="246">
        <f t="shared" si="34"/>
        <v>0</v>
      </c>
      <c r="BF169" s="246">
        <f t="shared" si="35"/>
        <v>0</v>
      </c>
      <c r="BG169" s="246">
        <f t="shared" si="36"/>
        <v>0</v>
      </c>
      <c r="BH169" s="246">
        <f t="shared" si="37"/>
        <v>0</v>
      </c>
      <c r="BI169" s="246">
        <f t="shared" si="38"/>
        <v>0</v>
      </c>
      <c r="BJ169" s="138" t="s">
        <v>84</v>
      </c>
      <c r="BK169" s="246">
        <f t="shared" si="39"/>
        <v>0</v>
      </c>
      <c r="BL169" s="138" t="s">
        <v>193</v>
      </c>
      <c r="BM169" s="245" t="s">
        <v>529</v>
      </c>
    </row>
    <row r="170" spans="1:65" s="151" customFormat="1" ht="16.5" customHeight="1">
      <c r="A170" s="147"/>
      <c r="B170" s="148"/>
      <c r="C170" s="233" t="s">
        <v>77</v>
      </c>
      <c r="D170" s="233" t="s">
        <v>189</v>
      </c>
      <c r="E170" s="234" t="s">
        <v>2731</v>
      </c>
      <c r="F170" s="235" t="s">
        <v>2732</v>
      </c>
      <c r="G170" s="236" t="s">
        <v>2070</v>
      </c>
      <c r="H170" s="237">
        <v>4</v>
      </c>
      <c r="I170" s="88"/>
      <c r="J170" s="238">
        <f t="shared" si="30"/>
        <v>0</v>
      </c>
      <c r="K170" s="239"/>
      <c r="L170" s="148"/>
      <c r="M170" s="240" t="s">
        <v>1</v>
      </c>
      <c r="N170" s="241" t="s">
        <v>42</v>
      </c>
      <c r="O170" s="242"/>
      <c r="P170" s="243">
        <f t="shared" si="31"/>
        <v>0</v>
      </c>
      <c r="Q170" s="243">
        <v>0</v>
      </c>
      <c r="R170" s="243">
        <f t="shared" si="32"/>
        <v>0</v>
      </c>
      <c r="S170" s="243">
        <v>0</v>
      </c>
      <c r="T170" s="244">
        <f t="shared" si="33"/>
        <v>0</v>
      </c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R170" s="245" t="s">
        <v>193</v>
      </c>
      <c r="AT170" s="245" t="s">
        <v>189</v>
      </c>
      <c r="AU170" s="245" t="s">
        <v>84</v>
      </c>
      <c r="AY170" s="138" t="s">
        <v>187</v>
      </c>
      <c r="BE170" s="246">
        <f t="shared" si="34"/>
        <v>0</v>
      </c>
      <c r="BF170" s="246">
        <f t="shared" si="35"/>
        <v>0</v>
      </c>
      <c r="BG170" s="246">
        <f t="shared" si="36"/>
        <v>0</v>
      </c>
      <c r="BH170" s="246">
        <f t="shared" si="37"/>
        <v>0</v>
      </c>
      <c r="BI170" s="246">
        <f t="shared" si="38"/>
        <v>0</v>
      </c>
      <c r="BJ170" s="138" t="s">
        <v>84</v>
      </c>
      <c r="BK170" s="246">
        <f t="shared" si="39"/>
        <v>0</v>
      </c>
      <c r="BL170" s="138" t="s">
        <v>193</v>
      </c>
      <c r="BM170" s="245" t="s">
        <v>537</v>
      </c>
    </row>
    <row r="171" spans="1:65" s="151" customFormat="1" ht="16.5" customHeight="1">
      <c r="A171" s="147"/>
      <c r="B171" s="148"/>
      <c r="C171" s="233" t="s">
        <v>77</v>
      </c>
      <c r="D171" s="233" t="s">
        <v>189</v>
      </c>
      <c r="E171" s="234" t="s">
        <v>2733</v>
      </c>
      <c r="F171" s="235" t="s">
        <v>2734</v>
      </c>
      <c r="G171" s="236" t="s">
        <v>2070</v>
      </c>
      <c r="H171" s="237">
        <v>1</v>
      </c>
      <c r="I171" s="88"/>
      <c r="J171" s="238">
        <f t="shared" si="30"/>
        <v>0</v>
      </c>
      <c r="K171" s="239"/>
      <c r="L171" s="148"/>
      <c r="M171" s="240" t="s">
        <v>1</v>
      </c>
      <c r="N171" s="241" t="s">
        <v>42</v>
      </c>
      <c r="O171" s="242"/>
      <c r="P171" s="243">
        <f t="shared" si="31"/>
        <v>0</v>
      </c>
      <c r="Q171" s="243">
        <v>0</v>
      </c>
      <c r="R171" s="243">
        <f t="shared" si="32"/>
        <v>0</v>
      </c>
      <c r="S171" s="243">
        <v>0</v>
      </c>
      <c r="T171" s="244">
        <f t="shared" si="33"/>
        <v>0</v>
      </c>
      <c r="U171" s="147"/>
      <c r="V171" s="147"/>
      <c r="W171" s="147"/>
      <c r="X171" s="147"/>
      <c r="Y171" s="147"/>
      <c r="Z171" s="147"/>
      <c r="AA171" s="147"/>
      <c r="AB171" s="147"/>
      <c r="AC171" s="147"/>
      <c r="AD171" s="147"/>
      <c r="AE171" s="147"/>
      <c r="AR171" s="245" t="s">
        <v>193</v>
      </c>
      <c r="AT171" s="245" t="s">
        <v>189</v>
      </c>
      <c r="AU171" s="245" t="s">
        <v>84</v>
      </c>
      <c r="AY171" s="138" t="s">
        <v>187</v>
      </c>
      <c r="BE171" s="246">
        <f t="shared" si="34"/>
        <v>0</v>
      </c>
      <c r="BF171" s="246">
        <f t="shared" si="35"/>
        <v>0</v>
      </c>
      <c r="BG171" s="246">
        <f t="shared" si="36"/>
        <v>0</v>
      </c>
      <c r="BH171" s="246">
        <f t="shared" si="37"/>
        <v>0</v>
      </c>
      <c r="BI171" s="246">
        <f t="shared" si="38"/>
        <v>0</v>
      </c>
      <c r="BJ171" s="138" t="s">
        <v>84</v>
      </c>
      <c r="BK171" s="246">
        <f t="shared" si="39"/>
        <v>0</v>
      </c>
      <c r="BL171" s="138" t="s">
        <v>193</v>
      </c>
      <c r="BM171" s="245" t="s">
        <v>545</v>
      </c>
    </row>
    <row r="172" spans="1:65" s="151" customFormat="1" ht="16.5" customHeight="1">
      <c r="A172" s="147"/>
      <c r="B172" s="148"/>
      <c r="C172" s="233" t="s">
        <v>77</v>
      </c>
      <c r="D172" s="233" t="s">
        <v>189</v>
      </c>
      <c r="E172" s="234" t="s">
        <v>2735</v>
      </c>
      <c r="F172" s="235" t="s">
        <v>2736</v>
      </c>
      <c r="G172" s="236" t="s">
        <v>2070</v>
      </c>
      <c r="H172" s="237">
        <v>11</v>
      </c>
      <c r="I172" s="88"/>
      <c r="J172" s="238">
        <f t="shared" si="30"/>
        <v>0</v>
      </c>
      <c r="K172" s="239"/>
      <c r="L172" s="148"/>
      <c r="M172" s="240" t="s">
        <v>1</v>
      </c>
      <c r="N172" s="241" t="s">
        <v>42</v>
      </c>
      <c r="O172" s="242"/>
      <c r="P172" s="243">
        <f t="shared" si="31"/>
        <v>0</v>
      </c>
      <c r="Q172" s="243">
        <v>0</v>
      </c>
      <c r="R172" s="243">
        <f t="shared" si="32"/>
        <v>0</v>
      </c>
      <c r="S172" s="243">
        <v>0</v>
      </c>
      <c r="T172" s="244">
        <f t="shared" si="33"/>
        <v>0</v>
      </c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R172" s="245" t="s">
        <v>193</v>
      </c>
      <c r="AT172" s="245" t="s">
        <v>189</v>
      </c>
      <c r="AU172" s="245" t="s">
        <v>84</v>
      </c>
      <c r="AY172" s="138" t="s">
        <v>187</v>
      </c>
      <c r="BE172" s="246">
        <f t="shared" si="34"/>
        <v>0</v>
      </c>
      <c r="BF172" s="246">
        <f t="shared" si="35"/>
        <v>0</v>
      </c>
      <c r="BG172" s="246">
        <f t="shared" si="36"/>
        <v>0</v>
      </c>
      <c r="BH172" s="246">
        <f t="shared" si="37"/>
        <v>0</v>
      </c>
      <c r="BI172" s="246">
        <f t="shared" si="38"/>
        <v>0</v>
      </c>
      <c r="BJ172" s="138" t="s">
        <v>84</v>
      </c>
      <c r="BK172" s="246">
        <f t="shared" si="39"/>
        <v>0</v>
      </c>
      <c r="BL172" s="138" t="s">
        <v>193</v>
      </c>
      <c r="BM172" s="245" t="s">
        <v>553</v>
      </c>
    </row>
    <row r="173" spans="1:65" s="151" customFormat="1" ht="21.75" customHeight="1">
      <c r="A173" s="147"/>
      <c r="B173" s="148"/>
      <c r="C173" s="233" t="s">
        <v>77</v>
      </c>
      <c r="D173" s="233" t="s">
        <v>189</v>
      </c>
      <c r="E173" s="234" t="s">
        <v>2737</v>
      </c>
      <c r="F173" s="235" t="s">
        <v>2738</v>
      </c>
      <c r="G173" s="236" t="s">
        <v>296</v>
      </c>
      <c r="H173" s="237">
        <v>50</v>
      </c>
      <c r="I173" s="88"/>
      <c r="J173" s="238">
        <f t="shared" si="30"/>
        <v>0</v>
      </c>
      <c r="K173" s="239"/>
      <c r="L173" s="148"/>
      <c r="M173" s="240" t="s">
        <v>1</v>
      </c>
      <c r="N173" s="241" t="s">
        <v>42</v>
      </c>
      <c r="O173" s="242"/>
      <c r="P173" s="243">
        <f t="shared" si="31"/>
        <v>0</v>
      </c>
      <c r="Q173" s="243">
        <v>0</v>
      </c>
      <c r="R173" s="243">
        <f t="shared" si="32"/>
        <v>0</v>
      </c>
      <c r="S173" s="243">
        <v>0</v>
      </c>
      <c r="T173" s="244">
        <f t="shared" si="33"/>
        <v>0</v>
      </c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  <c r="AR173" s="245" t="s">
        <v>193</v>
      </c>
      <c r="AT173" s="245" t="s">
        <v>189</v>
      </c>
      <c r="AU173" s="245" t="s">
        <v>84</v>
      </c>
      <c r="AY173" s="138" t="s">
        <v>187</v>
      </c>
      <c r="BE173" s="246">
        <f t="shared" si="34"/>
        <v>0</v>
      </c>
      <c r="BF173" s="246">
        <f t="shared" si="35"/>
        <v>0</v>
      </c>
      <c r="BG173" s="246">
        <f t="shared" si="36"/>
        <v>0</v>
      </c>
      <c r="BH173" s="246">
        <f t="shared" si="37"/>
        <v>0</v>
      </c>
      <c r="BI173" s="246">
        <f t="shared" si="38"/>
        <v>0</v>
      </c>
      <c r="BJ173" s="138" t="s">
        <v>84</v>
      </c>
      <c r="BK173" s="246">
        <f t="shared" si="39"/>
        <v>0</v>
      </c>
      <c r="BL173" s="138" t="s">
        <v>193</v>
      </c>
      <c r="BM173" s="245" t="s">
        <v>561</v>
      </c>
    </row>
    <row r="174" spans="1:65" s="151" customFormat="1" ht="16.5" customHeight="1">
      <c r="A174" s="147"/>
      <c r="B174" s="148"/>
      <c r="C174" s="233" t="s">
        <v>77</v>
      </c>
      <c r="D174" s="233" t="s">
        <v>189</v>
      </c>
      <c r="E174" s="234" t="s">
        <v>2739</v>
      </c>
      <c r="F174" s="235" t="s">
        <v>2740</v>
      </c>
      <c r="G174" s="236" t="s">
        <v>2070</v>
      </c>
      <c r="H174" s="237">
        <v>7</v>
      </c>
      <c r="I174" s="88"/>
      <c r="J174" s="238">
        <f t="shared" si="30"/>
        <v>0</v>
      </c>
      <c r="K174" s="239"/>
      <c r="L174" s="148"/>
      <c r="M174" s="240" t="s">
        <v>1</v>
      </c>
      <c r="N174" s="241" t="s">
        <v>42</v>
      </c>
      <c r="O174" s="242"/>
      <c r="P174" s="243">
        <f t="shared" si="31"/>
        <v>0</v>
      </c>
      <c r="Q174" s="243">
        <v>0</v>
      </c>
      <c r="R174" s="243">
        <f t="shared" si="32"/>
        <v>0</v>
      </c>
      <c r="S174" s="243">
        <v>0</v>
      </c>
      <c r="T174" s="244">
        <f t="shared" si="33"/>
        <v>0</v>
      </c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7"/>
      <c r="AR174" s="245" t="s">
        <v>193</v>
      </c>
      <c r="AT174" s="245" t="s">
        <v>189</v>
      </c>
      <c r="AU174" s="245" t="s">
        <v>84</v>
      </c>
      <c r="AY174" s="138" t="s">
        <v>187</v>
      </c>
      <c r="BE174" s="246">
        <f t="shared" si="34"/>
        <v>0</v>
      </c>
      <c r="BF174" s="246">
        <f t="shared" si="35"/>
        <v>0</v>
      </c>
      <c r="BG174" s="246">
        <f t="shared" si="36"/>
        <v>0</v>
      </c>
      <c r="BH174" s="246">
        <f t="shared" si="37"/>
        <v>0</v>
      </c>
      <c r="BI174" s="246">
        <f t="shared" si="38"/>
        <v>0</v>
      </c>
      <c r="BJ174" s="138" t="s">
        <v>84</v>
      </c>
      <c r="BK174" s="246">
        <f t="shared" si="39"/>
        <v>0</v>
      </c>
      <c r="BL174" s="138" t="s">
        <v>193</v>
      </c>
      <c r="BM174" s="245" t="s">
        <v>569</v>
      </c>
    </row>
    <row r="175" spans="1:65" s="151" customFormat="1" ht="16.5" customHeight="1">
      <c r="A175" s="147"/>
      <c r="B175" s="148"/>
      <c r="C175" s="233" t="s">
        <v>77</v>
      </c>
      <c r="D175" s="233" t="s">
        <v>189</v>
      </c>
      <c r="E175" s="234" t="s">
        <v>2741</v>
      </c>
      <c r="F175" s="235" t="s">
        <v>2742</v>
      </c>
      <c r="G175" s="236" t="s">
        <v>2070</v>
      </c>
      <c r="H175" s="237">
        <v>160</v>
      </c>
      <c r="I175" s="88"/>
      <c r="J175" s="238">
        <f t="shared" si="30"/>
        <v>0</v>
      </c>
      <c r="K175" s="239"/>
      <c r="L175" s="148"/>
      <c r="M175" s="240" t="s">
        <v>1</v>
      </c>
      <c r="N175" s="241" t="s">
        <v>42</v>
      </c>
      <c r="O175" s="242"/>
      <c r="P175" s="243">
        <f t="shared" si="31"/>
        <v>0</v>
      </c>
      <c r="Q175" s="243">
        <v>0</v>
      </c>
      <c r="R175" s="243">
        <f t="shared" si="32"/>
        <v>0</v>
      </c>
      <c r="S175" s="243">
        <v>0</v>
      </c>
      <c r="T175" s="244">
        <f t="shared" si="33"/>
        <v>0</v>
      </c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R175" s="245" t="s">
        <v>193</v>
      </c>
      <c r="AT175" s="245" t="s">
        <v>189</v>
      </c>
      <c r="AU175" s="245" t="s">
        <v>84</v>
      </c>
      <c r="AY175" s="138" t="s">
        <v>187</v>
      </c>
      <c r="BE175" s="246">
        <f t="shared" si="34"/>
        <v>0</v>
      </c>
      <c r="BF175" s="246">
        <f t="shared" si="35"/>
        <v>0</v>
      </c>
      <c r="BG175" s="246">
        <f t="shared" si="36"/>
        <v>0</v>
      </c>
      <c r="BH175" s="246">
        <f t="shared" si="37"/>
        <v>0</v>
      </c>
      <c r="BI175" s="246">
        <f t="shared" si="38"/>
        <v>0</v>
      </c>
      <c r="BJ175" s="138" t="s">
        <v>84</v>
      </c>
      <c r="BK175" s="246">
        <f t="shared" si="39"/>
        <v>0</v>
      </c>
      <c r="BL175" s="138" t="s">
        <v>193</v>
      </c>
      <c r="BM175" s="245" t="s">
        <v>577</v>
      </c>
    </row>
    <row r="176" spans="1:65" s="151" customFormat="1" ht="16.5" customHeight="1">
      <c r="A176" s="147"/>
      <c r="B176" s="148"/>
      <c r="C176" s="233" t="s">
        <v>77</v>
      </c>
      <c r="D176" s="233" t="s">
        <v>189</v>
      </c>
      <c r="E176" s="234" t="s">
        <v>2669</v>
      </c>
      <c r="F176" s="235" t="s">
        <v>2670</v>
      </c>
      <c r="G176" s="236" t="s">
        <v>296</v>
      </c>
      <c r="H176" s="237">
        <v>50</v>
      </c>
      <c r="I176" s="88"/>
      <c r="J176" s="238">
        <f t="shared" si="30"/>
        <v>0</v>
      </c>
      <c r="K176" s="239"/>
      <c r="L176" s="148"/>
      <c r="M176" s="240" t="s">
        <v>1</v>
      </c>
      <c r="N176" s="241" t="s">
        <v>42</v>
      </c>
      <c r="O176" s="242"/>
      <c r="P176" s="243">
        <f t="shared" si="31"/>
        <v>0</v>
      </c>
      <c r="Q176" s="243">
        <v>0</v>
      </c>
      <c r="R176" s="243">
        <f t="shared" si="32"/>
        <v>0</v>
      </c>
      <c r="S176" s="243">
        <v>0</v>
      </c>
      <c r="T176" s="244">
        <f t="shared" si="33"/>
        <v>0</v>
      </c>
      <c r="U176" s="147"/>
      <c r="V176" s="147"/>
      <c r="W176" s="147"/>
      <c r="X176" s="147"/>
      <c r="Y176" s="147"/>
      <c r="Z176" s="147"/>
      <c r="AA176" s="147"/>
      <c r="AB176" s="147"/>
      <c r="AC176" s="147"/>
      <c r="AD176" s="147"/>
      <c r="AE176" s="147"/>
      <c r="AR176" s="245" t="s">
        <v>193</v>
      </c>
      <c r="AT176" s="245" t="s">
        <v>189</v>
      </c>
      <c r="AU176" s="245" t="s">
        <v>84</v>
      </c>
      <c r="AY176" s="138" t="s">
        <v>187</v>
      </c>
      <c r="BE176" s="246">
        <f t="shared" si="34"/>
        <v>0</v>
      </c>
      <c r="BF176" s="246">
        <f t="shared" si="35"/>
        <v>0</v>
      </c>
      <c r="BG176" s="246">
        <f t="shared" si="36"/>
        <v>0</v>
      </c>
      <c r="BH176" s="246">
        <f t="shared" si="37"/>
        <v>0</v>
      </c>
      <c r="BI176" s="246">
        <f t="shared" si="38"/>
        <v>0</v>
      </c>
      <c r="BJ176" s="138" t="s">
        <v>84</v>
      </c>
      <c r="BK176" s="246">
        <f t="shared" si="39"/>
        <v>0</v>
      </c>
      <c r="BL176" s="138" t="s">
        <v>193</v>
      </c>
      <c r="BM176" s="245" t="s">
        <v>585</v>
      </c>
    </row>
    <row r="177" spans="1:65" s="151" customFormat="1" ht="16.5" customHeight="1">
      <c r="A177" s="147"/>
      <c r="B177" s="148"/>
      <c r="C177" s="233" t="s">
        <v>77</v>
      </c>
      <c r="D177" s="233" t="s">
        <v>189</v>
      </c>
      <c r="E177" s="234" t="s">
        <v>2716</v>
      </c>
      <c r="F177" s="235" t="s">
        <v>2717</v>
      </c>
      <c r="G177" s="236" t="s">
        <v>296</v>
      </c>
      <c r="H177" s="237">
        <v>100</v>
      </c>
      <c r="I177" s="88"/>
      <c r="J177" s="238">
        <f t="shared" si="30"/>
        <v>0</v>
      </c>
      <c r="K177" s="239"/>
      <c r="L177" s="148"/>
      <c r="M177" s="240" t="s">
        <v>1</v>
      </c>
      <c r="N177" s="241" t="s">
        <v>42</v>
      </c>
      <c r="O177" s="242"/>
      <c r="P177" s="243">
        <f t="shared" si="31"/>
        <v>0</v>
      </c>
      <c r="Q177" s="243">
        <v>0</v>
      </c>
      <c r="R177" s="243">
        <f t="shared" si="32"/>
        <v>0</v>
      </c>
      <c r="S177" s="243">
        <v>0</v>
      </c>
      <c r="T177" s="244">
        <f t="shared" si="33"/>
        <v>0</v>
      </c>
      <c r="U177" s="147"/>
      <c r="V177" s="147"/>
      <c r="W177" s="147"/>
      <c r="X177" s="147"/>
      <c r="Y177" s="147"/>
      <c r="Z177" s="147"/>
      <c r="AA177" s="147"/>
      <c r="AB177" s="147"/>
      <c r="AC177" s="147"/>
      <c r="AD177" s="147"/>
      <c r="AE177" s="147"/>
      <c r="AR177" s="245" t="s">
        <v>193</v>
      </c>
      <c r="AT177" s="245" t="s">
        <v>189</v>
      </c>
      <c r="AU177" s="245" t="s">
        <v>84</v>
      </c>
      <c r="AY177" s="138" t="s">
        <v>187</v>
      </c>
      <c r="BE177" s="246">
        <f t="shared" si="34"/>
        <v>0</v>
      </c>
      <c r="BF177" s="246">
        <f t="shared" si="35"/>
        <v>0</v>
      </c>
      <c r="BG177" s="246">
        <f t="shared" si="36"/>
        <v>0</v>
      </c>
      <c r="BH177" s="246">
        <f t="shared" si="37"/>
        <v>0</v>
      </c>
      <c r="BI177" s="246">
        <f t="shared" si="38"/>
        <v>0</v>
      </c>
      <c r="BJ177" s="138" t="s">
        <v>84</v>
      </c>
      <c r="BK177" s="246">
        <f t="shared" si="39"/>
        <v>0</v>
      </c>
      <c r="BL177" s="138" t="s">
        <v>193</v>
      </c>
      <c r="BM177" s="245" t="s">
        <v>593</v>
      </c>
    </row>
    <row r="178" spans="1:65" s="151" customFormat="1" ht="16.5" customHeight="1">
      <c r="A178" s="147"/>
      <c r="B178" s="148"/>
      <c r="C178" s="233" t="s">
        <v>77</v>
      </c>
      <c r="D178" s="233" t="s">
        <v>189</v>
      </c>
      <c r="E178" s="234" t="s">
        <v>2743</v>
      </c>
      <c r="F178" s="235" t="s">
        <v>2744</v>
      </c>
      <c r="G178" s="236" t="s">
        <v>296</v>
      </c>
      <c r="H178" s="237">
        <v>80</v>
      </c>
      <c r="I178" s="88"/>
      <c r="J178" s="238">
        <f t="shared" si="30"/>
        <v>0</v>
      </c>
      <c r="K178" s="239"/>
      <c r="L178" s="148"/>
      <c r="M178" s="240" t="s">
        <v>1</v>
      </c>
      <c r="N178" s="241" t="s">
        <v>42</v>
      </c>
      <c r="O178" s="242"/>
      <c r="P178" s="243">
        <f t="shared" si="31"/>
        <v>0</v>
      </c>
      <c r="Q178" s="243">
        <v>0</v>
      </c>
      <c r="R178" s="243">
        <f t="shared" si="32"/>
        <v>0</v>
      </c>
      <c r="S178" s="243">
        <v>0</v>
      </c>
      <c r="T178" s="244">
        <f t="shared" si="33"/>
        <v>0</v>
      </c>
      <c r="U178" s="147"/>
      <c r="V178" s="147"/>
      <c r="W178" s="147"/>
      <c r="X178" s="147"/>
      <c r="Y178" s="147"/>
      <c r="Z178" s="147"/>
      <c r="AA178" s="147"/>
      <c r="AB178" s="147"/>
      <c r="AC178" s="147"/>
      <c r="AD178" s="147"/>
      <c r="AE178" s="147"/>
      <c r="AR178" s="245" t="s">
        <v>193</v>
      </c>
      <c r="AT178" s="245" t="s">
        <v>189</v>
      </c>
      <c r="AU178" s="245" t="s">
        <v>84</v>
      </c>
      <c r="AY178" s="138" t="s">
        <v>187</v>
      </c>
      <c r="BE178" s="246">
        <f t="shared" si="34"/>
        <v>0</v>
      </c>
      <c r="BF178" s="246">
        <f t="shared" si="35"/>
        <v>0</v>
      </c>
      <c r="BG178" s="246">
        <f t="shared" si="36"/>
        <v>0</v>
      </c>
      <c r="BH178" s="246">
        <f t="shared" si="37"/>
        <v>0</v>
      </c>
      <c r="BI178" s="246">
        <f t="shared" si="38"/>
        <v>0</v>
      </c>
      <c r="BJ178" s="138" t="s">
        <v>84</v>
      </c>
      <c r="BK178" s="246">
        <f t="shared" si="39"/>
        <v>0</v>
      </c>
      <c r="BL178" s="138" t="s">
        <v>193</v>
      </c>
      <c r="BM178" s="245" t="s">
        <v>601</v>
      </c>
    </row>
    <row r="179" spans="1:65" s="151" customFormat="1" ht="16.5" customHeight="1">
      <c r="A179" s="147"/>
      <c r="B179" s="148"/>
      <c r="C179" s="233" t="s">
        <v>77</v>
      </c>
      <c r="D179" s="233" t="s">
        <v>189</v>
      </c>
      <c r="E179" s="234" t="s">
        <v>2722</v>
      </c>
      <c r="F179" s="235" t="s">
        <v>2723</v>
      </c>
      <c r="G179" s="236" t="s">
        <v>2135</v>
      </c>
      <c r="H179" s="90"/>
      <c r="I179" s="88"/>
      <c r="J179" s="238">
        <f t="shared" si="30"/>
        <v>0</v>
      </c>
      <c r="K179" s="239"/>
      <c r="L179" s="148"/>
      <c r="M179" s="240" t="s">
        <v>1</v>
      </c>
      <c r="N179" s="241" t="s">
        <v>42</v>
      </c>
      <c r="O179" s="242"/>
      <c r="P179" s="243">
        <f t="shared" si="31"/>
        <v>0</v>
      </c>
      <c r="Q179" s="243">
        <v>0</v>
      </c>
      <c r="R179" s="243">
        <f t="shared" si="32"/>
        <v>0</v>
      </c>
      <c r="S179" s="243">
        <v>0</v>
      </c>
      <c r="T179" s="244">
        <f t="shared" si="33"/>
        <v>0</v>
      </c>
      <c r="U179" s="147"/>
      <c r="V179" s="147"/>
      <c r="W179" s="147"/>
      <c r="X179" s="147"/>
      <c r="Y179" s="147"/>
      <c r="Z179" s="147"/>
      <c r="AA179" s="147"/>
      <c r="AB179" s="147"/>
      <c r="AC179" s="147"/>
      <c r="AD179" s="147"/>
      <c r="AE179" s="147"/>
      <c r="AR179" s="245" t="s">
        <v>193</v>
      </c>
      <c r="AT179" s="245" t="s">
        <v>189</v>
      </c>
      <c r="AU179" s="245" t="s">
        <v>84</v>
      </c>
      <c r="AY179" s="138" t="s">
        <v>187</v>
      </c>
      <c r="BE179" s="246">
        <f t="shared" si="34"/>
        <v>0</v>
      </c>
      <c r="BF179" s="246">
        <f t="shared" si="35"/>
        <v>0</v>
      </c>
      <c r="BG179" s="246">
        <f t="shared" si="36"/>
        <v>0</v>
      </c>
      <c r="BH179" s="246">
        <f t="shared" si="37"/>
        <v>0</v>
      </c>
      <c r="BI179" s="246">
        <f t="shared" si="38"/>
        <v>0</v>
      </c>
      <c r="BJ179" s="138" t="s">
        <v>84</v>
      </c>
      <c r="BK179" s="246">
        <f t="shared" si="39"/>
        <v>0</v>
      </c>
      <c r="BL179" s="138" t="s">
        <v>193</v>
      </c>
      <c r="BM179" s="245" t="s">
        <v>609</v>
      </c>
    </row>
    <row r="180" spans="1:65" s="220" customFormat="1" ht="25.9" customHeight="1">
      <c r="B180" s="221"/>
      <c r="D180" s="222" t="s">
        <v>76</v>
      </c>
      <c r="E180" s="223" t="s">
        <v>2259</v>
      </c>
      <c r="F180" s="223" t="s">
        <v>2745</v>
      </c>
      <c r="J180" s="224">
        <f>BK180</f>
        <v>0</v>
      </c>
      <c r="L180" s="221"/>
      <c r="M180" s="225"/>
      <c r="N180" s="226"/>
      <c r="O180" s="226"/>
      <c r="P180" s="227">
        <f>SUM(P181:P189)</f>
        <v>0</v>
      </c>
      <c r="Q180" s="226"/>
      <c r="R180" s="227">
        <f>SUM(R181:R189)</f>
        <v>0</v>
      </c>
      <c r="S180" s="226"/>
      <c r="T180" s="228">
        <f>SUM(T181:T189)</f>
        <v>0</v>
      </c>
      <c r="AR180" s="222" t="s">
        <v>84</v>
      </c>
      <c r="AT180" s="229" t="s">
        <v>76</v>
      </c>
      <c r="AU180" s="229" t="s">
        <v>77</v>
      </c>
      <c r="AY180" s="222" t="s">
        <v>187</v>
      </c>
      <c r="BK180" s="230">
        <f>SUM(BK181:BK189)</f>
        <v>0</v>
      </c>
    </row>
    <row r="181" spans="1:65" s="151" customFormat="1" ht="16.5" customHeight="1">
      <c r="A181" s="147"/>
      <c r="B181" s="148"/>
      <c r="C181" s="233" t="s">
        <v>77</v>
      </c>
      <c r="D181" s="233" t="s">
        <v>189</v>
      </c>
      <c r="E181" s="234" t="s">
        <v>2731</v>
      </c>
      <c r="F181" s="235" t="s">
        <v>2732</v>
      </c>
      <c r="G181" s="236" t="s">
        <v>2070</v>
      </c>
      <c r="H181" s="237">
        <v>1</v>
      </c>
      <c r="I181" s="88"/>
      <c r="J181" s="238">
        <f t="shared" ref="J181:J189" si="40">ROUND(I181*H181,2)</f>
        <v>0</v>
      </c>
      <c r="K181" s="239"/>
      <c r="L181" s="148"/>
      <c r="M181" s="240" t="s">
        <v>1</v>
      </c>
      <c r="N181" s="241" t="s">
        <v>42</v>
      </c>
      <c r="O181" s="242"/>
      <c r="P181" s="243">
        <f t="shared" ref="P181:P189" si="41">O181*H181</f>
        <v>0</v>
      </c>
      <c r="Q181" s="243">
        <v>0</v>
      </c>
      <c r="R181" s="243">
        <f t="shared" ref="R181:R189" si="42">Q181*H181</f>
        <v>0</v>
      </c>
      <c r="S181" s="243">
        <v>0</v>
      </c>
      <c r="T181" s="244">
        <f t="shared" ref="T181:T189" si="43">S181*H181</f>
        <v>0</v>
      </c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  <c r="AE181" s="147"/>
      <c r="AR181" s="245" t="s">
        <v>193</v>
      </c>
      <c r="AT181" s="245" t="s">
        <v>189</v>
      </c>
      <c r="AU181" s="245" t="s">
        <v>84</v>
      </c>
      <c r="AY181" s="138" t="s">
        <v>187</v>
      </c>
      <c r="BE181" s="246">
        <f t="shared" ref="BE181:BE189" si="44">IF(N181="základní",J181,0)</f>
        <v>0</v>
      </c>
      <c r="BF181" s="246">
        <f t="shared" ref="BF181:BF189" si="45">IF(N181="snížená",J181,0)</f>
        <v>0</v>
      </c>
      <c r="BG181" s="246">
        <f t="shared" ref="BG181:BG189" si="46">IF(N181="zákl. přenesená",J181,0)</f>
        <v>0</v>
      </c>
      <c r="BH181" s="246">
        <f t="shared" ref="BH181:BH189" si="47">IF(N181="sníž. přenesená",J181,0)</f>
        <v>0</v>
      </c>
      <c r="BI181" s="246">
        <f t="shared" ref="BI181:BI189" si="48">IF(N181="nulová",J181,0)</f>
        <v>0</v>
      </c>
      <c r="BJ181" s="138" t="s">
        <v>84</v>
      </c>
      <c r="BK181" s="246">
        <f t="shared" ref="BK181:BK189" si="49">ROUND(I181*H181,2)</f>
        <v>0</v>
      </c>
      <c r="BL181" s="138" t="s">
        <v>193</v>
      </c>
      <c r="BM181" s="245" t="s">
        <v>617</v>
      </c>
    </row>
    <row r="182" spans="1:65" s="151" customFormat="1" ht="21.75" customHeight="1">
      <c r="A182" s="147"/>
      <c r="B182" s="148"/>
      <c r="C182" s="233" t="s">
        <v>77</v>
      </c>
      <c r="D182" s="233" t="s">
        <v>189</v>
      </c>
      <c r="E182" s="234" t="s">
        <v>2746</v>
      </c>
      <c r="F182" s="235" t="s">
        <v>2747</v>
      </c>
      <c r="G182" s="236" t="s">
        <v>2070</v>
      </c>
      <c r="H182" s="237">
        <v>3</v>
      </c>
      <c r="I182" s="88"/>
      <c r="J182" s="238">
        <f t="shared" si="40"/>
        <v>0</v>
      </c>
      <c r="K182" s="239"/>
      <c r="L182" s="148"/>
      <c r="M182" s="240" t="s">
        <v>1</v>
      </c>
      <c r="N182" s="241" t="s">
        <v>42</v>
      </c>
      <c r="O182" s="242"/>
      <c r="P182" s="243">
        <f t="shared" si="41"/>
        <v>0</v>
      </c>
      <c r="Q182" s="243">
        <v>0</v>
      </c>
      <c r="R182" s="243">
        <f t="shared" si="42"/>
        <v>0</v>
      </c>
      <c r="S182" s="243">
        <v>0</v>
      </c>
      <c r="T182" s="244">
        <f t="shared" si="43"/>
        <v>0</v>
      </c>
      <c r="U182" s="147"/>
      <c r="V182" s="147"/>
      <c r="W182" s="147"/>
      <c r="X182" s="147"/>
      <c r="Y182" s="147"/>
      <c r="Z182" s="147"/>
      <c r="AA182" s="147"/>
      <c r="AB182" s="147"/>
      <c r="AC182" s="147"/>
      <c r="AD182" s="147"/>
      <c r="AE182" s="147"/>
      <c r="AR182" s="245" t="s">
        <v>193</v>
      </c>
      <c r="AT182" s="245" t="s">
        <v>189</v>
      </c>
      <c r="AU182" s="245" t="s">
        <v>84</v>
      </c>
      <c r="AY182" s="138" t="s">
        <v>187</v>
      </c>
      <c r="BE182" s="246">
        <f t="shared" si="44"/>
        <v>0</v>
      </c>
      <c r="BF182" s="246">
        <f t="shared" si="45"/>
        <v>0</v>
      </c>
      <c r="BG182" s="246">
        <f t="shared" si="46"/>
        <v>0</v>
      </c>
      <c r="BH182" s="246">
        <f t="shared" si="47"/>
        <v>0</v>
      </c>
      <c r="BI182" s="246">
        <f t="shared" si="48"/>
        <v>0</v>
      </c>
      <c r="BJ182" s="138" t="s">
        <v>84</v>
      </c>
      <c r="BK182" s="246">
        <f t="shared" si="49"/>
        <v>0</v>
      </c>
      <c r="BL182" s="138" t="s">
        <v>193</v>
      </c>
      <c r="BM182" s="245" t="s">
        <v>625</v>
      </c>
    </row>
    <row r="183" spans="1:65" s="151" customFormat="1" ht="16.5" customHeight="1">
      <c r="A183" s="147"/>
      <c r="B183" s="148"/>
      <c r="C183" s="233" t="s">
        <v>77</v>
      </c>
      <c r="D183" s="233" t="s">
        <v>189</v>
      </c>
      <c r="E183" s="234" t="s">
        <v>2669</v>
      </c>
      <c r="F183" s="235" t="s">
        <v>2670</v>
      </c>
      <c r="G183" s="236" t="s">
        <v>296</v>
      </c>
      <c r="H183" s="237">
        <v>5</v>
      </c>
      <c r="I183" s="88"/>
      <c r="J183" s="238">
        <f t="shared" si="40"/>
        <v>0</v>
      </c>
      <c r="K183" s="239"/>
      <c r="L183" s="148"/>
      <c r="M183" s="240" t="s">
        <v>1</v>
      </c>
      <c r="N183" s="241" t="s">
        <v>42</v>
      </c>
      <c r="O183" s="242"/>
      <c r="P183" s="243">
        <f t="shared" si="41"/>
        <v>0</v>
      </c>
      <c r="Q183" s="243">
        <v>0</v>
      </c>
      <c r="R183" s="243">
        <f t="shared" si="42"/>
        <v>0</v>
      </c>
      <c r="S183" s="243">
        <v>0</v>
      </c>
      <c r="T183" s="244">
        <f t="shared" si="43"/>
        <v>0</v>
      </c>
      <c r="U183" s="147"/>
      <c r="V183" s="147"/>
      <c r="W183" s="147"/>
      <c r="X183" s="147"/>
      <c r="Y183" s="147"/>
      <c r="Z183" s="147"/>
      <c r="AA183" s="147"/>
      <c r="AB183" s="147"/>
      <c r="AC183" s="147"/>
      <c r="AD183" s="147"/>
      <c r="AE183" s="147"/>
      <c r="AR183" s="245" t="s">
        <v>193</v>
      </c>
      <c r="AT183" s="245" t="s">
        <v>189</v>
      </c>
      <c r="AU183" s="245" t="s">
        <v>84</v>
      </c>
      <c r="AY183" s="138" t="s">
        <v>187</v>
      </c>
      <c r="BE183" s="246">
        <f t="shared" si="44"/>
        <v>0</v>
      </c>
      <c r="BF183" s="246">
        <f t="shared" si="45"/>
        <v>0</v>
      </c>
      <c r="BG183" s="246">
        <f t="shared" si="46"/>
        <v>0</v>
      </c>
      <c r="BH183" s="246">
        <f t="shared" si="47"/>
        <v>0</v>
      </c>
      <c r="BI183" s="246">
        <f t="shared" si="48"/>
        <v>0</v>
      </c>
      <c r="BJ183" s="138" t="s">
        <v>84</v>
      </c>
      <c r="BK183" s="246">
        <f t="shared" si="49"/>
        <v>0</v>
      </c>
      <c r="BL183" s="138" t="s">
        <v>193</v>
      </c>
      <c r="BM183" s="245" t="s">
        <v>633</v>
      </c>
    </row>
    <row r="184" spans="1:65" s="151" customFormat="1" ht="16.5" customHeight="1">
      <c r="A184" s="147"/>
      <c r="B184" s="148"/>
      <c r="C184" s="233" t="s">
        <v>77</v>
      </c>
      <c r="D184" s="233" t="s">
        <v>189</v>
      </c>
      <c r="E184" s="234" t="s">
        <v>2748</v>
      </c>
      <c r="F184" s="235" t="s">
        <v>2749</v>
      </c>
      <c r="G184" s="236" t="s">
        <v>296</v>
      </c>
      <c r="H184" s="237">
        <v>20</v>
      </c>
      <c r="I184" s="88"/>
      <c r="J184" s="238">
        <f t="shared" si="40"/>
        <v>0</v>
      </c>
      <c r="K184" s="239"/>
      <c r="L184" s="148"/>
      <c r="M184" s="240" t="s">
        <v>1</v>
      </c>
      <c r="N184" s="241" t="s">
        <v>42</v>
      </c>
      <c r="O184" s="242"/>
      <c r="P184" s="243">
        <f t="shared" si="41"/>
        <v>0</v>
      </c>
      <c r="Q184" s="243">
        <v>0</v>
      </c>
      <c r="R184" s="243">
        <f t="shared" si="42"/>
        <v>0</v>
      </c>
      <c r="S184" s="243">
        <v>0</v>
      </c>
      <c r="T184" s="244">
        <f t="shared" si="43"/>
        <v>0</v>
      </c>
      <c r="U184" s="147"/>
      <c r="V184" s="147"/>
      <c r="W184" s="147"/>
      <c r="X184" s="147"/>
      <c r="Y184" s="147"/>
      <c r="Z184" s="147"/>
      <c r="AA184" s="147"/>
      <c r="AB184" s="147"/>
      <c r="AC184" s="147"/>
      <c r="AD184" s="147"/>
      <c r="AE184" s="147"/>
      <c r="AR184" s="245" t="s">
        <v>193</v>
      </c>
      <c r="AT184" s="245" t="s">
        <v>189</v>
      </c>
      <c r="AU184" s="245" t="s">
        <v>84</v>
      </c>
      <c r="AY184" s="138" t="s">
        <v>187</v>
      </c>
      <c r="BE184" s="246">
        <f t="shared" si="44"/>
        <v>0</v>
      </c>
      <c r="BF184" s="246">
        <f t="shared" si="45"/>
        <v>0</v>
      </c>
      <c r="BG184" s="246">
        <f t="shared" si="46"/>
        <v>0</v>
      </c>
      <c r="BH184" s="246">
        <f t="shared" si="47"/>
        <v>0</v>
      </c>
      <c r="BI184" s="246">
        <f t="shared" si="48"/>
        <v>0</v>
      </c>
      <c r="BJ184" s="138" t="s">
        <v>84</v>
      </c>
      <c r="BK184" s="246">
        <f t="shared" si="49"/>
        <v>0</v>
      </c>
      <c r="BL184" s="138" t="s">
        <v>193</v>
      </c>
      <c r="BM184" s="245" t="s">
        <v>641</v>
      </c>
    </row>
    <row r="185" spans="1:65" s="151" customFormat="1" ht="16.5" customHeight="1">
      <c r="A185" s="147"/>
      <c r="B185" s="148"/>
      <c r="C185" s="233" t="s">
        <v>77</v>
      </c>
      <c r="D185" s="233" t="s">
        <v>189</v>
      </c>
      <c r="E185" s="234" t="s">
        <v>2718</v>
      </c>
      <c r="F185" s="235" t="s">
        <v>2719</v>
      </c>
      <c r="G185" s="236" t="s">
        <v>296</v>
      </c>
      <c r="H185" s="237">
        <v>60</v>
      </c>
      <c r="I185" s="88"/>
      <c r="J185" s="238">
        <f t="shared" si="40"/>
        <v>0</v>
      </c>
      <c r="K185" s="239"/>
      <c r="L185" s="148"/>
      <c r="M185" s="240" t="s">
        <v>1</v>
      </c>
      <c r="N185" s="241" t="s">
        <v>42</v>
      </c>
      <c r="O185" s="242"/>
      <c r="P185" s="243">
        <f t="shared" si="41"/>
        <v>0</v>
      </c>
      <c r="Q185" s="243">
        <v>0</v>
      </c>
      <c r="R185" s="243">
        <f t="shared" si="42"/>
        <v>0</v>
      </c>
      <c r="S185" s="243">
        <v>0</v>
      </c>
      <c r="T185" s="244">
        <f t="shared" si="43"/>
        <v>0</v>
      </c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  <c r="AE185" s="147"/>
      <c r="AR185" s="245" t="s">
        <v>193</v>
      </c>
      <c r="AT185" s="245" t="s">
        <v>189</v>
      </c>
      <c r="AU185" s="245" t="s">
        <v>84</v>
      </c>
      <c r="AY185" s="138" t="s">
        <v>187</v>
      </c>
      <c r="BE185" s="246">
        <f t="shared" si="44"/>
        <v>0</v>
      </c>
      <c r="BF185" s="246">
        <f t="shared" si="45"/>
        <v>0</v>
      </c>
      <c r="BG185" s="246">
        <f t="shared" si="46"/>
        <v>0</v>
      </c>
      <c r="BH185" s="246">
        <f t="shared" si="47"/>
        <v>0</v>
      </c>
      <c r="BI185" s="246">
        <f t="shared" si="48"/>
        <v>0</v>
      </c>
      <c r="BJ185" s="138" t="s">
        <v>84</v>
      </c>
      <c r="BK185" s="246">
        <f t="shared" si="49"/>
        <v>0</v>
      </c>
      <c r="BL185" s="138" t="s">
        <v>193</v>
      </c>
      <c r="BM185" s="245" t="s">
        <v>649</v>
      </c>
    </row>
    <row r="186" spans="1:65" s="151" customFormat="1" ht="16.5" customHeight="1">
      <c r="A186" s="147"/>
      <c r="B186" s="148"/>
      <c r="C186" s="233" t="s">
        <v>77</v>
      </c>
      <c r="D186" s="233" t="s">
        <v>189</v>
      </c>
      <c r="E186" s="234" t="s">
        <v>2722</v>
      </c>
      <c r="F186" s="235" t="s">
        <v>2723</v>
      </c>
      <c r="G186" s="236" t="s">
        <v>2135</v>
      </c>
      <c r="H186" s="90"/>
      <c r="I186" s="88"/>
      <c r="J186" s="238">
        <f t="shared" si="40"/>
        <v>0</v>
      </c>
      <c r="K186" s="239"/>
      <c r="L186" s="148"/>
      <c r="M186" s="240" t="s">
        <v>1</v>
      </c>
      <c r="N186" s="241" t="s">
        <v>42</v>
      </c>
      <c r="O186" s="242"/>
      <c r="P186" s="243">
        <f t="shared" si="41"/>
        <v>0</v>
      </c>
      <c r="Q186" s="243">
        <v>0</v>
      </c>
      <c r="R186" s="243">
        <f t="shared" si="42"/>
        <v>0</v>
      </c>
      <c r="S186" s="243">
        <v>0</v>
      </c>
      <c r="T186" s="244">
        <f t="shared" si="43"/>
        <v>0</v>
      </c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R186" s="245" t="s">
        <v>193</v>
      </c>
      <c r="AT186" s="245" t="s">
        <v>189</v>
      </c>
      <c r="AU186" s="245" t="s">
        <v>84</v>
      </c>
      <c r="AY186" s="138" t="s">
        <v>187</v>
      </c>
      <c r="BE186" s="246">
        <f t="shared" si="44"/>
        <v>0</v>
      </c>
      <c r="BF186" s="246">
        <f t="shared" si="45"/>
        <v>0</v>
      </c>
      <c r="BG186" s="246">
        <f t="shared" si="46"/>
        <v>0</v>
      </c>
      <c r="BH186" s="246">
        <f t="shared" si="47"/>
        <v>0</v>
      </c>
      <c r="BI186" s="246">
        <f t="shared" si="48"/>
        <v>0</v>
      </c>
      <c r="BJ186" s="138" t="s">
        <v>84</v>
      </c>
      <c r="BK186" s="246">
        <f t="shared" si="49"/>
        <v>0</v>
      </c>
      <c r="BL186" s="138" t="s">
        <v>193</v>
      </c>
      <c r="BM186" s="245" t="s">
        <v>657</v>
      </c>
    </row>
    <row r="187" spans="1:65" s="151" customFormat="1" ht="21.75" customHeight="1">
      <c r="A187" s="147"/>
      <c r="B187" s="148"/>
      <c r="C187" s="233" t="s">
        <v>77</v>
      </c>
      <c r="D187" s="233" t="s">
        <v>189</v>
      </c>
      <c r="E187" s="234" t="s">
        <v>2750</v>
      </c>
      <c r="F187" s="235" t="s">
        <v>2751</v>
      </c>
      <c r="G187" s="236" t="s">
        <v>2752</v>
      </c>
      <c r="H187" s="237">
        <v>200</v>
      </c>
      <c r="I187" s="88"/>
      <c r="J187" s="238">
        <f t="shared" si="40"/>
        <v>0</v>
      </c>
      <c r="K187" s="239"/>
      <c r="L187" s="148"/>
      <c r="M187" s="240" t="s">
        <v>1</v>
      </c>
      <c r="N187" s="241" t="s">
        <v>42</v>
      </c>
      <c r="O187" s="242"/>
      <c r="P187" s="243">
        <f t="shared" si="41"/>
        <v>0</v>
      </c>
      <c r="Q187" s="243">
        <v>0</v>
      </c>
      <c r="R187" s="243">
        <f t="shared" si="42"/>
        <v>0</v>
      </c>
      <c r="S187" s="243">
        <v>0</v>
      </c>
      <c r="T187" s="244">
        <f t="shared" si="43"/>
        <v>0</v>
      </c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R187" s="245" t="s">
        <v>193</v>
      </c>
      <c r="AT187" s="245" t="s">
        <v>189</v>
      </c>
      <c r="AU187" s="245" t="s">
        <v>84</v>
      </c>
      <c r="AY187" s="138" t="s">
        <v>187</v>
      </c>
      <c r="BE187" s="246">
        <f t="shared" si="44"/>
        <v>0</v>
      </c>
      <c r="BF187" s="246">
        <f t="shared" si="45"/>
        <v>0</v>
      </c>
      <c r="BG187" s="246">
        <f t="shared" si="46"/>
        <v>0</v>
      </c>
      <c r="BH187" s="246">
        <f t="shared" si="47"/>
        <v>0</v>
      </c>
      <c r="BI187" s="246">
        <f t="shared" si="48"/>
        <v>0</v>
      </c>
      <c r="BJ187" s="138" t="s">
        <v>84</v>
      </c>
      <c r="BK187" s="246">
        <f t="shared" si="49"/>
        <v>0</v>
      </c>
      <c r="BL187" s="138" t="s">
        <v>193</v>
      </c>
      <c r="BM187" s="245" t="s">
        <v>666</v>
      </c>
    </row>
    <row r="188" spans="1:65" s="151" customFormat="1" ht="16.5" customHeight="1">
      <c r="A188" s="147"/>
      <c r="B188" s="148"/>
      <c r="C188" s="233" t="s">
        <v>77</v>
      </c>
      <c r="D188" s="233" t="s">
        <v>189</v>
      </c>
      <c r="E188" s="234" t="s">
        <v>2195</v>
      </c>
      <c r="F188" s="235" t="s">
        <v>2196</v>
      </c>
      <c r="G188" s="236" t="s">
        <v>2194</v>
      </c>
      <c r="H188" s="237">
        <v>680</v>
      </c>
      <c r="I188" s="88"/>
      <c r="J188" s="238">
        <f t="shared" si="40"/>
        <v>0</v>
      </c>
      <c r="K188" s="239"/>
      <c r="L188" s="148"/>
      <c r="M188" s="240" t="s">
        <v>1</v>
      </c>
      <c r="N188" s="241" t="s">
        <v>42</v>
      </c>
      <c r="O188" s="242"/>
      <c r="P188" s="243">
        <f t="shared" si="41"/>
        <v>0</v>
      </c>
      <c r="Q188" s="243">
        <v>0</v>
      </c>
      <c r="R188" s="243">
        <f t="shared" si="42"/>
        <v>0</v>
      </c>
      <c r="S188" s="243">
        <v>0</v>
      </c>
      <c r="T188" s="244">
        <f t="shared" si="43"/>
        <v>0</v>
      </c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  <c r="AE188" s="147"/>
      <c r="AR188" s="245" t="s">
        <v>193</v>
      </c>
      <c r="AT188" s="245" t="s">
        <v>189</v>
      </c>
      <c r="AU188" s="245" t="s">
        <v>84</v>
      </c>
      <c r="AY188" s="138" t="s">
        <v>187</v>
      </c>
      <c r="BE188" s="246">
        <f t="shared" si="44"/>
        <v>0</v>
      </c>
      <c r="BF188" s="246">
        <f t="shared" si="45"/>
        <v>0</v>
      </c>
      <c r="BG188" s="246">
        <f t="shared" si="46"/>
        <v>0</v>
      </c>
      <c r="BH188" s="246">
        <f t="shared" si="47"/>
        <v>0</v>
      </c>
      <c r="BI188" s="246">
        <f t="shared" si="48"/>
        <v>0</v>
      </c>
      <c r="BJ188" s="138" t="s">
        <v>84</v>
      </c>
      <c r="BK188" s="246">
        <f t="shared" si="49"/>
        <v>0</v>
      </c>
      <c r="BL188" s="138" t="s">
        <v>193</v>
      </c>
      <c r="BM188" s="245" t="s">
        <v>676</v>
      </c>
    </row>
    <row r="189" spans="1:65" s="151" customFormat="1" ht="16.5" customHeight="1">
      <c r="A189" s="147"/>
      <c r="B189" s="148"/>
      <c r="C189" s="233" t="s">
        <v>77</v>
      </c>
      <c r="D189" s="233" t="s">
        <v>189</v>
      </c>
      <c r="E189" s="234" t="s">
        <v>2753</v>
      </c>
      <c r="F189" s="235" t="s">
        <v>2754</v>
      </c>
      <c r="G189" s="236" t="s">
        <v>2194</v>
      </c>
      <c r="H189" s="237">
        <v>40</v>
      </c>
      <c r="I189" s="88"/>
      <c r="J189" s="238">
        <f t="shared" si="40"/>
        <v>0</v>
      </c>
      <c r="K189" s="239"/>
      <c r="L189" s="148"/>
      <c r="M189" s="257" t="s">
        <v>1</v>
      </c>
      <c r="N189" s="258" t="s">
        <v>42</v>
      </c>
      <c r="O189" s="259"/>
      <c r="P189" s="260">
        <f t="shared" si="41"/>
        <v>0</v>
      </c>
      <c r="Q189" s="260">
        <v>0</v>
      </c>
      <c r="R189" s="260">
        <f t="shared" si="42"/>
        <v>0</v>
      </c>
      <c r="S189" s="260">
        <v>0</v>
      </c>
      <c r="T189" s="261">
        <f t="shared" si="43"/>
        <v>0</v>
      </c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R189" s="245" t="s">
        <v>193</v>
      </c>
      <c r="AT189" s="245" t="s">
        <v>189</v>
      </c>
      <c r="AU189" s="245" t="s">
        <v>84</v>
      </c>
      <c r="AY189" s="138" t="s">
        <v>187</v>
      </c>
      <c r="BE189" s="246">
        <f t="shared" si="44"/>
        <v>0</v>
      </c>
      <c r="BF189" s="246">
        <f t="shared" si="45"/>
        <v>0</v>
      </c>
      <c r="BG189" s="246">
        <f t="shared" si="46"/>
        <v>0</v>
      </c>
      <c r="BH189" s="246">
        <f t="shared" si="47"/>
        <v>0</v>
      </c>
      <c r="BI189" s="246">
        <f t="shared" si="48"/>
        <v>0</v>
      </c>
      <c r="BJ189" s="138" t="s">
        <v>84</v>
      </c>
      <c r="BK189" s="246">
        <f t="shared" si="49"/>
        <v>0</v>
      </c>
      <c r="BL189" s="138" t="s">
        <v>193</v>
      </c>
      <c r="BM189" s="245" t="s">
        <v>684</v>
      </c>
    </row>
    <row r="190" spans="1:65" s="151" customFormat="1" ht="6.95" customHeight="1">
      <c r="A190" s="147"/>
      <c r="B190" s="184"/>
      <c r="C190" s="185"/>
      <c r="D190" s="185"/>
      <c r="E190" s="185"/>
      <c r="F190" s="185"/>
      <c r="G190" s="185"/>
      <c r="H190" s="185"/>
      <c r="I190" s="185"/>
      <c r="J190" s="185"/>
      <c r="K190" s="185"/>
      <c r="L190" s="148"/>
      <c r="M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</row>
  </sheetData>
  <sheetProtection algorithmName="SHA-512" hashValue="vEAK+RfP8/77gDROg1OfH77qc2PkdvoKuurX6vZ9OOtxKEjVb9Hv5//+fAllE7kK2eoELnP7/Gfp856GG4cj8A==" saltValue="qU8YTGnsp/IbEJUkjalCog==" spinCount="100000" sheet="1" objects="1" scenarios="1"/>
  <autoFilter ref="C121:K189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9"/>
  <sheetViews>
    <sheetView showGridLines="0" topLeftCell="A114" workbookViewId="0">
      <selection activeCell="J130" sqref="J130"/>
    </sheetView>
  </sheetViews>
  <sheetFormatPr defaultRowHeight="15"/>
  <cols>
    <col min="1" max="1" width="8.33203125" style="135" customWidth="1"/>
    <col min="2" max="2" width="1.1640625" style="135" customWidth="1"/>
    <col min="3" max="3" width="4.1640625" style="135" customWidth="1"/>
    <col min="4" max="4" width="4.33203125" style="135" customWidth="1"/>
    <col min="5" max="5" width="17.1640625" style="135" customWidth="1"/>
    <col min="6" max="6" width="50.83203125" style="135" customWidth="1"/>
    <col min="7" max="7" width="7.5" style="135" customWidth="1"/>
    <col min="8" max="8" width="14" style="135" customWidth="1"/>
    <col min="9" max="9" width="15.83203125" style="135" customWidth="1"/>
    <col min="10" max="10" width="22.33203125" style="135" customWidth="1"/>
    <col min="11" max="11" width="22.33203125" style="135" hidden="1" customWidth="1"/>
    <col min="12" max="12" width="9.33203125" style="135" customWidth="1"/>
    <col min="13" max="13" width="10.83203125" style="135" hidden="1" customWidth="1"/>
    <col min="14" max="14" width="9.33203125" style="135" hidden="1"/>
    <col min="15" max="20" width="14.1640625" style="135" hidden="1" customWidth="1"/>
    <col min="21" max="21" width="16.33203125" style="135" hidden="1" customWidth="1"/>
    <col min="22" max="22" width="12.33203125" style="135" customWidth="1"/>
    <col min="23" max="23" width="16.33203125" style="135" customWidth="1"/>
    <col min="24" max="24" width="12.33203125" style="135" customWidth="1"/>
    <col min="25" max="25" width="15" style="135" customWidth="1"/>
    <col min="26" max="26" width="11" style="135" customWidth="1"/>
    <col min="27" max="27" width="15" style="135" customWidth="1"/>
    <col min="28" max="28" width="16.33203125" style="135" customWidth="1"/>
    <col min="29" max="29" width="11" style="135" customWidth="1"/>
    <col min="30" max="30" width="15" style="135" customWidth="1"/>
    <col min="31" max="31" width="16.33203125" style="135" customWidth="1"/>
    <col min="32" max="43" width="9.33203125" style="135"/>
    <col min="44" max="65" width="9.33203125" style="135" hidden="1"/>
    <col min="66" max="16384" width="9.33203125" style="135"/>
  </cols>
  <sheetData>
    <row r="2" spans="1:46" ht="36.950000000000003" customHeight="1">
      <c r="L2" s="136" t="s">
        <v>5</v>
      </c>
      <c r="M2" s="137"/>
      <c r="N2" s="137"/>
      <c r="O2" s="137"/>
      <c r="P2" s="137"/>
      <c r="Q2" s="137"/>
      <c r="R2" s="137"/>
      <c r="S2" s="137"/>
      <c r="T2" s="137"/>
      <c r="U2" s="137"/>
      <c r="V2" s="137"/>
      <c r="AT2" s="138" t="s">
        <v>133</v>
      </c>
    </row>
    <row r="3" spans="1:46" ht="6.95" hidden="1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1"/>
      <c r="AT3" s="138" t="s">
        <v>86</v>
      </c>
    </row>
    <row r="4" spans="1:46" ht="24.95" hidden="1" customHeight="1">
      <c r="B4" s="141"/>
      <c r="D4" s="142" t="s">
        <v>137</v>
      </c>
      <c r="L4" s="141"/>
      <c r="M4" s="143" t="s">
        <v>10</v>
      </c>
      <c r="AT4" s="138" t="s">
        <v>3</v>
      </c>
    </row>
    <row r="5" spans="1:46" ht="6.95" hidden="1" customHeight="1">
      <c r="B5" s="141"/>
      <c r="L5" s="141"/>
    </row>
    <row r="6" spans="1:46" ht="12" hidden="1" customHeight="1">
      <c r="B6" s="141"/>
      <c r="D6" s="144" t="s">
        <v>16</v>
      </c>
      <c r="L6" s="141"/>
    </row>
    <row r="7" spans="1:46" ht="16.5" hidden="1" customHeight="1">
      <c r="B7" s="141"/>
      <c r="E7" s="145" t="str">
        <f>'Rekapitulace stavby'!K6</f>
        <v>Rekonstrukce měnírny Sad Boženy Němcové</v>
      </c>
      <c r="F7" s="146"/>
      <c r="G7" s="146"/>
      <c r="H7" s="146"/>
      <c r="L7" s="141"/>
    </row>
    <row r="8" spans="1:46" s="151" customFormat="1" ht="12" hidden="1" customHeight="1">
      <c r="A8" s="147"/>
      <c r="B8" s="148"/>
      <c r="C8" s="147"/>
      <c r="D8" s="144" t="s">
        <v>138</v>
      </c>
      <c r="E8" s="147"/>
      <c r="F8" s="147"/>
      <c r="G8" s="147"/>
      <c r="H8" s="147"/>
      <c r="I8" s="147"/>
      <c r="J8" s="147"/>
      <c r="K8" s="147"/>
      <c r="L8" s="150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</row>
    <row r="9" spans="1:46" s="151" customFormat="1" ht="16.5" hidden="1" customHeight="1">
      <c r="A9" s="147"/>
      <c r="B9" s="148"/>
      <c r="C9" s="147"/>
      <c r="D9" s="147"/>
      <c r="E9" s="152" t="s">
        <v>2755</v>
      </c>
      <c r="F9" s="149"/>
      <c r="G9" s="149"/>
      <c r="H9" s="149"/>
      <c r="I9" s="147"/>
      <c r="J9" s="147"/>
      <c r="K9" s="147"/>
      <c r="L9" s="150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</row>
    <row r="10" spans="1:46" s="151" customFormat="1" ht="11.25" hidden="1">
      <c r="A10" s="147"/>
      <c r="B10" s="148"/>
      <c r="C10" s="147"/>
      <c r="D10" s="147"/>
      <c r="E10" s="147"/>
      <c r="F10" s="147"/>
      <c r="G10" s="147"/>
      <c r="H10" s="147"/>
      <c r="I10" s="147"/>
      <c r="J10" s="147"/>
      <c r="K10" s="147"/>
      <c r="L10" s="150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</row>
    <row r="11" spans="1:46" s="151" customFormat="1" ht="12" hidden="1" customHeight="1">
      <c r="A11" s="147"/>
      <c r="B11" s="148"/>
      <c r="C11" s="147"/>
      <c r="D11" s="144" t="s">
        <v>18</v>
      </c>
      <c r="E11" s="147"/>
      <c r="F11" s="153" t="s">
        <v>1</v>
      </c>
      <c r="G11" s="147"/>
      <c r="H11" s="147"/>
      <c r="I11" s="144" t="s">
        <v>19</v>
      </c>
      <c r="J11" s="153" t="s">
        <v>1</v>
      </c>
      <c r="K11" s="147"/>
      <c r="L11" s="150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</row>
    <row r="12" spans="1:46" s="151" customFormat="1" ht="12" hidden="1" customHeight="1">
      <c r="A12" s="147"/>
      <c r="B12" s="148"/>
      <c r="C12" s="147"/>
      <c r="D12" s="144" t="s">
        <v>20</v>
      </c>
      <c r="E12" s="147"/>
      <c r="F12" s="153" t="s">
        <v>34</v>
      </c>
      <c r="G12" s="147"/>
      <c r="H12" s="147"/>
      <c r="I12" s="144" t="s">
        <v>22</v>
      </c>
      <c r="J12" s="154" t="str">
        <f>'Rekapitulace stavby'!AN8</f>
        <v>30. 6. 2020</v>
      </c>
      <c r="K12" s="147"/>
      <c r="L12" s="150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</row>
    <row r="13" spans="1:46" s="151" customFormat="1" ht="10.9" hidden="1" customHeight="1">
      <c r="A13" s="147"/>
      <c r="B13" s="148"/>
      <c r="C13" s="147"/>
      <c r="D13" s="147"/>
      <c r="E13" s="147"/>
      <c r="F13" s="147"/>
      <c r="G13" s="147"/>
      <c r="H13" s="147"/>
      <c r="I13" s="147"/>
      <c r="J13" s="147"/>
      <c r="K13" s="147"/>
      <c r="L13" s="150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</row>
    <row r="14" spans="1:46" s="151" customFormat="1" ht="12" hidden="1" customHeight="1">
      <c r="A14" s="147"/>
      <c r="B14" s="148"/>
      <c r="C14" s="147"/>
      <c r="D14" s="144" t="s">
        <v>24</v>
      </c>
      <c r="E14" s="147"/>
      <c r="F14" s="147"/>
      <c r="G14" s="147"/>
      <c r="H14" s="147"/>
      <c r="I14" s="144" t="s">
        <v>25</v>
      </c>
      <c r="J14" s="153" t="str">
        <f>IF('Rekapitulace stavby'!AN10="","",'Rekapitulace stavby'!AN10)</f>
        <v/>
      </c>
      <c r="K14" s="147"/>
      <c r="L14" s="150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</row>
    <row r="15" spans="1:46" s="151" customFormat="1" ht="18" hidden="1" customHeight="1">
      <c r="A15" s="147"/>
      <c r="B15" s="148"/>
      <c r="C15" s="147"/>
      <c r="D15" s="147"/>
      <c r="E15" s="153" t="str">
        <f>IF('Rekapitulace stavby'!E11="","",'Rekapitulace stavby'!E11)</f>
        <v>Dopravní podnik Ostrava a.s.</v>
      </c>
      <c r="F15" s="147"/>
      <c r="G15" s="147"/>
      <c r="H15" s="147"/>
      <c r="I15" s="144" t="s">
        <v>27</v>
      </c>
      <c r="J15" s="153" t="str">
        <f>IF('Rekapitulace stavby'!AN11="","",'Rekapitulace stavby'!AN11)</f>
        <v/>
      </c>
      <c r="K15" s="147"/>
      <c r="L15" s="150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</row>
    <row r="16" spans="1:46" s="151" customFormat="1" ht="6.95" hidden="1" customHeight="1">
      <c r="A16" s="147"/>
      <c r="B16" s="148"/>
      <c r="C16" s="147"/>
      <c r="D16" s="147"/>
      <c r="E16" s="147"/>
      <c r="F16" s="147"/>
      <c r="G16" s="147"/>
      <c r="H16" s="147"/>
      <c r="I16" s="147"/>
      <c r="J16" s="147"/>
      <c r="K16" s="147"/>
      <c r="L16" s="150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</row>
    <row r="17" spans="1:31" s="151" customFormat="1" ht="12" hidden="1" customHeight="1">
      <c r="A17" s="147"/>
      <c r="B17" s="148"/>
      <c r="C17" s="147"/>
      <c r="D17" s="144" t="s">
        <v>28</v>
      </c>
      <c r="E17" s="147"/>
      <c r="F17" s="147"/>
      <c r="G17" s="147"/>
      <c r="H17" s="147"/>
      <c r="I17" s="144" t="s">
        <v>25</v>
      </c>
      <c r="J17" s="155" t="str">
        <f>'Rekapitulace stavby'!AN13</f>
        <v>Vyplň údaj</v>
      </c>
      <c r="K17" s="147"/>
      <c r="L17" s="150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</row>
    <row r="18" spans="1:31" s="151" customFormat="1" ht="18" hidden="1" customHeight="1">
      <c r="A18" s="147"/>
      <c r="B18" s="148"/>
      <c r="C18" s="147"/>
      <c r="D18" s="147"/>
      <c r="E18" s="156" t="str">
        <f>'Rekapitulace stavby'!E14</f>
        <v>Vyplň údaj</v>
      </c>
      <c r="F18" s="157"/>
      <c r="G18" s="157"/>
      <c r="H18" s="157"/>
      <c r="I18" s="144" t="s">
        <v>27</v>
      </c>
      <c r="J18" s="155" t="str">
        <f>'Rekapitulace stavby'!AN14</f>
        <v>Vyplň údaj</v>
      </c>
      <c r="K18" s="147"/>
      <c r="L18" s="150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</row>
    <row r="19" spans="1:31" s="151" customFormat="1" ht="6.95" hidden="1" customHeight="1">
      <c r="A19" s="147"/>
      <c r="B19" s="148"/>
      <c r="C19" s="147"/>
      <c r="D19" s="147"/>
      <c r="E19" s="147"/>
      <c r="F19" s="147"/>
      <c r="G19" s="147"/>
      <c r="H19" s="147"/>
      <c r="I19" s="147"/>
      <c r="J19" s="147"/>
      <c r="K19" s="147"/>
      <c r="L19" s="150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</row>
    <row r="20" spans="1:31" s="151" customFormat="1" ht="12" hidden="1" customHeight="1">
      <c r="A20" s="147"/>
      <c r="B20" s="148"/>
      <c r="C20" s="147"/>
      <c r="D20" s="144" t="s">
        <v>30</v>
      </c>
      <c r="E20" s="147"/>
      <c r="F20" s="147"/>
      <c r="G20" s="147"/>
      <c r="H20" s="147"/>
      <c r="I20" s="144" t="s">
        <v>25</v>
      </c>
      <c r="J20" s="153" t="str">
        <f>IF('Rekapitulace stavby'!AN16="","",'Rekapitulace stavby'!AN16)</f>
        <v/>
      </c>
      <c r="K20" s="147"/>
      <c r="L20" s="150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</row>
    <row r="21" spans="1:31" s="151" customFormat="1" ht="18" hidden="1" customHeight="1">
      <c r="A21" s="147"/>
      <c r="B21" s="148"/>
      <c r="C21" s="147"/>
      <c r="D21" s="147"/>
      <c r="E21" s="153" t="str">
        <f>IF('Rekapitulace stavby'!E17="","",'Rekapitulace stavby'!E17)</f>
        <v>Ing. Jaromír Ferdian</v>
      </c>
      <c r="F21" s="147"/>
      <c r="G21" s="147"/>
      <c r="H21" s="147"/>
      <c r="I21" s="144" t="s">
        <v>27</v>
      </c>
      <c r="J21" s="153" t="str">
        <f>IF('Rekapitulace stavby'!AN17="","",'Rekapitulace stavby'!AN17)</f>
        <v/>
      </c>
      <c r="K21" s="147"/>
      <c r="L21" s="150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</row>
    <row r="22" spans="1:31" s="151" customFormat="1" ht="6.95" hidden="1" customHeight="1">
      <c r="A22" s="147"/>
      <c r="B22" s="148"/>
      <c r="C22" s="147"/>
      <c r="D22" s="147"/>
      <c r="E22" s="147"/>
      <c r="F22" s="147"/>
      <c r="G22" s="147"/>
      <c r="H22" s="147"/>
      <c r="I22" s="147"/>
      <c r="J22" s="147"/>
      <c r="K22" s="147"/>
      <c r="L22" s="150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</row>
    <row r="23" spans="1:31" s="151" customFormat="1" ht="12" hidden="1" customHeight="1">
      <c r="A23" s="147"/>
      <c r="B23" s="148"/>
      <c r="C23" s="147"/>
      <c r="D23" s="144" t="s">
        <v>33</v>
      </c>
      <c r="E23" s="147"/>
      <c r="F23" s="147"/>
      <c r="G23" s="147"/>
      <c r="H23" s="147"/>
      <c r="I23" s="144" t="s">
        <v>25</v>
      </c>
      <c r="J23" s="153" t="str">
        <f>IF('Rekapitulace stavby'!AN19="","",'Rekapitulace stavby'!AN19)</f>
        <v/>
      </c>
      <c r="K23" s="147"/>
      <c r="L23" s="150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</row>
    <row r="24" spans="1:31" s="151" customFormat="1" ht="18" hidden="1" customHeight="1">
      <c r="A24" s="147"/>
      <c r="B24" s="148"/>
      <c r="C24" s="147"/>
      <c r="D24" s="147"/>
      <c r="E24" s="153" t="str">
        <f>IF('Rekapitulace stavby'!E20="","",'Rekapitulace stavby'!E20)</f>
        <v xml:space="preserve"> </v>
      </c>
      <c r="F24" s="147"/>
      <c r="G24" s="147"/>
      <c r="H24" s="147"/>
      <c r="I24" s="144" t="s">
        <v>27</v>
      </c>
      <c r="J24" s="153" t="str">
        <f>IF('Rekapitulace stavby'!AN20="","",'Rekapitulace stavby'!AN20)</f>
        <v/>
      </c>
      <c r="K24" s="147"/>
      <c r="L24" s="150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</row>
    <row r="25" spans="1:31" s="151" customFormat="1" ht="6.95" hidden="1" customHeight="1">
      <c r="A25" s="147"/>
      <c r="B25" s="148"/>
      <c r="C25" s="147"/>
      <c r="D25" s="147"/>
      <c r="E25" s="147"/>
      <c r="F25" s="147"/>
      <c r="G25" s="147"/>
      <c r="H25" s="147"/>
      <c r="I25" s="147"/>
      <c r="J25" s="147"/>
      <c r="K25" s="147"/>
      <c r="L25" s="150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1" s="151" customFormat="1" ht="12" hidden="1" customHeight="1">
      <c r="A26" s="147"/>
      <c r="B26" s="148"/>
      <c r="C26" s="147"/>
      <c r="D26" s="144" t="s">
        <v>35</v>
      </c>
      <c r="E26" s="147"/>
      <c r="F26" s="147"/>
      <c r="G26" s="147"/>
      <c r="H26" s="147"/>
      <c r="I26" s="147"/>
      <c r="J26" s="147"/>
      <c r="K26" s="147"/>
      <c r="L26" s="150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</row>
    <row r="27" spans="1:31" s="162" customFormat="1" ht="16.5" hidden="1" customHeight="1">
      <c r="A27" s="158"/>
      <c r="B27" s="159"/>
      <c r="C27" s="158"/>
      <c r="D27" s="158"/>
      <c r="E27" s="160" t="s">
        <v>1</v>
      </c>
      <c r="F27" s="160"/>
      <c r="G27" s="160"/>
      <c r="H27" s="160"/>
      <c r="I27" s="158"/>
      <c r="J27" s="158"/>
      <c r="K27" s="158"/>
      <c r="L27" s="161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</row>
    <row r="28" spans="1:31" s="151" customFormat="1" ht="6.95" hidden="1" customHeight="1">
      <c r="A28" s="147"/>
      <c r="B28" s="148"/>
      <c r="C28" s="147"/>
      <c r="D28" s="147"/>
      <c r="E28" s="147"/>
      <c r="F28" s="147"/>
      <c r="G28" s="147"/>
      <c r="H28" s="147"/>
      <c r="I28" s="147"/>
      <c r="J28" s="147"/>
      <c r="K28" s="147"/>
      <c r="L28" s="150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</row>
    <row r="29" spans="1:31" s="151" customFormat="1" ht="6.95" hidden="1" customHeight="1">
      <c r="A29" s="147"/>
      <c r="B29" s="148"/>
      <c r="C29" s="147"/>
      <c r="D29" s="163"/>
      <c r="E29" s="163"/>
      <c r="F29" s="163"/>
      <c r="G29" s="163"/>
      <c r="H29" s="163"/>
      <c r="I29" s="163"/>
      <c r="J29" s="163"/>
      <c r="K29" s="163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pans="1:31" s="151" customFormat="1" ht="25.35" hidden="1" customHeight="1">
      <c r="A30" s="147"/>
      <c r="B30" s="148"/>
      <c r="C30" s="147"/>
      <c r="D30" s="164" t="s">
        <v>37</v>
      </c>
      <c r="E30" s="147"/>
      <c r="F30" s="147"/>
      <c r="G30" s="147"/>
      <c r="H30" s="147"/>
      <c r="I30" s="147"/>
      <c r="J30" s="165">
        <f>ROUND(J116, 2)</f>
        <v>0</v>
      </c>
      <c r="K30" s="147"/>
      <c r="L30" s="150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</row>
    <row r="31" spans="1:31" s="151" customFormat="1" ht="6.95" hidden="1" customHeight="1">
      <c r="A31" s="147"/>
      <c r="B31" s="148"/>
      <c r="C31" s="147"/>
      <c r="D31" s="163"/>
      <c r="E31" s="163"/>
      <c r="F31" s="163"/>
      <c r="G31" s="163"/>
      <c r="H31" s="163"/>
      <c r="I31" s="163"/>
      <c r="J31" s="163"/>
      <c r="K31" s="163"/>
      <c r="L31" s="150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</row>
    <row r="32" spans="1:31" s="151" customFormat="1" ht="14.45" hidden="1" customHeight="1">
      <c r="A32" s="147"/>
      <c r="B32" s="148"/>
      <c r="C32" s="147"/>
      <c r="D32" s="147"/>
      <c r="E32" s="147"/>
      <c r="F32" s="166" t="s">
        <v>39</v>
      </c>
      <c r="G32" s="147"/>
      <c r="H32" s="147"/>
      <c r="I32" s="166" t="s">
        <v>38</v>
      </c>
      <c r="J32" s="166" t="s">
        <v>40</v>
      </c>
      <c r="K32" s="147"/>
      <c r="L32" s="150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</row>
    <row r="33" spans="1:31" s="151" customFormat="1" ht="14.45" hidden="1" customHeight="1">
      <c r="A33" s="147"/>
      <c r="B33" s="148"/>
      <c r="C33" s="147"/>
      <c r="D33" s="167" t="s">
        <v>41</v>
      </c>
      <c r="E33" s="144" t="s">
        <v>42</v>
      </c>
      <c r="F33" s="168">
        <f>ROUND((SUM(BE116:BE138)),  2)</f>
        <v>0</v>
      </c>
      <c r="G33" s="147"/>
      <c r="H33" s="147"/>
      <c r="I33" s="169">
        <v>0.21</v>
      </c>
      <c r="J33" s="168">
        <f>ROUND(((SUM(BE116:BE138))*I33),  2)</f>
        <v>0</v>
      </c>
      <c r="K33" s="147"/>
      <c r="L33" s="150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</row>
    <row r="34" spans="1:31" s="151" customFormat="1" ht="14.45" hidden="1" customHeight="1">
      <c r="A34" s="147"/>
      <c r="B34" s="148"/>
      <c r="C34" s="147"/>
      <c r="D34" s="147"/>
      <c r="E34" s="144" t="s">
        <v>43</v>
      </c>
      <c r="F34" s="168">
        <f>ROUND((SUM(BF116:BF138)),  2)</f>
        <v>0</v>
      </c>
      <c r="G34" s="147"/>
      <c r="H34" s="147"/>
      <c r="I34" s="169">
        <v>0.15</v>
      </c>
      <c r="J34" s="168">
        <f>ROUND(((SUM(BF116:BF138))*I34),  2)</f>
        <v>0</v>
      </c>
      <c r="K34" s="147"/>
      <c r="L34" s="150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</row>
    <row r="35" spans="1:31" s="151" customFormat="1" ht="14.45" hidden="1" customHeight="1">
      <c r="A35" s="147"/>
      <c r="B35" s="148"/>
      <c r="C35" s="147"/>
      <c r="D35" s="147"/>
      <c r="E35" s="144" t="s">
        <v>44</v>
      </c>
      <c r="F35" s="168">
        <f>ROUND((SUM(BG116:BG138)),  2)</f>
        <v>0</v>
      </c>
      <c r="G35" s="147"/>
      <c r="H35" s="147"/>
      <c r="I35" s="169">
        <v>0.21</v>
      </c>
      <c r="J35" s="168">
        <f>0</f>
        <v>0</v>
      </c>
      <c r="K35" s="147"/>
      <c r="L35" s="150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</row>
    <row r="36" spans="1:31" s="151" customFormat="1" ht="14.45" hidden="1" customHeight="1">
      <c r="A36" s="147"/>
      <c r="B36" s="148"/>
      <c r="C36" s="147"/>
      <c r="D36" s="147"/>
      <c r="E36" s="144" t="s">
        <v>45</v>
      </c>
      <c r="F36" s="168">
        <f>ROUND((SUM(BH116:BH138)),  2)</f>
        <v>0</v>
      </c>
      <c r="G36" s="147"/>
      <c r="H36" s="147"/>
      <c r="I36" s="169">
        <v>0.15</v>
      </c>
      <c r="J36" s="168">
        <f>0</f>
        <v>0</v>
      </c>
      <c r="K36" s="147"/>
      <c r="L36" s="150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</row>
    <row r="37" spans="1:31" s="151" customFormat="1" ht="14.45" hidden="1" customHeight="1">
      <c r="A37" s="147"/>
      <c r="B37" s="148"/>
      <c r="C37" s="147"/>
      <c r="D37" s="147"/>
      <c r="E37" s="144" t="s">
        <v>46</v>
      </c>
      <c r="F37" s="168">
        <f>ROUND((SUM(BI116:BI138)),  2)</f>
        <v>0</v>
      </c>
      <c r="G37" s="147"/>
      <c r="H37" s="147"/>
      <c r="I37" s="169">
        <v>0</v>
      </c>
      <c r="J37" s="168">
        <f>0</f>
        <v>0</v>
      </c>
      <c r="K37" s="147"/>
      <c r="L37" s="150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</row>
    <row r="38" spans="1:31" s="151" customFormat="1" ht="6.95" hidden="1" customHeight="1">
      <c r="A38" s="147"/>
      <c r="B38" s="148"/>
      <c r="C38" s="147"/>
      <c r="D38" s="147"/>
      <c r="E38" s="147"/>
      <c r="F38" s="147"/>
      <c r="G38" s="147"/>
      <c r="H38" s="147"/>
      <c r="I38" s="147"/>
      <c r="J38" s="147"/>
      <c r="K38" s="147"/>
      <c r="L38" s="150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</row>
    <row r="39" spans="1:31" s="151" customFormat="1" ht="25.35" hidden="1" customHeight="1">
      <c r="A39" s="147"/>
      <c r="B39" s="148"/>
      <c r="C39" s="170"/>
      <c r="D39" s="171" t="s">
        <v>47</v>
      </c>
      <c r="E39" s="172"/>
      <c r="F39" s="172"/>
      <c r="G39" s="173" t="s">
        <v>48</v>
      </c>
      <c r="H39" s="174" t="s">
        <v>49</v>
      </c>
      <c r="I39" s="172"/>
      <c r="J39" s="175">
        <f>SUM(J30:J37)</f>
        <v>0</v>
      </c>
      <c r="K39" s="176"/>
      <c r="L39" s="150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</row>
    <row r="40" spans="1:31" s="151" customFormat="1" ht="14.45" hidden="1" customHeight="1">
      <c r="A40" s="147"/>
      <c r="B40" s="148"/>
      <c r="C40" s="147"/>
      <c r="D40" s="147"/>
      <c r="E40" s="147"/>
      <c r="F40" s="147"/>
      <c r="G40" s="147"/>
      <c r="H40" s="147"/>
      <c r="I40" s="147"/>
      <c r="J40" s="147"/>
      <c r="K40" s="147"/>
      <c r="L40" s="150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</row>
    <row r="41" spans="1:31" ht="14.45" hidden="1" customHeight="1">
      <c r="B41" s="141"/>
      <c r="L41" s="141"/>
    </row>
    <row r="42" spans="1:31" ht="14.45" hidden="1" customHeight="1">
      <c r="B42" s="141"/>
      <c r="L42" s="141"/>
    </row>
    <row r="43" spans="1:31" ht="14.45" hidden="1" customHeight="1">
      <c r="B43" s="141"/>
      <c r="L43" s="141"/>
    </row>
    <row r="44" spans="1:31" ht="14.45" hidden="1" customHeight="1">
      <c r="B44" s="141"/>
      <c r="L44" s="141"/>
    </row>
    <row r="45" spans="1:31" ht="14.45" hidden="1" customHeight="1">
      <c r="B45" s="141"/>
      <c r="L45" s="141"/>
    </row>
    <row r="46" spans="1:31" ht="14.45" hidden="1" customHeight="1">
      <c r="B46" s="141"/>
      <c r="L46" s="141"/>
    </row>
    <row r="47" spans="1:31" ht="14.45" hidden="1" customHeight="1">
      <c r="B47" s="141"/>
      <c r="L47" s="141"/>
    </row>
    <row r="48" spans="1:31" ht="14.45" hidden="1" customHeight="1">
      <c r="B48" s="141"/>
      <c r="L48" s="141"/>
    </row>
    <row r="49" spans="1:31" ht="14.45" hidden="1" customHeight="1">
      <c r="B49" s="141"/>
      <c r="L49" s="141"/>
    </row>
    <row r="50" spans="1:31" s="151" customFormat="1" ht="14.45" hidden="1" customHeight="1">
      <c r="B50" s="150"/>
      <c r="D50" s="177" t="s">
        <v>50</v>
      </c>
      <c r="E50" s="178"/>
      <c r="F50" s="178"/>
      <c r="G50" s="177" t="s">
        <v>51</v>
      </c>
      <c r="H50" s="178"/>
      <c r="I50" s="178"/>
      <c r="J50" s="178"/>
      <c r="K50" s="178"/>
      <c r="L50" s="150"/>
    </row>
    <row r="51" spans="1:31" ht="11.25" hidden="1">
      <c r="B51" s="141"/>
      <c r="L51" s="141"/>
    </row>
    <row r="52" spans="1:31" ht="11.25" hidden="1">
      <c r="B52" s="141"/>
      <c r="L52" s="141"/>
    </row>
    <row r="53" spans="1:31" ht="11.25" hidden="1">
      <c r="B53" s="141"/>
      <c r="L53" s="141"/>
    </row>
    <row r="54" spans="1:31" ht="11.25" hidden="1">
      <c r="B54" s="141"/>
      <c r="L54" s="141"/>
    </row>
    <row r="55" spans="1:31" ht="11.25" hidden="1">
      <c r="B55" s="141"/>
      <c r="L55" s="141"/>
    </row>
    <row r="56" spans="1:31" ht="11.25" hidden="1">
      <c r="B56" s="141"/>
      <c r="L56" s="141"/>
    </row>
    <row r="57" spans="1:31" ht="11.25" hidden="1">
      <c r="B57" s="141"/>
      <c r="L57" s="141"/>
    </row>
    <row r="58" spans="1:31" ht="11.25" hidden="1">
      <c r="B58" s="141"/>
      <c r="L58" s="141"/>
    </row>
    <row r="59" spans="1:31" ht="11.25" hidden="1">
      <c r="B59" s="141"/>
      <c r="L59" s="141"/>
    </row>
    <row r="60" spans="1:31" ht="11.25" hidden="1">
      <c r="B60" s="141"/>
      <c r="L60" s="141"/>
    </row>
    <row r="61" spans="1:31" s="151" customFormat="1" ht="12.75" hidden="1">
      <c r="A61" s="147"/>
      <c r="B61" s="148"/>
      <c r="C61" s="147"/>
      <c r="D61" s="179" t="s">
        <v>52</v>
      </c>
      <c r="E61" s="180"/>
      <c r="F61" s="181" t="s">
        <v>53</v>
      </c>
      <c r="G61" s="179" t="s">
        <v>52</v>
      </c>
      <c r="H61" s="180"/>
      <c r="I61" s="180"/>
      <c r="J61" s="182" t="s">
        <v>53</v>
      </c>
      <c r="K61" s="180"/>
      <c r="L61" s="150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</row>
    <row r="62" spans="1:31" ht="11.25" hidden="1">
      <c r="B62" s="141"/>
      <c r="L62" s="141"/>
    </row>
    <row r="63" spans="1:31" ht="11.25" hidden="1">
      <c r="B63" s="141"/>
      <c r="L63" s="141"/>
    </row>
    <row r="64" spans="1:31" ht="11.25" hidden="1">
      <c r="B64" s="141"/>
      <c r="L64" s="141"/>
    </row>
    <row r="65" spans="1:31" s="151" customFormat="1" ht="12.75" hidden="1">
      <c r="A65" s="147"/>
      <c r="B65" s="148"/>
      <c r="C65" s="147"/>
      <c r="D65" s="177" t="s">
        <v>54</v>
      </c>
      <c r="E65" s="183"/>
      <c r="F65" s="183"/>
      <c r="G65" s="177" t="s">
        <v>55</v>
      </c>
      <c r="H65" s="183"/>
      <c r="I65" s="183"/>
      <c r="J65" s="183"/>
      <c r="K65" s="183"/>
      <c r="L65" s="150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</row>
    <row r="66" spans="1:31" ht="11.25" hidden="1">
      <c r="B66" s="141"/>
      <c r="L66" s="141"/>
    </row>
    <row r="67" spans="1:31" ht="11.25" hidden="1">
      <c r="B67" s="141"/>
      <c r="L67" s="141"/>
    </row>
    <row r="68" spans="1:31" ht="11.25" hidden="1">
      <c r="B68" s="141"/>
      <c r="L68" s="141"/>
    </row>
    <row r="69" spans="1:31" ht="11.25" hidden="1">
      <c r="B69" s="141"/>
      <c r="L69" s="141"/>
    </row>
    <row r="70" spans="1:31" ht="11.25" hidden="1">
      <c r="B70" s="141"/>
      <c r="L70" s="141"/>
    </row>
    <row r="71" spans="1:31" ht="11.25" hidden="1">
      <c r="B71" s="141"/>
      <c r="L71" s="141"/>
    </row>
    <row r="72" spans="1:31" ht="11.25" hidden="1">
      <c r="B72" s="141"/>
      <c r="L72" s="141"/>
    </row>
    <row r="73" spans="1:31" ht="11.25" hidden="1">
      <c r="B73" s="141"/>
      <c r="L73" s="141"/>
    </row>
    <row r="74" spans="1:31" ht="11.25" hidden="1">
      <c r="B74" s="141"/>
      <c r="L74" s="141"/>
    </row>
    <row r="75" spans="1:31" ht="11.25" hidden="1">
      <c r="B75" s="141"/>
      <c r="L75" s="141"/>
    </row>
    <row r="76" spans="1:31" s="151" customFormat="1" ht="12.75" hidden="1">
      <c r="A76" s="147"/>
      <c r="B76" s="148"/>
      <c r="C76" s="147"/>
      <c r="D76" s="179" t="s">
        <v>52</v>
      </c>
      <c r="E76" s="180"/>
      <c r="F76" s="181" t="s">
        <v>53</v>
      </c>
      <c r="G76" s="179" t="s">
        <v>52</v>
      </c>
      <c r="H76" s="180"/>
      <c r="I76" s="180"/>
      <c r="J76" s="182" t="s">
        <v>53</v>
      </c>
      <c r="K76" s="180"/>
      <c r="L76" s="150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</row>
    <row r="77" spans="1:31" s="151" customFormat="1" ht="14.45" hidden="1" customHeight="1">
      <c r="A77" s="14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150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</row>
    <row r="78" spans="1:31" ht="11.25" hidden="1"/>
    <row r="79" spans="1:31" ht="11.25" hidden="1"/>
    <row r="80" spans="1:31" ht="11.25" hidden="1"/>
    <row r="81" spans="1:47" s="151" customFormat="1" ht="6.95" customHeight="1">
      <c r="A81" s="14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150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</row>
    <row r="82" spans="1:47" s="151" customFormat="1" ht="24.95" customHeight="1">
      <c r="A82" s="147"/>
      <c r="B82" s="148"/>
      <c r="C82" s="142" t="s">
        <v>142</v>
      </c>
      <c r="D82" s="147"/>
      <c r="E82" s="147"/>
      <c r="F82" s="147"/>
      <c r="G82" s="147"/>
      <c r="H82" s="147"/>
      <c r="I82" s="147"/>
      <c r="J82" s="147"/>
      <c r="K82" s="147"/>
      <c r="L82" s="150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47" s="151" customFormat="1" ht="6.95" customHeight="1">
      <c r="A83" s="147"/>
      <c r="B83" s="148"/>
      <c r="C83" s="147"/>
      <c r="D83" s="147"/>
      <c r="E83" s="147"/>
      <c r="F83" s="147"/>
      <c r="G83" s="147"/>
      <c r="H83" s="147"/>
      <c r="I83" s="147"/>
      <c r="J83" s="147"/>
      <c r="K83" s="147"/>
      <c r="L83" s="150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</row>
    <row r="84" spans="1:47" s="151" customFormat="1" ht="12" customHeight="1">
      <c r="A84" s="147"/>
      <c r="B84" s="148"/>
      <c r="C84" s="144" t="s">
        <v>16</v>
      </c>
      <c r="D84" s="147"/>
      <c r="E84" s="147"/>
      <c r="F84" s="147"/>
      <c r="G84" s="147"/>
      <c r="H84" s="147"/>
      <c r="I84" s="147"/>
      <c r="J84" s="147"/>
      <c r="K84" s="147"/>
      <c r="L84" s="150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</row>
    <row r="85" spans="1:47" s="151" customFormat="1" ht="16.5" customHeight="1">
      <c r="A85" s="147"/>
      <c r="B85" s="148"/>
      <c r="C85" s="147"/>
      <c r="D85" s="147"/>
      <c r="E85" s="145" t="str">
        <f>E7</f>
        <v>Rekonstrukce měnírny Sad Boženy Němcové</v>
      </c>
      <c r="F85" s="146"/>
      <c r="G85" s="146"/>
      <c r="H85" s="146"/>
      <c r="I85" s="147"/>
      <c r="J85" s="147"/>
      <c r="K85" s="147"/>
      <c r="L85" s="150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</row>
    <row r="86" spans="1:47" s="151" customFormat="1" ht="12" customHeight="1">
      <c r="A86" s="147"/>
      <c r="B86" s="148"/>
      <c r="C86" s="144" t="s">
        <v>138</v>
      </c>
      <c r="D86" s="147"/>
      <c r="E86" s="147"/>
      <c r="F86" s="147"/>
      <c r="G86" s="147"/>
      <c r="H86" s="147"/>
      <c r="I86" s="147"/>
      <c r="J86" s="147"/>
      <c r="K86" s="147"/>
      <c r="L86" s="150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</row>
    <row r="87" spans="1:47" s="151" customFormat="1" ht="16.5" customHeight="1">
      <c r="A87" s="147"/>
      <c r="B87" s="148"/>
      <c r="C87" s="147"/>
      <c r="D87" s="147"/>
      <c r="E87" s="152" t="str">
        <f>E9</f>
        <v>PS8 - Kamerový systém</v>
      </c>
      <c r="F87" s="149"/>
      <c r="G87" s="149"/>
      <c r="H87" s="149"/>
      <c r="I87" s="147"/>
      <c r="J87" s="147"/>
      <c r="K87" s="147"/>
      <c r="L87" s="150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</row>
    <row r="88" spans="1:47" s="151" customFormat="1" ht="6.95" customHeight="1">
      <c r="A88" s="147"/>
      <c r="B88" s="148"/>
      <c r="C88" s="147"/>
      <c r="D88" s="147"/>
      <c r="E88" s="147"/>
      <c r="F88" s="147"/>
      <c r="G88" s="147"/>
      <c r="H88" s="147"/>
      <c r="I88" s="147"/>
      <c r="J88" s="147"/>
      <c r="K88" s="147"/>
      <c r="L88" s="150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</row>
    <row r="89" spans="1:47" s="151" customFormat="1" ht="12" customHeight="1">
      <c r="A89" s="147"/>
      <c r="B89" s="148"/>
      <c r="C89" s="144" t="s">
        <v>20</v>
      </c>
      <c r="D89" s="147"/>
      <c r="E89" s="147"/>
      <c r="F89" s="153" t="str">
        <f>F12</f>
        <v xml:space="preserve"> </v>
      </c>
      <c r="G89" s="147"/>
      <c r="H89" s="147"/>
      <c r="I89" s="144" t="s">
        <v>22</v>
      </c>
      <c r="J89" s="154" t="str">
        <f>IF(J12="","",J12)</f>
        <v>30. 6. 2020</v>
      </c>
      <c r="K89" s="147"/>
      <c r="L89" s="150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</row>
    <row r="90" spans="1:47" s="151" customFormat="1" ht="6.95" customHeight="1">
      <c r="A90" s="147"/>
      <c r="B90" s="148"/>
      <c r="C90" s="147"/>
      <c r="D90" s="147"/>
      <c r="E90" s="147"/>
      <c r="F90" s="147"/>
      <c r="G90" s="147"/>
      <c r="H90" s="147"/>
      <c r="I90" s="147"/>
      <c r="J90" s="147"/>
      <c r="K90" s="147"/>
      <c r="L90" s="150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</row>
    <row r="91" spans="1:47" s="151" customFormat="1" ht="15.2" customHeight="1">
      <c r="A91" s="147"/>
      <c r="B91" s="148"/>
      <c r="C91" s="144" t="s">
        <v>24</v>
      </c>
      <c r="D91" s="147"/>
      <c r="E91" s="147"/>
      <c r="F91" s="153" t="str">
        <f>E15</f>
        <v>Dopravní podnik Ostrava a.s.</v>
      </c>
      <c r="G91" s="147"/>
      <c r="H91" s="147"/>
      <c r="I91" s="144" t="s">
        <v>30</v>
      </c>
      <c r="J91" s="188" t="str">
        <f>E21</f>
        <v>Ing. Jaromír Ferdian</v>
      </c>
      <c r="K91" s="147"/>
      <c r="L91" s="150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</row>
    <row r="92" spans="1:47" s="151" customFormat="1" ht="15.2" customHeight="1">
      <c r="A92" s="147"/>
      <c r="B92" s="148"/>
      <c r="C92" s="144" t="s">
        <v>28</v>
      </c>
      <c r="D92" s="147"/>
      <c r="E92" s="147"/>
      <c r="F92" s="262" t="str">
        <f>IF(E18="","",E18)</f>
        <v>Vyplň údaj</v>
      </c>
      <c r="G92" s="147"/>
      <c r="H92" s="147"/>
      <c r="I92" s="144" t="s">
        <v>33</v>
      </c>
      <c r="J92" s="263" t="str">
        <f>E24</f>
        <v xml:space="preserve"> </v>
      </c>
      <c r="K92" s="147"/>
      <c r="L92" s="150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</row>
    <row r="93" spans="1:47" s="151" customFormat="1" ht="10.35" customHeight="1">
      <c r="A93" s="147"/>
      <c r="B93" s="148"/>
      <c r="C93" s="147"/>
      <c r="D93" s="147"/>
      <c r="E93" s="147"/>
      <c r="F93" s="147"/>
      <c r="G93" s="147"/>
      <c r="H93" s="147"/>
      <c r="I93" s="147"/>
      <c r="J93" s="147"/>
      <c r="K93" s="147"/>
      <c r="L93" s="150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</row>
    <row r="94" spans="1:47" s="151" customFormat="1" ht="29.25" customHeight="1">
      <c r="A94" s="147"/>
      <c r="B94" s="148"/>
      <c r="C94" s="189" t="s">
        <v>143</v>
      </c>
      <c r="D94" s="170"/>
      <c r="E94" s="170"/>
      <c r="F94" s="170"/>
      <c r="G94" s="170"/>
      <c r="H94" s="170"/>
      <c r="I94" s="170"/>
      <c r="J94" s="190" t="s">
        <v>144</v>
      </c>
      <c r="K94" s="170"/>
      <c r="L94" s="150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</row>
    <row r="95" spans="1:47" s="151" customFormat="1" ht="10.35" customHeight="1">
      <c r="A95" s="147"/>
      <c r="B95" s="148"/>
      <c r="C95" s="147"/>
      <c r="D95" s="147"/>
      <c r="E95" s="147"/>
      <c r="F95" s="147"/>
      <c r="G95" s="147"/>
      <c r="H95" s="147"/>
      <c r="I95" s="147"/>
      <c r="J95" s="147"/>
      <c r="K95" s="147"/>
      <c r="L95" s="150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</row>
    <row r="96" spans="1:47" s="151" customFormat="1" ht="22.9" customHeight="1">
      <c r="A96" s="147"/>
      <c r="B96" s="148"/>
      <c r="C96" s="191" t="s">
        <v>145</v>
      </c>
      <c r="D96" s="147"/>
      <c r="E96" s="147"/>
      <c r="F96" s="147"/>
      <c r="G96" s="147"/>
      <c r="H96" s="147"/>
      <c r="I96" s="147"/>
      <c r="J96" s="165">
        <f>J116</f>
        <v>0</v>
      </c>
      <c r="K96" s="147"/>
      <c r="L96" s="150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U96" s="138" t="s">
        <v>146</v>
      </c>
    </row>
    <row r="97" spans="1:31" s="151" customFormat="1" ht="21.75" customHeight="1">
      <c r="A97" s="147"/>
      <c r="B97" s="148"/>
      <c r="C97" s="147"/>
      <c r="D97" s="147"/>
      <c r="E97" s="147"/>
      <c r="F97" s="147"/>
      <c r="G97" s="147"/>
      <c r="H97" s="147"/>
      <c r="I97" s="147"/>
      <c r="J97" s="147"/>
      <c r="K97" s="147"/>
      <c r="L97" s="150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</row>
    <row r="98" spans="1:31" s="151" customFormat="1" ht="6.95" customHeight="1">
      <c r="A98" s="147"/>
      <c r="B98" s="184"/>
      <c r="C98" s="185"/>
      <c r="D98" s="185"/>
      <c r="E98" s="185"/>
      <c r="F98" s="185"/>
      <c r="G98" s="185"/>
      <c r="H98" s="185"/>
      <c r="I98" s="185"/>
      <c r="J98" s="185"/>
      <c r="K98" s="185"/>
      <c r="L98" s="150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</row>
    <row r="102" spans="1:31" s="151" customFormat="1" ht="6.95" customHeight="1">
      <c r="A102" s="147"/>
      <c r="B102" s="186"/>
      <c r="C102" s="187"/>
      <c r="D102" s="187"/>
      <c r="E102" s="187"/>
      <c r="F102" s="187"/>
      <c r="G102" s="187"/>
      <c r="H102" s="187"/>
      <c r="I102" s="187"/>
      <c r="J102" s="187"/>
      <c r="K102" s="187"/>
      <c r="L102" s="150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</row>
    <row r="103" spans="1:31" s="151" customFormat="1" ht="24.95" customHeight="1">
      <c r="A103" s="147"/>
      <c r="B103" s="148"/>
      <c r="C103" s="142" t="s">
        <v>172</v>
      </c>
      <c r="D103" s="147"/>
      <c r="E103" s="147"/>
      <c r="F103" s="147"/>
      <c r="G103" s="147"/>
      <c r="H103" s="147"/>
      <c r="I103" s="147"/>
      <c r="J103" s="147"/>
      <c r="K103" s="147"/>
      <c r="L103" s="150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</row>
    <row r="104" spans="1:31" s="151" customFormat="1" ht="6.95" customHeight="1">
      <c r="A104" s="147"/>
      <c r="B104" s="148"/>
      <c r="C104" s="147"/>
      <c r="D104" s="147"/>
      <c r="E104" s="147"/>
      <c r="F104" s="147"/>
      <c r="G104" s="147"/>
      <c r="H104" s="147"/>
      <c r="I104" s="147"/>
      <c r="J104" s="147"/>
      <c r="K104" s="147"/>
      <c r="L104" s="150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</row>
    <row r="105" spans="1:31" s="151" customFormat="1" ht="12" customHeight="1">
      <c r="A105" s="147"/>
      <c r="B105" s="148"/>
      <c r="C105" s="144" t="s">
        <v>16</v>
      </c>
      <c r="D105" s="147"/>
      <c r="E105" s="147"/>
      <c r="F105" s="147"/>
      <c r="G105" s="147"/>
      <c r="H105" s="147"/>
      <c r="I105" s="147"/>
      <c r="J105" s="147"/>
      <c r="K105" s="147"/>
      <c r="L105" s="150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</row>
    <row r="106" spans="1:31" s="151" customFormat="1" ht="16.5" customHeight="1">
      <c r="A106" s="147"/>
      <c r="B106" s="148"/>
      <c r="C106" s="147"/>
      <c r="D106" s="147"/>
      <c r="E106" s="145" t="str">
        <f>E7</f>
        <v>Rekonstrukce měnírny Sad Boženy Němcové</v>
      </c>
      <c r="F106" s="146"/>
      <c r="G106" s="146"/>
      <c r="H106" s="146"/>
      <c r="I106" s="147"/>
      <c r="J106" s="147"/>
      <c r="K106" s="147"/>
      <c r="L106" s="150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</row>
    <row r="107" spans="1:31" s="151" customFormat="1" ht="12" customHeight="1">
      <c r="A107" s="147"/>
      <c r="B107" s="148"/>
      <c r="C107" s="144" t="s">
        <v>138</v>
      </c>
      <c r="D107" s="147"/>
      <c r="E107" s="147"/>
      <c r="F107" s="147"/>
      <c r="G107" s="147"/>
      <c r="H107" s="147"/>
      <c r="I107" s="147"/>
      <c r="J107" s="147"/>
      <c r="K107" s="147"/>
      <c r="L107" s="150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</row>
    <row r="108" spans="1:31" s="151" customFormat="1" ht="16.5" customHeight="1">
      <c r="A108" s="147"/>
      <c r="B108" s="148"/>
      <c r="C108" s="147"/>
      <c r="D108" s="147"/>
      <c r="E108" s="152" t="str">
        <f>E9</f>
        <v>PS8 - Kamerový systém</v>
      </c>
      <c r="F108" s="149"/>
      <c r="G108" s="149"/>
      <c r="H108" s="149"/>
      <c r="I108" s="147"/>
      <c r="J108" s="147"/>
      <c r="K108" s="147"/>
      <c r="L108" s="150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</row>
    <row r="109" spans="1:31" s="151" customFormat="1" ht="6.95" customHeight="1">
      <c r="A109" s="147"/>
      <c r="B109" s="148"/>
      <c r="C109" s="147"/>
      <c r="D109" s="147"/>
      <c r="E109" s="147"/>
      <c r="F109" s="147"/>
      <c r="G109" s="147"/>
      <c r="H109" s="147"/>
      <c r="I109" s="147"/>
      <c r="J109" s="147"/>
      <c r="K109" s="147"/>
      <c r="L109" s="150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</row>
    <row r="110" spans="1:31" s="151" customFormat="1" ht="12" customHeight="1">
      <c r="A110" s="147"/>
      <c r="B110" s="148"/>
      <c r="C110" s="144" t="s">
        <v>20</v>
      </c>
      <c r="D110" s="147"/>
      <c r="E110" s="147"/>
      <c r="F110" s="153" t="str">
        <f>F12</f>
        <v xml:space="preserve"> </v>
      </c>
      <c r="G110" s="147"/>
      <c r="H110" s="147"/>
      <c r="I110" s="144" t="s">
        <v>22</v>
      </c>
      <c r="J110" s="154" t="str">
        <f>IF(J12="","",J12)</f>
        <v>30. 6. 2020</v>
      </c>
      <c r="K110" s="147"/>
      <c r="L110" s="150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</row>
    <row r="111" spans="1:31" s="151" customFormat="1" ht="6.95" customHeight="1">
      <c r="A111" s="147"/>
      <c r="B111" s="148"/>
      <c r="C111" s="147"/>
      <c r="D111" s="147"/>
      <c r="E111" s="147"/>
      <c r="F111" s="147"/>
      <c r="G111" s="147"/>
      <c r="H111" s="147"/>
      <c r="I111" s="147"/>
      <c r="J111" s="147"/>
      <c r="K111" s="147"/>
      <c r="L111" s="150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</row>
    <row r="112" spans="1:31" s="151" customFormat="1" ht="15.2" customHeight="1">
      <c r="A112" s="147"/>
      <c r="B112" s="148"/>
      <c r="C112" s="144" t="s">
        <v>24</v>
      </c>
      <c r="D112" s="147"/>
      <c r="E112" s="147"/>
      <c r="F112" s="153" t="str">
        <f>E15</f>
        <v>Dopravní podnik Ostrava a.s.</v>
      </c>
      <c r="G112" s="147"/>
      <c r="H112" s="147"/>
      <c r="I112" s="144" t="s">
        <v>30</v>
      </c>
      <c r="J112" s="188" t="str">
        <f>E21</f>
        <v>Ing. Jaromír Ferdian</v>
      </c>
      <c r="K112" s="147"/>
      <c r="L112" s="150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</row>
    <row r="113" spans="1:65" s="151" customFormat="1" ht="15.2" customHeight="1">
      <c r="A113" s="147"/>
      <c r="B113" s="148"/>
      <c r="C113" s="144" t="s">
        <v>28</v>
      </c>
      <c r="D113" s="147"/>
      <c r="E113" s="147"/>
      <c r="F113" s="262" t="str">
        <f>IF(E18="","",E18)</f>
        <v>Vyplň údaj</v>
      </c>
      <c r="G113" s="147"/>
      <c r="H113" s="147"/>
      <c r="I113" s="144" t="s">
        <v>33</v>
      </c>
      <c r="J113" s="263" t="str">
        <f>E24</f>
        <v xml:space="preserve"> </v>
      </c>
      <c r="K113" s="147"/>
      <c r="L113" s="150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</row>
    <row r="114" spans="1:65" s="151" customFormat="1" ht="10.35" customHeight="1">
      <c r="A114" s="147"/>
      <c r="B114" s="148"/>
      <c r="C114" s="147"/>
      <c r="D114" s="147"/>
      <c r="E114" s="147"/>
      <c r="F114" s="147"/>
      <c r="G114" s="147"/>
      <c r="H114" s="147"/>
      <c r="I114" s="147"/>
      <c r="J114" s="147"/>
      <c r="K114" s="147"/>
      <c r="L114" s="150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</row>
    <row r="115" spans="1:65" s="212" customFormat="1" ht="29.25" customHeight="1">
      <c r="A115" s="202"/>
      <c r="B115" s="203"/>
      <c r="C115" s="204" t="s">
        <v>173</v>
      </c>
      <c r="D115" s="205" t="s">
        <v>62</v>
      </c>
      <c r="E115" s="205" t="s">
        <v>58</v>
      </c>
      <c r="F115" s="205" t="s">
        <v>59</v>
      </c>
      <c r="G115" s="205" t="s">
        <v>174</v>
      </c>
      <c r="H115" s="205" t="s">
        <v>175</v>
      </c>
      <c r="I115" s="205" t="s">
        <v>176</v>
      </c>
      <c r="J115" s="206" t="s">
        <v>144</v>
      </c>
      <c r="K115" s="207" t="s">
        <v>177</v>
      </c>
      <c r="L115" s="208"/>
      <c r="M115" s="209" t="s">
        <v>1</v>
      </c>
      <c r="N115" s="210" t="s">
        <v>41</v>
      </c>
      <c r="O115" s="210" t="s">
        <v>178</v>
      </c>
      <c r="P115" s="210" t="s">
        <v>179</v>
      </c>
      <c r="Q115" s="210" t="s">
        <v>180</v>
      </c>
      <c r="R115" s="210" t="s">
        <v>181</v>
      </c>
      <c r="S115" s="210" t="s">
        <v>182</v>
      </c>
      <c r="T115" s="211" t="s">
        <v>183</v>
      </c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</row>
    <row r="116" spans="1:65" s="151" customFormat="1" ht="22.9" customHeight="1">
      <c r="A116" s="147"/>
      <c r="B116" s="148"/>
      <c r="C116" s="213" t="s">
        <v>184</v>
      </c>
      <c r="D116" s="147"/>
      <c r="E116" s="147"/>
      <c r="F116" s="147"/>
      <c r="G116" s="147"/>
      <c r="H116" s="147"/>
      <c r="I116" s="147"/>
      <c r="J116" s="214">
        <f>BK116</f>
        <v>0</v>
      </c>
      <c r="K116" s="147"/>
      <c r="L116" s="148"/>
      <c r="M116" s="215"/>
      <c r="N116" s="216"/>
      <c r="O116" s="163"/>
      <c r="P116" s="217">
        <f>SUM(P117:P138)</f>
        <v>0</v>
      </c>
      <c r="Q116" s="163"/>
      <c r="R116" s="217">
        <f>SUM(R117:R138)</f>
        <v>0</v>
      </c>
      <c r="S116" s="163"/>
      <c r="T116" s="218">
        <f>SUM(T117:T138)</f>
        <v>0</v>
      </c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  <c r="AT116" s="138" t="s">
        <v>76</v>
      </c>
      <c r="AU116" s="138" t="s">
        <v>146</v>
      </c>
      <c r="BK116" s="219">
        <f>SUM(BK117:BK138)</f>
        <v>0</v>
      </c>
    </row>
    <row r="117" spans="1:65" s="151" customFormat="1" ht="21.75" customHeight="1">
      <c r="A117" s="147"/>
      <c r="B117" s="148"/>
      <c r="C117" s="233" t="s">
        <v>77</v>
      </c>
      <c r="D117" s="233" t="s">
        <v>189</v>
      </c>
      <c r="E117" s="234" t="s">
        <v>2756</v>
      </c>
      <c r="F117" s="235" t="s">
        <v>2757</v>
      </c>
      <c r="G117" s="236" t="s">
        <v>2070</v>
      </c>
      <c r="H117" s="237">
        <v>6</v>
      </c>
      <c r="I117" s="88"/>
      <c r="J117" s="238">
        <f t="shared" ref="J117:J138" si="0">ROUND(I117*H117,2)</f>
        <v>0</v>
      </c>
      <c r="K117" s="239"/>
      <c r="L117" s="148"/>
      <c r="M117" s="240" t="s">
        <v>1</v>
      </c>
      <c r="N117" s="241" t="s">
        <v>42</v>
      </c>
      <c r="O117" s="242"/>
      <c r="P117" s="243">
        <f t="shared" ref="P117:P138" si="1">O117*H117</f>
        <v>0</v>
      </c>
      <c r="Q117" s="243">
        <v>0</v>
      </c>
      <c r="R117" s="243">
        <f t="shared" ref="R117:R138" si="2">Q117*H117</f>
        <v>0</v>
      </c>
      <c r="S117" s="243">
        <v>0</v>
      </c>
      <c r="T117" s="244">
        <f t="shared" ref="T117:T138" si="3">S117*H117</f>
        <v>0</v>
      </c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  <c r="AR117" s="245" t="s">
        <v>193</v>
      </c>
      <c r="AT117" s="245" t="s">
        <v>189</v>
      </c>
      <c r="AU117" s="245" t="s">
        <v>77</v>
      </c>
      <c r="AY117" s="138" t="s">
        <v>187</v>
      </c>
      <c r="BE117" s="246">
        <f t="shared" ref="BE117:BE138" si="4">IF(N117="základní",J117,0)</f>
        <v>0</v>
      </c>
      <c r="BF117" s="246">
        <f t="shared" ref="BF117:BF138" si="5">IF(N117="snížená",J117,0)</f>
        <v>0</v>
      </c>
      <c r="BG117" s="246">
        <f t="shared" ref="BG117:BG138" si="6">IF(N117="zákl. přenesená",J117,0)</f>
        <v>0</v>
      </c>
      <c r="BH117" s="246">
        <f t="shared" ref="BH117:BH138" si="7">IF(N117="sníž. přenesená",J117,0)</f>
        <v>0</v>
      </c>
      <c r="BI117" s="246">
        <f t="shared" ref="BI117:BI138" si="8">IF(N117="nulová",J117,0)</f>
        <v>0</v>
      </c>
      <c r="BJ117" s="138" t="s">
        <v>84</v>
      </c>
      <c r="BK117" s="246">
        <f t="shared" ref="BK117:BK138" si="9">ROUND(I117*H117,2)</f>
        <v>0</v>
      </c>
      <c r="BL117" s="138" t="s">
        <v>193</v>
      </c>
      <c r="BM117" s="245" t="s">
        <v>86</v>
      </c>
    </row>
    <row r="118" spans="1:65" s="151" customFormat="1" ht="21.75" customHeight="1">
      <c r="A118" s="147"/>
      <c r="B118" s="148"/>
      <c r="C118" s="233" t="s">
        <v>77</v>
      </c>
      <c r="D118" s="233" t="s">
        <v>189</v>
      </c>
      <c r="E118" s="234" t="s">
        <v>2758</v>
      </c>
      <c r="F118" s="235" t="s">
        <v>2759</v>
      </c>
      <c r="G118" s="236" t="s">
        <v>2070</v>
      </c>
      <c r="H118" s="237">
        <v>4</v>
      </c>
      <c r="I118" s="88"/>
      <c r="J118" s="238">
        <f t="shared" si="0"/>
        <v>0</v>
      </c>
      <c r="K118" s="239"/>
      <c r="L118" s="148"/>
      <c r="M118" s="240" t="s">
        <v>1</v>
      </c>
      <c r="N118" s="241" t="s">
        <v>42</v>
      </c>
      <c r="O118" s="242"/>
      <c r="P118" s="243">
        <f t="shared" si="1"/>
        <v>0</v>
      </c>
      <c r="Q118" s="243">
        <v>0</v>
      </c>
      <c r="R118" s="243">
        <f t="shared" si="2"/>
        <v>0</v>
      </c>
      <c r="S118" s="243">
        <v>0</v>
      </c>
      <c r="T118" s="244">
        <f t="shared" si="3"/>
        <v>0</v>
      </c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  <c r="AR118" s="245" t="s">
        <v>193</v>
      </c>
      <c r="AT118" s="245" t="s">
        <v>189</v>
      </c>
      <c r="AU118" s="245" t="s">
        <v>77</v>
      </c>
      <c r="AY118" s="138" t="s">
        <v>187</v>
      </c>
      <c r="BE118" s="246">
        <f t="shared" si="4"/>
        <v>0</v>
      </c>
      <c r="BF118" s="246">
        <f t="shared" si="5"/>
        <v>0</v>
      </c>
      <c r="BG118" s="246">
        <f t="shared" si="6"/>
        <v>0</v>
      </c>
      <c r="BH118" s="246">
        <f t="shared" si="7"/>
        <v>0</v>
      </c>
      <c r="BI118" s="246">
        <f t="shared" si="8"/>
        <v>0</v>
      </c>
      <c r="BJ118" s="138" t="s">
        <v>84</v>
      </c>
      <c r="BK118" s="246">
        <f t="shared" si="9"/>
        <v>0</v>
      </c>
      <c r="BL118" s="138" t="s">
        <v>193</v>
      </c>
      <c r="BM118" s="245" t="s">
        <v>193</v>
      </c>
    </row>
    <row r="119" spans="1:65" s="151" customFormat="1" ht="21.75" customHeight="1">
      <c r="A119" s="147"/>
      <c r="B119" s="148"/>
      <c r="C119" s="233" t="s">
        <v>77</v>
      </c>
      <c r="D119" s="233" t="s">
        <v>189</v>
      </c>
      <c r="E119" s="234" t="s">
        <v>2760</v>
      </c>
      <c r="F119" s="235" t="s">
        <v>2761</v>
      </c>
      <c r="G119" s="236" t="s">
        <v>2070</v>
      </c>
      <c r="H119" s="237">
        <v>1</v>
      </c>
      <c r="I119" s="88"/>
      <c r="J119" s="238">
        <f t="shared" si="0"/>
        <v>0</v>
      </c>
      <c r="K119" s="239"/>
      <c r="L119" s="148"/>
      <c r="M119" s="240" t="s">
        <v>1</v>
      </c>
      <c r="N119" s="241" t="s">
        <v>42</v>
      </c>
      <c r="O119" s="242"/>
      <c r="P119" s="243">
        <f t="shared" si="1"/>
        <v>0</v>
      </c>
      <c r="Q119" s="243">
        <v>0</v>
      </c>
      <c r="R119" s="243">
        <f t="shared" si="2"/>
        <v>0</v>
      </c>
      <c r="S119" s="243">
        <v>0</v>
      </c>
      <c r="T119" s="244">
        <f t="shared" si="3"/>
        <v>0</v>
      </c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  <c r="AR119" s="245" t="s">
        <v>193</v>
      </c>
      <c r="AT119" s="245" t="s">
        <v>189</v>
      </c>
      <c r="AU119" s="245" t="s">
        <v>77</v>
      </c>
      <c r="AY119" s="138" t="s">
        <v>187</v>
      </c>
      <c r="BE119" s="246">
        <f t="shared" si="4"/>
        <v>0</v>
      </c>
      <c r="BF119" s="246">
        <f t="shared" si="5"/>
        <v>0</v>
      </c>
      <c r="BG119" s="246">
        <f t="shared" si="6"/>
        <v>0</v>
      </c>
      <c r="BH119" s="246">
        <f t="shared" si="7"/>
        <v>0</v>
      </c>
      <c r="BI119" s="246">
        <f t="shared" si="8"/>
        <v>0</v>
      </c>
      <c r="BJ119" s="138" t="s">
        <v>84</v>
      </c>
      <c r="BK119" s="246">
        <f t="shared" si="9"/>
        <v>0</v>
      </c>
      <c r="BL119" s="138" t="s">
        <v>193</v>
      </c>
      <c r="BM119" s="245" t="s">
        <v>211</v>
      </c>
    </row>
    <row r="120" spans="1:65" s="151" customFormat="1" ht="21.75" customHeight="1">
      <c r="A120" s="147"/>
      <c r="B120" s="148"/>
      <c r="C120" s="233" t="s">
        <v>77</v>
      </c>
      <c r="D120" s="233" t="s">
        <v>189</v>
      </c>
      <c r="E120" s="234" t="s">
        <v>2762</v>
      </c>
      <c r="F120" s="235" t="s">
        <v>2763</v>
      </c>
      <c r="G120" s="236" t="s">
        <v>2070</v>
      </c>
      <c r="H120" s="237">
        <v>1</v>
      </c>
      <c r="I120" s="88"/>
      <c r="J120" s="238">
        <f t="shared" si="0"/>
        <v>0</v>
      </c>
      <c r="K120" s="239"/>
      <c r="L120" s="148"/>
      <c r="M120" s="240" t="s">
        <v>1</v>
      </c>
      <c r="N120" s="241" t="s">
        <v>42</v>
      </c>
      <c r="O120" s="242"/>
      <c r="P120" s="243">
        <f t="shared" si="1"/>
        <v>0</v>
      </c>
      <c r="Q120" s="243">
        <v>0</v>
      </c>
      <c r="R120" s="243">
        <f t="shared" si="2"/>
        <v>0</v>
      </c>
      <c r="S120" s="243">
        <v>0</v>
      </c>
      <c r="T120" s="244">
        <f t="shared" si="3"/>
        <v>0</v>
      </c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R120" s="245" t="s">
        <v>193</v>
      </c>
      <c r="AT120" s="245" t="s">
        <v>189</v>
      </c>
      <c r="AU120" s="245" t="s">
        <v>77</v>
      </c>
      <c r="AY120" s="138" t="s">
        <v>187</v>
      </c>
      <c r="BE120" s="246">
        <f t="shared" si="4"/>
        <v>0</v>
      </c>
      <c r="BF120" s="246">
        <f t="shared" si="5"/>
        <v>0</v>
      </c>
      <c r="BG120" s="246">
        <f t="shared" si="6"/>
        <v>0</v>
      </c>
      <c r="BH120" s="246">
        <f t="shared" si="7"/>
        <v>0</v>
      </c>
      <c r="BI120" s="246">
        <f t="shared" si="8"/>
        <v>0</v>
      </c>
      <c r="BJ120" s="138" t="s">
        <v>84</v>
      </c>
      <c r="BK120" s="246">
        <f t="shared" si="9"/>
        <v>0</v>
      </c>
      <c r="BL120" s="138" t="s">
        <v>193</v>
      </c>
      <c r="BM120" s="245" t="s">
        <v>219</v>
      </c>
    </row>
    <row r="121" spans="1:65" s="151" customFormat="1" ht="21.75" customHeight="1">
      <c r="A121" s="147"/>
      <c r="B121" s="148"/>
      <c r="C121" s="233" t="s">
        <v>77</v>
      </c>
      <c r="D121" s="233" t="s">
        <v>189</v>
      </c>
      <c r="E121" s="234" t="s">
        <v>2764</v>
      </c>
      <c r="F121" s="235" t="s">
        <v>2765</v>
      </c>
      <c r="G121" s="236" t="s">
        <v>296</v>
      </c>
      <c r="H121" s="237">
        <v>200</v>
      </c>
      <c r="I121" s="88"/>
      <c r="J121" s="238">
        <f t="shared" si="0"/>
        <v>0</v>
      </c>
      <c r="K121" s="239"/>
      <c r="L121" s="148"/>
      <c r="M121" s="240" t="s">
        <v>1</v>
      </c>
      <c r="N121" s="241" t="s">
        <v>42</v>
      </c>
      <c r="O121" s="242"/>
      <c r="P121" s="243">
        <f t="shared" si="1"/>
        <v>0</v>
      </c>
      <c r="Q121" s="243">
        <v>0</v>
      </c>
      <c r="R121" s="243">
        <f t="shared" si="2"/>
        <v>0</v>
      </c>
      <c r="S121" s="243">
        <v>0</v>
      </c>
      <c r="T121" s="244">
        <f t="shared" si="3"/>
        <v>0</v>
      </c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R121" s="245" t="s">
        <v>193</v>
      </c>
      <c r="AT121" s="245" t="s">
        <v>189</v>
      </c>
      <c r="AU121" s="245" t="s">
        <v>77</v>
      </c>
      <c r="AY121" s="138" t="s">
        <v>187</v>
      </c>
      <c r="BE121" s="246">
        <f t="shared" si="4"/>
        <v>0</v>
      </c>
      <c r="BF121" s="246">
        <f t="shared" si="5"/>
        <v>0</v>
      </c>
      <c r="BG121" s="246">
        <f t="shared" si="6"/>
        <v>0</v>
      </c>
      <c r="BH121" s="246">
        <f t="shared" si="7"/>
        <v>0</v>
      </c>
      <c r="BI121" s="246">
        <f t="shared" si="8"/>
        <v>0</v>
      </c>
      <c r="BJ121" s="138" t="s">
        <v>84</v>
      </c>
      <c r="BK121" s="246">
        <f t="shared" si="9"/>
        <v>0</v>
      </c>
      <c r="BL121" s="138" t="s">
        <v>193</v>
      </c>
      <c r="BM121" s="245" t="s">
        <v>229</v>
      </c>
    </row>
    <row r="122" spans="1:65" s="151" customFormat="1" ht="16.5" customHeight="1">
      <c r="A122" s="147"/>
      <c r="B122" s="148"/>
      <c r="C122" s="233" t="s">
        <v>77</v>
      </c>
      <c r="D122" s="233" t="s">
        <v>189</v>
      </c>
      <c r="E122" s="234" t="s">
        <v>2766</v>
      </c>
      <c r="F122" s="235" t="s">
        <v>2767</v>
      </c>
      <c r="G122" s="236" t="s">
        <v>296</v>
      </c>
      <c r="H122" s="237">
        <v>31</v>
      </c>
      <c r="I122" s="88"/>
      <c r="J122" s="238">
        <f t="shared" si="0"/>
        <v>0</v>
      </c>
      <c r="K122" s="239"/>
      <c r="L122" s="148"/>
      <c r="M122" s="240" t="s">
        <v>1</v>
      </c>
      <c r="N122" s="241" t="s">
        <v>42</v>
      </c>
      <c r="O122" s="242"/>
      <c r="P122" s="243">
        <f t="shared" si="1"/>
        <v>0</v>
      </c>
      <c r="Q122" s="243">
        <v>0</v>
      </c>
      <c r="R122" s="243">
        <f t="shared" si="2"/>
        <v>0</v>
      </c>
      <c r="S122" s="243">
        <v>0</v>
      </c>
      <c r="T122" s="244">
        <f t="shared" si="3"/>
        <v>0</v>
      </c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R122" s="245" t="s">
        <v>193</v>
      </c>
      <c r="AT122" s="245" t="s">
        <v>189</v>
      </c>
      <c r="AU122" s="245" t="s">
        <v>77</v>
      </c>
      <c r="AY122" s="138" t="s">
        <v>187</v>
      </c>
      <c r="BE122" s="246">
        <f t="shared" si="4"/>
        <v>0</v>
      </c>
      <c r="BF122" s="246">
        <f t="shared" si="5"/>
        <v>0</v>
      </c>
      <c r="BG122" s="246">
        <f t="shared" si="6"/>
        <v>0</v>
      </c>
      <c r="BH122" s="246">
        <f t="shared" si="7"/>
        <v>0</v>
      </c>
      <c r="BI122" s="246">
        <f t="shared" si="8"/>
        <v>0</v>
      </c>
      <c r="BJ122" s="138" t="s">
        <v>84</v>
      </c>
      <c r="BK122" s="246">
        <f t="shared" si="9"/>
        <v>0</v>
      </c>
      <c r="BL122" s="138" t="s">
        <v>193</v>
      </c>
      <c r="BM122" s="245" t="s">
        <v>237</v>
      </c>
    </row>
    <row r="123" spans="1:65" s="151" customFormat="1" ht="16.5" customHeight="1">
      <c r="A123" s="147"/>
      <c r="B123" s="148"/>
      <c r="C123" s="233" t="s">
        <v>77</v>
      </c>
      <c r="D123" s="233" t="s">
        <v>189</v>
      </c>
      <c r="E123" s="234" t="s">
        <v>2768</v>
      </c>
      <c r="F123" s="235" t="s">
        <v>2769</v>
      </c>
      <c r="G123" s="236" t="s">
        <v>296</v>
      </c>
      <c r="H123" s="237">
        <v>50</v>
      </c>
      <c r="I123" s="88"/>
      <c r="J123" s="238">
        <f t="shared" si="0"/>
        <v>0</v>
      </c>
      <c r="K123" s="239"/>
      <c r="L123" s="148"/>
      <c r="M123" s="240" t="s">
        <v>1</v>
      </c>
      <c r="N123" s="241" t="s">
        <v>42</v>
      </c>
      <c r="O123" s="242"/>
      <c r="P123" s="243">
        <f t="shared" si="1"/>
        <v>0</v>
      </c>
      <c r="Q123" s="243">
        <v>0</v>
      </c>
      <c r="R123" s="243">
        <f t="shared" si="2"/>
        <v>0</v>
      </c>
      <c r="S123" s="243">
        <v>0</v>
      </c>
      <c r="T123" s="244">
        <f t="shared" si="3"/>
        <v>0</v>
      </c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  <c r="AR123" s="245" t="s">
        <v>193</v>
      </c>
      <c r="AT123" s="245" t="s">
        <v>189</v>
      </c>
      <c r="AU123" s="245" t="s">
        <v>77</v>
      </c>
      <c r="AY123" s="138" t="s">
        <v>187</v>
      </c>
      <c r="BE123" s="246">
        <f t="shared" si="4"/>
        <v>0</v>
      </c>
      <c r="BF123" s="246">
        <f t="shared" si="5"/>
        <v>0</v>
      </c>
      <c r="BG123" s="246">
        <f t="shared" si="6"/>
        <v>0</v>
      </c>
      <c r="BH123" s="246">
        <f t="shared" si="7"/>
        <v>0</v>
      </c>
      <c r="BI123" s="246">
        <f t="shared" si="8"/>
        <v>0</v>
      </c>
      <c r="BJ123" s="138" t="s">
        <v>84</v>
      </c>
      <c r="BK123" s="246">
        <f t="shared" si="9"/>
        <v>0</v>
      </c>
      <c r="BL123" s="138" t="s">
        <v>193</v>
      </c>
      <c r="BM123" s="245" t="s">
        <v>245</v>
      </c>
    </row>
    <row r="124" spans="1:65" s="151" customFormat="1" ht="16.5" customHeight="1">
      <c r="A124" s="147"/>
      <c r="B124" s="148"/>
      <c r="C124" s="233" t="s">
        <v>77</v>
      </c>
      <c r="D124" s="233" t="s">
        <v>189</v>
      </c>
      <c r="E124" s="234" t="s">
        <v>2770</v>
      </c>
      <c r="F124" s="235" t="s">
        <v>2771</v>
      </c>
      <c r="G124" s="236" t="s">
        <v>296</v>
      </c>
      <c r="H124" s="237">
        <v>150</v>
      </c>
      <c r="I124" s="88"/>
      <c r="J124" s="238">
        <f t="shared" si="0"/>
        <v>0</v>
      </c>
      <c r="K124" s="239"/>
      <c r="L124" s="148"/>
      <c r="M124" s="240" t="s">
        <v>1</v>
      </c>
      <c r="N124" s="241" t="s">
        <v>42</v>
      </c>
      <c r="O124" s="242"/>
      <c r="P124" s="243">
        <f t="shared" si="1"/>
        <v>0</v>
      </c>
      <c r="Q124" s="243">
        <v>0</v>
      </c>
      <c r="R124" s="243">
        <f t="shared" si="2"/>
        <v>0</v>
      </c>
      <c r="S124" s="243">
        <v>0</v>
      </c>
      <c r="T124" s="244">
        <f t="shared" si="3"/>
        <v>0</v>
      </c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R124" s="245" t="s">
        <v>193</v>
      </c>
      <c r="AT124" s="245" t="s">
        <v>189</v>
      </c>
      <c r="AU124" s="245" t="s">
        <v>77</v>
      </c>
      <c r="AY124" s="138" t="s">
        <v>187</v>
      </c>
      <c r="BE124" s="246">
        <f t="shared" si="4"/>
        <v>0</v>
      </c>
      <c r="BF124" s="246">
        <f t="shared" si="5"/>
        <v>0</v>
      </c>
      <c r="BG124" s="246">
        <f t="shared" si="6"/>
        <v>0</v>
      </c>
      <c r="BH124" s="246">
        <f t="shared" si="7"/>
        <v>0</v>
      </c>
      <c r="BI124" s="246">
        <f t="shared" si="8"/>
        <v>0</v>
      </c>
      <c r="BJ124" s="138" t="s">
        <v>84</v>
      </c>
      <c r="BK124" s="246">
        <f t="shared" si="9"/>
        <v>0</v>
      </c>
      <c r="BL124" s="138" t="s">
        <v>193</v>
      </c>
      <c r="BM124" s="245" t="s">
        <v>252</v>
      </c>
    </row>
    <row r="125" spans="1:65" s="151" customFormat="1" ht="21.75" customHeight="1">
      <c r="A125" s="147"/>
      <c r="B125" s="148"/>
      <c r="C125" s="233" t="s">
        <v>77</v>
      </c>
      <c r="D125" s="233" t="s">
        <v>189</v>
      </c>
      <c r="E125" s="234" t="s">
        <v>2772</v>
      </c>
      <c r="F125" s="235" t="s">
        <v>2773</v>
      </c>
      <c r="G125" s="236" t="s">
        <v>2070</v>
      </c>
      <c r="H125" s="237">
        <v>15</v>
      </c>
      <c r="I125" s="88"/>
      <c r="J125" s="238">
        <f t="shared" si="0"/>
        <v>0</v>
      </c>
      <c r="K125" s="239"/>
      <c r="L125" s="148"/>
      <c r="M125" s="240" t="s">
        <v>1</v>
      </c>
      <c r="N125" s="241" t="s">
        <v>42</v>
      </c>
      <c r="O125" s="242"/>
      <c r="P125" s="243">
        <f t="shared" si="1"/>
        <v>0</v>
      </c>
      <c r="Q125" s="243">
        <v>0</v>
      </c>
      <c r="R125" s="243">
        <f t="shared" si="2"/>
        <v>0</v>
      </c>
      <c r="S125" s="243">
        <v>0</v>
      </c>
      <c r="T125" s="244">
        <f t="shared" si="3"/>
        <v>0</v>
      </c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R125" s="245" t="s">
        <v>193</v>
      </c>
      <c r="AT125" s="245" t="s">
        <v>189</v>
      </c>
      <c r="AU125" s="245" t="s">
        <v>77</v>
      </c>
      <c r="AY125" s="138" t="s">
        <v>187</v>
      </c>
      <c r="BE125" s="246">
        <f t="shared" si="4"/>
        <v>0</v>
      </c>
      <c r="BF125" s="246">
        <f t="shared" si="5"/>
        <v>0</v>
      </c>
      <c r="BG125" s="246">
        <f t="shared" si="6"/>
        <v>0</v>
      </c>
      <c r="BH125" s="246">
        <f t="shared" si="7"/>
        <v>0</v>
      </c>
      <c r="BI125" s="246">
        <f t="shared" si="8"/>
        <v>0</v>
      </c>
      <c r="BJ125" s="138" t="s">
        <v>84</v>
      </c>
      <c r="BK125" s="246">
        <f t="shared" si="9"/>
        <v>0</v>
      </c>
      <c r="BL125" s="138" t="s">
        <v>193</v>
      </c>
      <c r="BM125" s="245" t="s">
        <v>260</v>
      </c>
    </row>
    <row r="126" spans="1:65" s="151" customFormat="1" ht="21.75" customHeight="1">
      <c r="A126" s="147"/>
      <c r="B126" s="148"/>
      <c r="C126" s="233" t="s">
        <v>77</v>
      </c>
      <c r="D126" s="233" t="s">
        <v>189</v>
      </c>
      <c r="E126" s="234" t="s">
        <v>2774</v>
      </c>
      <c r="F126" s="235" t="s">
        <v>2775</v>
      </c>
      <c r="G126" s="236" t="s">
        <v>2070</v>
      </c>
      <c r="H126" s="237">
        <v>20</v>
      </c>
      <c r="I126" s="88"/>
      <c r="J126" s="238">
        <f t="shared" si="0"/>
        <v>0</v>
      </c>
      <c r="K126" s="239"/>
      <c r="L126" s="148"/>
      <c r="M126" s="240" t="s">
        <v>1</v>
      </c>
      <c r="N126" s="241" t="s">
        <v>42</v>
      </c>
      <c r="O126" s="242"/>
      <c r="P126" s="243">
        <f t="shared" si="1"/>
        <v>0</v>
      </c>
      <c r="Q126" s="243">
        <v>0</v>
      </c>
      <c r="R126" s="243">
        <f t="shared" si="2"/>
        <v>0</v>
      </c>
      <c r="S126" s="243">
        <v>0</v>
      </c>
      <c r="T126" s="244">
        <f t="shared" si="3"/>
        <v>0</v>
      </c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R126" s="245" t="s">
        <v>193</v>
      </c>
      <c r="AT126" s="245" t="s">
        <v>189</v>
      </c>
      <c r="AU126" s="245" t="s">
        <v>77</v>
      </c>
      <c r="AY126" s="138" t="s">
        <v>187</v>
      </c>
      <c r="BE126" s="246">
        <f t="shared" si="4"/>
        <v>0</v>
      </c>
      <c r="BF126" s="246">
        <f t="shared" si="5"/>
        <v>0</v>
      </c>
      <c r="BG126" s="246">
        <f t="shared" si="6"/>
        <v>0</v>
      </c>
      <c r="BH126" s="246">
        <f t="shared" si="7"/>
        <v>0</v>
      </c>
      <c r="BI126" s="246">
        <f t="shared" si="8"/>
        <v>0</v>
      </c>
      <c r="BJ126" s="138" t="s">
        <v>84</v>
      </c>
      <c r="BK126" s="246">
        <f t="shared" si="9"/>
        <v>0</v>
      </c>
      <c r="BL126" s="138" t="s">
        <v>193</v>
      </c>
      <c r="BM126" s="245" t="s">
        <v>269</v>
      </c>
    </row>
    <row r="127" spans="1:65" s="151" customFormat="1" ht="21.75" customHeight="1">
      <c r="A127" s="147"/>
      <c r="B127" s="148"/>
      <c r="C127" s="233" t="s">
        <v>77</v>
      </c>
      <c r="D127" s="233" t="s">
        <v>189</v>
      </c>
      <c r="E127" s="234" t="s">
        <v>2776</v>
      </c>
      <c r="F127" s="235" t="s">
        <v>2777</v>
      </c>
      <c r="G127" s="236" t="s">
        <v>2070</v>
      </c>
      <c r="H127" s="237">
        <v>1</v>
      </c>
      <c r="I127" s="88"/>
      <c r="J127" s="238">
        <f t="shared" si="0"/>
        <v>0</v>
      </c>
      <c r="K127" s="239"/>
      <c r="L127" s="148"/>
      <c r="M127" s="240" t="s">
        <v>1</v>
      </c>
      <c r="N127" s="241" t="s">
        <v>42</v>
      </c>
      <c r="O127" s="242"/>
      <c r="P127" s="243">
        <f t="shared" si="1"/>
        <v>0</v>
      </c>
      <c r="Q127" s="243">
        <v>0</v>
      </c>
      <c r="R127" s="243">
        <f t="shared" si="2"/>
        <v>0</v>
      </c>
      <c r="S127" s="243">
        <v>0</v>
      </c>
      <c r="T127" s="244">
        <f t="shared" si="3"/>
        <v>0</v>
      </c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R127" s="245" t="s">
        <v>193</v>
      </c>
      <c r="AT127" s="245" t="s">
        <v>189</v>
      </c>
      <c r="AU127" s="245" t="s">
        <v>77</v>
      </c>
      <c r="AY127" s="138" t="s">
        <v>187</v>
      </c>
      <c r="BE127" s="246">
        <f t="shared" si="4"/>
        <v>0</v>
      </c>
      <c r="BF127" s="246">
        <f t="shared" si="5"/>
        <v>0</v>
      </c>
      <c r="BG127" s="246">
        <f t="shared" si="6"/>
        <v>0</v>
      </c>
      <c r="BH127" s="246">
        <f t="shared" si="7"/>
        <v>0</v>
      </c>
      <c r="BI127" s="246">
        <f t="shared" si="8"/>
        <v>0</v>
      </c>
      <c r="BJ127" s="138" t="s">
        <v>84</v>
      </c>
      <c r="BK127" s="246">
        <f t="shared" si="9"/>
        <v>0</v>
      </c>
      <c r="BL127" s="138" t="s">
        <v>193</v>
      </c>
      <c r="BM127" s="245" t="s">
        <v>276</v>
      </c>
    </row>
    <row r="128" spans="1:65" s="151" customFormat="1" ht="21.75" customHeight="1">
      <c r="A128" s="147"/>
      <c r="B128" s="148"/>
      <c r="C128" s="233" t="s">
        <v>77</v>
      </c>
      <c r="D128" s="233" t="s">
        <v>189</v>
      </c>
      <c r="E128" s="234" t="s">
        <v>2778</v>
      </c>
      <c r="F128" s="235" t="s">
        <v>2779</v>
      </c>
      <c r="G128" s="236" t="s">
        <v>2070</v>
      </c>
      <c r="H128" s="237">
        <v>1</v>
      </c>
      <c r="I128" s="88"/>
      <c r="J128" s="238">
        <f t="shared" si="0"/>
        <v>0</v>
      </c>
      <c r="K128" s="239"/>
      <c r="L128" s="148"/>
      <c r="M128" s="240" t="s">
        <v>1</v>
      </c>
      <c r="N128" s="241" t="s">
        <v>42</v>
      </c>
      <c r="O128" s="242"/>
      <c r="P128" s="243">
        <f t="shared" si="1"/>
        <v>0</v>
      </c>
      <c r="Q128" s="243">
        <v>0</v>
      </c>
      <c r="R128" s="243">
        <f t="shared" si="2"/>
        <v>0</v>
      </c>
      <c r="S128" s="243">
        <v>0</v>
      </c>
      <c r="T128" s="244">
        <f t="shared" si="3"/>
        <v>0</v>
      </c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R128" s="245" t="s">
        <v>193</v>
      </c>
      <c r="AT128" s="245" t="s">
        <v>189</v>
      </c>
      <c r="AU128" s="245" t="s">
        <v>77</v>
      </c>
      <c r="AY128" s="138" t="s">
        <v>187</v>
      </c>
      <c r="BE128" s="246">
        <f t="shared" si="4"/>
        <v>0</v>
      </c>
      <c r="BF128" s="246">
        <f t="shared" si="5"/>
        <v>0</v>
      </c>
      <c r="BG128" s="246">
        <f t="shared" si="6"/>
        <v>0</v>
      </c>
      <c r="BH128" s="246">
        <f t="shared" si="7"/>
        <v>0</v>
      </c>
      <c r="BI128" s="246">
        <f t="shared" si="8"/>
        <v>0</v>
      </c>
      <c r="BJ128" s="138" t="s">
        <v>84</v>
      </c>
      <c r="BK128" s="246">
        <f t="shared" si="9"/>
        <v>0</v>
      </c>
      <c r="BL128" s="138" t="s">
        <v>193</v>
      </c>
      <c r="BM128" s="245" t="s">
        <v>285</v>
      </c>
    </row>
    <row r="129" spans="1:65" s="151" customFormat="1" ht="21.75" customHeight="1">
      <c r="A129" s="147"/>
      <c r="B129" s="148"/>
      <c r="C129" s="233" t="s">
        <v>77</v>
      </c>
      <c r="D129" s="233" t="s">
        <v>189</v>
      </c>
      <c r="E129" s="234" t="s">
        <v>2780</v>
      </c>
      <c r="F129" s="235" t="s">
        <v>2781</v>
      </c>
      <c r="G129" s="236" t="s">
        <v>2070</v>
      </c>
      <c r="H129" s="237">
        <v>1</v>
      </c>
      <c r="I129" s="88"/>
      <c r="J129" s="238">
        <f t="shared" si="0"/>
        <v>0</v>
      </c>
      <c r="K129" s="239"/>
      <c r="L129" s="148"/>
      <c r="M129" s="240" t="s">
        <v>1</v>
      </c>
      <c r="N129" s="241" t="s">
        <v>42</v>
      </c>
      <c r="O129" s="242"/>
      <c r="P129" s="243">
        <f t="shared" si="1"/>
        <v>0</v>
      </c>
      <c r="Q129" s="243">
        <v>0</v>
      </c>
      <c r="R129" s="243">
        <f t="shared" si="2"/>
        <v>0</v>
      </c>
      <c r="S129" s="243">
        <v>0</v>
      </c>
      <c r="T129" s="244">
        <f t="shared" si="3"/>
        <v>0</v>
      </c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R129" s="245" t="s">
        <v>193</v>
      </c>
      <c r="AT129" s="245" t="s">
        <v>189</v>
      </c>
      <c r="AU129" s="245" t="s">
        <v>77</v>
      </c>
      <c r="AY129" s="138" t="s">
        <v>187</v>
      </c>
      <c r="BE129" s="246">
        <f t="shared" si="4"/>
        <v>0</v>
      </c>
      <c r="BF129" s="246">
        <f t="shared" si="5"/>
        <v>0</v>
      </c>
      <c r="BG129" s="246">
        <f t="shared" si="6"/>
        <v>0</v>
      </c>
      <c r="BH129" s="246">
        <f t="shared" si="7"/>
        <v>0</v>
      </c>
      <c r="BI129" s="246">
        <f t="shared" si="8"/>
        <v>0</v>
      </c>
      <c r="BJ129" s="138" t="s">
        <v>84</v>
      </c>
      <c r="BK129" s="246">
        <f t="shared" si="9"/>
        <v>0</v>
      </c>
      <c r="BL129" s="138" t="s">
        <v>193</v>
      </c>
      <c r="BM129" s="245" t="s">
        <v>293</v>
      </c>
    </row>
    <row r="130" spans="1:65" s="151" customFormat="1" ht="21.75" customHeight="1">
      <c r="A130" s="147"/>
      <c r="B130" s="148"/>
      <c r="C130" s="233" t="s">
        <v>77</v>
      </c>
      <c r="D130" s="233" t="s">
        <v>189</v>
      </c>
      <c r="E130" s="234" t="s">
        <v>2782</v>
      </c>
      <c r="F130" s="235" t="s">
        <v>2783</v>
      </c>
      <c r="G130" s="236" t="s">
        <v>2070</v>
      </c>
      <c r="H130" s="237">
        <v>1</v>
      </c>
      <c r="I130" s="88"/>
      <c r="J130" s="238">
        <f t="shared" si="0"/>
        <v>0</v>
      </c>
      <c r="K130" s="239"/>
      <c r="L130" s="148"/>
      <c r="M130" s="240" t="s">
        <v>1</v>
      </c>
      <c r="N130" s="241" t="s">
        <v>42</v>
      </c>
      <c r="O130" s="242"/>
      <c r="P130" s="243">
        <f t="shared" si="1"/>
        <v>0</v>
      </c>
      <c r="Q130" s="243">
        <v>0</v>
      </c>
      <c r="R130" s="243">
        <f t="shared" si="2"/>
        <v>0</v>
      </c>
      <c r="S130" s="243">
        <v>0</v>
      </c>
      <c r="T130" s="244">
        <f t="shared" si="3"/>
        <v>0</v>
      </c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R130" s="245" t="s">
        <v>193</v>
      </c>
      <c r="AT130" s="245" t="s">
        <v>189</v>
      </c>
      <c r="AU130" s="245" t="s">
        <v>77</v>
      </c>
      <c r="AY130" s="138" t="s">
        <v>187</v>
      </c>
      <c r="BE130" s="246">
        <f t="shared" si="4"/>
        <v>0</v>
      </c>
      <c r="BF130" s="246">
        <f t="shared" si="5"/>
        <v>0</v>
      </c>
      <c r="BG130" s="246">
        <f t="shared" si="6"/>
        <v>0</v>
      </c>
      <c r="BH130" s="246">
        <f t="shared" si="7"/>
        <v>0</v>
      </c>
      <c r="BI130" s="246">
        <f t="shared" si="8"/>
        <v>0</v>
      </c>
      <c r="BJ130" s="138" t="s">
        <v>84</v>
      </c>
      <c r="BK130" s="246">
        <f t="shared" si="9"/>
        <v>0</v>
      </c>
      <c r="BL130" s="138" t="s">
        <v>193</v>
      </c>
      <c r="BM130" s="245" t="s">
        <v>303</v>
      </c>
    </row>
    <row r="131" spans="1:65" s="151" customFormat="1" ht="21.75" customHeight="1">
      <c r="A131" s="147"/>
      <c r="B131" s="148"/>
      <c r="C131" s="233" t="s">
        <v>77</v>
      </c>
      <c r="D131" s="233" t="s">
        <v>189</v>
      </c>
      <c r="E131" s="234" t="s">
        <v>2784</v>
      </c>
      <c r="F131" s="235" t="s">
        <v>2785</v>
      </c>
      <c r="G131" s="236" t="s">
        <v>2070</v>
      </c>
      <c r="H131" s="237">
        <v>1</v>
      </c>
      <c r="I131" s="88"/>
      <c r="J131" s="238">
        <f t="shared" si="0"/>
        <v>0</v>
      </c>
      <c r="K131" s="239"/>
      <c r="L131" s="148"/>
      <c r="M131" s="240" t="s">
        <v>1</v>
      </c>
      <c r="N131" s="241" t="s">
        <v>42</v>
      </c>
      <c r="O131" s="242"/>
      <c r="P131" s="243">
        <f t="shared" si="1"/>
        <v>0</v>
      </c>
      <c r="Q131" s="243">
        <v>0</v>
      </c>
      <c r="R131" s="243">
        <f t="shared" si="2"/>
        <v>0</v>
      </c>
      <c r="S131" s="243">
        <v>0</v>
      </c>
      <c r="T131" s="244">
        <f t="shared" si="3"/>
        <v>0</v>
      </c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R131" s="245" t="s">
        <v>193</v>
      </c>
      <c r="AT131" s="245" t="s">
        <v>189</v>
      </c>
      <c r="AU131" s="245" t="s">
        <v>77</v>
      </c>
      <c r="AY131" s="138" t="s">
        <v>187</v>
      </c>
      <c r="BE131" s="246">
        <f t="shared" si="4"/>
        <v>0</v>
      </c>
      <c r="BF131" s="246">
        <f t="shared" si="5"/>
        <v>0</v>
      </c>
      <c r="BG131" s="246">
        <f t="shared" si="6"/>
        <v>0</v>
      </c>
      <c r="BH131" s="246">
        <f t="shared" si="7"/>
        <v>0</v>
      </c>
      <c r="BI131" s="246">
        <f t="shared" si="8"/>
        <v>0</v>
      </c>
      <c r="BJ131" s="138" t="s">
        <v>84</v>
      </c>
      <c r="BK131" s="246">
        <f t="shared" si="9"/>
        <v>0</v>
      </c>
      <c r="BL131" s="138" t="s">
        <v>193</v>
      </c>
      <c r="BM131" s="245" t="s">
        <v>311</v>
      </c>
    </row>
    <row r="132" spans="1:65" s="151" customFormat="1" ht="21.75" customHeight="1">
      <c r="A132" s="147"/>
      <c r="B132" s="148"/>
      <c r="C132" s="233" t="s">
        <v>77</v>
      </c>
      <c r="D132" s="233" t="s">
        <v>189</v>
      </c>
      <c r="E132" s="234" t="s">
        <v>2786</v>
      </c>
      <c r="F132" s="235" t="s">
        <v>2787</v>
      </c>
      <c r="G132" s="236" t="s">
        <v>2070</v>
      </c>
      <c r="H132" s="237">
        <v>1</v>
      </c>
      <c r="I132" s="88"/>
      <c r="J132" s="238">
        <f t="shared" si="0"/>
        <v>0</v>
      </c>
      <c r="K132" s="239"/>
      <c r="L132" s="148"/>
      <c r="M132" s="240" t="s">
        <v>1</v>
      </c>
      <c r="N132" s="241" t="s">
        <v>42</v>
      </c>
      <c r="O132" s="242"/>
      <c r="P132" s="243">
        <f t="shared" si="1"/>
        <v>0</v>
      </c>
      <c r="Q132" s="243">
        <v>0</v>
      </c>
      <c r="R132" s="243">
        <f t="shared" si="2"/>
        <v>0</v>
      </c>
      <c r="S132" s="243">
        <v>0</v>
      </c>
      <c r="T132" s="244">
        <f t="shared" si="3"/>
        <v>0</v>
      </c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R132" s="245" t="s">
        <v>193</v>
      </c>
      <c r="AT132" s="245" t="s">
        <v>189</v>
      </c>
      <c r="AU132" s="245" t="s">
        <v>77</v>
      </c>
      <c r="AY132" s="138" t="s">
        <v>187</v>
      </c>
      <c r="BE132" s="246">
        <f t="shared" si="4"/>
        <v>0</v>
      </c>
      <c r="BF132" s="246">
        <f t="shared" si="5"/>
        <v>0</v>
      </c>
      <c r="BG132" s="246">
        <f t="shared" si="6"/>
        <v>0</v>
      </c>
      <c r="BH132" s="246">
        <f t="shared" si="7"/>
        <v>0</v>
      </c>
      <c r="BI132" s="246">
        <f t="shared" si="8"/>
        <v>0</v>
      </c>
      <c r="BJ132" s="138" t="s">
        <v>84</v>
      </c>
      <c r="BK132" s="246">
        <f t="shared" si="9"/>
        <v>0</v>
      </c>
      <c r="BL132" s="138" t="s">
        <v>193</v>
      </c>
      <c r="BM132" s="245" t="s">
        <v>319</v>
      </c>
    </row>
    <row r="133" spans="1:65" s="151" customFormat="1" ht="16.5" customHeight="1">
      <c r="A133" s="147"/>
      <c r="B133" s="148"/>
      <c r="C133" s="233" t="s">
        <v>77</v>
      </c>
      <c r="D133" s="233" t="s">
        <v>189</v>
      </c>
      <c r="E133" s="234" t="s">
        <v>2788</v>
      </c>
      <c r="F133" s="235" t="s">
        <v>2789</v>
      </c>
      <c r="G133" s="236" t="s">
        <v>2070</v>
      </c>
      <c r="H133" s="237">
        <v>1</v>
      </c>
      <c r="I133" s="88"/>
      <c r="J133" s="238">
        <f t="shared" si="0"/>
        <v>0</v>
      </c>
      <c r="K133" s="239"/>
      <c r="L133" s="148"/>
      <c r="M133" s="240" t="s">
        <v>1</v>
      </c>
      <c r="N133" s="241" t="s">
        <v>42</v>
      </c>
      <c r="O133" s="242"/>
      <c r="P133" s="243">
        <f t="shared" si="1"/>
        <v>0</v>
      </c>
      <c r="Q133" s="243">
        <v>0</v>
      </c>
      <c r="R133" s="243">
        <f t="shared" si="2"/>
        <v>0</v>
      </c>
      <c r="S133" s="243">
        <v>0</v>
      </c>
      <c r="T133" s="244">
        <f t="shared" si="3"/>
        <v>0</v>
      </c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R133" s="245" t="s">
        <v>193</v>
      </c>
      <c r="AT133" s="245" t="s">
        <v>189</v>
      </c>
      <c r="AU133" s="245" t="s">
        <v>77</v>
      </c>
      <c r="AY133" s="138" t="s">
        <v>187</v>
      </c>
      <c r="BE133" s="246">
        <f t="shared" si="4"/>
        <v>0</v>
      </c>
      <c r="BF133" s="246">
        <f t="shared" si="5"/>
        <v>0</v>
      </c>
      <c r="BG133" s="246">
        <f t="shared" si="6"/>
        <v>0</v>
      </c>
      <c r="BH133" s="246">
        <f t="shared" si="7"/>
        <v>0</v>
      </c>
      <c r="BI133" s="246">
        <f t="shared" si="8"/>
        <v>0</v>
      </c>
      <c r="BJ133" s="138" t="s">
        <v>84</v>
      </c>
      <c r="BK133" s="246">
        <f t="shared" si="9"/>
        <v>0</v>
      </c>
      <c r="BL133" s="138" t="s">
        <v>193</v>
      </c>
      <c r="BM133" s="245" t="s">
        <v>328</v>
      </c>
    </row>
    <row r="134" spans="1:65" s="151" customFormat="1" ht="21.75" customHeight="1">
      <c r="A134" s="147"/>
      <c r="B134" s="148"/>
      <c r="C134" s="233" t="s">
        <v>77</v>
      </c>
      <c r="D134" s="233" t="s">
        <v>189</v>
      </c>
      <c r="E134" s="234" t="s">
        <v>2790</v>
      </c>
      <c r="F134" s="235" t="s">
        <v>2791</v>
      </c>
      <c r="G134" s="236" t="s">
        <v>2070</v>
      </c>
      <c r="H134" s="237">
        <v>12</v>
      </c>
      <c r="I134" s="88"/>
      <c r="J134" s="238">
        <f t="shared" si="0"/>
        <v>0</v>
      </c>
      <c r="K134" s="239"/>
      <c r="L134" s="148"/>
      <c r="M134" s="240" t="s">
        <v>1</v>
      </c>
      <c r="N134" s="241" t="s">
        <v>42</v>
      </c>
      <c r="O134" s="242"/>
      <c r="P134" s="243">
        <f t="shared" si="1"/>
        <v>0</v>
      </c>
      <c r="Q134" s="243">
        <v>0</v>
      </c>
      <c r="R134" s="243">
        <f t="shared" si="2"/>
        <v>0</v>
      </c>
      <c r="S134" s="243">
        <v>0</v>
      </c>
      <c r="T134" s="244">
        <f t="shared" si="3"/>
        <v>0</v>
      </c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R134" s="245" t="s">
        <v>193</v>
      </c>
      <c r="AT134" s="245" t="s">
        <v>189</v>
      </c>
      <c r="AU134" s="245" t="s">
        <v>77</v>
      </c>
      <c r="AY134" s="138" t="s">
        <v>187</v>
      </c>
      <c r="BE134" s="246">
        <f t="shared" si="4"/>
        <v>0</v>
      </c>
      <c r="BF134" s="246">
        <f t="shared" si="5"/>
        <v>0</v>
      </c>
      <c r="BG134" s="246">
        <f t="shared" si="6"/>
        <v>0</v>
      </c>
      <c r="BH134" s="246">
        <f t="shared" si="7"/>
        <v>0</v>
      </c>
      <c r="BI134" s="246">
        <f t="shared" si="8"/>
        <v>0</v>
      </c>
      <c r="BJ134" s="138" t="s">
        <v>84</v>
      </c>
      <c r="BK134" s="246">
        <f t="shared" si="9"/>
        <v>0</v>
      </c>
      <c r="BL134" s="138" t="s">
        <v>193</v>
      </c>
      <c r="BM134" s="245" t="s">
        <v>336</v>
      </c>
    </row>
    <row r="135" spans="1:65" s="151" customFormat="1" ht="16.5" customHeight="1">
      <c r="A135" s="147"/>
      <c r="B135" s="148"/>
      <c r="C135" s="233" t="s">
        <v>77</v>
      </c>
      <c r="D135" s="233" t="s">
        <v>189</v>
      </c>
      <c r="E135" s="234" t="s">
        <v>2792</v>
      </c>
      <c r="F135" s="235" t="s">
        <v>2793</v>
      </c>
      <c r="G135" s="236" t="s">
        <v>2070</v>
      </c>
      <c r="H135" s="237">
        <v>12</v>
      </c>
      <c r="I135" s="88"/>
      <c r="J135" s="238">
        <f t="shared" si="0"/>
        <v>0</v>
      </c>
      <c r="K135" s="239"/>
      <c r="L135" s="148"/>
      <c r="M135" s="240" t="s">
        <v>1</v>
      </c>
      <c r="N135" s="241" t="s">
        <v>42</v>
      </c>
      <c r="O135" s="242"/>
      <c r="P135" s="243">
        <f t="shared" si="1"/>
        <v>0</v>
      </c>
      <c r="Q135" s="243">
        <v>0</v>
      </c>
      <c r="R135" s="243">
        <f t="shared" si="2"/>
        <v>0</v>
      </c>
      <c r="S135" s="243">
        <v>0</v>
      </c>
      <c r="T135" s="244">
        <f t="shared" si="3"/>
        <v>0</v>
      </c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R135" s="245" t="s">
        <v>193</v>
      </c>
      <c r="AT135" s="245" t="s">
        <v>189</v>
      </c>
      <c r="AU135" s="245" t="s">
        <v>77</v>
      </c>
      <c r="AY135" s="138" t="s">
        <v>187</v>
      </c>
      <c r="BE135" s="246">
        <f t="shared" si="4"/>
        <v>0</v>
      </c>
      <c r="BF135" s="246">
        <f t="shared" si="5"/>
        <v>0</v>
      </c>
      <c r="BG135" s="246">
        <f t="shared" si="6"/>
        <v>0</v>
      </c>
      <c r="BH135" s="246">
        <f t="shared" si="7"/>
        <v>0</v>
      </c>
      <c r="BI135" s="246">
        <f t="shared" si="8"/>
        <v>0</v>
      </c>
      <c r="BJ135" s="138" t="s">
        <v>84</v>
      </c>
      <c r="BK135" s="246">
        <f t="shared" si="9"/>
        <v>0</v>
      </c>
      <c r="BL135" s="138" t="s">
        <v>193</v>
      </c>
      <c r="BM135" s="245" t="s">
        <v>344</v>
      </c>
    </row>
    <row r="136" spans="1:65" s="151" customFormat="1" ht="16.5" customHeight="1">
      <c r="A136" s="147"/>
      <c r="B136" s="148"/>
      <c r="C136" s="233" t="s">
        <v>77</v>
      </c>
      <c r="D136" s="233" t="s">
        <v>189</v>
      </c>
      <c r="E136" s="234" t="s">
        <v>2794</v>
      </c>
      <c r="F136" s="235" t="s">
        <v>2795</v>
      </c>
      <c r="G136" s="236" t="s">
        <v>192</v>
      </c>
      <c r="H136" s="237">
        <v>0.7</v>
      </c>
      <c r="I136" s="88"/>
      <c r="J136" s="238">
        <f t="shared" si="0"/>
        <v>0</v>
      </c>
      <c r="K136" s="239"/>
      <c r="L136" s="148"/>
      <c r="M136" s="240" t="s">
        <v>1</v>
      </c>
      <c r="N136" s="241" t="s">
        <v>42</v>
      </c>
      <c r="O136" s="242"/>
      <c r="P136" s="243">
        <f t="shared" si="1"/>
        <v>0</v>
      </c>
      <c r="Q136" s="243">
        <v>0</v>
      </c>
      <c r="R136" s="243">
        <f t="shared" si="2"/>
        <v>0</v>
      </c>
      <c r="S136" s="243">
        <v>0</v>
      </c>
      <c r="T136" s="244">
        <f t="shared" si="3"/>
        <v>0</v>
      </c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R136" s="245" t="s">
        <v>193</v>
      </c>
      <c r="AT136" s="245" t="s">
        <v>189</v>
      </c>
      <c r="AU136" s="245" t="s">
        <v>77</v>
      </c>
      <c r="AY136" s="138" t="s">
        <v>187</v>
      </c>
      <c r="BE136" s="246">
        <f t="shared" si="4"/>
        <v>0</v>
      </c>
      <c r="BF136" s="246">
        <f t="shared" si="5"/>
        <v>0</v>
      </c>
      <c r="BG136" s="246">
        <f t="shared" si="6"/>
        <v>0</v>
      </c>
      <c r="BH136" s="246">
        <f t="shared" si="7"/>
        <v>0</v>
      </c>
      <c r="BI136" s="246">
        <f t="shared" si="8"/>
        <v>0</v>
      </c>
      <c r="BJ136" s="138" t="s">
        <v>84</v>
      </c>
      <c r="BK136" s="246">
        <f t="shared" si="9"/>
        <v>0</v>
      </c>
      <c r="BL136" s="138" t="s">
        <v>193</v>
      </c>
      <c r="BM136" s="245" t="s">
        <v>352</v>
      </c>
    </row>
    <row r="137" spans="1:65" s="151" customFormat="1" ht="16.5" customHeight="1">
      <c r="A137" s="147"/>
      <c r="B137" s="148"/>
      <c r="C137" s="233" t="s">
        <v>77</v>
      </c>
      <c r="D137" s="233" t="s">
        <v>189</v>
      </c>
      <c r="E137" s="234" t="s">
        <v>2796</v>
      </c>
      <c r="F137" s="235" t="s">
        <v>2797</v>
      </c>
      <c r="G137" s="236" t="s">
        <v>2070</v>
      </c>
      <c r="H137" s="237">
        <v>4</v>
      </c>
      <c r="I137" s="88"/>
      <c r="J137" s="238">
        <f t="shared" si="0"/>
        <v>0</v>
      </c>
      <c r="K137" s="239"/>
      <c r="L137" s="148"/>
      <c r="M137" s="240" t="s">
        <v>1</v>
      </c>
      <c r="N137" s="241" t="s">
        <v>42</v>
      </c>
      <c r="O137" s="242"/>
      <c r="P137" s="243">
        <f t="shared" si="1"/>
        <v>0</v>
      </c>
      <c r="Q137" s="243">
        <v>0</v>
      </c>
      <c r="R137" s="243">
        <f t="shared" si="2"/>
        <v>0</v>
      </c>
      <c r="S137" s="243">
        <v>0</v>
      </c>
      <c r="T137" s="244">
        <f t="shared" si="3"/>
        <v>0</v>
      </c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R137" s="245" t="s">
        <v>193</v>
      </c>
      <c r="AT137" s="245" t="s">
        <v>189</v>
      </c>
      <c r="AU137" s="245" t="s">
        <v>77</v>
      </c>
      <c r="AY137" s="138" t="s">
        <v>187</v>
      </c>
      <c r="BE137" s="246">
        <f t="shared" si="4"/>
        <v>0</v>
      </c>
      <c r="BF137" s="246">
        <f t="shared" si="5"/>
        <v>0</v>
      </c>
      <c r="BG137" s="246">
        <f t="shared" si="6"/>
        <v>0</v>
      </c>
      <c r="BH137" s="246">
        <f t="shared" si="7"/>
        <v>0</v>
      </c>
      <c r="BI137" s="246">
        <f t="shared" si="8"/>
        <v>0</v>
      </c>
      <c r="BJ137" s="138" t="s">
        <v>84</v>
      </c>
      <c r="BK137" s="246">
        <f t="shared" si="9"/>
        <v>0</v>
      </c>
      <c r="BL137" s="138" t="s">
        <v>193</v>
      </c>
      <c r="BM137" s="245" t="s">
        <v>360</v>
      </c>
    </row>
    <row r="138" spans="1:65" s="151" customFormat="1" ht="16.5" customHeight="1">
      <c r="A138" s="147"/>
      <c r="B138" s="148"/>
      <c r="C138" s="233" t="s">
        <v>77</v>
      </c>
      <c r="D138" s="233" t="s">
        <v>189</v>
      </c>
      <c r="E138" s="234" t="s">
        <v>2798</v>
      </c>
      <c r="F138" s="235" t="s">
        <v>2799</v>
      </c>
      <c r="G138" s="236" t="s">
        <v>2135</v>
      </c>
      <c r="H138" s="90"/>
      <c r="I138" s="88"/>
      <c r="J138" s="238">
        <f t="shared" si="0"/>
        <v>0</v>
      </c>
      <c r="K138" s="239"/>
      <c r="L138" s="148"/>
      <c r="M138" s="257" t="s">
        <v>1</v>
      </c>
      <c r="N138" s="258" t="s">
        <v>42</v>
      </c>
      <c r="O138" s="259"/>
      <c r="P138" s="260">
        <f t="shared" si="1"/>
        <v>0</v>
      </c>
      <c r="Q138" s="260">
        <v>0</v>
      </c>
      <c r="R138" s="260">
        <f t="shared" si="2"/>
        <v>0</v>
      </c>
      <c r="S138" s="260">
        <v>0</v>
      </c>
      <c r="T138" s="261">
        <f t="shared" si="3"/>
        <v>0</v>
      </c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R138" s="245" t="s">
        <v>193</v>
      </c>
      <c r="AT138" s="245" t="s">
        <v>189</v>
      </c>
      <c r="AU138" s="245" t="s">
        <v>77</v>
      </c>
      <c r="AY138" s="138" t="s">
        <v>187</v>
      </c>
      <c r="BE138" s="246">
        <f t="shared" si="4"/>
        <v>0</v>
      </c>
      <c r="BF138" s="246">
        <f t="shared" si="5"/>
        <v>0</v>
      </c>
      <c r="BG138" s="246">
        <f t="shared" si="6"/>
        <v>0</v>
      </c>
      <c r="BH138" s="246">
        <f t="shared" si="7"/>
        <v>0</v>
      </c>
      <c r="BI138" s="246">
        <f t="shared" si="8"/>
        <v>0</v>
      </c>
      <c r="BJ138" s="138" t="s">
        <v>84</v>
      </c>
      <c r="BK138" s="246">
        <f t="shared" si="9"/>
        <v>0</v>
      </c>
      <c r="BL138" s="138" t="s">
        <v>193</v>
      </c>
      <c r="BM138" s="245" t="s">
        <v>368</v>
      </c>
    </row>
    <row r="139" spans="1:65" s="151" customFormat="1" ht="6.95" customHeight="1">
      <c r="A139" s="147"/>
      <c r="B139" s="184"/>
      <c r="C139" s="185"/>
      <c r="D139" s="185"/>
      <c r="E139" s="185"/>
      <c r="F139" s="185"/>
      <c r="G139" s="185"/>
      <c r="H139" s="185"/>
      <c r="I139" s="185"/>
      <c r="J139" s="185"/>
      <c r="K139" s="185"/>
      <c r="L139" s="148"/>
      <c r="M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</row>
  </sheetData>
  <sheetProtection algorithmName="SHA-512" hashValue="JAfwxDuDpNBWTV3kLq+NSDPRpSGcCg8lz1FXH4D9FdGrQN9EF8ix+Lgs7ZxrIg5b5wXi4dGBdNbVGwfQEKf0Nw==" saltValue="YvaBnHdGlMDbGiprjc6+aw==" spinCount="100000" sheet="1" objects="1" scenarios="1"/>
  <autoFilter ref="C115:K138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8"/>
  <sheetViews>
    <sheetView showGridLines="0" topLeftCell="A102" workbookViewId="0">
      <selection activeCell="J119" sqref="J119"/>
    </sheetView>
  </sheetViews>
  <sheetFormatPr defaultRowHeight="15"/>
  <cols>
    <col min="1" max="1" width="8.33203125" style="135" customWidth="1"/>
    <col min="2" max="2" width="1.1640625" style="135" customWidth="1"/>
    <col min="3" max="3" width="4.1640625" style="135" customWidth="1"/>
    <col min="4" max="4" width="4.33203125" style="135" customWidth="1"/>
    <col min="5" max="5" width="17.1640625" style="135" customWidth="1"/>
    <col min="6" max="6" width="50.83203125" style="135" customWidth="1"/>
    <col min="7" max="7" width="7.5" style="135" customWidth="1"/>
    <col min="8" max="8" width="14" style="135" customWidth="1"/>
    <col min="9" max="9" width="15.83203125" style="135" customWidth="1"/>
    <col min="10" max="10" width="22.33203125" style="135" customWidth="1"/>
    <col min="11" max="11" width="22.33203125" style="135" hidden="1" customWidth="1"/>
    <col min="12" max="12" width="9.33203125" style="135" customWidth="1"/>
    <col min="13" max="13" width="10.83203125" style="135" hidden="1" customWidth="1"/>
    <col min="14" max="14" width="9.33203125" style="135" hidden="1"/>
    <col min="15" max="20" width="14.1640625" style="135" hidden="1" customWidth="1"/>
    <col min="21" max="21" width="16.33203125" style="135" hidden="1" customWidth="1"/>
    <col min="22" max="22" width="12.33203125" style="135" customWidth="1"/>
    <col min="23" max="23" width="16.33203125" style="135" customWidth="1"/>
    <col min="24" max="24" width="12.33203125" style="135" customWidth="1"/>
    <col min="25" max="25" width="15" style="135" customWidth="1"/>
    <col min="26" max="26" width="11" style="135" customWidth="1"/>
    <col min="27" max="27" width="15" style="135" customWidth="1"/>
    <col min="28" max="28" width="16.33203125" style="135" customWidth="1"/>
    <col min="29" max="29" width="11" style="135" customWidth="1"/>
    <col min="30" max="30" width="15" style="135" customWidth="1"/>
    <col min="31" max="31" width="16.33203125" style="135" customWidth="1"/>
    <col min="32" max="43" width="9.33203125" style="135"/>
    <col min="44" max="65" width="9.33203125" style="135" hidden="1"/>
    <col min="66" max="16384" width="9.33203125" style="135"/>
  </cols>
  <sheetData>
    <row r="2" spans="1:46" ht="36.950000000000003" customHeight="1">
      <c r="L2" s="136" t="s">
        <v>5</v>
      </c>
      <c r="M2" s="137"/>
      <c r="N2" s="137"/>
      <c r="O2" s="137"/>
      <c r="P2" s="137"/>
      <c r="Q2" s="137"/>
      <c r="R2" s="137"/>
      <c r="S2" s="137"/>
      <c r="T2" s="137"/>
      <c r="U2" s="137"/>
      <c r="V2" s="137"/>
      <c r="AT2" s="138" t="s">
        <v>136</v>
      </c>
    </row>
    <row r="3" spans="1:46" ht="6.95" hidden="1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1"/>
      <c r="AT3" s="138" t="s">
        <v>86</v>
      </c>
    </row>
    <row r="4" spans="1:46" ht="24.95" hidden="1" customHeight="1">
      <c r="B4" s="141"/>
      <c r="D4" s="142" t="s">
        <v>137</v>
      </c>
      <c r="L4" s="141"/>
      <c r="M4" s="143" t="s">
        <v>10</v>
      </c>
      <c r="AT4" s="138" t="s">
        <v>3</v>
      </c>
    </row>
    <row r="5" spans="1:46" ht="6.95" hidden="1" customHeight="1">
      <c r="B5" s="141"/>
      <c r="L5" s="141"/>
    </row>
    <row r="6" spans="1:46" ht="12" hidden="1" customHeight="1">
      <c r="B6" s="141"/>
      <c r="D6" s="144" t="s">
        <v>16</v>
      </c>
      <c r="L6" s="141"/>
    </row>
    <row r="7" spans="1:46" ht="16.5" hidden="1" customHeight="1">
      <c r="B7" s="141"/>
      <c r="E7" s="145" t="str">
        <f>'Rekapitulace stavby'!K6</f>
        <v>Rekonstrukce měnírny Sad Boženy Němcové</v>
      </c>
      <c r="F7" s="146"/>
      <c r="G7" s="146"/>
      <c r="H7" s="146"/>
      <c r="L7" s="141"/>
    </row>
    <row r="8" spans="1:46" s="151" customFormat="1" ht="12" hidden="1" customHeight="1">
      <c r="A8" s="147"/>
      <c r="B8" s="148"/>
      <c r="C8" s="147"/>
      <c r="D8" s="144" t="s">
        <v>138</v>
      </c>
      <c r="E8" s="147"/>
      <c r="F8" s="147"/>
      <c r="G8" s="147"/>
      <c r="H8" s="147"/>
      <c r="I8" s="147"/>
      <c r="J8" s="147"/>
      <c r="K8" s="147"/>
      <c r="L8" s="150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</row>
    <row r="9" spans="1:46" s="151" customFormat="1" ht="16.5" hidden="1" customHeight="1">
      <c r="A9" s="147"/>
      <c r="B9" s="148"/>
      <c r="C9" s="147"/>
      <c r="D9" s="147"/>
      <c r="E9" s="152" t="s">
        <v>2800</v>
      </c>
      <c r="F9" s="149"/>
      <c r="G9" s="149"/>
      <c r="H9" s="149"/>
      <c r="I9" s="147"/>
      <c r="J9" s="147"/>
      <c r="K9" s="147"/>
      <c r="L9" s="150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</row>
    <row r="10" spans="1:46" s="151" customFormat="1" ht="11.25" hidden="1">
      <c r="A10" s="147"/>
      <c r="B10" s="148"/>
      <c r="C10" s="147"/>
      <c r="D10" s="147"/>
      <c r="E10" s="147"/>
      <c r="F10" s="147"/>
      <c r="G10" s="147"/>
      <c r="H10" s="147"/>
      <c r="I10" s="147"/>
      <c r="J10" s="147"/>
      <c r="K10" s="147"/>
      <c r="L10" s="150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</row>
    <row r="11" spans="1:46" s="151" customFormat="1" ht="12" hidden="1" customHeight="1">
      <c r="A11" s="147"/>
      <c r="B11" s="148"/>
      <c r="C11" s="147"/>
      <c r="D11" s="144" t="s">
        <v>18</v>
      </c>
      <c r="E11" s="147"/>
      <c r="F11" s="153" t="s">
        <v>1</v>
      </c>
      <c r="G11" s="147"/>
      <c r="H11" s="147"/>
      <c r="I11" s="144" t="s">
        <v>19</v>
      </c>
      <c r="J11" s="153" t="s">
        <v>1</v>
      </c>
      <c r="K11" s="147"/>
      <c r="L11" s="150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</row>
    <row r="12" spans="1:46" s="151" customFormat="1" ht="12" hidden="1" customHeight="1">
      <c r="A12" s="147"/>
      <c r="B12" s="148"/>
      <c r="C12" s="147"/>
      <c r="D12" s="144" t="s">
        <v>20</v>
      </c>
      <c r="E12" s="147"/>
      <c r="F12" s="153" t="s">
        <v>34</v>
      </c>
      <c r="G12" s="147"/>
      <c r="H12" s="147"/>
      <c r="I12" s="144" t="s">
        <v>22</v>
      </c>
      <c r="J12" s="154" t="str">
        <f>'Rekapitulace stavby'!AN8</f>
        <v>30. 6. 2020</v>
      </c>
      <c r="K12" s="147"/>
      <c r="L12" s="150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</row>
    <row r="13" spans="1:46" s="151" customFormat="1" ht="10.9" hidden="1" customHeight="1">
      <c r="A13" s="147"/>
      <c r="B13" s="148"/>
      <c r="C13" s="147"/>
      <c r="D13" s="147"/>
      <c r="E13" s="147"/>
      <c r="F13" s="147"/>
      <c r="G13" s="147"/>
      <c r="H13" s="147"/>
      <c r="I13" s="147"/>
      <c r="J13" s="147"/>
      <c r="K13" s="147"/>
      <c r="L13" s="150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</row>
    <row r="14" spans="1:46" s="151" customFormat="1" ht="12" hidden="1" customHeight="1">
      <c r="A14" s="147"/>
      <c r="B14" s="148"/>
      <c r="C14" s="147"/>
      <c r="D14" s="144" t="s">
        <v>24</v>
      </c>
      <c r="E14" s="147"/>
      <c r="F14" s="147"/>
      <c r="G14" s="147"/>
      <c r="H14" s="147"/>
      <c r="I14" s="144" t="s">
        <v>25</v>
      </c>
      <c r="J14" s="153" t="str">
        <f>IF('Rekapitulace stavby'!AN10="","",'Rekapitulace stavby'!AN10)</f>
        <v/>
      </c>
      <c r="K14" s="147"/>
      <c r="L14" s="150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</row>
    <row r="15" spans="1:46" s="151" customFormat="1" ht="18" hidden="1" customHeight="1">
      <c r="A15" s="147"/>
      <c r="B15" s="148"/>
      <c r="C15" s="147"/>
      <c r="D15" s="147"/>
      <c r="E15" s="153" t="str">
        <f>IF('Rekapitulace stavby'!E11="","",'Rekapitulace stavby'!E11)</f>
        <v>Dopravní podnik Ostrava a.s.</v>
      </c>
      <c r="F15" s="147"/>
      <c r="G15" s="147"/>
      <c r="H15" s="147"/>
      <c r="I15" s="144" t="s">
        <v>27</v>
      </c>
      <c r="J15" s="153" t="str">
        <f>IF('Rekapitulace stavby'!AN11="","",'Rekapitulace stavby'!AN11)</f>
        <v/>
      </c>
      <c r="K15" s="147"/>
      <c r="L15" s="150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</row>
    <row r="16" spans="1:46" s="151" customFormat="1" ht="6.95" hidden="1" customHeight="1">
      <c r="A16" s="147"/>
      <c r="B16" s="148"/>
      <c r="C16" s="147"/>
      <c r="D16" s="147"/>
      <c r="E16" s="147"/>
      <c r="F16" s="147"/>
      <c r="G16" s="147"/>
      <c r="H16" s="147"/>
      <c r="I16" s="147"/>
      <c r="J16" s="147"/>
      <c r="K16" s="147"/>
      <c r="L16" s="150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</row>
    <row r="17" spans="1:31" s="151" customFormat="1" ht="12" hidden="1" customHeight="1">
      <c r="A17" s="147"/>
      <c r="B17" s="148"/>
      <c r="C17" s="147"/>
      <c r="D17" s="144" t="s">
        <v>28</v>
      </c>
      <c r="E17" s="147"/>
      <c r="F17" s="147"/>
      <c r="G17" s="147"/>
      <c r="H17" s="147"/>
      <c r="I17" s="144" t="s">
        <v>25</v>
      </c>
      <c r="J17" s="155" t="str">
        <f>'Rekapitulace stavby'!AN13</f>
        <v>Vyplň údaj</v>
      </c>
      <c r="K17" s="147"/>
      <c r="L17" s="150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</row>
    <row r="18" spans="1:31" s="151" customFormat="1" ht="18" hidden="1" customHeight="1">
      <c r="A18" s="147"/>
      <c r="B18" s="148"/>
      <c r="C18" s="147"/>
      <c r="D18" s="147"/>
      <c r="E18" s="156" t="str">
        <f>'Rekapitulace stavby'!E14</f>
        <v>Vyplň údaj</v>
      </c>
      <c r="F18" s="157"/>
      <c r="G18" s="157"/>
      <c r="H18" s="157"/>
      <c r="I18" s="144" t="s">
        <v>27</v>
      </c>
      <c r="J18" s="155" t="str">
        <f>'Rekapitulace stavby'!AN14</f>
        <v>Vyplň údaj</v>
      </c>
      <c r="K18" s="147"/>
      <c r="L18" s="150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</row>
    <row r="19" spans="1:31" s="151" customFormat="1" ht="6.95" hidden="1" customHeight="1">
      <c r="A19" s="147"/>
      <c r="B19" s="148"/>
      <c r="C19" s="147"/>
      <c r="D19" s="147"/>
      <c r="E19" s="147"/>
      <c r="F19" s="147"/>
      <c r="G19" s="147"/>
      <c r="H19" s="147"/>
      <c r="I19" s="147"/>
      <c r="J19" s="147"/>
      <c r="K19" s="147"/>
      <c r="L19" s="150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</row>
    <row r="20" spans="1:31" s="151" customFormat="1" ht="12" hidden="1" customHeight="1">
      <c r="A20" s="147"/>
      <c r="B20" s="148"/>
      <c r="C20" s="147"/>
      <c r="D20" s="144" t="s">
        <v>30</v>
      </c>
      <c r="E20" s="147"/>
      <c r="F20" s="147"/>
      <c r="G20" s="147"/>
      <c r="H20" s="147"/>
      <c r="I20" s="144" t="s">
        <v>25</v>
      </c>
      <c r="J20" s="153" t="str">
        <f>IF('Rekapitulace stavby'!AN16="","",'Rekapitulace stavby'!AN16)</f>
        <v/>
      </c>
      <c r="K20" s="147"/>
      <c r="L20" s="150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</row>
    <row r="21" spans="1:31" s="151" customFormat="1" ht="18" hidden="1" customHeight="1">
      <c r="A21" s="147"/>
      <c r="B21" s="148"/>
      <c r="C21" s="147"/>
      <c r="D21" s="147"/>
      <c r="E21" s="153" t="str">
        <f>IF('Rekapitulace stavby'!E17="","",'Rekapitulace stavby'!E17)</f>
        <v>Ing. Jaromír Ferdian</v>
      </c>
      <c r="F21" s="147"/>
      <c r="G21" s="147"/>
      <c r="H21" s="147"/>
      <c r="I21" s="144" t="s">
        <v>27</v>
      </c>
      <c r="J21" s="153" t="str">
        <f>IF('Rekapitulace stavby'!AN17="","",'Rekapitulace stavby'!AN17)</f>
        <v/>
      </c>
      <c r="K21" s="147"/>
      <c r="L21" s="150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</row>
    <row r="22" spans="1:31" s="151" customFormat="1" ht="6.95" hidden="1" customHeight="1">
      <c r="A22" s="147"/>
      <c r="B22" s="148"/>
      <c r="C22" s="147"/>
      <c r="D22" s="147"/>
      <c r="E22" s="147"/>
      <c r="F22" s="147"/>
      <c r="G22" s="147"/>
      <c r="H22" s="147"/>
      <c r="I22" s="147"/>
      <c r="J22" s="147"/>
      <c r="K22" s="147"/>
      <c r="L22" s="150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</row>
    <row r="23" spans="1:31" s="151" customFormat="1" ht="12" hidden="1" customHeight="1">
      <c r="A23" s="147"/>
      <c r="B23" s="148"/>
      <c r="C23" s="147"/>
      <c r="D23" s="144" t="s">
        <v>33</v>
      </c>
      <c r="E23" s="147"/>
      <c r="F23" s="147"/>
      <c r="G23" s="147"/>
      <c r="H23" s="147"/>
      <c r="I23" s="144" t="s">
        <v>25</v>
      </c>
      <c r="J23" s="153" t="str">
        <f>IF('Rekapitulace stavby'!AN19="","",'Rekapitulace stavby'!AN19)</f>
        <v/>
      </c>
      <c r="K23" s="147"/>
      <c r="L23" s="150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</row>
    <row r="24" spans="1:31" s="151" customFormat="1" ht="18" hidden="1" customHeight="1">
      <c r="A24" s="147"/>
      <c r="B24" s="148"/>
      <c r="C24" s="147"/>
      <c r="D24" s="147"/>
      <c r="E24" s="153" t="str">
        <f>IF('Rekapitulace stavby'!E20="","",'Rekapitulace stavby'!E20)</f>
        <v xml:space="preserve"> </v>
      </c>
      <c r="F24" s="147"/>
      <c r="G24" s="147"/>
      <c r="H24" s="147"/>
      <c r="I24" s="144" t="s">
        <v>27</v>
      </c>
      <c r="J24" s="153" t="str">
        <f>IF('Rekapitulace stavby'!AN20="","",'Rekapitulace stavby'!AN20)</f>
        <v/>
      </c>
      <c r="K24" s="147"/>
      <c r="L24" s="150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</row>
    <row r="25" spans="1:31" s="151" customFormat="1" ht="6.95" hidden="1" customHeight="1">
      <c r="A25" s="147"/>
      <c r="B25" s="148"/>
      <c r="C25" s="147"/>
      <c r="D25" s="147"/>
      <c r="E25" s="147"/>
      <c r="F25" s="147"/>
      <c r="G25" s="147"/>
      <c r="H25" s="147"/>
      <c r="I25" s="147"/>
      <c r="J25" s="147"/>
      <c r="K25" s="147"/>
      <c r="L25" s="150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1" s="151" customFormat="1" ht="12" hidden="1" customHeight="1">
      <c r="A26" s="147"/>
      <c r="B26" s="148"/>
      <c r="C26" s="147"/>
      <c r="D26" s="144" t="s">
        <v>35</v>
      </c>
      <c r="E26" s="147"/>
      <c r="F26" s="147"/>
      <c r="G26" s="147"/>
      <c r="H26" s="147"/>
      <c r="I26" s="147"/>
      <c r="J26" s="147"/>
      <c r="K26" s="147"/>
      <c r="L26" s="150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</row>
    <row r="27" spans="1:31" s="162" customFormat="1" ht="16.5" hidden="1" customHeight="1">
      <c r="A27" s="158"/>
      <c r="B27" s="159"/>
      <c r="C27" s="158"/>
      <c r="D27" s="158"/>
      <c r="E27" s="160" t="s">
        <v>1</v>
      </c>
      <c r="F27" s="160"/>
      <c r="G27" s="160"/>
      <c r="H27" s="160"/>
      <c r="I27" s="158"/>
      <c r="J27" s="158"/>
      <c r="K27" s="158"/>
      <c r="L27" s="161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</row>
    <row r="28" spans="1:31" s="151" customFormat="1" ht="6.95" hidden="1" customHeight="1">
      <c r="A28" s="147"/>
      <c r="B28" s="148"/>
      <c r="C28" s="147"/>
      <c r="D28" s="147"/>
      <c r="E28" s="147"/>
      <c r="F28" s="147"/>
      <c r="G28" s="147"/>
      <c r="H28" s="147"/>
      <c r="I28" s="147"/>
      <c r="J28" s="147"/>
      <c r="K28" s="147"/>
      <c r="L28" s="150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</row>
    <row r="29" spans="1:31" s="151" customFormat="1" ht="6.95" hidden="1" customHeight="1">
      <c r="A29" s="147"/>
      <c r="B29" s="148"/>
      <c r="C29" s="147"/>
      <c r="D29" s="163"/>
      <c r="E29" s="163"/>
      <c r="F29" s="163"/>
      <c r="G29" s="163"/>
      <c r="H29" s="163"/>
      <c r="I29" s="163"/>
      <c r="J29" s="163"/>
      <c r="K29" s="163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pans="1:31" s="151" customFormat="1" ht="25.35" hidden="1" customHeight="1">
      <c r="A30" s="147"/>
      <c r="B30" s="148"/>
      <c r="C30" s="147"/>
      <c r="D30" s="164" t="s">
        <v>37</v>
      </c>
      <c r="E30" s="147"/>
      <c r="F30" s="147"/>
      <c r="G30" s="147"/>
      <c r="H30" s="147"/>
      <c r="I30" s="147"/>
      <c r="J30" s="165">
        <f>ROUND(J116, 2)</f>
        <v>0</v>
      </c>
      <c r="K30" s="147"/>
      <c r="L30" s="150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</row>
    <row r="31" spans="1:31" s="151" customFormat="1" ht="6.95" hidden="1" customHeight="1">
      <c r="A31" s="147"/>
      <c r="B31" s="148"/>
      <c r="C31" s="147"/>
      <c r="D31" s="163"/>
      <c r="E31" s="163"/>
      <c r="F31" s="163"/>
      <c r="G31" s="163"/>
      <c r="H31" s="163"/>
      <c r="I31" s="163"/>
      <c r="J31" s="163"/>
      <c r="K31" s="163"/>
      <c r="L31" s="150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</row>
    <row r="32" spans="1:31" s="151" customFormat="1" ht="14.45" hidden="1" customHeight="1">
      <c r="A32" s="147"/>
      <c r="B32" s="148"/>
      <c r="C32" s="147"/>
      <c r="D32" s="147"/>
      <c r="E32" s="147"/>
      <c r="F32" s="166" t="s">
        <v>39</v>
      </c>
      <c r="G32" s="147"/>
      <c r="H32" s="147"/>
      <c r="I32" s="166" t="s">
        <v>38</v>
      </c>
      <c r="J32" s="166" t="s">
        <v>40</v>
      </c>
      <c r="K32" s="147"/>
      <c r="L32" s="150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</row>
    <row r="33" spans="1:31" s="151" customFormat="1" ht="14.45" hidden="1" customHeight="1">
      <c r="A33" s="147"/>
      <c r="B33" s="148"/>
      <c r="C33" s="147"/>
      <c r="D33" s="167" t="s">
        <v>41</v>
      </c>
      <c r="E33" s="144" t="s">
        <v>42</v>
      </c>
      <c r="F33" s="168">
        <f>ROUND((SUM(BE116:BE127)),  2)</f>
        <v>0</v>
      </c>
      <c r="G33" s="147"/>
      <c r="H33" s="147"/>
      <c r="I33" s="169">
        <v>0.21</v>
      </c>
      <c r="J33" s="168">
        <f>ROUND(((SUM(BE116:BE127))*I33),  2)</f>
        <v>0</v>
      </c>
      <c r="K33" s="147"/>
      <c r="L33" s="150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</row>
    <row r="34" spans="1:31" s="151" customFormat="1" ht="14.45" hidden="1" customHeight="1">
      <c r="A34" s="147"/>
      <c r="B34" s="148"/>
      <c r="C34" s="147"/>
      <c r="D34" s="147"/>
      <c r="E34" s="144" t="s">
        <v>43</v>
      </c>
      <c r="F34" s="168">
        <f>ROUND((SUM(BF116:BF127)),  2)</f>
        <v>0</v>
      </c>
      <c r="G34" s="147"/>
      <c r="H34" s="147"/>
      <c r="I34" s="169">
        <v>0.15</v>
      </c>
      <c r="J34" s="168">
        <f>ROUND(((SUM(BF116:BF127))*I34),  2)</f>
        <v>0</v>
      </c>
      <c r="K34" s="147"/>
      <c r="L34" s="150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</row>
    <row r="35" spans="1:31" s="151" customFormat="1" ht="14.45" hidden="1" customHeight="1">
      <c r="A35" s="147"/>
      <c r="B35" s="148"/>
      <c r="C35" s="147"/>
      <c r="D35" s="147"/>
      <c r="E35" s="144" t="s">
        <v>44</v>
      </c>
      <c r="F35" s="168">
        <f>ROUND((SUM(BG116:BG127)),  2)</f>
        <v>0</v>
      </c>
      <c r="G35" s="147"/>
      <c r="H35" s="147"/>
      <c r="I35" s="169">
        <v>0.21</v>
      </c>
      <c r="J35" s="168">
        <f>0</f>
        <v>0</v>
      </c>
      <c r="K35" s="147"/>
      <c r="L35" s="150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</row>
    <row r="36" spans="1:31" s="151" customFormat="1" ht="14.45" hidden="1" customHeight="1">
      <c r="A36" s="147"/>
      <c r="B36" s="148"/>
      <c r="C36" s="147"/>
      <c r="D36" s="147"/>
      <c r="E36" s="144" t="s">
        <v>45</v>
      </c>
      <c r="F36" s="168">
        <f>ROUND((SUM(BH116:BH127)),  2)</f>
        <v>0</v>
      </c>
      <c r="G36" s="147"/>
      <c r="H36" s="147"/>
      <c r="I36" s="169">
        <v>0.15</v>
      </c>
      <c r="J36" s="168">
        <f>0</f>
        <v>0</v>
      </c>
      <c r="K36" s="147"/>
      <c r="L36" s="150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</row>
    <row r="37" spans="1:31" s="151" customFormat="1" ht="14.45" hidden="1" customHeight="1">
      <c r="A37" s="147"/>
      <c r="B37" s="148"/>
      <c r="C37" s="147"/>
      <c r="D37" s="147"/>
      <c r="E37" s="144" t="s">
        <v>46</v>
      </c>
      <c r="F37" s="168">
        <f>ROUND((SUM(BI116:BI127)),  2)</f>
        <v>0</v>
      </c>
      <c r="G37" s="147"/>
      <c r="H37" s="147"/>
      <c r="I37" s="169">
        <v>0</v>
      </c>
      <c r="J37" s="168">
        <f>0</f>
        <v>0</v>
      </c>
      <c r="K37" s="147"/>
      <c r="L37" s="150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</row>
    <row r="38" spans="1:31" s="151" customFormat="1" ht="6.95" hidden="1" customHeight="1">
      <c r="A38" s="147"/>
      <c r="B38" s="148"/>
      <c r="C38" s="147"/>
      <c r="D38" s="147"/>
      <c r="E38" s="147"/>
      <c r="F38" s="147"/>
      <c r="G38" s="147"/>
      <c r="H38" s="147"/>
      <c r="I38" s="147"/>
      <c r="J38" s="147"/>
      <c r="K38" s="147"/>
      <c r="L38" s="150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</row>
    <row r="39" spans="1:31" s="151" customFormat="1" ht="25.35" hidden="1" customHeight="1">
      <c r="A39" s="147"/>
      <c r="B39" s="148"/>
      <c r="C39" s="170"/>
      <c r="D39" s="171" t="s">
        <v>47</v>
      </c>
      <c r="E39" s="172"/>
      <c r="F39" s="172"/>
      <c r="G39" s="173" t="s">
        <v>48</v>
      </c>
      <c r="H39" s="174" t="s">
        <v>49</v>
      </c>
      <c r="I39" s="172"/>
      <c r="J39" s="175">
        <f>SUM(J30:J37)</f>
        <v>0</v>
      </c>
      <c r="K39" s="176"/>
      <c r="L39" s="150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</row>
    <row r="40" spans="1:31" s="151" customFormat="1" ht="14.45" hidden="1" customHeight="1">
      <c r="A40" s="147"/>
      <c r="B40" s="148"/>
      <c r="C40" s="147"/>
      <c r="D40" s="147"/>
      <c r="E40" s="147"/>
      <c r="F40" s="147"/>
      <c r="G40" s="147"/>
      <c r="H40" s="147"/>
      <c r="I40" s="147"/>
      <c r="J40" s="147"/>
      <c r="K40" s="147"/>
      <c r="L40" s="150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</row>
    <row r="41" spans="1:31" ht="14.45" hidden="1" customHeight="1">
      <c r="B41" s="141"/>
      <c r="L41" s="141"/>
    </row>
    <row r="42" spans="1:31" ht="14.45" hidden="1" customHeight="1">
      <c r="B42" s="141"/>
      <c r="L42" s="141"/>
    </row>
    <row r="43" spans="1:31" ht="14.45" hidden="1" customHeight="1">
      <c r="B43" s="141"/>
      <c r="L43" s="141"/>
    </row>
    <row r="44" spans="1:31" ht="14.45" hidden="1" customHeight="1">
      <c r="B44" s="141"/>
      <c r="L44" s="141"/>
    </row>
    <row r="45" spans="1:31" ht="14.45" hidden="1" customHeight="1">
      <c r="B45" s="141"/>
      <c r="L45" s="141"/>
    </row>
    <row r="46" spans="1:31" ht="14.45" hidden="1" customHeight="1">
      <c r="B46" s="141"/>
      <c r="L46" s="141"/>
    </row>
    <row r="47" spans="1:31" ht="14.45" hidden="1" customHeight="1">
      <c r="B47" s="141"/>
      <c r="L47" s="141"/>
    </row>
    <row r="48" spans="1:31" ht="14.45" hidden="1" customHeight="1">
      <c r="B48" s="141"/>
      <c r="L48" s="141"/>
    </row>
    <row r="49" spans="1:31" ht="14.45" hidden="1" customHeight="1">
      <c r="B49" s="141"/>
      <c r="L49" s="141"/>
    </row>
    <row r="50" spans="1:31" s="151" customFormat="1" ht="14.45" hidden="1" customHeight="1">
      <c r="B50" s="150"/>
      <c r="D50" s="177" t="s">
        <v>50</v>
      </c>
      <c r="E50" s="178"/>
      <c r="F50" s="178"/>
      <c r="G50" s="177" t="s">
        <v>51</v>
      </c>
      <c r="H50" s="178"/>
      <c r="I50" s="178"/>
      <c r="J50" s="178"/>
      <c r="K50" s="178"/>
      <c r="L50" s="150"/>
    </row>
    <row r="51" spans="1:31" ht="11.25" hidden="1">
      <c r="B51" s="141"/>
      <c r="L51" s="141"/>
    </row>
    <row r="52" spans="1:31" ht="11.25" hidden="1">
      <c r="B52" s="141"/>
      <c r="L52" s="141"/>
    </row>
    <row r="53" spans="1:31" ht="11.25" hidden="1">
      <c r="B53" s="141"/>
      <c r="L53" s="141"/>
    </row>
    <row r="54" spans="1:31" ht="11.25" hidden="1">
      <c r="B54" s="141"/>
      <c r="L54" s="141"/>
    </row>
    <row r="55" spans="1:31" ht="11.25" hidden="1">
      <c r="B55" s="141"/>
      <c r="L55" s="141"/>
    </row>
    <row r="56" spans="1:31" ht="11.25" hidden="1">
      <c r="B56" s="141"/>
      <c r="L56" s="141"/>
    </row>
    <row r="57" spans="1:31" ht="11.25" hidden="1">
      <c r="B57" s="141"/>
      <c r="L57" s="141"/>
    </row>
    <row r="58" spans="1:31" ht="11.25" hidden="1">
      <c r="B58" s="141"/>
      <c r="L58" s="141"/>
    </row>
    <row r="59" spans="1:31" ht="11.25" hidden="1">
      <c r="B59" s="141"/>
      <c r="L59" s="141"/>
    </row>
    <row r="60" spans="1:31" ht="11.25" hidden="1">
      <c r="B60" s="141"/>
      <c r="L60" s="141"/>
    </row>
    <row r="61" spans="1:31" s="151" customFormat="1" ht="12.75" hidden="1">
      <c r="A61" s="147"/>
      <c r="B61" s="148"/>
      <c r="C61" s="147"/>
      <c r="D61" s="179" t="s">
        <v>52</v>
      </c>
      <c r="E61" s="180"/>
      <c r="F61" s="181" t="s">
        <v>53</v>
      </c>
      <c r="G61" s="179" t="s">
        <v>52</v>
      </c>
      <c r="H61" s="180"/>
      <c r="I61" s="180"/>
      <c r="J61" s="182" t="s">
        <v>53</v>
      </c>
      <c r="K61" s="180"/>
      <c r="L61" s="150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</row>
    <row r="62" spans="1:31" ht="11.25" hidden="1">
      <c r="B62" s="141"/>
      <c r="L62" s="141"/>
    </row>
    <row r="63" spans="1:31" ht="11.25" hidden="1">
      <c r="B63" s="141"/>
      <c r="L63" s="141"/>
    </row>
    <row r="64" spans="1:31" ht="11.25" hidden="1">
      <c r="B64" s="141"/>
      <c r="L64" s="141"/>
    </row>
    <row r="65" spans="1:31" s="151" customFormat="1" ht="12.75" hidden="1">
      <c r="A65" s="147"/>
      <c r="B65" s="148"/>
      <c r="C65" s="147"/>
      <c r="D65" s="177" t="s">
        <v>54</v>
      </c>
      <c r="E65" s="183"/>
      <c r="F65" s="183"/>
      <c r="G65" s="177" t="s">
        <v>55</v>
      </c>
      <c r="H65" s="183"/>
      <c r="I65" s="183"/>
      <c r="J65" s="183"/>
      <c r="K65" s="183"/>
      <c r="L65" s="150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</row>
    <row r="66" spans="1:31" ht="11.25" hidden="1">
      <c r="B66" s="141"/>
      <c r="L66" s="141"/>
    </row>
    <row r="67" spans="1:31" ht="11.25" hidden="1">
      <c r="B67" s="141"/>
      <c r="L67" s="141"/>
    </row>
    <row r="68" spans="1:31" ht="11.25" hidden="1">
      <c r="B68" s="141"/>
      <c r="L68" s="141"/>
    </row>
    <row r="69" spans="1:31" ht="11.25" hidden="1">
      <c r="B69" s="141"/>
      <c r="L69" s="141"/>
    </row>
    <row r="70" spans="1:31" ht="11.25" hidden="1">
      <c r="B70" s="141"/>
      <c r="L70" s="141"/>
    </row>
    <row r="71" spans="1:31" ht="11.25" hidden="1">
      <c r="B71" s="141"/>
      <c r="L71" s="141"/>
    </row>
    <row r="72" spans="1:31" ht="11.25" hidden="1">
      <c r="B72" s="141"/>
      <c r="L72" s="141"/>
    </row>
    <row r="73" spans="1:31" ht="11.25" hidden="1">
      <c r="B73" s="141"/>
      <c r="L73" s="141"/>
    </row>
    <row r="74" spans="1:31" ht="11.25" hidden="1">
      <c r="B74" s="141"/>
      <c r="L74" s="141"/>
    </row>
    <row r="75" spans="1:31" ht="11.25" hidden="1">
      <c r="B75" s="141"/>
      <c r="L75" s="141"/>
    </row>
    <row r="76" spans="1:31" s="151" customFormat="1" ht="12.75" hidden="1">
      <c r="A76" s="147"/>
      <c r="B76" s="148"/>
      <c r="C76" s="147"/>
      <c r="D76" s="179" t="s">
        <v>52</v>
      </c>
      <c r="E76" s="180"/>
      <c r="F76" s="181" t="s">
        <v>53</v>
      </c>
      <c r="G76" s="179" t="s">
        <v>52</v>
      </c>
      <c r="H76" s="180"/>
      <c r="I76" s="180"/>
      <c r="J76" s="182" t="s">
        <v>53</v>
      </c>
      <c r="K76" s="180"/>
      <c r="L76" s="150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</row>
    <row r="77" spans="1:31" s="151" customFormat="1" ht="14.45" hidden="1" customHeight="1">
      <c r="A77" s="14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150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</row>
    <row r="78" spans="1:31" ht="11.25" hidden="1"/>
    <row r="79" spans="1:31" ht="11.25" hidden="1"/>
    <row r="80" spans="1:31" ht="11.25" hidden="1"/>
    <row r="81" spans="1:47" s="151" customFormat="1" ht="6.95" customHeight="1">
      <c r="A81" s="14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150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</row>
    <row r="82" spans="1:47" s="151" customFormat="1" ht="24.95" customHeight="1">
      <c r="A82" s="147"/>
      <c r="B82" s="148"/>
      <c r="C82" s="142" t="s">
        <v>142</v>
      </c>
      <c r="D82" s="147"/>
      <c r="E82" s="147"/>
      <c r="F82" s="147"/>
      <c r="G82" s="147"/>
      <c r="H82" s="147"/>
      <c r="I82" s="147"/>
      <c r="J82" s="147"/>
      <c r="K82" s="147"/>
      <c r="L82" s="150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47" s="151" customFormat="1" ht="6.95" customHeight="1">
      <c r="A83" s="147"/>
      <c r="B83" s="148"/>
      <c r="C83" s="147"/>
      <c r="D83" s="147"/>
      <c r="E83" s="147"/>
      <c r="F83" s="147"/>
      <c r="G83" s="147"/>
      <c r="H83" s="147"/>
      <c r="I83" s="147"/>
      <c r="J83" s="147"/>
      <c r="K83" s="147"/>
      <c r="L83" s="150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</row>
    <row r="84" spans="1:47" s="151" customFormat="1" ht="12" customHeight="1">
      <c r="A84" s="147"/>
      <c r="B84" s="148"/>
      <c r="C84" s="144" t="s">
        <v>16</v>
      </c>
      <c r="D84" s="147"/>
      <c r="E84" s="147"/>
      <c r="F84" s="147"/>
      <c r="G84" s="147"/>
      <c r="H84" s="147"/>
      <c r="I84" s="147"/>
      <c r="J84" s="147"/>
      <c r="K84" s="147"/>
      <c r="L84" s="150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</row>
    <row r="85" spans="1:47" s="151" customFormat="1" ht="16.5" customHeight="1">
      <c r="A85" s="147"/>
      <c r="B85" s="148"/>
      <c r="C85" s="147"/>
      <c r="D85" s="147"/>
      <c r="E85" s="145" t="str">
        <f>E7</f>
        <v>Rekonstrukce měnírny Sad Boženy Němcové</v>
      </c>
      <c r="F85" s="146"/>
      <c r="G85" s="146"/>
      <c r="H85" s="146"/>
      <c r="I85" s="147"/>
      <c r="J85" s="147"/>
      <c r="K85" s="147"/>
      <c r="L85" s="150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</row>
    <row r="86" spans="1:47" s="151" customFormat="1" ht="12" customHeight="1">
      <c r="A86" s="147"/>
      <c r="B86" s="148"/>
      <c r="C86" s="144" t="s">
        <v>138</v>
      </c>
      <c r="D86" s="147"/>
      <c r="E86" s="147"/>
      <c r="F86" s="147"/>
      <c r="G86" s="147"/>
      <c r="H86" s="147"/>
      <c r="I86" s="147"/>
      <c r="J86" s="147"/>
      <c r="K86" s="147"/>
      <c r="L86" s="150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</row>
    <row r="87" spans="1:47" s="151" customFormat="1" ht="16.5" customHeight="1">
      <c r="A87" s="147"/>
      <c r="B87" s="148"/>
      <c r="C87" s="147"/>
      <c r="D87" s="147"/>
      <c r="E87" s="152" t="str">
        <f>E9</f>
        <v>VRN - Vedlejší rozpočtové náklady</v>
      </c>
      <c r="F87" s="149"/>
      <c r="G87" s="149"/>
      <c r="H87" s="149"/>
      <c r="I87" s="147"/>
      <c r="J87" s="147"/>
      <c r="K87" s="147"/>
      <c r="L87" s="150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</row>
    <row r="88" spans="1:47" s="151" customFormat="1" ht="6.95" customHeight="1">
      <c r="A88" s="147"/>
      <c r="B88" s="148"/>
      <c r="C88" s="147"/>
      <c r="D88" s="147"/>
      <c r="E88" s="147"/>
      <c r="F88" s="147"/>
      <c r="G88" s="147"/>
      <c r="H88" s="147"/>
      <c r="I88" s="147"/>
      <c r="J88" s="147"/>
      <c r="K88" s="147"/>
      <c r="L88" s="150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</row>
    <row r="89" spans="1:47" s="151" customFormat="1" ht="12" customHeight="1">
      <c r="A89" s="147"/>
      <c r="B89" s="148"/>
      <c r="C89" s="144" t="s">
        <v>20</v>
      </c>
      <c r="D89" s="147"/>
      <c r="E89" s="147"/>
      <c r="F89" s="153" t="str">
        <f>F12</f>
        <v xml:space="preserve"> </v>
      </c>
      <c r="G89" s="147"/>
      <c r="H89" s="147"/>
      <c r="I89" s="144" t="s">
        <v>22</v>
      </c>
      <c r="J89" s="154" t="str">
        <f>IF(J12="","",J12)</f>
        <v>30. 6. 2020</v>
      </c>
      <c r="K89" s="147"/>
      <c r="L89" s="150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</row>
    <row r="90" spans="1:47" s="151" customFormat="1" ht="6.95" customHeight="1">
      <c r="A90" s="147"/>
      <c r="B90" s="148"/>
      <c r="C90" s="147"/>
      <c r="D90" s="147"/>
      <c r="E90" s="147"/>
      <c r="F90" s="147"/>
      <c r="G90" s="147"/>
      <c r="H90" s="147"/>
      <c r="I90" s="147"/>
      <c r="J90" s="147"/>
      <c r="K90" s="147"/>
      <c r="L90" s="150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</row>
    <row r="91" spans="1:47" s="151" customFormat="1" ht="15.2" customHeight="1">
      <c r="A91" s="147"/>
      <c r="B91" s="148"/>
      <c r="C91" s="144" t="s">
        <v>24</v>
      </c>
      <c r="D91" s="147"/>
      <c r="E91" s="147"/>
      <c r="F91" s="153" t="str">
        <f>E15</f>
        <v>Dopravní podnik Ostrava a.s.</v>
      </c>
      <c r="G91" s="147"/>
      <c r="H91" s="147"/>
      <c r="I91" s="144" t="s">
        <v>30</v>
      </c>
      <c r="J91" s="188" t="str">
        <f>E21</f>
        <v>Ing. Jaromír Ferdian</v>
      </c>
      <c r="K91" s="147"/>
      <c r="L91" s="150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</row>
    <row r="92" spans="1:47" s="151" customFormat="1" ht="15.2" customHeight="1">
      <c r="A92" s="147"/>
      <c r="B92" s="148"/>
      <c r="C92" s="144" t="s">
        <v>28</v>
      </c>
      <c r="D92" s="147"/>
      <c r="E92" s="147"/>
      <c r="F92" s="262" t="str">
        <f>IF(E18="","",E18)</f>
        <v>Vyplň údaj</v>
      </c>
      <c r="G92" s="147"/>
      <c r="H92" s="147"/>
      <c r="I92" s="144" t="s">
        <v>33</v>
      </c>
      <c r="J92" s="263" t="str">
        <f>E24</f>
        <v xml:space="preserve"> </v>
      </c>
      <c r="K92" s="147"/>
      <c r="L92" s="150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</row>
    <row r="93" spans="1:47" s="151" customFormat="1" ht="10.35" customHeight="1">
      <c r="A93" s="147"/>
      <c r="B93" s="148"/>
      <c r="C93" s="147"/>
      <c r="D93" s="147"/>
      <c r="E93" s="147"/>
      <c r="F93" s="147"/>
      <c r="G93" s="147"/>
      <c r="H93" s="147"/>
      <c r="I93" s="147"/>
      <c r="J93" s="147"/>
      <c r="K93" s="147"/>
      <c r="L93" s="150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</row>
    <row r="94" spans="1:47" s="151" customFormat="1" ht="29.25" customHeight="1">
      <c r="A94" s="147"/>
      <c r="B94" s="148"/>
      <c r="C94" s="189" t="s">
        <v>143</v>
      </c>
      <c r="D94" s="170"/>
      <c r="E94" s="170"/>
      <c r="F94" s="170"/>
      <c r="G94" s="170"/>
      <c r="H94" s="170"/>
      <c r="I94" s="170"/>
      <c r="J94" s="190" t="s">
        <v>144</v>
      </c>
      <c r="K94" s="170"/>
      <c r="L94" s="150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</row>
    <row r="95" spans="1:47" s="151" customFormat="1" ht="10.35" customHeight="1">
      <c r="A95" s="147"/>
      <c r="B95" s="148"/>
      <c r="C95" s="147"/>
      <c r="D95" s="147"/>
      <c r="E95" s="147"/>
      <c r="F95" s="147"/>
      <c r="G95" s="147"/>
      <c r="H95" s="147"/>
      <c r="I95" s="147"/>
      <c r="J95" s="147"/>
      <c r="K95" s="147"/>
      <c r="L95" s="150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</row>
    <row r="96" spans="1:47" s="151" customFormat="1" ht="22.9" customHeight="1">
      <c r="A96" s="147"/>
      <c r="B96" s="148"/>
      <c r="C96" s="191" t="s">
        <v>145</v>
      </c>
      <c r="D96" s="147"/>
      <c r="E96" s="147"/>
      <c r="F96" s="147"/>
      <c r="G96" s="147"/>
      <c r="H96" s="147"/>
      <c r="I96" s="147"/>
      <c r="J96" s="165">
        <f>J116</f>
        <v>0</v>
      </c>
      <c r="K96" s="147"/>
      <c r="L96" s="150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U96" s="138" t="s">
        <v>146</v>
      </c>
    </row>
    <row r="97" spans="1:31" s="151" customFormat="1" ht="21.75" customHeight="1">
      <c r="A97" s="147"/>
      <c r="B97" s="148"/>
      <c r="C97" s="147"/>
      <c r="D97" s="147"/>
      <c r="E97" s="147"/>
      <c r="F97" s="147"/>
      <c r="G97" s="147"/>
      <c r="H97" s="147"/>
      <c r="I97" s="147"/>
      <c r="J97" s="147"/>
      <c r="K97" s="147"/>
      <c r="L97" s="150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</row>
    <row r="98" spans="1:31" s="151" customFormat="1" ht="6.95" customHeight="1">
      <c r="A98" s="147"/>
      <c r="B98" s="184"/>
      <c r="C98" s="185"/>
      <c r="D98" s="185"/>
      <c r="E98" s="185"/>
      <c r="F98" s="185"/>
      <c r="G98" s="185"/>
      <c r="H98" s="185"/>
      <c r="I98" s="185"/>
      <c r="J98" s="185"/>
      <c r="K98" s="185"/>
      <c r="L98" s="150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</row>
    <row r="102" spans="1:31" s="151" customFormat="1" ht="6.95" customHeight="1">
      <c r="A102" s="147"/>
      <c r="B102" s="186"/>
      <c r="C102" s="187"/>
      <c r="D102" s="187"/>
      <c r="E102" s="187"/>
      <c r="F102" s="187"/>
      <c r="G102" s="187"/>
      <c r="H102" s="187"/>
      <c r="I102" s="187"/>
      <c r="J102" s="187"/>
      <c r="K102" s="187"/>
      <c r="L102" s="150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</row>
    <row r="103" spans="1:31" s="151" customFormat="1" ht="24.95" customHeight="1">
      <c r="A103" s="147"/>
      <c r="B103" s="148"/>
      <c r="C103" s="142" t="s">
        <v>172</v>
      </c>
      <c r="D103" s="147"/>
      <c r="E103" s="147"/>
      <c r="F103" s="147"/>
      <c r="G103" s="147"/>
      <c r="H103" s="147"/>
      <c r="I103" s="147"/>
      <c r="J103" s="147"/>
      <c r="K103" s="147"/>
      <c r="L103" s="150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</row>
    <row r="104" spans="1:31" s="151" customFormat="1" ht="6.95" customHeight="1">
      <c r="A104" s="147"/>
      <c r="B104" s="148"/>
      <c r="C104" s="147"/>
      <c r="D104" s="147"/>
      <c r="E104" s="147"/>
      <c r="F104" s="147"/>
      <c r="G104" s="147"/>
      <c r="H104" s="147"/>
      <c r="I104" s="147"/>
      <c r="J104" s="147"/>
      <c r="K104" s="147"/>
      <c r="L104" s="150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</row>
    <row r="105" spans="1:31" s="151" customFormat="1" ht="12" customHeight="1">
      <c r="A105" s="147"/>
      <c r="B105" s="148"/>
      <c r="C105" s="144" t="s">
        <v>16</v>
      </c>
      <c r="D105" s="147"/>
      <c r="E105" s="147"/>
      <c r="F105" s="147"/>
      <c r="G105" s="147"/>
      <c r="H105" s="147"/>
      <c r="I105" s="147"/>
      <c r="J105" s="147"/>
      <c r="K105" s="147"/>
      <c r="L105" s="150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</row>
    <row r="106" spans="1:31" s="151" customFormat="1" ht="16.5" customHeight="1">
      <c r="A106" s="147"/>
      <c r="B106" s="148"/>
      <c r="C106" s="147"/>
      <c r="D106" s="147"/>
      <c r="E106" s="145" t="str">
        <f>E7</f>
        <v>Rekonstrukce měnírny Sad Boženy Němcové</v>
      </c>
      <c r="F106" s="146"/>
      <c r="G106" s="146"/>
      <c r="H106" s="146"/>
      <c r="I106" s="147"/>
      <c r="J106" s="147"/>
      <c r="K106" s="147"/>
      <c r="L106" s="150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</row>
    <row r="107" spans="1:31" s="151" customFormat="1" ht="12" customHeight="1">
      <c r="A107" s="147"/>
      <c r="B107" s="148"/>
      <c r="C107" s="144" t="s">
        <v>138</v>
      </c>
      <c r="D107" s="147"/>
      <c r="E107" s="147"/>
      <c r="F107" s="147"/>
      <c r="G107" s="147"/>
      <c r="H107" s="147"/>
      <c r="I107" s="147"/>
      <c r="J107" s="147"/>
      <c r="K107" s="147"/>
      <c r="L107" s="150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</row>
    <row r="108" spans="1:31" s="151" customFormat="1" ht="16.5" customHeight="1">
      <c r="A108" s="147"/>
      <c r="B108" s="148"/>
      <c r="C108" s="147"/>
      <c r="D108" s="147"/>
      <c r="E108" s="152" t="str">
        <f>E9</f>
        <v>VRN - Vedlejší rozpočtové náklady</v>
      </c>
      <c r="F108" s="149"/>
      <c r="G108" s="149"/>
      <c r="H108" s="149"/>
      <c r="I108" s="147"/>
      <c r="J108" s="147"/>
      <c r="K108" s="147"/>
      <c r="L108" s="150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</row>
    <row r="109" spans="1:31" s="151" customFormat="1" ht="6.95" customHeight="1">
      <c r="A109" s="147"/>
      <c r="B109" s="148"/>
      <c r="C109" s="147"/>
      <c r="D109" s="147"/>
      <c r="E109" s="147"/>
      <c r="F109" s="147"/>
      <c r="G109" s="147"/>
      <c r="H109" s="147"/>
      <c r="I109" s="147"/>
      <c r="J109" s="147"/>
      <c r="K109" s="147"/>
      <c r="L109" s="150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</row>
    <row r="110" spans="1:31" s="151" customFormat="1" ht="12" customHeight="1">
      <c r="A110" s="147"/>
      <c r="B110" s="148"/>
      <c r="C110" s="144" t="s">
        <v>20</v>
      </c>
      <c r="D110" s="147"/>
      <c r="E110" s="147"/>
      <c r="F110" s="153" t="str">
        <f>F12</f>
        <v xml:space="preserve"> </v>
      </c>
      <c r="G110" s="147"/>
      <c r="H110" s="147"/>
      <c r="I110" s="144" t="s">
        <v>22</v>
      </c>
      <c r="J110" s="154" t="str">
        <f>IF(J12="","",J12)</f>
        <v>30. 6. 2020</v>
      </c>
      <c r="K110" s="147"/>
      <c r="L110" s="150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</row>
    <row r="111" spans="1:31" s="151" customFormat="1" ht="6.95" customHeight="1">
      <c r="A111" s="147"/>
      <c r="B111" s="148"/>
      <c r="C111" s="147"/>
      <c r="D111" s="147"/>
      <c r="E111" s="147"/>
      <c r="F111" s="147"/>
      <c r="G111" s="147"/>
      <c r="H111" s="147"/>
      <c r="I111" s="147"/>
      <c r="J111" s="147"/>
      <c r="K111" s="147"/>
      <c r="L111" s="150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</row>
    <row r="112" spans="1:31" s="151" customFormat="1" ht="15.2" customHeight="1">
      <c r="A112" s="147"/>
      <c r="B112" s="148"/>
      <c r="C112" s="144" t="s">
        <v>24</v>
      </c>
      <c r="D112" s="147"/>
      <c r="E112" s="147"/>
      <c r="F112" s="153" t="str">
        <f>E15</f>
        <v>Dopravní podnik Ostrava a.s.</v>
      </c>
      <c r="G112" s="147"/>
      <c r="H112" s="147"/>
      <c r="I112" s="144" t="s">
        <v>30</v>
      </c>
      <c r="J112" s="188" t="str">
        <f>E21</f>
        <v>Ing. Jaromír Ferdian</v>
      </c>
      <c r="K112" s="147"/>
      <c r="L112" s="150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</row>
    <row r="113" spans="1:65" s="151" customFormat="1" ht="15.2" customHeight="1">
      <c r="A113" s="147"/>
      <c r="B113" s="148"/>
      <c r="C113" s="144" t="s">
        <v>28</v>
      </c>
      <c r="D113" s="147"/>
      <c r="E113" s="147"/>
      <c r="F113" s="262" t="str">
        <f>IF(E18="","",E18)</f>
        <v>Vyplň údaj</v>
      </c>
      <c r="G113" s="147"/>
      <c r="H113" s="147"/>
      <c r="I113" s="144" t="s">
        <v>33</v>
      </c>
      <c r="J113" s="263" t="str">
        <f>E24</f>
        <v xml:space="preserve"> </v>
      </c>
      <c r="K113" s="147"/>
      <c r="L113" s="150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</row>
    <row r="114" spans="1:65" s="151" customFormat="1" ht="10.35" customHeight="1">
      <c r="A114" s="147"/>
      <c r="B114" s="148"/>
      <c r="C114" s="147"/>
      <c r="D114" s="147"/>
      <c r="E114" s="147"/>
      <c r="F114" s="147"/>
      <c r="G114" s="147"/>
      <c r="H114" s="147"/>
      <c r="I114" s="147"/>
      <c r="J114" s="147"/>
      <c r="K114" s="147"/>
      <c r="L114" s="150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</row>
    <row r="115" spans="1:65" s="212" customFormat="1" ht="29.25" customHeight="1">
      <c r="A115" s="202"/>
      <c r="B115" s="203"/>
      <c r="C115" s="204" t="s">
        <v>173</v>
      </c>
      <c r="D115" s="205" t="s">
        <v>62</v>
      </c>
      <c r="E115" s="205" t="s">
        <v>58</v>
      </c>
      <c r="F115" s="205" t="s">
        <v>59</v>
      </c>
      <c r="G115" s="205" t="s">
        <v>174</v>
      </c>
      <c r="H115" s="205" t="s">
        <v>175</v>
      </c>
      <c r="I115" s="205" t="s">
        <v>176</v>
      </c>
      <c r="J115" s="206" t="s">
        <v>144</v>
      </c>
      <c r="K115" s="207" t="s">
        <v>177</v>
      </c>
      <c r="L115" s="208"/>
      <c r="M115" s="209" t="s">
        <v>1</v>
      </c>
      <c r="N115" s="210" t="s">
        <v>41</v>
      </c>
      <c r="O115" s="210" t="s">
        <v>178</v>
      </c>
      <c r="P115" s="210" t="s">
        <v>179</v>
      </c>
      <c r="Q115" s="210" t="s">
        <v>180</v>
      </c>
      <c r="R115" s="210" t="s">
        <v>181</v>
      </c>
      <c r="S115" s="210" t="s">
        <v>182</v>
      </c>
      <c r="T115" s="211" t="s">
        <v>183</v>
      </c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</row>
    <row r="116" spans="1:65" s="151" customFormat="1" ht="22.9" customHeight="1">
      <c r="A116" s="147"/>
      <c r="B116" s="148"/>
      <c r="C116" s="213" t="s">
        <v>184</v>
      </c>
      <c r="D116" s="147"/>
      <c r="E116" s="147"/>
      <c r="F116" s="147"/>
      <c r="G116" s="147"/>
      <c r="H116" s="147"/>
      <c r="I116" s="147"/>
      <c r="J116" s="214">
        <f>BK116</f>
        <v>0</v>
      </c>
      <c r="K116" s="147"/>
      <c r="L116" s="148"/>
      <c r="M116" s="215"/>
      <c r="N116" s="216"/>
      <c r="O116" s="163"/>
      <c r="P116" s="217">
        <f>SUM(P117:P127)</f>
        <v>0</v>
      </c>
      <c r="Q116" s="163"/>
      <c r="R116" s="217">
        <f>SUM(R117:R127)</f>
        <v>0</v>
      </c>
      <c r="S116" s="163"/>
      <c r="T116" s="218">
        <f>SUM(T117:T127)</f>
        <v>0</v>
      </c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  <c r="AT116" s="138" t="s">
        <v>76</v>
      </c>
      <c r="AU116" s="138" t="s">
        <v>146</v>
      </c>
      <c r="BK116" s="219">
        <f>SUM(BK117:BK127)</f>
        <v>0</v>
      </c>
    </row>
    <row r="117" spans="1:65" s="151" customFormat="1" ht="16.5" customHeight="1">
      <c r="A117" s="147"/>
      <c r="B117" s="148"/>
      <c r="C117" s="233" t="s">
        <v>77</v>
      </c>
      <c r="D117" s="233" t="s">
        <v>189</v>
      </c>
      <c r="E117" s="234" t="s">
        <v>2801</v>
      </c>
      <c r="F117" s="235" t="s">
        <v>2802</v>
      </c>
      <c r="G117" s="236" t="s">
        <v>805</v>
      </c>
      <c r="H117" s="237">
        <v>1</v>
      </c>
      <c r="I117" s="88"/>
      <c r="J117" s="238">
        <f t="shared" ref="J117:J127" si="0">ROUND(I117*H117,2)</f>
        <v>0</v>
      </c>
      <c r="K117" s="239"/>
      <c r="L117" s="148"/>
      <c r="M117" s="240" t="s">
        <v>1</v>
      </c>
      <c r="N117" s="241" t="s">
        <v>42</v>
      </c>
      <c r="O117" s="242"/>
      <c r="P117" s="243">
        <f t="shared" ref="P117:P127" si="1">O117*H117</f>
        <v>0</v>
      </c>
      <c r="Q117" s="243">
        <v>0</v>
      </c>
      <c r="R117" s="243">
        <f t="shared" ref="R117:R127" si="2">Q117*H117</f>
        <v>0</v>
      </c>
      <c r="S117" s="243">
        <v>0</v>
      </c>
      <c r="T117" s="244">
        <f t="shared" ref="T117:T127" si="3">S117*H117</f>
        <v>0</v>
      </c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  <c r="AR117" s="245" t="s">
        <v>193</v>
      </c>
      <c r="AT117" s="245" t="s">
        <v>189</v>
      </c>
      <c r="AU117" s="245" t="s">
        <v>77</v>
      </c>
      <c r="AY117" s="138" t="s">
        <v>187</v>
      </c>
      <c r="BE117" s="246">
        <f t="shared" ref="BE117:BE127" si="4">IF(N117="základní",J117,0)</f>
        <v>0</v>
      </c>
      <c r="BF117" s="246">
        <f t="shared" ref="BF117:BF127" si="5">IF(N117="snížená",J117,0)</f>
        <v>0</v>
      </c>
      <c r="BG117" s="246">
        <f t="shared" ref="BG117:BG127" si="6">IF(N117="zákl. přenesená",J117,0)</f>
        <v>0</v>
      </c>
      <c r="BH117" s="246">
        <f t="shared" ref="BH117:BH127" si="7">IF(N117="sníž. přenesená",J117,0)</f>
        <v>0</v>
      </c>
      <c r="BI117" s="246">
        <f t="shared" ref="BI117:BI127" si="8">IF(N117="nulová",J117,0)</f>
        <v>0</v>
      </c>
      <c r="BJ117" s="138" t="s">
        <v>84</v>
      </c>
      <c r="BK117" s="246">
        <f t="shared" ref="BK117:BK127" si="9">ROUND(I117*H117,2)</f>
        <v>0</v>
      </c>
      <c r="BL117" s="138" t="s">
        <v>193</v>
      </c>
      <c r="BM117" s="245" t="s">
        <v>86</v>
      </c>
    </row>
    <row r="118" spans="1:65" s="151" customFormat="1" ht="16.5" customHeight="1">
      <c r="A118" s="147"/>
      <c r="B118" s="148"/>
      <c r="C118" s="233" t="s">
        <v>77</v>
      </c>
      <c r="D118" s="233" t="s">
        <v>189</v>
      </c>
      <c r="E118" s="234" t="s">
        <v>2803</v>
      </c>
      <c r="F118" s="235" t="s">
        <v>2804</v>
      </c>
      <c r="G118" s="236" t="s">
        <v>2752</v>
      </c>
      <c r="H118" s="237">
        <v>720</v>
      </c>
      <c r="I118" s="88"/>
      <c r="J118" s="238">
        <f t="shared" si="0"/>
        <v>0</v>
      </c>
      <c r="K118" s="239"/>
      <c r="L118" s="148"/>
      <c r="M118" s="240" t="s">
        <v>1</v>
      </c>
      <c r="N118" s="241" t="s">
        <v>42</v>
      </c>
      <c r="O118" s="242"/>
      <c r="P118" s="243">
        <f t="shared" si="1"/>
        <v>0</v>
      </c>
      <c r="Q118" s="243">
        <v>0</v>
      </c>
      <c r="R118" s="243">
        <f t="shared" si="2"/>
        <v>0</v>
      </c>
      <c r="S118" s="243">
        <v>0</v>
      </c>
      <c r="T118" s="244">
        <f t="shared" si="3"/>
        <v>0</v>
      </c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  <c r="AR118" s="245" t="s">
        <v>193</v>
      </c>
      <c r="AT118" s="245" t="s">
        <v>189</v>
      </c>
      <c r="AU118" s="245" t="s">
        <v>77</v>
      </c>
      <c r="AY118" s="138" t="s">
        <v>187</v>
      </c>
      <c r="BE118" s="246">
        <f t="shared" si="4"/>
        <v>0</v>
      </c>
      <c r="BF118" s="246">
        <f t="shared" si="5"/>
        <v>0</v>
      </c>
      <c r="BG118" s="246">
        <f t="shared" si="6"/>
        <v>0</v>
      </c>
      <c r="BH118" s="246">
        <f t="shared" si="7"/>
        <v>0</v>
      </c>
      <c r="BI118" s="246">
        <f t="shared" si="8"/>
        <v>0</v>
      </c>
      <c r="BJ118" s="138" t="s">
        <v>84</v>
      </c>
      <c r="BK118" s="246">
        <f t="shared" si="9"/>
        <v>0</v>
      </c>
      <c r="BL118" s="138" t="s">
        <v>193</v>
      </c>
      <c r="BM118" s="245" t="s">
        <v>193</v>
      </c>
    </row>
    <row r="119" spans="1:65" s="151" customFormat="1" ht="16.5" customHeight="1">
      <c r="A119" s="147"/>
      <c r="B119" s="148"/>
      <c r="C119" s="233" t="s">
        <v>77</v>
      </c>
      <c r="D119" s="233" t="s">
        <v>189</v>
      </c>
      <c r="E119" s="234" t="s">
        <v>2805</v>
      </c>
      <c r="F119" s="235" t="s">
        <v>2806</v>
      </c>
      <c r="G119" s="236" t="s">
        <v>2752</v>
      </c>
      <c r="H119" s="237">
        <v>240</v>
      </c>
      <c r="I119" s="88"/>
      <c r="J119" s="238">
        <f t="shared" si="0"/>
        <v>0</v>
      </c>
      <c r="K119" s="239"/>
      <c r="L119" s="148"/>
      <c r="M119" s="240" t="s">
        <v>1</v>
      </c>
      <c r="N119" s="241" t="s">
        <v>42</v>
      </c>
      <c r="O119" s="242"/>
      <c r="P119" s="243">
        <f t="shared" si="1"/>
        <v>0</v>
      </c>
      <c r="Q119" s="243">
        <v>0</v>
      </c>
      <c r="R119" s="243">
        <f t="shared" si="2"/>
        <v>0</v>
      </c>
      <c r="S119" s="243">
        <v>0</v>
      </c>
      <c r="T119" s="244">
        <f t="shared" si="3"/>
        <v>0</v>
      </c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  <c r="AR119" s="245" t="s">
        <v>193</v>
      </c>
      <c r="AT119" s="245" t="s">
        <v>189</v>
      </c>
      <c r="AU119" s="245" t="s">
        <v>77</v>
      </c>
      <c r="AY119" s="138" t="s">
        <v>187</v>
      </c>
      <c r="BE119" s="246">
        <f t="shared" si="4"/>
        <v>0</v>
      </c>
      <c r="BF119" s="246">
        <f t="shared" si="5"/>
        <v>0</v>
      </c>
      <c r="BG119" s="246">
        <f t="shared" si="6"/>
        <v>0</v>
      </c>
      <c r="BH119" s="246">
        <f t="shared" si="7"/>
        <v>0</v>
      </c>
      <c r="BI119" s="246">
        <f t="shared" si="8"/>
        <v>0</v>
      </c>
      <c r="BJ119" s="138" t="s">
        <v>84</v>
      </c>
      <c r="BK119" s="246">
        <f t="shared" si="9"/>
        <v>0</v>
      </c>
      <c r="BL119" s="138" t="s">
        <v>193</v>
      </c>
      <c r="BM119" s="245" t="s">
        <v>211</v>
      </c>
    </row>
    <row r="120" spans="1:65" s="151" customFormat="1" ht="16.5" customHeight="1">
      <c r="A120" s="147"/>
      <c r="B120" s="148"/>
      <c r="C120" s="233" t="s">
        <v>77</v>
      </c>
      <c r="D120" s="233" t="s">
        <v>189</v>
      </c>
      <c r="E120" s="234" t="s">
        <v>2807</v>
      </c>
      <c r="F120" s="235" t="s">
        <v>2808</v>
      </c>
      <c r="G120" s="236" t="s">
        <v>2752</v>
      </c>
      <c r="H120" s="237">
        <v>300</v>
      </c>
      <c r="I120" s="88"/>
      <c r="J120" s="238">
        <f t="shared" si="0"/>
        <v>0</v>
      </c>
      <c r="K120" s="239"/>
      <c r="L120" s="148"/>
      <c r="M120" s="240" t="s">
        <v>1</v>
      </c>
      <c r="N120" s="241" t="s">
        <v>42</v>
      </c>
      <c r="O120" s="242"/>
      <c r="P120" s="243">
        <f t="shared" si="1"/>
        <v>0</v>
      </c>
      <c r="Q120" s="243">
        <v>0</v>
      </c>
      <c r="R120" s="243">
        <f t="shared" si="2"/>
        <v>0</v>
      </c>
      <c r="S120" s="243">
        <v>0</v>
      </c>
      <c r="T120" s="244">
        <f t="shared" si="3"/>
        <v>0</v>
      </c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R120" s="245" t="s">
        <v>193</v>
      </c>
      <c r="AT120" s="245" t="s">
        <v>189</v>
      </c>
      <c r="AU120" s="245" t="s">
        <v>77</v>
      </c>
      <c r="AY120" s="138" t="s">
        <v>187</v>
      </c>
      <c r="BE120" s="246">
        <f t="shared" si="4"/>
        <v>0</v>
      </c>
      <c r="BF120" s="246">
        <f t="shared" si="5"/>
        <v>0</v>
      </c>
      <c r="BG120" s="246">
        <f t="shared" si="6"/>
        <v>0</v>
      </c>
      <c r="BH120" s="246">
        <f t="shared" si="7"/>
        <v>0</v>
      </c>
      <c r="BI120" s="246">
        <f t="shared" si="8"/>
        <v>0</v>
      </c>
      <c r="BJ120" s="138" t="s">
        <v>84</v>
      </c>
      <c r="BK120" s="246">
        <f t="shared" si="9"/>
        <v>0</v>
      </c>
      <c r="BL120" s="138" t="s">
        <v>193</v>
      </c>
      <c r="BM120" s="245" t="s">
        <v>219</v>
      </c>
    </row>
    <row r="121" spans="1:65" s="151" customFormat="1" ht="21.75" customHeight="1">
      <c r="A121" s="147"/>
      <c r="B121" s="148"/>
      <c r="C121" s="233" t="s">
        <v>77</v>
      </c>
      <c r="D121" s="233" t="s">
        <v>189</v>
      </c>
      <c r="E121" s="234" t="s">
        <v>2809</v>
      </c>
      <c r="F121" s="235" t="s">
        <v>2810</v>
      </c>
      <c r="G121" s="236" t="s">
        <v>805</v>
      </c>
      <c r="H121" s="237">
        <v>1</v>
      </c>
      <c r="I121" s="88"/>
      <c r="J121" s="238">
        <f t="shared" si="0"/>
        <v>0</v>
      </c>
      <c r="K121" s="239"/>
      <c r="L121" s="148"/>
      <c r="M121" s="240" t="s">
        <v>1</v>
      </c>
      <c r="N121" s="241" t="s">
        <v>42</v>
      </c>
      <c r="O121" s="242"/>
      <c r="P121" s="243">
        <f t="shared" si="1"/>
        <v>0</v>
      </c>
      <c r="Q121" s="243">
        <v>0</v>
      </c>
      <c r="R121" s="243">
        <f t="shared" si="2"/>
        <v>0</v>
      </c>
      <c r="S121" s="243">
        <v>0</v>
      </c>
      <c r="T121" s="244">
        <f t="shared" si="3"/>
        <v>0</v>
      </c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R121" s="245" t="s">
        <v>193</v>
      </c>
      <c r="AT121" s="245" t="s">
        <v>189</v>
      </c>
      <c r="AU121" s="245" t="s">
        <v>77</v>
      </c>
      <c r="AY121" s="138" t="s">
        <v>187</v>
      </c>
      <c r="BE121" s="246">
        <f t="shared" si="4"/>
        <v>0</v>
      </c>
      <c r="BF121" s="246">
        <f t="shared" si="5"/>
        <v>0</v>
      </c>
      <c r="BG121" s="246">
        <f t="shared" si="6"/>
        <v>0</v>
      </c>
      <c r="BH121" s="246">
        <f t="shared" si="7"/>
        <v>0</v>
      </c>
      <c r="BI121" s="246">
        <f t="shared" si="8"/>
        <v>0</v>
      </c>
      <c r="BJ121" s="138" t="s">
        <v>84</v>
      </c>
      <c r="BK121" s="246">
        <f t="shared" si="9"/>
        <v>0</v>
      </c>
      <c r="BL121" s="138" t="s">
        <v>193</v>
      </c>
      <c r="BM121" s="245" t="s">
        <v>229</v>
      </c>
    </row>
    <row r="122" spans="1:65" s="151" customFormat="1" ht="16.5" customHeight="1">
      <c r="A122" s="147"/>
      <c r="B122" s="148"/>
      <c r="C122" s="233" t="s">
        <v>77</v>
      </c>
      <c r="D122" s="233" t="s">
        <v>189</v>
      </c>
      <c r="E122" s="234" t="s">
        <v>2811</v>
      </c>
      <c r="F122" s="235" t="s">
        <v>2812</v>
      </c>
      <c r="G122" s="236" t="s">
        <v>805</v>
      </c>
      <c r="H122" s="237">
        <v>1</v>
      </c>
      <c r="I122" s="88"/>
      <c r="J122" s="238">
        <f t="shared" si="0"/>
        <v>0</v>
      </c>
      <c r="K122" s="239"/>
      <c r="L122" s="148"/>
      <c r="M122" s="240" t="s">
        <v>1</v>
      </c>
      <c r="N122" s="241" t="s">
        <v>42</v>
      </c>
      <c r="O122" s="242"/>
      <c r="P122" s="243">
        <f t="shared" si="1"/>
        <v>0</v>
      </c>
      <c r="Q122" s="243">
        <v>0</v>
      </c>
      <c r="R122" s="243">
        <f t="shared" si="2"/>
        <v>0</v>
      </c>
      <c r="S122" s="243">
        <v>0</v>
      </c>
      <c r="T122" s="244">
        <f t="shared" si="3"/>
        <v>0</v>
      </c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R122" s="245" t="s">
        <v>193</v>
      </c>
      <c r="AT122" s="245" t="s">
        <v>189</v>
      </c>
      <c r="AU122" s="245" t="s">
        <v>77</v>
      </c>
      <c r="AY122" s="138" t="s">
        <v>187</v>
      </c>
      <c r="BE122" s="246">
        <f t="shared" si="4"/>
        <v>0</v>
      </c>
      <c r="BF122" s="246">
        <f t="shared" si="5"/>
        <v>0</v>
      </c>
      <c r="BG122" s="246">
        <f t="shared" si="6"/>
        <v>0</v>
      </c>
      <c r="BH122" s="246">
        <f t="shared" si="7"/>
        <v>0</v>
      </c>
      <c r="BI122" s="246">
        <f t="shared" si="8"/>
        <v>0</v>
      </c>
      <c r="BJ122" s="138" t="s">
        <v>84</v>
      </c>
      <c r="BK122" s="246">
        <f t="shared" si="9"/>
        <v>0</v>
      </c>
      <c r="BL122" s="138" t="s">
        <v>193</v>
      </c>
      <c r="BM122" s="245" t="s">
        <v>237</v>
      </c>
    </row>
    <row r="123" spans="1:65" s="151" customFormat="1" ht="21.75" customHeight="1">
      <c r="A123" s="147"/>
      <c r="B123" s="148"/>
      <c r="C123" s="233" t="s">
        <v>77</v>
      </c>
      <c r="D123" s="233" t="s">
        <v>189</v>
      </c>
      <c r="E123" s="234" t="s">
        <v>2813</v>
      </c>
      <c r="F123" s="235" t="s">
        <v>2814</v>
      </c>
      <c r="G123" s="236" t="s">
        <v>805</v>
      </c>
      <c r="H123" s="237">
        <v>1</v>
      </c>
      <c r="I123" s="88"/>
      <c r="J123" s="238">
        <f t="shared" si="0"/>
        <v>0</v>
      </c>
      <c r="K123" s="239"/>
      <c r="L123" s="148"/>
      <c r="M123" s="240" t="s">
        <v>1</v>
      </c>
      <c r="N123" s="241" t="s">
        <v>42</v>
      </c>
      <c r="O123" s="242"/>
      <c r="P123" s="243">
        <f t="shared" si="1"/>
        <v>0</v>
      </c>
      <c r="Q123" s="243">
        <v>0</v>
      </c>
      <c r="R123" s="243">
        <f t="shared" si="2"/>
        <v>0</v>
      </c>
      <c r="S123" s="243">
        <v>0</v>
      </c>
      <c r="T123" s="244">
        <f t="shared" si="3"/>
        <v>0</v>
      </c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  <c r="AR123" s="245" t="s">
        <v>193</v>
      </c>
      <c r="AT123" s="245" t="s">
        <v>189</v>
      </c>
      <c r="AU123" s="245" t="s">
        <v>77</v>
      </c>
      <c r="AY123" s="138" t="s">
        <v>187</v>
      </c>
      <c r="BE123" s="246">
        <f t="shared" si="4"/>
        <v>0</v>
      </c>
      <c r="BF123" s="246">
        <f t="shared" si="5"/>
        <v>0</v>
      </c>
      <c r="BG123" s="246">
        <f t="shared" si="6"/>
        <v>0</v>
      </c>
      <c r="BH123" s="246">
        <f t="shared" si="7"/>
        <v>0</v>
      </c>
      <c r="BI123" s="246">
        <f t="shared" si="8"/>
        <v>0</v>
      </c>
      <c r="BJ123" s="138" t="s">
        <v>84</v>
      </c>
      <c r="BK123" s="246">
        <f t="shared" si="9"/>
        <v>0</v>
      </c>
      <c r="BL123" s="138" t="s">
        <v>193</v>
      </c>
      <c r="BM123" s="245" t="s">
        <v>245</v>
      </c>
    </row>
    <row r="124" spans="1:65" s="151" customFormat="1" ht="21.75" customHeight="1">
      <c r="A124" s="147"/>
      <c r="B124" s="148"/>
      <c r="C124" s="233" t="s">
        <v>77</v>
      </c>
      <c r="D124" s="233" t="s">
        <v>189</v>
      </c>
      <c r="E124" s="234" t="s">
        <v>2815</v>
      </c>
      <c r="F124" s="235" t="s">
        <v>2816</v>
      </c>
      <c r="G124" s="236" t="s">
        <v>805</v>
      </c>
      <c r="H124" s="237">
        <v>1</v>
      </c>
      <c r="I124" s="88"/>
      <c r="J124" s="238">
        <f t="shared" si="0"/>
        <v>0</v>
      </c>
      <c r="K124" s="239"/>
      <c r="L124" s="148"/>
      <c r="M124" s="240" t="s">
        <v>1</v>
      </c>
      <c r="N124" s="241" t="s">
        <v>42</v>
      </c>
      <c r="O124" s="242"/>
      <c r="P124" s="243">
        <f t="shared" si="1"/>
        <v>0</v>
      </c>
      <c r="Q124" s="243">
        <v>0</v>
      </c>
      <c r="R124" s="243">
        <f t="shared" si="2"/>
        <v>0</v>
      </c>
      <c r="S124" s="243">
        <v>0</v>
      </c>
      <c r="T124" s="244">
        <f t="shared" si="3"/>
        <v>0</v>
      </c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R124" s="245" t="s">
        <v>193</v>
      </c>
      <c r="AT124" s="245" t="s">
        <v>189</v>
      </c>
      <c r="AU124" s="245" t="s">
        <v>77</v>
      </c>
      <c r="AY124" s="138" t="s">
        <v>187</v>
      </c>
      <c r="BE124" s="246">
        <f t="shared" si="4"/>
        <v>0</v>
      </c>
      <c r="BF124" s="246">
        <f t="shared" si="5"/>
        <v>0</v>
      </c>
      <c r="BG124" s="246">
        <f t="shared" si="6"/>
        <v>0</v>
      </c>
      <c r="BH124" s="246">
        <f t="shared" si="7"/>
        <v>0</v>
      </c>
      <c r="BI124" s="246">
        <f t="shared" si="8"/>
        <v>0</v>
      </c>
      <c r="BJ124" s="138" t="s">
        <v>84</v>
      </c>
      <c r="BK124" s="246">
        <f t="shared" si="9"/>
        <v>0</v>
      </c>
      <c r="BL124" s="138" t="s">
        <v>193</v>
      </c>
      <c r="BM124" s="245" t="s">
        <v>252</v>
      </c>
    </row>
    <row r="125" spans="1:65" s="151" customFormat="1" ht="16.5" customHeight="1">
      <c r="A125" s="147"/>
      <c r="B125" s="148"/>
      <c r="C125" s="233" t="s">
        <v>77</v>
      </c>
      <c r="D125" s="233" t="s">
        <v>189</v>
      </c>
      <c r="E125" s="234" t="s">
        <v>2817</v>
      </c>
      <c r="F125" s="235" t="s">
        <v>2818</v>
      </c>
      <c r="G125" s="236" t="s">
        <v>805</v>
      </c>
      <c r="H125" s="237">
        <v>1</v>
      </c>
      <c r="I125" s="88"/>
      <c r="J125" s="238">
        <f t="shared" si="0"/>
        <v>0</v>
      </c>
      <c r="K125" s="239"/>
      <c r="L125" s="148"/>
      <c r="M125" s="240" t="s">
        <v>1</v>
      </c>
      <c r="N125" s="241" t="s">
        <v>42</v>
      </c>
      <c r="O125" s="242"/>
      <c r="P125" s="243">
        <f t="shared" si="1"/>
        <v>0</v>
      </c>
      <c r="Q125" s="243">
        <v>0</v>
      </c>
      <c r="R125" s="243">
        <f t="shared" si="2"/>
        <v>0</v>
      </c>
      <c r="S125" s="243">
        <v>0</v>
      </c>
      <c r="T125" s="244">
        <f t="shared" si="3"/>
        <v>0</v>
      </c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R125" s="245" t="s">
        <v>193</v>
      </c>
      <c r="AT125" s="245" t="s">
        <v>189</v>
      </c>
      <c r="AU125" s="245" t="s">
        <v>77</v>
      </c>
      <c r="AY125" s="138" t="s">
        <v>187</v>
      </c>
      <c r="BE125" s="246">
        <f t="shared" si="4"/>
        <v>0</v>
      </c>
      <c r="BF125" s="246">
        <f t="shared" si="5"/>
        <v>0</v>
      </c>
      <c r="BG125" s="246">
        <f t="shared" si="6"/>
        <v>0</v>
      </c>
      <c r="BH125" s="246">
        <f t="shared" si="7"/>
        <v>0</v>
      </c>
      <c r="BI125" s="246">
        <f t="shared" si="8"/>
        <v>0</v>
      </c>
      <c r="BJ125" s="138" t="s">
        <v>84</v>
      </c>
      <c r="BK125" s="246">
        <f t="shared" si="9"/>
        <v>0</v>
      </c>
      <c r="BL125" s="138" t="s">
        <v>193</v>
      </c>
      <c r="BM125" s="245" t="s">
        <v>260</v>
      </c>
    </row>
    <row r="126" spans="1:65" s="151" customFormat="1" ht="21.75" customHeight="1">
      <c r="A126" s="147"/>
      <c r="B126" s="148"/>
      <c r="C126" s="233" t="s">
        <v>84</v>
      </c>
      <c r="D126" s="233" t="s">
        <v>189</v>
      </c>
      <c r="E126" s="234" t="s">
        <v>2819</v>
      </c>
      <c r="F126" s="235" t="s">
        <v>2820</v>
      </c>
      <c r="G126" s="236" t="s">
        <v>805</v>
      </c>
      <c r="H126" s="237">
        <v>1</v>
      </c>
      <c r="I126" s="88"/>
      <c r="J126" s="238">
        <f t="shared" si="0"/>
        <v>0</v>
      </c>
      <c r="K126" s="239"/>
      <c r="L126" s="148"/>
      <c r="M126" s="240" t="s">
        <v>1</v>
      </c>
      <c r="N126" s="241" t="s">
        <v>42</v>
      </c>
      <c r="O126" s="242"/>
      <c r="P126" s="243">
        <f t="shared" si="1"/>
        <v>0</v>
      </c>
      <c r="Q126" s="243">
        <v>0</v>
      </c>
      <c r="R126" s="243">
        <f t="shared" si="2"/>
        <v>0</v>
      </c>
      <c r="S126" s="243">
        <v>0</v>
      </c>
      <c r="T126" s="244">
        <f t="shared" si="3"/>
        <v>0</v>
      </c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R126" s="245" t="s">
        <v>193</v>
      </c>
      <c r="AT126" s="245" t="s">
        <v>189</v>
      </c>
      <c r="AU126" s="245" t="s">
        <v>77</v>
      </c>
      <c r="AY126" s="138" t="s">
        <v>187</v>
      </c>
      <c r="BE126" s="246">
        <f t="shared" si="4"/>
        <v>0</v>
      </c>
      <c r="BF126" s="246">
        <f t="shared" si="5"/>
        <v>0</v>
      </c>
      <c r="BG126" s="246">
        <f t="shared" si="6"/>
        <v>0</v>
      </c>
      <c r="BH126" s="246">
        <f t="shared" si="7"/>
        <v>0</v>
      </c>
      <c r="BI126" s="246">
        <f t="shared" si="8"/>
        <v>0</v>
      </c>
      <c r="BJ126" s="138" t="s">
        <v>84</v>
      </c>
      <c r="BK126" s="246">
        <f t="shared" si="9"/>
        <v>0</v>
      </c>
      <c r="BL126" s="138" t="s">
        <v>193</v>
      </c>
      <c r="BM126" s="245" t="s">
        <v>2821</v>
      </c>
    </row>
    <row r="127" spans="1:65" s="151" customFormat="1" ht="21.75" customHeight="1">
      <c r="A127" s="147"/>
      <c r="B127" s="148"/>
      <c r="C127" s="233" t="s">
        <v>86</v>
      </c>
      <c r="D127" s="233" t="s">
        <v>189</v>
      </c>
      <c r="E127" s="234" t="s">
        <v>2822</v>
      </c>
      <c r="F127" s="235" t="s">
        <v>2823</v>
      </c>
      <c r="G127" s="236" t="s">
        <v>805</v>
      </c>
      <c r="H127" s="237">
        <v>2</v>
      </c>
      <c r="I127" s="88"/>
      <c r="J127" s="238">
        <f t="shared" si="0"/>
        <v>0</v>
      </c>
      <c r="K127" s="239"/>
      <c r="L127" s="148"/>
      <c r="M127" s="257" t="s">
        <v>1</v>
      </c>
      <c r="N127" s="258" t="s">
        <v>42</v>
      </c>
      <c r="O127" s="259"/>
      <c r="P127" s="260">
        <f t="shared" si="1"/>
        <v>0</v>
      </c>
      <c r="Q127" s="260">
        <v>0</v>
      </c>
      <c r="R127" s="260">
        <f t="shared" si="2"/>
        <v>0</v>
      </c>
      <c r="S127" s="260">
        <v>0</v>
      </c>
      <c r="T127" s="261">
        <f t="shared" si="3"/>
        <v>0</v>
      </c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R127" s="245" t="s">
        <v>193</v>
      </c>
      <c r="AT127" s="245" t="s">
        <v>189</v>
      </c>
      <c r="AU127" s="245" t="s">
        <v>77</v>
      </c>
      <c r="AY127" s="138" t="s">
        <v>187</v>
      </c>
      <c r="BE127" s="246">
        <f t="shared" si="4"/>
        <v>0</v>
      </c>
      <c r="BF127" s="246">
        <f t="shared" si="5"/>
        <v>0</v>
      </c>
      <c r="BG127" s="246">
        <f t="shared" si="6"/>
        <v>0</v>
      </c>
      <c r="BH127" s="246">
        <f t="shared" si="7"/>
        <v>0</v>
      </c>
      <c r="BI127" s="246">
        <f t="shared" si="8"/>
        <v>0</v>
      </c>
      <c r="BJ127" s="138" t="s">
        <v>84</v>
      </c>
      <c r="BK127" s="246">
        <f t="shared" si="9"/>
        <v>0</v>
      </c>
      <c r="BL127" s="138" t="s">
        <v>193</v>
      </c>
      <c r="BM127" s="245" t="s">
        <v>2824</v>
      </c>
    </row>
    <row r="128" spans="1:65" s="151" customFormat="1" ht="6.95" customHeight="1">
      <c r="A128" s="147"/>
      <c r="B128" s="184"/>
      <c r="C128" s="185"/>
      <c r="D128" s="185"/>
      <c r="E128" s="185"/>
      <c r="F128" s="185"/>
      <c r="G128" s="185"/>
      <c r="H128" s="185"/>
      <c r="I128" s="185"/>
      <c r="J128" s="185"/>
      <c r="K128" s="185"/>
      <c r="L128" s="148"/>
      <c r="M128" s="147"/>
      <c r="O128" s="147"/>
      <c r="P128" s="147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</row>
  </sheetData>
  <sheetProtection algorithmName="SHA-512" hashValue="Nohk5ZU1ph+0iA0ZQMQlFgZizS1CuRqFxO5tyILe0qo9Tsow/Iv1uaIZGneiFzy0ZEoVwRARiezf0lHoMH0UTA==" saltValue="24maBvzpl983qm2lQ8MIKQ==" spinCount="100000" sheet="1" objects="1" scenarios="1"/>
  <autoFilter ref="C115:K127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49"/>
  <sheetViews>
    <sheetView showGridLines="0" topLeftCell="A120" workbookViewId="0">
      <selection activeCell="F150" sqref="F150"/>
    </sheetView>
  </sheetViews>
  <sheetFormatPr defaultRowHeight="15"/>
  <cols>
    <col min="1" max="1" width="8.33203125" style="135" customWidth="1"/>
    <col min="2" max="2" width="1.1640625" style="135" customWidth="1"/>
    <col min="3" max="3" width="4.1640625" style="135" customWidth="1"/>
    <col min="4" max="4" width="4.33203125" style="135" customWidth="1"/>
    <col min="5" max="5" width="17.1640625" style="135" customWidth="1"/>
    <col min="6" max="6" width="50.83203125" style="135" customWidth="1"/>
    <col min="7" max="7" width="7.5" style="135" customWidth="1"/>
    <col min="8" max="8" width="14" style="135" customWidth="1"/>
    <col min="9" max="9" width="15.83203125" style="135" customWidth="1"/>
    <col min="10" max="10" width="22.33203125" style="135" customWidth="1"/>
    <col min="11" max="11" width="22.33203125" style="135" hidden="1" customWidth="1"/>
    <col min="12" max="12" width="9.33203125" style="135" customWidth="1"/>
    <col min="13" max="13" width="10.83203125" style="135" hidden="1" customWidth="1"/>
    <col min="14" max="14" width="9.33203125" style="135" hidden="1"/>
    <col min="15" max="20" width="14.1640625" style="135" hidden="1" customWidth="1"/>
    <col min="21" max="21" width="16.33203125" style="135" hidden="1" customWidth="1"/>
    <col min="22" max="22" width="12.33203125" style="135" customWidth="1"/>
    <col min="23" max="23" width="16.33203125" style="135" customWidth="1"/>
    <col min="24" max="24" width="12.33203125" style="135" customWidth="1"/>
    <col min="25" max="25" width="15" style="135" customWidth="1"/>
    <col min="26" max="26" width="11" style="135" customWidth="1"/>
    <col min="27" max="27" width="15" style="135" customWidth="1"/>
    <col min="28" max="28" width="16.33203125" style="135" customWidth="1"/>
    <col min="29" max="29" width="11" style="135" customWidth="1"/>
    <col min="30" max="30" width="15" style="135" customWidth="1"/>
    <col min="31" max="31" width="16.33203125" style="135" customWidth="1"/>
    <col min="32" max="43" width="9.33203125" style="135"/>
    <col min="44" max="65" width="9.33203125" style="135" hidden="1"/>
    <col min="66" max="16384" width="9.33203125" style="135"/>
  </cols>
  <sheetData>
    <row r="2" spans="1:46" ht="36.950000000000003" customHeight="1">
      <c r="L2" s="136" t="s">
        <v>5</v>
      </c>
      <c r="M2" s="137"/>
      <c r="N2" s="137"/>
      <c r="O2" s="137"/>
      <c r="P2" s="137"/>
      <c r="Q2" s="137"/>
      <c r="R2" s="137"/>
      <c r="S2" s="137"/>
      <c r="T2" s="137"/>
      <c r="U2" s="137"/>
      <c r="V2" s="137"/>
      <c r="AT2" s="138" t="s">
        <v>91</v>
      </c>
    </row>
    <row r="3" spans="1:46" ht="6.95" hidden="1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1"/>
      <c r="AT3" s="138" t="s">
        <v>86</v>
      </c>
    </row>
    <row r="4" spans="1:46" ht="24.95" hidden="1" customHeight="1">
      <c r="B4" s="141"/>
      <c r="D4" s="142" t="s">
        <v>137</v>
      </c>
      <c r="L4" s="141"/>
      <c r="M4" s="143" t="s">
        <v>10</v>
      </c>
      <c r="AT4" s="138" t="s">
        <v>3</v>
      </c>
    </row>
    <row r="5" spans="1:46" ht="6.95" hidden="1" customHeight="1">
      <c r="B5" s="141"/>
      <c r="L5" s="141"/>
    </row>
    <row r="6" spans="1:46" ht="12" hidden="1" customHeight="1">
      <c r="B6" s="141"/>
      <c r="D6" s="144" t="s">
        <v>16</v>
      </c>
      <c r="L6" s="141"/>
    </row>
    <row r="7" spans="1:46" ht="16.5" hidden="1" customHeight="1">
      <c r="B7" s="141"/>
      <c r="E7" s="145" t="str">
        <f>'Rekapitulace stavby'!K6</f>
        <v>Rekonstrukce měnírny Sad Boženy Němcové</v>
      </c>
      <c r="F7" s="146"/>
      <c r="G7" s="146"/>
      <c r="H7" s="146"/>
      <c r="L7" s="141"/>
    </row>
    <row r="8" spans="1:46" ht="12" hidden="1" customHeight="1">
      <c r="B8" s="141"/>
      <c r="D8" s="144" t="s">
        <v>138</v>
      </c>
      <c r="L8" s="141"/>
    </row>
    <row r="9" spans="1:46" s="151" customFormat="1" ht="16.5" hidden="1" customHeight="1">
      <c r="A9" s="147"/>
      <c r="B9" s="148"/>
      <c r="C9" s="147"/>
      <c r="D9" s="147"/>
      <c r="E9" s="145" t="s">
        <v>139</v>
      </c>
      <c r="F9" s="149"/>
      <c r="G9" s="149"/>
      <c r="H9" s="149"/>
      <c r="I9" s="147"/>
      <c r="J9" s="147"/>
      <c r="K9" s="147"/>
      <c r="L9" s="150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</row>
    <row r="10" spans="1:46" s="151" customFormat="1" ht="12" hidden="1" customHeight="1">
      <c r="A10" s="147"/>
      <c r="B10" s="148"/>
      <c r="C10" s="147"/>
      <c r="D10" s="144" t="s">
        <v>140</v>
      </c>
      <c r="E10" s="147"/>
      <c r="F10" s="147"/>
      <c r="G10" s="147"/>
      <c r="H10" s="147"/>
      <c r="I10" s="147"/>
      <c r="J10" s="147"/>
      <c r="K10" s="147"/>
      <c r="L10" s="150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</row>
    <row r="11" spans="1:46" s="151" customFormat="1" ht="30" hidden="1" customHeight="1">
      <c r="A11" s="147"/>
      <c r="B11" s="148"/>
      <c r="C11" s="147"/>
      <c r="D11" s="147"/>
      <c r="E11" s="152" t="s">
        <v>141</v>
      </c>
      <c r="F11" s="149"/>
      <c r="G11" s="149"/>
      <c r="H11" s="149"/>
      <c r="I11" s="147"/>
      <c r="J11" s="147"/>
      <c r="K11" s="147"/>
      <c r="L11" s="150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</row>
    <row r="12" spans="1:46" s="151" customFormat="1" ht="11.25" hidden="1">
      <c r="A12" s="147"/>
      <c r="B12" s="148"/>
      <c r="C12" s="147"/>
      <c r="D12" s="147"/>
      <c r="E12" s="147"/>
      <c r="F12" s="147"/>
      <c r="G12" s="147"/>
      <c r="H12" s="147"/>
      <c r="I12" s="147"/>
      <c r="J12" s="147"/>
      <c r="K12" s="147"/>
      <c r="L12" s="150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</row>
    <row r="13" spans="1:46" s="151" customFormat="1" ht="12" hidden="1" customHeight="1">
      <c r="A13" s="147"/>
      <c r="B13" s="148"/>
      <c r="C13" s="147"/>
      <c r="D13" s="144" t="s">
        <v>18</v>
      </c>
      <c r="E13" s="147"/>
      <c r="F13" s="153" t="s">
        <v>1</v>
      </c>
      <c r="G13" s="147"/>
      <c r="H13" s="147"/>
      <c r="I13" s="144" t="s">
        <v>19</v>
      </c>
      <c r="J13" s="153" t="s">
        <v>1</v>
      </c>
      <c r="K13" s="147"/>
      <c r="L13" s="150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</row>
    <row r="14" spans="1:46" s="151" customFormat="1" ht="12" hidden="1" customHeight="1">
      <c r="A14" s="147"/>
      <c r="B14" s="148"/>
      <c r="C14" s="147"/>
      <c r="D14" s="144" t="s">
        <v>20</v>
      </c>
      <c r="E14" s="147"/>
      <c r="F14" s="153" t="s">
        <v>34</v>
      </c>
      <c r="G14" s="147"/>
      <c r="H14" s="147"/>
      <c r="I14" s="144" t="s">
        <v>22</v>
      </c>
      <c r="J14" s="154" t="str">
        <f>'Rekapitulace stavby'!AN8</f>
        <v>30. 6. 2020</v>
      </c>
      <c r="K14" s="147"/>
      <c r="L14" s="150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</row>
    <row r="15" spans="1:46" s="151" customFormat="1" ht="10.9" hidden="1" customHeight="1">
      <c r="A15" s="147"/>
      <c r="B15" s="148"/>
      <c r="C15" s="147"/>
      <c r="D15" s="147"/>
      <c r="E15" s="147"/>
      <c r="F15" s="147"/>
      <c r="G15" s="147"/>
      <c r="H15" s="147"/>
      <c r="I15" s="147"/>
      <c r="J15" s="147"/>
      <c r="K15" s="147"/>
      <c r="L15" s="150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</row>
    <row r="16" spans="1:46" s="151" customFormat="1" ht="12" hidden="1" customHeight="1">
      <c r="A16" s="147"/>
      <c r="B16" s="148"/>
      <c r="C16" s="147"/>
      <c r="D16" s="144" t="s">
        <v>24</v>
      </c>
      <c r="E16" s="147"/>
      <c r="F16" s="147"/>
      <c r="G16" s="147"/>
      <c r="H16" s="147"/>
      <c r="I16" s="144" t="s">
        <v>25</v>
      </c>
      <c r="J16" s="153" t="s">
        <v>1</v>
      </c>
      <c r="K16" s="147"/>
      <c r="L16" s="150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</row>
    <row r="17" spans="1:31" s="151" customFormat="1" ht="18" hidden="1" customHeight="1">
      <c r="A17" s="147"/>
      <c r="B17" s="148"/>
      <c r="C17" s="147"/>
      <c r="D17" s="147"/>
      <c r="E17" s="153" t="s">
        <v>26</v>
      </c>
      <c r="F17" s="147"/>
      <c r="G17" s="147"/>
      <c r="H17" s="147"/>
      <c r="I17" s="144" t="s">
        <v>27</v>
      </c>
      <c r="J17" s="153" t="s">
        <v>1</v>
      </c>
      <c r="K17" s="147"/>
      <c r="L17" s="150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</row>
    <row r="18" spans="1:31" s="151" customFormat="1" ht="6.95" hidden="1" customHeight="1">
      <c r="A18" s="147"/>
      <c r="B18" s="148"/>
      <c r="C18" s="147"/>
      <c r="D18" s="147"/>
      <c r="E18" s="147"/>
      <c r="F18" s="147"/>
      <c r="G18" s="147"/>
      <c r="H18" s="147"/>
      <c r="I18" s="147"/>
      <c r="J18" s="147"/>
      <c r="K18" s="147"/>
      <c r="L18" s="150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</row>
    <row r="19" spans="1:31" s="151" customFormat="1" ht="12" hidden="1" customHeight="1">
      <c r="A19" s="147"/>
      <c r="B19" s="148"/>
      <c r="C19" s="147"/>
      <c r="D19" s="144" t="s">
        <v>28</v>
      </c>
      <c r="E19" s="147"/>
      <c r="F19" s="147"/>
      <c r="G19" s="147"/>
      <c r="H19" s="147"/>
      <c r="I19" s="144" t="s">
        <v>25</v>
      </c>
      <c r="J19" s="155" t="str">
        <f>'Rekapitulace stavby'!AN13</f>
        <v>Vyplň údaj</v>
      </c>
      <c r="K19" s="147"/>
      <c r="L19" s="150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</row>
    <row r="20" spans="1:31" s="151" customFormat="1" ht="18" hidden="1" customHeight="1">
      <c r="A20" s="147"/>
      <c r="B20" s="148"/>
      <c r="C20" s="147"/>
      <c r="D20" s="147"/>
      <c r="E20" s="156" t="str">
        <f>'Rekapitulace stavby'!E14</f>
        <v>Vyplň údaj</v>
      </c>
      <c r="F20" s="157"/>
      <c r="G20" s="157"/>
      <c r="H20" s="157"/>
      <c r="I20" s="144" t="s">
        <v>27</v>
      </c>
      <c r="J20" s="155" t="str">
        <f>'Rekapitulace stavby'!AN14</f>
        <v>Vyplň údaj</v>
      </c>
      <c r="K20" s="147"/>
      <c r="L20" s="150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</row>
    <row r="21" spans="1:31" s="151" customFormat="1" ht="6.95" hidden="1" customHeight="1">
      <c r="A21" s="147"/>
      <c r="B21" s="148"/>
      <c r="C21" s="147"/>
      <c r="D21" s="147"/>
      <c r="E21" s="147"/>
      <c r="F21" s="147"/>
      <c r="G21" s="147"/>
      <c r="H21" s="147"/>
      <c r="I21" s="147"/>
      <c r="J21" s="147"/>
      <c r="K21" s="147"/>
      <c r="L21" s="150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</row>
    <row r="22" spans="1:31" s="151" customFormat="1" ht="12" hidden="1" customHeight="1">
      <c r="A22" s="147"/>
      <c r="B22" s="148"/>
      <c r="C22" s="147"/>
      <c r="D22" s="144" t="s">
        <v>30</v>
      </c>
      <c r="E22" s="147"/>
      <c r="F22" s="147"/>
      <c r="G22" s="147"/>
      <c r="H22" s="147"/>
      <c r="I22" s="144" t="s">
        <v>25</v>
      </c>
      <c r="J22" s="153" t="str">
        <f>IF('Rekapitulace stavby'!AN16="","",'Rekapitulace stavby'!AN16)</f>
        <v/>
      </c>
      <c r="K22" s="147"/>
      <c r="L22" s="150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</row>
    <row r="23" spans="1:31" s="151" customFormat="1" ht="18" hidden="1" customHeight="1">
      <c r="A23" s="147"/>
      <c r="B23" s="148"/>
      <c r="C23" s="147"/>
      <c r="D23" s="147"/>
      <c r="E23" s="153" t="str">
        <f>IF('Rekapitulace stavby'!E17="","",'Rekapitulace stavby'!E17)</f>
        <v>Ing. Jaromír Ferdian</v>
      </c>
      <c r="F23" s="147"/>
      <c r="G23" s="147"/>
      <c r="H23" s="147"/>
      <c r="I23" s="144" t="s">
        <v>27</v>
      </c>
      <c r="J23" s="153" t="str">
        <f>IF('Rekapitulace stavby'!AN17="","",'Rekapitulace stavby'!AN17)</f>
        <v/>
      </c>
      <c r="K23" s="147"/>
      <c r="L23" s="150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</row>
    <row r="24" spans="1:31" s="151" customFormat="1" ht="6.95" hidden="1" customHeight="1">
      <c r="A24" s="147"/>
      <c r="B24" s="148"/>
      <c r="C24" s="147"/>
      <c r="D24" s="147"/>
      <c r="E24" s="147"/>
      <c r="F24" s="147"/>
      <c r="G24" s="147"/>
      <c r="H24" s="147"/>
      <c r="I24" s="147"/>
      <c r="J24" s="147"/>
      <c r="K24" s="147"/>
      <c r="L24" s="150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</row>
    <row r="25" spans="1:31" s="151" customFormat="1" ht="12" hidden="1" customHeight="1">
      <c r="A25" s="147"/>
      <c r="B25" s="148"/>
      <c r="C25" s="147"/>
      <c r="D25" s="144" t="s">
        <v>33</v>
      </c>
      <c r="E25" s="147"/>
      <c r="F25" s="147"/>
      <c r="G25" s="147"/>
      <c r="H25" s="147"/>
      <c r="I25" s="144" t="s">
        <v>25</v>
      </c>
      <c r="J25" s="153" t="str">
        <f>IF('Rekapitulace stavby'!AN19="","",'Rekapitulace stavby'!AN19)</f>
        <v/>
      </c>
      <c r="K25" s="147"/>
      <c r="L25" s="150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1" s="151" customFormat="1" ht="18" hidden="1" customHeight="1">
      <c r="A26" s="147"/>
      <c r="B26" s="148"/>
      <c r="C26" s="147"/>
      <c r="D26" s="147"/>
      <c r="E26" s="153" t="str">
        <f>IF('Rekapitulace stavby'!E20="","",'Rekapitulace stavby'!E20)</f>
        <v xml:space="preserve"> </v>
      </c>
      <c r="F26" s="147"/>
      <c r="G26" s="147"/>
      <c r="H26" s="147"/>
      <c r="I26" s="144" t="s">
        <v>27</v>
      </c>
      <c r="J26" s="153" t="str">
        <f>IF('Rekapitulace stavby'!AN20="","",'Rekapitulace stavby'!AN20)</f>
        <v/>
      </c>
      <c r="K26" s="147"/>
      <c r="L26" s="150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</row>
    <row r="27" spans="1:31" s="151" customFormat="1" ht="6.95" hidden="1" customHeight="1">
      <c r="A27" s="147"/>
      <c r="B27" s="148"/>
      <c r="C27" s="147"/>
      <c r="D27" s="147"/>
      <c r="E27" s="147"/>
      <c r="F27" s="147"/>
      <c r="G27" s="147"/>
      <c r="H27" s="147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pans="1:31" s="151" customFormat="1" ht="12" hidden="1" customHeight="1">
      <c r="A28" s="147"/>
      <c r="B28" s="148"/>
      <c r="C28" s="147"/>
      <c r="D28" s="144" t="s">
        <v>35</v>
      </c>
      <c r="E28" s="147"/>
      <c r="F28" s="147"/>
      <c r="G28" s="147"/>
      <c r="H28" s="147"/>
      <c r="I28" s="147"/>
      <c r="J28" s="147"/>
      <c r="K28" s="147"/>
      <c r="L28" s="150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</row>
    <row r="29" spans="1:31" s="162" customFormat="1" ht="16.5" hidden="1" customHeight="1">
      <c r="A29" s="158"/>
      <c r="B29" s="159"/>
      <c r="C29" s="158"/>
      <c r="D29" s="158"/>
      <c r="E29" s="160" t="s">
        <v>36</v>
      </c>
      <c r="F29" s="160"/>
      <c r="G29" s="160"/>
      <c r="H29" s="160"/>
      <c r="I29" s="158"/>
      <c r="J29" s="158"/>
      <c r="K29" s="158"/>
      <c r="L29" s="161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</row>
    <row r="30" spans="1:31" s="151" customFormat="1" ht="6.95" hidden="1" customHeight="1">
      <c r="A30" s="147"/>
      <c r="B30" s="148"/>
      <c r="C30" s="147"/>
      <c r="D30" s="147"/>
      <c r="E30" s="147"/>
      <c r="F30" s="147"/>
      <c r="G30" s="147"/>
      <c r="H30" s="147"/>
      <c r="I30" s="147"/>
      <c r="J30" s="147"/>
      <c r="K30" s="147"/>
      <c r="L30" s="150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</row>
    <row r="31" spans="1:31" s="151" customFormat="1" ht="6.95" hidden="1" customHeight="1">
      <c r="A31" s="147"/>
      <c r="B31" s="148"/>
      <c r="C31" s="147"/>
      <c r="D31" s="163"/>
      <c r="E31" s="163"/>
      <c r="F31" s="163"/>
      <c r="G31" s="163"/>
      <c r="H31" s="163"/>
      <c r="I31" s="163"/>
      <c r="J31" s="163"/>
      <c r="K31" s="163"/>
      <c r="L31" s="150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</row>
    <row r="32" spans="1:31" s="151" customFormat="1" ht="25.35" hidden="1" customHeight="1">
      <c r="A32" s="147"/>
      <c r="B32" s="148"/>
      <c r="C32" s="147"/>
      <c r="D32" s="164" t="s">
        <v>37</v>
      </c>
      <c r="E32" s="147"/>
      <c r="F32" s="147"/>
      <c r="G32" s="147"/>
      <c r="H32" s="147"/>
      <c r="I32" s="147"/>
      <c r="J32" s="165">
        <f>ROUND(J145, 2)</f>
        <v>0</v>
      </c>
      <c r="K32" s="147"/>
      <c r="L32" s="150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</row>
    <row r="33" spans="1:31" s="151" customFormat="1" ht="6.95" hidden="1" customHeight="1">
      <c r="A33" s="147"/>
      <c r="B33" s="148"/>
      <c r="C33" s="147"/>
      <c r="D33" s="163"/>
      <c r="E33" s="163"/>
      <c r="F33" s="163"/>
      <c r="G33" s="163"/>
      <c r="H33" s="163"/>
      <c r="I33" s="163"/>
      <c r="J33" s="163"/>
      <c r="K33" s="163"/>
      <c r="L33" s="150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</row>
    <row r="34" spans="1:31" s="151" customFormat="1" ht="14.45" hidden="1" customHeight="1">
      <c r="A34" s="147"/>
      <c r="B34" s="148"/>
      <c r="C34" s="147"/>
      <c r="D34" s="147"/>
      <c r="E34" s="147"/>
      <c r="F34" s="166" t="s">
        <v>39</v>
      </c>
      <c r="G34" s="147"/>
      <c r="H34" s="147"/>
      <c r="I34" s="166" t="s">
        <v>38</v>
      </c>
      <c r="J34" s="166" t="s">
        <v>40</v>
      </c>
      <c r="K34" s="147"/>
      <c r="L34" s="150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</row>
    <row r="35" spans="1:31" s="151" customFormat="1" ht="14.45" hidden="1" customHeight="1">
      <c r="A35" s="147"/>
      <c r="B35" s="148"/>
      <c r="C35" s="147"/>
      <c r="D35" s="167" t="s">
        <v>41</v>
      </c>
      <c r="E35" s="144" t="s">
        <v>42</v>
      </c>
      <c r="F35" s="168">
        <f>ROUND((SUM(BE145:BE448)),  2)</f>
        <v>0</v>
      </c>
      <c r="G35" s="147"/>
      <c r="H35" s="147"/>
      <c r="I35" s="169">
        <v>0.21</v>
      </c>
      <c r="J35" s="168">
        <f>ROUND(((SUM(BE145:BE448))*I35),  2)</f>
        <v>0</v>
      </c>
      <c r="K35" s="147"/>
      <c r="L35" s="150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</row>
    <row r="36" spans="1:31" s="151" customFormat="1" ht="14.45" hidden="1" customHeight="1">
      <c r="A36" s="147"/>
      <c r="B36" s="148"/>
      <c r="C36" s="147"/>
      <c r="D36" s="147"/>
      <c r="E36" s="144" t="s">
        <v>43</v>
      </c>
      <c r="F36" s="168">
        <f>ROUND((SUM(BF145:BF448)),  2)</f>
        <v>0</v>
      </c>
      <c r="G36" s="147"/>
      <c r="H36" s="147"/>
      <c r="I36" s="169">
        <v>0.15</v>
      </c>
      <c r="J36" s="168">
        <f>ROUND(((SUM(BF145:BF448))*I36),  2)</f>
        <v>0</v>
      </c>
      <c r="K36" s="147"/>
      <c r="L36" s="150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</row>
    <row r="37" spans="1:31" s="151" customFormat="1" ht="14.45" hidden="1" customHeight="1">
      <c r="A37" s="147"/>
      <c r="B37" s="148"/>
      <c r="C37" s="147"/>
      <c r="D37" s="147"/>
      <c r="E37" s="144" t="s">
        <v>44</v>
      </c>
      <c r="F37" s="168">
        <f>ROUND((SUM(BG145:BG448)),  2)</f>
        <v>0</v>
      </c>
      <c r="G37" s="147"/>
      <c r="H37" s="147"/>
      <c r="I37" s="169">
        <v>0.21</v>
      </c>
      <c r="J37" s="168">
        <f>0</f>
        <v>0</v>
      </c>
      <c r="K37" s="147"/>
      <c r="L37" s="150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</row>
    <row r="38" spans="1:31" s="151" customFormat="1" ht="14.45" hidden="1" customHeight="1">
      <c r="A38" s="147"/>
      <c r="B38" s="148"/>
      <c r="C38" s="147"/>
      <c r="D38" s="147"/>
      <c r="E38" s="144" t="s">
        <v>45</v>
      </c>
      <c r="F38" s="168">
        <f>ROUND((SUM(BH145:BH448)),  2)</f>
        <v>0</v>
      </c>
      <c r="G38" s="147"/>
      <c r="H38" s="147"/>
      <c r="I38" s="169">
        <v>0.15</v>
      </c>
      <c r="J38" s="168">
        <f>0</f>
        <v>0</v>
      </c>
      <c r="K38" s="147"/>
      <c r="L38" s="150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</row>
    <row r="39" spans="1:31" s="151" customFormat="1" ht="14.45" hidden="1" customHeight="1">
      <c r="A39" s="147"/>
      <c r="B39" s="148"/>
      <c r="C39" s="147"/>
      <c r="D39" s="147"/>
      <c r="E39" s="144" t="s">
        <v>46</v>
      </c>
      <c r="F39" s="168">
        <f>ROUND((SUM(BI145:BI448)),  2)</f>
        <v>0</v>
      </c>
      <c r="G39" s="147"/>
      <c r="H39" s="147"/>
      <c r="I39" s="169">
        <v>0</v>
      </c>
      <c r="J39" s="168">
        <f>0</f>
        <v>0</v>
      </c>
      <c r="K39" s="147"/>
      <c r="L39" s="150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</row>
    <row r="40" spans="1:31" s="151" customFormat="1" ht="6.95" hidden="1" customHeight="1">
      <c r="A40" s="147"/>
      <c r="B40" s="148"/>
      <c r="C40" s="147"/>
      <c r="D40" s="147"/>
      <c r="E40" s="147"/>
      <c r="F40" s="147"/>
      <c r="G40" s="147"/>
      <c r="H40" s="147"/>
      <c r="I40" s="147"/>
      <c r="J40" s="147"/>
      <c r="K40" s="147"/>
      <c r="L40" s="150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</row>
    <row r="41" spans="1:31" s="151" customFormat="1" ht="25.35" hidden="1" customHeight="1">
      <c r="A41" s="147"/>
      <c r="B41" s="148"/>
      <c r="C41" s="170"/>
      <c r="D41" s="171" t="s">
        <v>47</v>
      </c>
      <c r="E41" s="172"/>
      <c r="F41" s="172"/>
      <c r="G41" s="173" t="s">
        <v>48</v>
      </c>
      <c r="H41" s="174" t="s">
        <v>49</v>
      </c>
      <c r="I41" s="172"/>
      <c r="J41" s="175">
        <f>SUM(J32:J39)</f>
        <v>0</v>
      </c>
      <c r="K41" s="176"/>
      <c r="L41" s="150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</row>
    <row r="42" spans="1:31" s="151" customFormat="1" ht="14.45" hidden="1" customHeight="1">
      <c r="A42" s="147"/>
      <c r="B42" s="148"/>
      <c r="C42" s="147"/>
      <c r="D42" s="147"/>
      <c r="E42" s="147"/>
      <c r="F42" s="147"/>
      <c r="G42" s="147"/>
      <c r="H42" s="147"/>
      <c r="I42" s="147"/>
      <c r="J42" s="147"/>
      <c r="K42" s="147"/>
      <c r="L42" s="150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</row>
    <row r="43" spans="1:31" ht="14.45" hidden="1" customHeight="1">
      <c r="B43" s="141"/>
      <c r="L43" s="141"/>
    </row>
    <row r="44" spans="1:31" ht="14.45" hidden="1" customHeight="1">
      <c r="B44" s="141"/>
      <c r="L44" s="141"/>
    </row>
    <row r="45" spans="1:31" ht="14.45" hidden="1" customHeight="1">
      <c r="B45" s="141"/>
      <c r="L45" s="141"/>
    </row>
    <row r="46" spans="1:31" ht="14.45" hidden="1" customHeight="1">
      <c r="B46" s="141"/>
      <c r="L46" s="141"/>
    </row>
    <row r="47" spans="1:31" ht="14.45" hidden="1" customHeight="1">
      <c r="B47" s="141"/>
      <c r="L47" s="141"/>
    </row>
    <row r="48" spans="1:31" ht="14.45" hidden="1" customHeight="1">
      <c r="B48" s="141"/>
      <c r="L48" s="141"/>
    </row>
    <row r="49" spans="1:31" ht="14.45" hidden="1" customHeight="1">
      <c r="B49" s="141"/>
      <c r="L49" s="141"/>
    </row>
    <row r="50" spans="1:31" s="151" customFormat="1" ht="14.45" hidden="1" customHeight="1">
      <c r="B50" s="150"/>
      <c r="D50" s="177" t="s">
        <v>50</v>
      </c>
      <c r="E50" s="178"/>
      <c r="F50" s="178"/>
      <c r="G50" s="177" t="s">
        <v>51</v>
      </c>
      <c r="H50" s="178"/>
      <c r="I50" s="178"/>
      <c r="J50" s="178"/>
      <c r="K50" s="178"/>
      <c r="L50" s="150"/>
    </row>
    <row r="51" spans="1:31" ht="11.25" hidden="1">
      <c r="B51" s="141"/>
      <c r="L51" s="141"/>
    </row>
    <row r="52" spans="1:31" ht="11.25" hidden="1">
      <c r="B52" s="141"/>
      <c r="L52" s="141"/>
    </row>
    <row r="53" spans="1:31" ht="11.25" hidden="1">
      <c r="B53" s="141"/>
      <c r="L53" s="141"/>
    </row>
    <row r="54" spans="1:31" ht="11.25" hidden="1">
      <c r="B54" s="141"/>
      <c r="L54" s="141"/>
    </row>
    <row r="55" spans="1:31" ht="11.25" hidden="1">
      <c r="B55" s="141"/>
      <c r="L55" s="141"/>
    </row>
    <row r="56" spans="1:31" ht="11.25" hidden="1">
      <c r="B56" s="141"/>
      <c r="L56" s="141"/>
    </row>
    <row r="57" spans="1:31" ht="11.25" hidden="1">
      <c r="B57" s="141"/>
      <c r="L57" s="141"/>
    </row>
    <row r="58" spans="1:31" ht="11.25" hidden="1">
      <c r="B58" s="141"/>
      <c r="L58" s="141"/>
    </row>
    <row r="59" spans="1:31" ht="11.25" hidden="1">
      <c r="B59" s="141"/>
      <c r="L59" s="141"/>
    </row>
    <row r="60" spans="1:31" ht="11.25" hidden="1">
      <c r="B60" s="141"/>
      <c r="L60" s="141"/>
    </row>
    <row r="61" spans="1:31" s="151" customFormat="1" ht="12.75" hidden="1">
      <c r="A61" s="147"/>
      <c r="B61" s="148"/>
      <c r="C61" s="147"/>
      <c r="D61" s="179" t="s">
        <v>52</v>
      </c>
      <c r="E61" s="180"/>
      <c r="F61" s="181" t="s">
        <v>53</v>
      </c>
      <c r="G61" s="179" t="s">
        <v>52</v>
      </c>
      <c r="H61" s="180"/>
      <c r="I61" s="180"/>
      <c r="J61" s="182" t="s">
        <v>53</v>
      </c>
      <c r="K61" s="180"/>
      <c r="L61" s="150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</row>
    <row r="62" spans="1:31" ht="11.25" hidden="1">
      <c r="B62" s="141"/>
      <c r="L62" s="141"/>
    </row>
    <row r="63" spans="1:31" ht="11.25" hidden="1">
      <c r="B63" s="141"/>
      <c r="L63" s="141"/>
    </row>
    <row r="64" spans="1:31" ht="11.25" hidden="1">
      <c r="B64" s="141"/>
      <c r="L64" s="141"/>
    </row>
    <row r="65" spans="1:31" s="151" customFormat="1" ht="12.75" hidden="1">
      <c r="A65" s="147"/>
      <c r="B65" s="148"/>
      <c r="C65" s="147"/>
      <c r="D65" s="177" t="s">
        <v>54</v>
      </c>
      <c r="E65" s="183"/>
      <c r="F65" s="183"/>
      <c r="G65" s="177" t="s">
        <v>55</v>
      </c>
      <c r="H65" s="183"/>
      <c r="I65" s="183"/>
      <c r="J65" s="183"/>
      <c r="K65" s="183"/>
      <c r="L65" s="150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</row>
    <row r="66" spans="1:31" ht="11.25" hidden="1">
      <c r="B66" s="141"/>
      <c r="L66" s="141"/>
    </row>
    <row r="67" spans="1:31" ht="11.25" hidden="1">
      <c r="B67" s="141"/>
      <c r="L67" s="141"/>
    </row>
    <row r="68" spans="1:31" ht="11.25" hidden="1">
      <c r="B68" s="141"/>
      <c r="L68" s="141"/>
    </row>
    <row r="69" spans="1:31" ht="11.25" hidden="1">
      <c r="B69" s="141"/>
      <c r="L69" s="141"/>
    </row>
    <row r="70" spans="1:31" ht="11.25" hidden="1">
      <c r="B70" s="141"/>
      <c r="L70" s="141"/>
    </row>
    <row r="71" spans="1:31" ht="11.25" hidden="1">
      <c r="B71" s="141"/>
      <c r="L71" s="141"/>
    </row>
    <row r="72" spans="1:31" ht="11.25" hidden="1">
      <c r="B72" s="141"/>
      <c r="L72" s="141"/>
    </row>
    <row r="73" spans="1:31" ht="11.25" hidden="1">
      <c r="B73" s="141"/>
      <c r="L73" s="141"/>
    </row>
    <row r="74" spans="1:31" ht="11.25" hidden="1">
      <c r="B74" s="141"/>
      <c r="L74" s="141"/>
    </row>
    <row r="75" spans="1:31" ht="11.25" hidden="1">
      <c r="B75" s="141"/>
      <c r="L75" s="141"/>
    </row>
    <row r="76" spans="1:31" s="151" customFormat="1" ht="12.75" hidden="1">
      <c r="A76" s="147"/>
      <c r="B76" s="148"/>
      <c r="C76" s="147"/>
      <c r="D76" s="179" t="s">
        <v>52</v>
      </c>
      <c r="E76" s="180"/>
      <c r="F76" s="181" t="s">
        <v>53</v>
      </c>
      <c r="G76" s="179" t="s">
        <v>52</v>
      </c>
      <c r="H76" s="180"/>
      <c r="I76" s="180"/>
      <c r="J76" s="182" t="s">
        <v>53</v>
      </c>
      <c r="K76" s="180"/>
      <c r="L76" s="150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</row>
    <row r="77" spans="1:31" s="151" customFormat="1" ht="14.45" hidden="1" customHeight="1">
      <c r="A77" s="14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150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</row>
    <row r="78" spans="1:31" ht="11.25" hidden="1"/>
    <row r="79" spans="1:31" ht="11.25" hidden="1"/>
    <row r="80" spans="1:31" ht="11.25" hidden="1"/>
    <row r="81" spans="1:31" s="151" customFormat="1" ht="6.95" customHeight="1">
      <c r="A81" s="14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150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</row>
    <row r="82" spans="1:31" s="151" customFormat="1" ht="24.95" customHeight="1">
      <c r="A82" s="147"/>
      <c r="B82" s="148"/>
      <c r="C82" s="142" t="s">
        <v>142</v>
      </c>
      <c r="D82" s="147"/>
      <c r="E82" s="147"/>
      <c r="F82" s="147"/>
      <c r="G82" s="147"/>
      <c r="H82" s="147"/>
      <c r="I82" s="147"/>
      <c r="J82" s="147"/>
      <c r="K82" s="147"/>
      <c r="L82" s="150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31" s="151" customFormat="1" ht="6.95" customHeight="1">
      <c r="A83" s="147"/>
      <c r="B83" s="148"/>
      <c r="C83" s="147"/>
      <c r="D83" s="147"/>
      <c r="E83" s="147"/>
      <c r="F83" s="147"/>
      <c r="G83" s="147"/>
      <c r="H83" s="147"/>
      <c r="I83" s="147"/>
      <c r="J83" s="147"/>
      <c r="K83" s="147"/>
      <c r="L83" s="150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</row>
    <row r="84" spans="1:31" s="151" customFormat="1" ht="12" customHeight="1">
      <c r="A84" s="147"/>
      <c r="B84" s="148"/>
      <c r="C84" s="144" t="s">
        <v>16</v>
      </c>
      <c r="D84" s="147"/>
      <c r="E84" s="147"/>
      <c r="F84" s="147"/>
      <c r="G84" s="147"/>
      <c r="H84" s="147"/>
      <c r="I84" s="147"/>
      <c r="J84" s="147"/>
      <c r="K84" s="147"/>
      <c r="L84" s="150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</row>
    <row r="85" spans="1:31" s="151" customFormat="1" ht="16.5" customHeight="1">
      <c r="A85" s="147"/>
      <c r="B85" s="148"/>
      <c r="C85" s="147"/>
      <c r="D85" s="147"/>
      <c r="E85" s="145" t="str">
        <f>E7</f>
        <v>Rekonstrukce měnírny Sad Boženy Němcové</v>
      </c>
      <c r="F85" s="146"/>
      <c r="G85" s="146"/>
      <c r="H85" s="146"/>
      <c r="I85" s="147"/>
      <c r="J85" s="147"/>
      <c r="K85" s="147"/>
      <c r="L85" s="150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</row>
    <row r="86" spans="1:31" ht="12" customHeight="1">
      <c r="B86" s="141"/>
      <c r="C86" s="144" t="s">
        <v>138</v>
      </c>
      <c r="L86" s="141"/>
    </row>
    <row r="87" spans="1:31" s="151" customFormat="1" ht="16.5" customHeight="1">
      <c r="A87" s="147"/>
      <c r="B87" s="148"/>
      <c r="C87" s="147"/>
      <c r="D87" s="147"/>
      <c r="E87" s="145" t="s">
        <v>139</v>
      </c>
      <c r="F87" s="149"/>
      <c r="G87" s="149"/>
      <c r="H87" s="149"/>
      <c r="I87" s="147"/>
      <c r="J87" s="147"/>
      <c r="K87" s="147"/>
      <c r="L87" s="150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</row>
    <row r="88" spans="1:31" s="151" customFormat="1" ht="12" customHeight="1">
      <c r="A88" s="147"/>
      <c r="B88" s="148"/>
      <c r="C88" s="144" t="s">
        <v>140</v>
      </c>
      <c r="D88" s="147"/>
      <c r="E88" s="147"/>
      <c r="F88" s="147"/>
      <c r="G88" s="147"/>
      <c r="H88" s="147"/>
      <c r="I88" s="147"/>
      <c r="J88" s="147"/>
      <c r="K88" s="147"/>
      <c r="L88" s="150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</row>
    <row r="89" spans="1:31" s="151" customFormat="1" ht="30" customHeight="1">
      <c r="A89" s="147"/>
      <c r="B89" s="148"/>
      <c r="C89" s="147"/>
      <c r="D89" s="147"/>
      <c r="E89" s="152" t="str">
        <f>E11</f>
        <v>01 - DSO 01.1 - Stavební část - STAVBA - započitatelné náklady</v>
      </c>
      <c r="F89" s="149"/>
      <c r="G89" s="149"/>
      <c r="H89" s="149"/>
      <c r="I89" s="147"/>
      <c r="J89" s="147"/>
      <c r="K89" s="147"/>
      <c r="L89" s="150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</row>
    <row r="90" spans="1:31" s="151" customFormat="1" ht="6.95" customHeight="1">
      <c r="A90" s="147"/>
      <c r="B90" s="148"/>
      <c r="C90" s="147"/>
      <c r="D90" s="147"/>
      <c r="E90" s="147"/>
      <c r="F90" s="147"/>
      <c r="G90" s="147"/>
      <c r="H90" s="147"/>
      <c r="I90" s="147"/>
      <c r="J90" s="147"/>
      <c r="K90" s="147"/>
      <c r="L90" s="150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</row>
    <row r="91" spans="1:31" s="151" customFormat="1" ht="12" customHeight="1">
      <c r="A91" s="147"/>
      <c r="B91" s="148"/>
      <c r="C91" s="144" t="s">
        <v>20</v>
      </c>
      <c r="D91" s="147"/>
      <c r="E91" s="147"/>
      <c r="F91" s="153" t="str">
        <f>F14</f>
        <v xml:space="preserve"> </v>
      </c>
      <c r="G91" s="147"/>
      <c r="H91" s="147"/>
      <c r="I91" s="144" t="s">
        <v>22</v>
      </c>
      <c r="J91" s="154" t="str">
        <f>IF(J14="","",J14)</f>
        <v>30. 6. 2020</v>
      </c>
      <c r="K91" s="147"/>
      <c r="L91" s="150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</row>
    <row r="92" spans="1:31" s="151" customFormat="1" ht="6.95" customHeight="1">
      <c r="A92" s="147"/>
      <c r="B92" s="148"/>
      <c r="C92" s="147"/>
      <c r="D92" s="147"/>
      <c r="E92" s="147"/>
      <c r="F92" s="147"/>
      <c r="G92" s="147"/>
      <c r="H92" s="147"/>
      <c r="I92" s="147"/>
      <c r="J92" s="147"/>
      <c r="K92" s="147"/>
      <c r="L92" s="150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</row>
    <row r="93" spans="1:31" s="151" customFormat="1" ht="15.2" customHeight="1">
      <c r="A93" s="147"/>
      <c r="B93" s="148"/>
      <c r="C93" s="144" t="s">
        <v>24</v>
      </c>
      <c r="D93" s="147"/>
      <c r="E93" s="147"/>
      <c r="F93" s="153" t="str">
        <f>E17</f>
        <v>Dopravní podnik Ostrava a.s.</v>
      </c>
      <c r="G93" s="147"/>
      <c r="H93" s="147"/>
      <c r="I93" s="144" t="s">
        <v>30</v>
      </c>
      <c r="J93" s="188" t="str">
        <f>E23</f>
        <v>Ing. Jaromír Ferdian</v>
      </c>
      <c r="K93" s="147"/>
      <c r="L93" s="150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</row>
    <row r="94" spans="1:31" s="151" customFormat="1" ht="15.2" customHeight="1">
      <c r="A94" s="147"/>
      <c r="B94" s="148"/>
      <c r="C94" s="144" t="s">
        <v>28</v>
      </c>
      <c r="D94" s="147"/>
      <c r="E94" s="147"/>
      <c r="F94" s="153" t="str">
        <f>IF(E20="","",E20)</f>
        <v>Vyplň údaj</v>
      </c>
      <c r="G94" s="147"/>
      <c r="H94" s="147"/>
      <c r="I94" s="144" t="s">
        <v>33</v>
      </c>
      <c r="J94" s="188" t="str">
        <f>E26</f>
        <v xml:space="preserve"> </v>
      </c>
      <c r="K94" s="147"/>
      <c r="L94" s="150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</row>
    <row r="95" spans="1:31" s="151" customFormat="1" ht="10.35" customHeight="1">
      <c r="A95" s="147"/>
      <c r="B95" s="148"/>
      <c r="C95" s="147"/>
      <c r="D95" s="147"/>
      <c r="E95" s="147"/>
      <c r="F95" s="147"/>
      <c r="G95" s="147"/>
      <c r="H95" s="147"/>
      <c r="I95" s="147"/>
      <c r="J95" s="147"/>
      <c r="K95" s="147"/>
      <c r="L95" s="150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</row>
    <row r="96" spans="1:31" s="151" customFormat="1" ht="29.25" customHeight="1">
      <c r="A96" s="147"/>
      <c r="B96" s="148"/>
      <c r="C96" s="189" t="s">
        <v>143</v>
      </c>
      <c r="D96" s="170"/>
      <c r="E96" s="170"/>
      <c r="F96" s="170"/>
      <c r="G96" s="170"/>
      <c r="H96" s="170"/>
      <c r="I96" s="170"/>
      <c r="J96" s="190" t="s">
        <v>144</v>
      </c>
      <c r="K96" s="170"/>
      <c r="L96" s="150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</row>
    <row r="97" spans="1:47" s="151" customFormat="1" ht="10.35" customHeight="1">
      <c r="A97" s="147"/>
      <c r="B97" s="148"/>
      <c r="C97" s="147"/>
      <c r="D97" s="147"/>
      <c r="E97" s="147"/>
      <c r="F97" s="147"/>
      <c r="G97" s="147"/>
      <c r="H97" s="147"/>
      <c r="I97" s="147"/>
      <c r="J97" s="147"/>
      <c r="K97" s="147"/>
      <c r="L97" s="150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</row>
    <row r="98" spans="1:47" s="151" customFormat="1" ht="22.9" customHeight="1">
      <c r="A98" s="147"/>
      <c r="B98" s="148"/>
      <c r="C98" s="191" t="s">
        <v>145</v>
      </c>
      <c r="D98" s="147"/>
      <c r="E98" s="147"/>
      <c r="F98" s="147"/>
      <c r="G98" s="147"/>
      <c r="H98" s="147"/>
      <c r="I98" s="147"/>
      <c r="J98" s="165">
        <f>J145</f>
        <v>0</v>
      </c>
      <c r="K98" s="147"/>
      <c r="L98" s="150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U98" s="138" t="s">
        <v>146</v>
      </c>
    </row>
    <row r="99" spans="1:47" s="192" customFormat="1" ht="24.95" customHeight="1">
      <c r="B99" s="193"/>
      <c r="D99" s="194" t="s">
        <v>147</v>
      </c>
      <c r="E99" s="195"/>
      <c r="F99" s="195"/>
      <c r="G99" s="195"/>
      <c r="H99" s="195"/>
      <c r="I99" s="195"/>
      <c r="J99" s="196">
        <f>J146</f>
        <v>0</v>
      </c>
      <c r="L99" s="193"/>
    </row>
    <row r="100" spans="1:47" s="197" customFormat="1" ht="19.899999999999999" customHeight="1">
      <c r="B100" s="198"/>
      <c r="D100" s="199" t="s">
        <v>148</v>
      </c>
      <c r="E100" s="200"/>
      <c r="F100" s="200"/>
      <c r="G100" s="200"/>
      <c r="H100" s="200"/>
      <c r="I100" s="200"/>
      <c r="J100" s="201">
        <f>J147</f>
        <v>0</v>
      </c>
      <c r="L100" s="198"/>
    </row>
    <row r="101" spans="1:47" s="197" customFormat="1" ht="19.899999999999999" customHeight="1">
      <c r="B101" s="198"/>
      <c r="D101" s="199" t="s">
        <v>149</v>
      </c>
      <c r="E101" s="200"/>
      <c r="F101" s="200"/>
      <c r="G101" s="200"/>
      <c r="H101" s="200"/>
      <c r="I101" s="200"/>
      <c r="J101" s="201">
        <f>J156</f>
        <v>0</v>
      </c>
      <c r="L101" s="198"/>
    </row>
    <row r="102" spans="1:47" s="197" customFormat="1" ht="19.899999999999999" customHeight="1">
      <c r="B102" s="198"/>
      <c r="D102" s="199" t="s">
        <v>150</v>
      </c>
      <c r="E102" s="200"/>
      <c r="F102" s="200"/>
      <c r="G102" s="200"/>
      <c r="H102" s="200"/>
      <c r="I102" s="200"/>
      <c r="J102" s="201">
        <f>J167</f>
        <v>0</v>
      </c>
      <c r="L102" s="198"/>
    </row>
    <row r="103" spans="1:47" s="197" customFormat="1" ht="19.899999999999999" customHeight="1">
      <c r="B103" s="198"/>
      <c r="D103" s="199" t="s">
        <v>151</v>
      </c>
      <c r="E103" s="200"/>
      <c r="F103" s="200"/>
      <c r="G103" s="200"/>
      <c r="H103" s="200"/>
      <c r="I103" s="200"/>
      <c r="J103" s="201">
        <f>J177</f>
        <v>0</v>
      </c>
      <c r="L103" s="198"/>
    </row>
    <row r="104" spans="1:47" s="197" customFormat="1" ht="19.899999999999999" customHeight="1">
      <c r="B104" s="198"/>
      <c r="D104" s="199" t="s">
        <v>152</v>
      </c>
      <c r="E104" s="200"/>
      <c r="F104" s="200"/>
      <c r="G104" s="200"/>
      <c r="H104" s="200"/>
      <c r="I104" s="200"/>
      <c r="J104" s="201">
        <f>J184</f>
        <v>0</v>
      </c>
      <c r="L104" s="198"/>
    </row>
    <row r="105" spans="1:47" s="197" customFormat="1" ht="19.899999999999999" customHeight="1">
      <c r="B105" s="198"/>
      <c r="D105" s="199" t="s">
        <v>153</v>
      </c>
      <c r="E105" s="200"/>
      <c r="F105" s="200"/>
      <c r="G105" s="200"/>
      <c r="H105" s="200"/>
      <c r="I105" s="200"/>
      <c r="J105" s="201">
        <f>J216</f>
        <v>0</v>
      </c>
      <c r="L105" s="198"/>
    </row>
    <row r="106" spans="1:47" s="197" customFormat="1" ht="19.899999999999999" customHeight="1">
      <c r="B106" s="198"/>
      <c r="D106" s="199" t="s">
        <v>154</v>
      </c>
      <c r="E106" s="200"/>
      <c r="F106" s="200"/>
      <c r="G106" s="200"/>
      <c r="H106" s="200"/>
      <c r="I106" s="200"/>
      <c r="J106" s="201">
        <f>J271</f>
        <v>0</v>
      </c>
      <c r="L106" s="198"/>
    </row>
    <row r="107" spans="1:47" s="197" customFormat="1" ht="19.899999999999999" customHeight="1">
      <c r="B107" s="198"/>
      <c r="D107" s="199" t="s">
        <v>155</v>
      </c>
      <c r="E107" s="200"/>
      <c r="F107" s="200"/>
      <c r="G107" s="200"/>
      <c r="H107" s="200"/>
      <c r="I107" s="200"/>
      <c r="J107" s="201">
        <f>J283</f>
        <v>0</v>
      </c>
      <c r="L107" s="198"/>
    </row>
    <row r="108" spans="1:47" s="192" customFormat="1" ht="24.95" customHeight="1">
      <c r="B108" s="193"/>
      <c r="D108" s="194" t="s">
        <v>156</v>
      </c>
      <c r="E108" s="195"/>
      <c r="F108" s="195"/>
      <c r="G108" s="195"/>
      <c r="H108" s="195"/>
      <c r="I108" s="195"/>
      <c r="J108" s="196">
        <f>J285</f>
        <v>0</v>
      </c>
      <c r="L108" s="193"/>
    </row>
    <row r="109" spans="1:47" s="197" customFormat="1" ht="19.899999999999999" customHeight="1">
      <c r="B109" s="198"/>
      <c r="D109" s="199" t="s">
        <v>157</v>
      </c>
      <c r="E109" s="200"/>
      <c r="F109" s="200"/>
      <c r="G109" s="200"/>
      <c r="H109" s="200"/>
      <c r="I109" s="200"/>
      <c r="J109" s="201">
        <f>J286</f>
        <v>0</v>
      </c>
      <c r="L109" s="198"/>
    </row>
    <row r="110" spans="1:47" s="197" customFormat="1" ht="19.899999999999999" customHeight="1">
      <c r="B110" s="198"/>
      <c r="D110" s="199" t="s">
        <v>158</v>
      </c>
      <c r="E110" s="200"/>
      <c r="F110" s="200"/>
      <c r="G110" s="200"/>
      <c r="H110" s="200"/>
      <c r="I110" s="200"/>
      <c r="J110" s="201">
        <f>J289</f>
        <v>0</v>
      </c>
      <c r="L110" s="198"/>
    </row>
    <row r="111" spans="1:47" s="197" customFormat="1" ht="19.899999999999999" customHeight="1">
      <c r="B111" s="198"/>
      <c r="D111" s="199" t="s">
        <v>159</v>
      </c>
      <c r="E111" s="200"/>
      <c r="F111" s="200"/>
      <c r="G111" s="200"/>
      <c r="H111" s="200"/>
      <c r="I111" s="200"/>
      <c r="J111" s="201">
        <f>J295</f>
        <v>0</v>
      </c>
      <c r="L111" s="198"/>
    </row>
    <row r="112" spans="1:47" s="197" customFormat="1" ht="19.899999999999999" customHeight="1">
      <c r="B112" s="198"/>
      <c r="D112" s="199" t="s">
        <v>160</v>
      </c>
      <c r="E112" s="200"/>
      <c r="F112" s="200"/>
      <c r="G112" s="200"/>
      <c r="H112" s="200"/>
      <c r="I112" s="200"/>
      <c r="J112" s="201">
        <f>J308</f>
        <v>0</v>
      </c>
      <c r="L112" s="198"/>
    </row>
    <row r="113" spans="1:31" s="197" customFormat="1" ht="19.899999999999999" customHeight="1">
      <c r="B113" s="198"/>
      <c r="D113" s="199" t="s">
        <v>161</v>
      </c>
      <c r="E113" s="200"/>
      <c r="F113" s="200"/>
      <c r="G113" s="200"/>
      <c r="H113" s="200"/>
      <c r="I113" s="200"/>
      <c r="J113" s="201">
        <f>J323</f>
        <v>0</v>
      </c>
      <c r="L113" s="198"/>
    </row>
    <row r="114" spans="1:31" s="197" customFormat="1" ht="19.899999999999999" customHeight="1">
      <c r="B114" s="198"/>
      <c r="D114" s="199" t="s">
        <v>162</v>
      </c>
      <c r="E114" s="200"/>
      <c r="F114" s="200"/>
      <c r="G114" s="200"/>
      <c r="H114" s="200"/>
      <c r="I114" s="200"/>
      <c r="J114" s="201">
        <f>J325</f>
        <v>0</v>
      </c>
      <c r="L114" s="198"/>
    </row>
    <row r="115" spans="1:31" s="197" customFormat="1" ht="19.899999999999999" customHeight="1">
      <c r="B115" s="198"/>
      <c r="D115" s="199" t="s">
        <v>163</v>
      </c>
      <c r="E115" s="200"/>
      <c r="F115" s="200"/>
      <c r="G115" s="200"/>
      <c r="H115" s="200"/>
      <c r="I115" s="200"/>
      <c r="J115" s="201">
        <f>J329</f>
        <v>0</v>
      </c>
      <c r="L115" s="198"/>
    </row>
    <row r="116" spans="1:31" s="197" customFormat="1" ht="19.899999999999999" customHeight="1">
      <c r="B116" s="198"/>
      <c r="D116" s="199" t="s">
        <v>164</v>
      </c>
      <c r="E116" s="200"/>
      <c r="F116" s="200"/>
      <c r="G116" s="200"/>
      <c r="H116" s="200"/>
      <c r="I116" s="200"/>
      <c r="J116" s="201">
        <f>J350</f>
        <v>0</v>
      </c>
      <c r="L116" s="198"/>
    </row>
    <row r="117" spans="1:31" s="197" customFormat="1" ht="19.899999999999999" customHeight="1">
      <c r="B117" s="198"/>
      <c r="D117" s="199" t="s">
        <v>165</v>
      </c>
      <c r="E117" s="200"/>
      <c r="F117" s="200"/>
      <c r="G117" s="200"/>
      <c r="H117" s="200"/>
      <c r="I117" s="200"/>
      <c r="J117" s="201">
        <f>J398</f>
        <v>0</v>
      </c>
      <c r="L117" s="198"/>
    </row>
    <row r="118" spans="1:31" s="197" customFormat="1" ht="19.899999999999999" customHeight="1">
      <c r="B118" s="198"/>
      <c r="D118" s="199" t="s">
        <v>166</v>
      </c>
      <c r="E118" s="200"/>
      <c r="F118" s="200"/>
      <c r="G118" s="200"/>
      <c r="H118" s="200"/>
      <c r="I118" s="200"/>
      <c r="J118" s="201">
        <f>J408</f>
        <v>0</v>
      </c>
      <c r="L118" s="198"/>
    </row>
    <row r="119" spans="1:31" s="197" customFormat="1" ht="19.899999999999999" customHeight="1">
      <c r="B119" s="198"/>
      <c r="D119" s="199" t="s">
        <v>167</v>
      </c>
      <c r="E119" s="200"/>
      <c r="F119" s="200"/>
      <c r="G119" s="200"/>
      <c r="H119" s="200"/>
      <c r="I119" s="200"/>
      <c r="J119" s="201">
        <f>J414</f>
        <v>0</v>
      </c>
      <c r="L119" s="198"/>
    </row>
    <row r="120" spans="1:31" s="197" customFormat="1" ht="19.899999999999999" customHeight="1">
      <c r="B120" s="198"/>
      <c r="D120" s="199" t="s">
        <v>168</v>
      </c>
      <c r="E120" s="200"/>
      <c r="F120" s="200"/>
      <c r="G120" s="200"/>
      <c r="H120" s="200"/>
      <c r="I120" s="200"/>
      <c r="J120" s="201">
        <f>J431</f>
        <v>0</v>
      </c>
      <c r="L120" s="198"/>
    </row>
    <row r="121" spans="1:31" s="197" customFormat="1" ht="19.899999999999999" customHeight="1">
      <c r="B121" s="198"/>
      <c r="D121" s="199" t="s">
        <v>169</v>
      </c>
      <c r="E121" s="200"/>
      <c r="F121" s="200"/>
      <c r="G121" s="200"/>
      <c r="H121" s="200"/>
      <c r="I121" s="200"/>
      <c r="J121" s="201">
        <f>J437</f>
        <v>0</v>
      </c>
      <c r="L121" s="198"/>
    </row>
    <row r="122" spans="1:31" s="197" customFormat="1" ht="19.899999999999999" customHeight="1">
      <c r="B122" s="198"/>
      <c r="D122" s="199" t="s">
        <v>170</v>
      </c>
      <c r="E122" s="200"/>
      <c r="F122" s="200"/>
      <c r="G122" s="200"/>
      <c r="H122" s="200"/>
      <c r="I122" s="200"/>
      <c r="J122" s="201">
        <f>J442</f>
        <v>0</v>
      </c>
      <c r="L122" s="198"/>
    </row>
    <row r="123" spans="1:31" s="197" customFormat="1" ht="19.899999999999999" customHeight="1">
      <c r="B123" s="198"/>
      <c r="D123" s="199" t="s">
        <v>171</v>
      </c>
      <c r="E123" s="200"/>
      <c r="F123" s="200"/>
      <c r="G123" s="200"/>
      <c r="H123" s="200"/>
      <c r="I123" s="200"/>
      <c r="J123" s="201">
        <f>J444</f>
        <v>0</v>
      </c>
      <c r="L123" s="198"/>
    </row>
    <row r="124" spans="1:31" s="151" customFormat="1" ht="21.75" customHeight="1">
      <c r="A124" s="147"/>
      <c r="B124" s="148"/>
      <c r="C124" s="147"/>
      <c r="D124" s="147"/>
      <c r="E124" s="147"/>
      <c r="F124" s="147"/>
      <c r="G124" s="147"/>
      <c r="H124" s="147"/>
      <c r="I124" s="147"/>
      <c r="J124" s="147"/>
      <c r="K124" s="147"/>
      <c r="L124" s="150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</row>
    <row r="125" spans="1:31" s="151" customFormat="1" ht="6.95" customHeight="1">
      <c r="A125" s="147"/>
      <c r="B125" s="184"/>
      <c r="C125" s="185"/>
      <c r="D125" s="185"/>
      <c r="E125" s="185"/>
      <c r="F125" s="185"/>
      <c r="G125" s="185"/>
      <c r="H125" s="185"/>
      <c r="I125" s="185"/>
      <c r="J125" s="185"/>
      <c r="K125" s="185"/>
      <c r="L125" s="150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</row>
    <row r="129" spans="1:31" s="151" customFormat="1" ht="6.95" customHeight="1">
      <c r="A129" s="147"/>
      <c r="B129" s="186"/>
      <c r="C129" s="187"/>
      <c r="D129" s="187"/>
      <c r="E129" s="187"/>
      <c r="F129" s="187"/>
      <c r="G129" s="187"/>
      <c r="H129" s="187"/>
      <c r="I129" s="187"/>
      <c r="J129" s="187"/>
      <c r="K129" s="187"/>
      <c r="L129" s="150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</row>
    <row r="130" spans="1:31" s="151" customFormat="1" ht="24.95" customHeight="1">
      <c r="A130" s="147"/>
      <c r="B130" s="148"/>
      <c r="C130" s="142" t="s">
        <v>172</v>
      </c>
      <c r="D130" s="147"/>
      <c r="E130" s="147"/>
      <c r="F130" s="147"/>
      <c r="G130" s="147"/>
      <c r="H130" s="147"/>
      <c r="I130" s="147"/>
      <c r="J130" s="147"/>
      <c r="K130" s="147"/>
      <c r="L130" s="150"/>
      <c r="S130" s="14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</row>
    <row r="131" spans="1:31" s="151" customFormat="1" ht="6.95" customHeight="1">
      <c r="A131" s="147"/>
      <c r="B131" s="148"/>
      <c r="C131" s="147"/>
      <c r="D131" s="147"/>
      <c r="E131" s="147"/>
      <c r="F131" s="147"/>
      <c r="G131" s="147"/>
      <c r="H131" s="147"/>
      <c r="I131" s="147"/>
      <c r="J131" s="147"/>
      <c r="K131" s="147"/>
      <c r="L131" s="150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</row>
    <row r="132" spans="1:31" s="151" customFormat="1" ht="12" customHeight="1">
      <c r="A132" s="147"/>
      <c r="B132" s="148"/>
      <c r="C132" s="144" t="s">
        <v>16</v>
      </c>
      <c r="D132" s="147"/>
      <c r="E132" s="147"/>
      <c r="F132" s="147"/>
      <c r="G132" s="147"/>
      <c r="H132" s="147"/>
      <c r="I132" s="147"/>
      <c r="J132" s="147"/>
      <c r="K132" s="147"/>
      <c r="L132" s="150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</row>
    <row r="133" spans="1:31" s="151" customFormat="1" ht="16.5" customHeight="1">
      <c r="A133" s="147"/>
      <c r="B133" s="148"/>
      <c r="C133" s="147"/>
      <c r="D133" s="147"/>
      <c r="E133" s="145" t="str">
        <f>E7</f>
        <v>Rekonstrukce měnírny Sad Boženy Němcové</v>
      </c>
      <c r="F133" s="146"/>
      <c r="G133" s="146"/>
      <c r="H133" s="146"/>
      <c r="I133" s="147"/>
      <c r="J133" s="147"/>
      <c r="K133" s="147"/>
      <c r="L133" s="150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</row>
    <row r="134" spans="1:31" ht="12" customHeight="1">
      <c r="B134" s="141"/>
      <c r="C134" s="144" t="s">
        <v>138</v>
      </c>
      <c r="L134" s="141"/>
    </row>
    <row r="135" spans="1:31" s="151" customFormat="1" ht="16.5" customHeight="1">
      <c r="A135" s="147"/>
      <c r="B135" s="148"/>
      <c r="C135" s="147"/>
      <c r="D135" s="147"/>
      <c r="E135" s="145" t="s">
        <v>139</v>
      </c>
      <c r="F135" s="149"/>
      <c r="G135" s="149"/>
      <c r="H135" s="149"/>
      <c r="I135" s="147"/>
      <c r="J135" s="147"/>
      <c r="K135" s="147"/>
      <c r="L135" s="150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</row>
    <row r="136" spans="1:31" s="151" customFormat="1" ht="12" customHeight="1">
      <c r="A136" s="147"/>
      <c r="B136" s="148"/>
      <c r="C136" s="144" t="s">
        <v>140</v>
      </c>
      <c r="D136" s="147"/>
      <c r="E136" s="147"/>
      <c r="F136" s="147"/>
      <c r="G136" s="147"/>
      <c r="H136" s="147"/>
      <c r="I136" s="147"/>
      <c r="J136" s="147"/>
      <c r="K136" s="147"/>
      <c r="L136" s="150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</row>
    <row r="137" spans="1:31" s="151" customFormat="1" ht="30" customHeight="1">
      <c r="A137" s="147"/>
      <c r="B137" s="148"/>
      <c r="C137" s="147"/>
      <c r="D137" s="147"/>
      <c r="E137" s="152" t="str">
        <f>E11</f>
        <v>01 - DSO 01.1 - Stavební část - STAVBA - započitatelné náklady</v>
      </c>
      <c r="F137" s="149"/>
      <c r="G137" s="149"/>
      <c r="H137" s="149"/>
      <c r="I137" s="147"/>
      <c r="J137" s="147"/>
      <c r="K137" s="147"/>
      <c r="L137" s="150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</row>
    <row r="138" spans="1:31" s="151" customFormat="1" ht="6.95" customHeight="1">
      <c r="A138" s="147"/>
      <c r="B138" s="148"/>
      <c r="C138" s="147"/>
      <c r="D138" s="147"/>
      <c r="E138" s="147"/>
      <c r="F138" s="147"/>
      <c r="G138" s="147"/>
      <c r="H138" s="147"/>
      <c r="I138" s="147"/>
      <c r="J138" s="147"/>
      <c r="K138" s="147"/>
      <c r="L138" s="150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</row>
    <row r="139" spans="1:31" s="151" customFormat="1" ht="12" customHeight="1">
      <c r="A139" s="147"/>
      <c r="B139" s="148"/>
      <c r="C139" s="144" t="s">
        <v>20</v>
      </c>
      <c r="D139" s="147"/>
      <c r="E139" s="147"/>
      <c r="F139" s="153" t="str">
        <f>F14</f>
        <v xml:space="preserve"> </v>
      </c>
      <c r="G139" s="147"/>
      <c r="H139" s="147"/>
      <c r="I139" s="144" t="s">
        <v>22</v>
      </c>
      <c r="J139" s="154" t="str">
        <f>IF(J14="","",J14)</f>
        <v>30. 6. 2020</v>
      </c>
      <c r="K139" s="147"/>
      <c r="L139" s="150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</row>
    <row r="140" spans="1:31" s="151" customFormat="1" ht="6.95" customHeight="1">
      <c r="A140" s="147"/>
      <c r="B140" s="148"/>
      <c r="C140" s="147"/>
      <c r="D140" s="147"/>
      <c r="E140" s="147"/>
      <c r="F140" s="147"/>
      <c r="G140" s="147"/>
      <c r="H140" s="147"/>
      <c r="I140" s="147"/>
      <c r="J140" s="147"/>
      <c r="K140" s="147"/>
      <c r="L140" s="150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</row>
    <row r="141" spans="1:31" s="151" customFormat="1" ht="15.2" customHeight="1">
      <c r="A141" s="147"/>
      <c r="B141" s="148"/>
      <c r="C141" s="144" t="s">
        <v>24</v>
      </c>
      <c r="D141" s="147"/>
      <c r="E141" s="147"/>
      <c r="F141" s="153" t="str">
        <f>E17</f>
        <v>Dopravní podnik Ostrava a.s.</v>
      </c>
      <c r="G141" s="147"/>
      <c r="H141" s="147"/>
      <c r="I141" s="144" t="s">
        <v>30</v>
      </c>
      <c r="J141" s="188" t="str">
        <f>E23</f>
        <v>Ing. Jaromír Ferdian</v>
      </c>
      <c r="K141" s="147"/>
      <c r="L141" s="150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</row>
    <row r="142" spans="1:31" s="151" customFormat="1" ht="15.2" customHeight="1">
      <c r="A142" s="147"/>
      <c r="B142" s="148"/>
      <c r="C142" s="144" t="s">
        <v>28</v>
      </c>
      <c r="D142" s="147"/>
      <c r="E142" s="147"/>
      <c r="F142" s="262" t="str">
        <f>IF(E20="","",E20)</f>
        <v>Vyplň údaj</v>
      </c>
      <c r="G142" s="147"/>
      <c r="H142" s="147"/>
      <c r="I142" s="144" t="s">
        <v>33</v>
      </c>
      <c r="J142" s="188" t="str">
        <f>E26</f>
        <v xml:space="preserve"> </v>
      </c>
      <c r="K142" s="147"/>
      <c r="L142" s="150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</row>
    <row r="143" spans="1:31" s="151" customFormat="1" ht="10.35" customHeight="1">
      <c r="A143" s="147"/>
      <c r="B143" s="148"/>
      <c r="C143" s="147"/>
      <c r="D143" s="147"/>
      <c r="E143" s="147"/>
      <c r="F143" s="147"/>
      <c r="G143" s="147"/>
      <c r="H143" s="147"/>
      <c r="I143" s="147"/>
      <c r="J143" s="147"/>
      <c r="K143" s="147"/>
      <c r="L143" s="150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</row>
    <row r="144" spans="1:31" s="212" customFormat="1" ht="29.25" customHeight="1">
      <c r="A144" s="202"/>
      <c r="B144" s="203"/>
      <c r="C144" s="204" t="s">
        <v>173</v>
      </c>
      <c r="D144" s="205" t="s">
        <v>62</v>
      </c>
      <c r="E144" s="205" t="s">
        <v>58</v>
      </c>
      <c r="F144" s="205" t="s">
        <v>59</v>
      </c>
      <c r="G144" s="205" t="s">
        <v>174</v>
      </c>
      <c r="H144" s="205" t="s">
        <v>175</v>
      </c>
      <c r="I144" s="205" t="s">
        <v>176</v>
      </c>
      <c r="J144" s="206" t="s">
        <v>144</v>
      </c>
      <c r="K144" s="207" t="s">
        <v>177</v>
      </c>
      <c r="L144" s="208"/>
      <c r="M144" s="209" t="s">
        <v>1</v>
      </c>
      <c r="N144" s="210" t="s">
        <v>41</v>
      </c>
      <c r="O144" s="210" t="s">
        <v>178</v>
      </c>
      <c r="P144" s="210" t="s">
        <v>179</v>
      </c>
      <c r="Q144" s="210" t="s">
        <v>180</v>
      </c>
      <c r="R144" s="210" t="s">
        <v>181</v>
      </c>
      <c r="S144" s="210" t="s">
        <v>182</v>
      </c>
      <c r="T144" s="211" t="s">
        <v>183</v>
      </c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</row>
    <row r="145" spans="1:65" s="151" customFormat="1" ht="22.9" customHeight="1">
      <c r="A145" s="147"/>
      <c r="B145" s="148"/>
      <c r="C145" s="213" t="s">
        <v>184</v>
      </c>
      <c r="D145" s="147"/>
      <c r="E145" s="147"/>
      <c r="F145" s="147"/>
      <c r="G145" s="147"/>
      <c r="H145" s="147"/>
      <c r="I145" s="147"/>
      <c r="J145" s="214">
        <f>BK145</f>
        <v>0</v>
      </c>
      <c r="K145" s="147"/>
      <c r="L145" s="148"/>
      <c r="M145" s="215"/>
      <c r="N145" s="216"/>
      <c r="O145" s="163"/>
      <c r="P145" s="217">
        <f>P146+P285</f>
        <v>0</v>
      </c>
      <c r="Q145" s="163"/>
      <c r="R145" s="217">
        <f>R146+R285</f>
        <v>295.25691270999999</v>
      </c>
      <c r="S145" s="163"/>
      <c r="T145" s="218">
        <f>T146+T285</f>
        <v>188.09952720000001</v>
      </c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T145" s="138" t="s">
        <v>76</v>
      </c>
      <c r="AU145" s="138" t="s">
        <v>146</v>
      </c>
      <c r="BK145" s="219">
        <f>BK146+BK285</f>
        <v>0</v>
      </c>
    </row>
    <row r="146" spans="1:65" s="220" customFormat="1" ht="25.9" customHeight="1">
      <c r="B146" s="221"/>
      <c r="D146" s="222" t="s">
        <v>76</v>
      </c>
      <c r="E146" s="223" t="s">
        <v>185</v>
      </c>
      <c r="F146" s="223" t="s">
        <v>186</v>
      </c>
      <c r="J146" s="224">
        <f>BK146</f>
        <v>0</v>
      </c>
      <c r="L146" s="221"/>
      <c r="M146" s="225"/>
      <c r="N146" s="226"/>
      <c r="O146" s="226"/>
      <c r="P146" s="227">
        <f>P147+P156+P167+P177+P184+P216+P271+P283</f>
        <v>0</v>
      </c>
      <c r="Q146" s="226"/>
      <c r="R146" s="227">
        <f>R147+R156+R167+R177+R184+R216+R271+R283</f>
        <v>283.74269330999999</v>
      </c>
      <c r="S146" s="226"/>
      <c r="T146" s="228">
        <f>T147+T156+T167+T177+T184+T216+T271+T283</f>
        <v>179.78423520000001</v>
      </c>
      <c r="AR146" s="222" t="s">
        <v>84</v>
      </c>
      <c r="AT146" s="229" t="s">
        <v>76</v>
      </c>
      <c r="AU146" s="229" t="s">
        <v>77</v>
      </c>
      <c r="AY146" s="222" t="s">
        <v>187</v>
      </c>
      <c r="BK146" s="230">
        <f>BK147+BK156+BK167+BK177+BK184+BK216+BK271+BK283</f>
        <v>0</v>
      </c>
    </row>
    <row r="147" spans="1:65" s="220" customFormat="1" ht="22.9" customHeight="1">
      <c r="B147" s="221"/>
      <c r="D147" s="222" t="s">
        <v>76</v>
      </c>
      <c r="E147" s="231" t="s">
        <v>84</v>
      </c>
      <c r="F147" s="231" t="s">
        <v>188</v>
      </c>
      <c r="J147" s="232">
        <f>BK147</f>
        <v>0</v>
      </c>
      <c r="L147" s="221"/>
      <c r="M147" s="225"/>
      <c r="N147" s="226"/>
      <c r="O147" s="226"/>
      <c r="P147" s="227">
        <f>SUM(P148:P155)</f>
        <v>0</v>
      </c>
      <c r="Q147" s="226"/>
      <c r="R147" s="227">
        <f>SUM(R148:R155)</f>
        <v>122.2</v>
      </c>
      <c r="S147" s="226"/>
      <c r="T147" s="228">
        <f>SUM(T148:T155)</f>
        <v>21.125</v>
      </c>
      <c r="AR147" s="222" t="s">
        <v>84</v>
      </c>
      <c r="AT147" s="229" t="s">
        <v>76</v>
      </c>
      <c r="AU147" s="229" t="s">
        <v>84</v>
      </c>
      <c r="AY147" s="222" t="s">
        <v>187</v>
      </c>
      <c r="BK147" s="230">
        <f>SUM(BK148:BK155)</f>
        <v>0</v>
      </c>
    </row>
    <row r="148" spans="1:65" s="151" customFormat="1" ht="21.75" customHeight="1">
      <c r="A148" s="147"/>
      <c r="B148" s="148"/>
      <c r="C148" s="233" t="s">
        <v>84</v>
      </c>
      <c r="D148" s="233" t="s">
        <v>189</v>
      </c>
      <c r="E148" s="234" t="s">
        <v>190</v>
      </c>
      <c r="F148" s="235" t="s">
        <v>191</v>
      </c>
      <c r="G148" s="236" t="s">
        <v>192</v>
      </c>
      <c r="H148" s="237">
        <v>65</v>
      </c>
      <c r="I148" s="88"/>
      <c r="J148" s="238">
        <f t="shared" ref="J148:J155" si="0">ROUND(I148*H148,2)</f>
        <v>0</v>
      </c>
      <c r="K148" s="239"/>
      <c r="L148" s="148"/>
      <c r="M148" s="240" t="s">
        <v>1</v>
      </c>
      <c r="N148" s="241" t="s">
        <v>42</v>
      </c>
      <c r="O148" s="242"/>
      <c r="P148" s="243">
        <f t="shared" ref="P148:P155" si="1">O148*H148</f>
        <v>0</v>
      </c>
      <c r="Q148" s="243">
        <v>0</v>
      </c>
      <c r="R148" s="243">
        <f t="shared" ref="R148:R155" si="2">Q148*H148</f>
        <v>0</v>
      </c>
      <c r="S148" s="243">
        <v>0.32500000000000001</v>
      </c>
      <c r="T148" s="244">
        <f t="shared" ref="T148:T155" si="3">S148*H148</f>
        <v>21.125</v>
      </c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  <c r="AR148" s="245" t="s">
        <v>193</v>
      </c>
      <c r="AT148" s="245" t="s">
        <v>189</v>
      </c>
      <c r="AU148" s="245" t="s">
        <v>86</v>
      </c>
      <c r="AY148" s="138" t="s">
        <v>187</v>
      </c>
      <c r="BE148" s="246">
        <f t="shared" ref="BE148:BE155" si="4">IF(N148="základní",J148,0)</f>
        <v>0</v>
      </c>
      <c r="BF148" s="246">
        <f t="shared" ref="BF148:BF155" si="5">IF(N148="snížená",J148,0)</f>
        <v>0</v>
      </c>
      <c r="BG148" s="246">
        <f t="shared" ref="BG148:BG155" si="6">IF(N148="zákl. přenesená",J148,0)</f>
        <v>0</v>
      </c>
      <c r="BH148" s="246">
        <f t="shared" ref="BH148:BH155" si="7">IF(N148="sníž. přenesená",J148,0)</f>
        <v>0</v>
      </c>
      <c r="BI148" s="246">
        <f t="shared" ref="BI148:BI155" si="8">IF(N148="nulová",J148,0)</f>
        <v>0</v>
      </c>
      <c r="BJ148" s="138" t="s">
        <v>84</v>
      </c>
      <c r="BK148" s="246">
        <f t="shared" ref="BK148:BK155" si="9">ROUND(I148*H148,2)</f>
        <v>0</v>
      </c>
      <c r="BL148" s="138" t="s">
        <v>193</v>
      </c>
      <c r="BM148" s="245" t="s">
        <v>194</v>
      </c>
    </row>
    <row r="149" spans="1:65" s="151" customFormat="1" ht="21.75" customHeight="1">
      <c r="A149" s="147"/>
      <c r="B149" s="148"/>
      <c r="C149" s="233" t="s">
        <v>86</v>
      </c>
      <c r="D149" s="233" t="s">
        <v>189</v>
      </c>
      <c r="E149" s="234" t="s">
        <v>195</v>
      </c>
      <c r="F149" s="235" t="s">
        <v>196</v>
      </c>
      <c r="G149" s="236" t="s">
        <v>197</v>
      </c>
      <c r="H149" s="237">
        <v>67.8</v>
      </c>
      <c r="I149" s="88"/>
      <c r="J149" s="238">
        <f t="shared" si="0"/>
        <v>0</v>
      </c>
      <c r="K149" s="239"/>
      <c r="L149" s="148"/>
      <c r="M149" s="240" t="s">
        <v>1</v>
      </c>
      <c r="N149" s="241" t="s">
        <v>42</v>
      </c>
      <c r="O149" s="242"/>
      <c r="P149" s="243">
        <f t="shared" si="1"/>
        <v>0</v>
      </c>
      <c r="Q149" s="243">
        <v>0</v>
      </c>
      <c r="R149" s="243">
        <f t="shared" si="2"/>
        <v>0</v>
      </c>
      <c r="S149" s="243">
        <v>0</v>
      </c>
      <c r="T149" s="244">
        <f t="shared" si="3"/>
        <v>0</v>
      </c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R149" s="245" t="s">
        <v>193</v>
      </c>
      <c r="AT149" s="245" t="s">
        <v>189</v>
      </c>
      <c r="AU149" s="245" t="s">
        <v>86</v>
      </c>
      <c r="AY149" s="138" t="s">
        <v>187</v>
      </c>
      <c r="BE149" s="246">
        <f t="shared" si="4"/>
        <v>0</v>
      </c>
      <c r="BF149" s="246">
        <f t="shared" si="5"/>
        <v>0</v>
      </c>
      <c r="BG149" s="246">
        <f t="shared" si="6"/>
        <v>0</v>
      </c>
      <c r="BH149" s="246">
        <f t="shared" si="7"/>
        <v>0</v>
      </c>
      <c r="BI149" s="246">
        <f t="shared" si="8"/>
        <v>0</v>
      </c>
      <c r="BJ149" s="138" t="s">
        <v>84</v>
      </c>
      <c r="BK149" s="246">
        <f t="shared" si="9"/>
        <v>0</v>
      </c>
      <c r="BL149" s="138" t="s">
        <v>193</v>
      </c>
      <c r="BM149" s="245" t="s">
        <v>198</v>
      </c>
    </row>
    <row r="150" spans="1:65" s="151" customFormat="1" ht="33" customHeight="1">
      <c r="A150" s="147"/>
      <c r="B150" s="148"/>
      <c r="C150" s="233" t="s">
        <v>199</v>
      </c>
      <c r="D150" s="233" t="s">
        <v>189</v>
      </c>
      <c r="E150" s="234" t="s">
        <v>200</v>
      </c>
      <c r="F150" s="235" t="s">
        <v>201</v>
      </c>
      <c r="G150" s="236" t="s">
        <v>197</v>
      </c>
      <c r="H150" s="237">
        <v>67.8</v>
      </c>
      <c r="I150" s="88"/>
      <c r="J150" s="238">
        <f t="shared" si="0"/>
        <v>0</v>
      </c>
      <c r="K150" s="239"/>
      <c r="L150" s="148"/>
      <c r="M150" s="240" t="s">
        <v>1</v>
      </c>
      <c r="N150" s="241" t="s">
        <v>42</v>
      </c>
      <c r="O150" s="242"/>
      <c r="P150" s="243">
        <f t="shared" si="1"/>
        <v>0</v>
      </c>
      <c r="Q150" s="243">
        <v>0</v>
      </c>
      <c r="R150" s="243">
        <f t="shared" si="2"/>
        <v>0</v>
      </c>
      <c r="S150" s="243">
        <v>0</v>
      </c>
      <c r="T150" s="244">
        <f t="shared" si="3"/>
        <v>0</v>
      </c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R150" s="245" t="s">
        <v>193</v>
      </c>
      <c r="AT150" s="245" t="s">
        <v>189</v>
      </c>
      <c r="AU150" s="245" t="s">
        <v>86</v>
      </c>
      <c r="AY150" s="138" t="s">
        <v>187</v>
      </c>
      <c r="BE150" s="246">
        <f t="shared" si="4"/>
        <v>0</v>
      </c>
      <c r="BF150" s="246">
        <f t="shared" si="5"/>
        <v>0</v>
      </c>
      <c r="BG150" s="246">
        <f t="shared" si="6"/>
        <v>0</v>
      </c>
      <c r="BH150" s="246">
        <f t="shared" si="7"/>
        <v>0</v>
      </c>
      <c r="BI150" s="246">
        <f t="shared" si="8"/>
        <v>0</v>
      </c>
      <c r="BJ150" s="138" t="s">
        <v>84</v>
      </c>
      <c r="BK150" s="246">
        <f t="shared" si="9"/>
        <v>0</v>
      </c>
      <c r="BL150" s="138" t="s">
        <v>193</v>
      </c>
      <c r="BM150" s="245" t="s">
        <v>202</v>
      </c>
    </row>
    <row r="151" spans="1:65" s="151" customFormat="1" ht="21.75" customHeight="1">
      <c r="A151" s="147"/>
      <c r="B151" s="148"/>
      <c r="C151" s="233" t="s">
        <v>193</v>
      </c>
      <c r="D151" s="233" t="s">
        <v>189</v>
      </c>
      <c r="E151" s="234" t="s">
        <v>203</v>
      </c>
      <c r="F151" s="235" t="s">
        <v>204</v>
      </c>
      <c r="G151" s="236" t="s">
        <v>205</v>
      </c>
      <c r="H151" s="237">
        <v>122.04</v>
      </c>
      <c r="I151" s="88"/>
      <c r="J151" s="238">
        <f t="shared" si="0"/>
        <v>0</v>
      </c>
      <c r="K151" s="239"/>
      <c r="L151" s="148"/>
      <c r="M151" s="240" t="s">
        <v>1</v>
      </c>
      <c r="N151" s="241" t="s">
        <v>42</v>
      </c>
      <c r="O151" s="242"/>
      <c r="P151" s="243">
        <f t="shared" si="1"/>
        <v>0</v>
      </c>
      <c r="Q151" s="243">
        <v>0</v>
      </c>
      <c r="R151" s="243">
        <f t="shared" si="2"/>
        <v>0</v>
      </c>
      <c r="S151" s="243">
        <v>0</v>
      </c>
      <c r="T151" s="244">
        <f t="shared" si="3"/>
        <v>0</v>
      </c>
      <c r="U151" s="147"/>
      <c r="V151" s="147"/>
      <c r="W151" s="147"/>
      <c r="X151" s="147"/>
      <c r="Y151" s="147"/>
      <c r="Z151" s="147"/>
      <c r="AA151" s="147"/>
      <c r="AB151" s="147"/>
      <c r="AC151" s="147"/>
      <c r="AD151" s="147"/>
      <c r="AE151" s="147"/>
      <c r="AR151" s="245" t="s">
        <v>193</v>
      </c>
      <c r="AT151" s="245" t="s">
        <v>189</v>
      </c>
      <c r="AU151" s="245" t="s">
        <v>86</v>
      </c>
      <c r="AY151" s="138" t="s">
        <v>187</v>
      </c>
      <c r="BE151" s="246">
        <f t="shared" si="4"/>
        <v>0</v>
      </c>
      <c r="BF151" s="246">
        <f t="shared" si="5"/>
        <v>0</v>
      </c>
      <c r="BG151" s="246">
        <f t="shared" si="6"/>
        <v>0</v>
      </c>
      <c r="BH151" s="246">
        <f t="shared" si="7"/>
        <v>0</v>
      </c>
      <c r="BI151" s="246">
        <f t="shared" si="8"/>
        <v>0</v>
      </c>
      <c r="BJ151" s="138" t="s">
        <v>84</v>
      </c>
      <c r="BK151" s="246">
        <f t="shared" si="9"/>
        <v>0</v>
      </c>
      <c r="BL151" s="138" t="s">
        <v>193</v>
      </c>
      <c r="BM151" s="245" t="s">
        <v>206</v>
      </c>
    </row>
    <row r="152" spans="1:65" s="151" customFormat="1" ht="16.5" customHeight="1">
      <c r="A152" s="147"/>
      <c r="B152" s="148"/>
      <c r="C152" s="233" t="s">
        <v>207</v>
      </c>
      <c r="D152" s="233" t="s">
        <v>189</v>
      </c>
      <c r="E152" s="234" t="s">
        <v>208</v>
      </c>
      <c r="F152" s="235" t="s">
        <v>209</v>
      </c>
      <c r="G152" s="236" t="s">
        <v>197</v>
      </c>
      <c r="H152" s="237">
        <v>67.8</v>
      </c>
      <c r="I152" s="88"/>
      <c r="J152" s="238">
        <f t="shared" si="0"/>
        <v>0</v>
      </c>
      <c r="K152" s="239"/>
      <c r="L152" s="148"/>
      <c r="M152" s="240" t="s">
        <v>1</v>
      </c>
      <c r="N152" s="241" t="s">
        <v>42</v>
      </c>
      <c r="O152" s="242"/>
      <c r="P152" s="243">
        <f t="shared" si="1"/>
        <v>0</v>
      </c>
      <c r="Q152" s="243">
        <v>0</v>
      </c>
      <c r="R152" s="243">
        <f t="shared" si="2"/>
        <v>0</v>
      </c>
      <c r="S152" s="243">
        <v>0</v>
      </c>
      <c r="T152" s="244">
        <f t="shared" si="3"/>
        <v>0</v>
      </c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47"/>
      <c r="AE152" s="147"/>
      <c r="AR152" s="245" t="s">
        <v>193</v>
      </c>
      <c r="AT152" s="245" t="s">
        <v>189</v>
      </c>
      <c r="AU152" s="245" t="s">
        <v>86</v>
      </c>
      <c r="AY152" s="138" t="s">
        <v>187</v>
      </c>
      <c r="BE152" s="246">
        <f t="shared" si="4"/>
        <v>0</v>
      </c>
      <c r="BF152" s="246">
        <f t="shared" si="5"/>
        <v>0</v>
      </c>
      <c r="BG152" s="246">
        <f t="shared" si="6"/>
        <v>0</v>
      </c>
      <c r="BH152" s="246">
        <f t="shared" si="7"/>
        <v>0</v>
      </c>
      <c r="BI152" s="246">
        <f t="shared" si="8"/>
        <v>0</v>
      </c>
      <c r="BJ152" s="138" t="s">
        <v>84</v>
      </c>
      <c r="BK152" s="246">
        <f t="shared" si="9"/>
        <v>0</v>
      </c>
      <c r="BL152" s="138" t="s">
        <v>193</v>
      </c>
      <c r="BM152" s="245" t="s">
        <v>210</v>
      </c>
    </row>
    <row r="153" spans="1:65" s="151" customFormat="1" ht="21.75" customHeight="1">
      <c r="A153" s="147"/>
      <c r="B153" s="148"/>
      <c r="C153" s="233" t="s">
        <v>211</v>
      </c>
      <c r="D153" s="233" t="s">
        <v>189</v>
      </c>
      <c r="E153" s="234" t="s">
        <v>212</v>
      </c>
      <c r="F153" s="235" t="s">
        <v>213</v>
      </c>
      <c r="G153" s="236" t="s">
        <v>197</v>
      </c>
      <c r="H153" s="237">
        <v>61.1</v>
      </c>
      <c r="I153" s="88"/>
      <c r="J153" s="238">
        <f t="shared" si="0"/>
        <v>0</v>
      </c>
      <c r="K153" s="239"/>
      <c r="L153" s="148"/>
      <c r="M153" s="240" t="s">
        <v>1</v>
      </c>
      <c r="N153" s="241" t="s">
        <v>42</v>
      </c>
      <c r="O153" s="242"/>
      <c r="P153" s="243">
        <f t="shared" si="1"/>
        <v>0</v>
      </c>
      <c r="Q153" s="243">
        <v>0</v>
      </c>
      <c r="R153" s="243">
        <f t="shared" si="2"/>
        <v>0</v>
      </c>
      <c r="S153" s="243">
        <v>0</v>
      </c>
      <c r="T153" s="244">
        <f t="shared" si="3"/>
        <v>0</v>
      </c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7"/>
      <c r="AR153" s="245" t="s">
        <v>193</v>
      </c>
      <c r="AT153" s="245" t="s">
        <v>189</v>
      </c>
      <c r="AU153" s="245" t="s">
        <v>86</v>
      </c>
      <c r="AY153" s="138" t="s">
        <v>187</v>
      </c>
      <c r="BE153" s="246">
        <f t="shared" si="4"/>
        <v>0</v>
      </c>
      <c r="BF153" s="246">
        <f t="shared" si="5"/>
        <v>0</v>
      </c>
      <c r="BG153" s="246">
        <f t="shared" si="6"/>
        <v>0</v>
      </c>
      <c r="BH153" s="246">
        <f t="shared" si="7"/>
        <v>0</v>
      </c>
      <c r="BI153" s="246">
        <f t="shared" si="8"/>
        <v>0</v>
      </c>
      <c r="BJ153" s="138" t="s">
        <v>84</v>
      </c>
      <c r="BK153" s="246">
        <f t="shared" si="9"/>
        <v>0</v>
      </c>
      <c r="BL153" s="138" t="s">
        <v>193</v>
      </c>
      <c r="BM153" s="245" t="s">
        <v>214</v>
      </c>
    </row>
    <row r="154" spans="1:65" s="151" customFormat="1" ht="21.75" customHeight="1">
      <c r="A154" s="147"/>
      <c r="B154" s="148"/>
      <c r="C154" s="247" t="s">
        <v>215</v>
      </c>
      <c r="D154" s="247" t="s">
        <v>216</v>
      </c>
      <c r="E154" s="248" t="s">
        <v>217</v>
      </c>
      <c r="F154" s="249" t="s">
        <v>218</v>
      </c>
      <c r="G154" s="250" t="s">
        <v>205</v>
      </c>
      <c r="H154" s="251">
        <v>122.2</v>
      </c>
      <c r="I154" s="89"/>
      <c r="J154" s="252">
        <f t="shared" si="0"/>
        <v>0</v>
      </c>
      <c r="K154" s="253"/>
      <c r="L154" s="254"/>
      <c r="M154" s="255" t="s">
        <v>1</v>
      </c>
      <c r="N154" s="256" t="s">
        <v>42</v>
      </c>
      <c r="O154" s="242"/>
      <c r="P154" s="243">
        <f t="shared" si="1"/>
        <v>0</v>
      </c>
      <c r="Q154" s="243">
        <v>1</v>
      </c>
      <c r="R154" s="243">
        <f t="shared" si="2"/>
        <v>122.2</v>
      </c>
      <c r="S154" s="243">
        <v>0</v>
      </c>
      <c r="T154" s="244">
        <f t="shared" si="3"/>
        <v>0</v>
      </c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R154" s="245" t="s">
        <v>219</v>
      </c>
      <c r="AT154" s="245" t="s">
        <v>216</v>
      </c>
      <c r="AU154" s="245" t="s">
        <v>86</v>
      </c>
      <c r="AY154" s="138" t="s">
        <v>187</v>
      </c>
      <c r="BE154" s="246">
        <f t="shared" si="4"/>
        <v>0</v>
      </c>
      <c r="BF154" s="246">
        <f t="shared" si="5"/>
        <v>0</v>
      </c>
      <c r="BG154" s="246">
        <f t="shared" si="6"/>
        <v>0</v>
      </c>
      <c r="BH154" s="246">
        <f t="shared" si="7"/>
        <v>0</v>
      </c>
      <c r="BI154" s="246">
        <f t="shared" si="8"/>
        <v>0</v>
      </c>
      <c r="BJ154" s="138" t="s">
        <v>84</v>
      </c>
      <c r="BK154" s="246">
        <f t="shared" si="9"/>
        <v>0</v>
      </c>
      <c r="BL154" s="138" t="s">
        <v>193</v>
      </c>
      <c r="BM154" s="245" t="s">
        <v>220</v>
      </c>
    </row>
    <row r="155" spans="1:65" s="151" customFormat="1" ht="16.5" customHeight="1">
      <c r="A155" s="147"/>
      <c r="B155" s="148"/>
      <c r="C155" s="233" t="s">
        <v>219</v>
      </c>
      <c r="D155" s="233" t="s">
        <v>189</v>
      </c>
      <c r="E155" s="234" t="s">
        <v>221</v>
      </c>
      <c r="F155" s="235" t="s">
        <v>222</v>
      </c>
      <c r="G155" s="236" t="s">
        <v>192</v>
      </c>
      <c r="H155" s="237">
        <v>67.8</v>
      </c>
      <c r="I155" s="88"/>
      <c r="J155" s="238">
        <f t="shared" si="0"/>
        <v>0</v>
      </c>
      <c r="K155" s="239"/>
      <c r="L155" s="148"/>
      <c r="M155" s="240" t="s">
        <v>1</v>
      </c>
      <c r="N155" s="241" t="s">
        <v>42</v>
      </c>
      <c r="O155" s="242"/>
      <c r="P155" s="243">
        <f t="shared" si="1"/>
        <v>0</v>
      </c>
      <c r="Q155" s="243">
        <v>0</v>
      </c>
      <c r="R155" s="243">
        <f t="shared" si="2"/>
        <v>0</v>
      </c>
      <c r="S155" s="243">
        <v>0</v>
      </c>
      <c r="T155" s="244">
        <f t="shared" si="3"/>
        <v>0</v>
      </c>
      <c r="U155" s="147"/>
      <c r="V155" s="147"/>
      <c r="W155" s="147"/>
      <c r="X155" s="147"/>
      <c r="Y155" s="147"/>
      <c r="Z155" s="147"/>
      <c r="AA155" s="147"/>
      <c r="AB155" s="147"/>
      <c r="AC155" s="147"/>
      <c r="AD155" s="147"/>
      <c r="AE155" s="147"/>
      <c r="AR155" s="245" t="s">
        <v>193</v>
      </c>
      <c r="AT155" s="245" t="s">
        <v>189</v>
      </c>
      <c r="AU155" s="245" t="s">
        <v>86</v>
      </c>
      <c r="AY155" s="138" t="s">
        <v>187</v>
      </c>
      <c r="BE155" s="246">
        <f t="shared" si="4"/>
        <v>0</v>
      </c>
      <c r="BF155" s="246">
        <f t="shared" si="5"/>
        <v>0</v>
      </c>
      <c r="BG155" s="246">
        <f t="shared" si="6"/>
        <v>0</v>
      </c>
      <c r="BH155" s="246">
        <f t="shared" si="7"/>
        <v>0</v>
      </c>
      <c r="BI155" s="246">
        <f t="shared" si="8"/>
        <v>0</v>
      </c>
      <c r="BJ155" s="138" t="s">
        <v>84</v>
      </c>
      <c r="BK155" s="246">
        <f t="shared" si="9"/>
        <v>0</v>
      </c>
      <c r="BL155" s="138" t="s">
        <v>193</v>
      </c>
      <c r="BM155" s="245" t="s">
        <v>223</v>
      </c>
    </row>
    <row r="156" spans="1:65" s="220" customFormat="1" ht="22.9" customHeight="1">
      <c r="B156" s="221"/>
      <c r="D156" s="222" t="s">
        <v>76</v>
      </c>
      <c r="E156" s="231" t="s">
        <v>86</v>
      </c>
      <c r="F156" s="231" t="s">
        <v>224</v>
      </c>
      <c r="J156" s="232">
        <f>BK156</f>
        <v>0</v>
      </c>
      <c r="L156" s="221"/>
      <c r="M156" s="225"/>
      <c r="N156" s="226"/>
      <c r="O156" s="226"/>
      <c r="P156" s="227">
        <f>SUM(P157:P166)</f>
        <v>0</v>
      </c>
      <c r="Q156" s="226"/>
      <c r="R156" s="227">
        <f>SUM(R157:R166)</f>
        <v>17.2433485</v>
      </c>
      <c r="S156" s="226"/>
      <c r="T156" s="228">
        <f>SUM(T157:T166)</f>
        <v>0</v>
      </c>
      <c r="AR156" s="222" t="s">
        <v>84</v>
      </c>
      <c r="AT156" s="229" t="s">
        <v>76</v>
      </c>
      <c r="AU156" s="229" t="s">
        <v>84</v>
      </c>
      <c r="AY156" s="222" t="s">
        <v>187</v>
      </c>
      <c r="BK156" s="230">
        <f>SUM(BK157:BK166)</f>
        <v>0</v>
      </c>
    </row>
    <row r="157" spans="1:65" s="151" customFormat="1" ht="21.75" customHeight="1">
      <c r="A157" s="147"/>
      <c r="B157" s="148"/>
      <c r="C157" s="233" t="s">
        <v>225</v>
      </c>
      <c r="D157" s="233" t="s">
        <v>189</v>
      </c>
      <c r="E157" s="234" t="s">
        <v>226</v>
      </c>
      <c r="F157" s="235" t="s">
        <v>227</v>
      </c>
      <c r="G157" s="236" t="s">
        <v>197</v>
      </c>
      <c r="H157" s="237">
        <v>0.52500000000000002</v>
      </c>
      <c r="I157" s="88"/>
      <c r="J157" s="238">
        <f t="shared" ref="J157:J166" si="10">ROUND(I157*H157,2)</f>
        <v>0</v>
      </c>
      <c r="K157" s="239"/>
      <c r="L157" s="148"/>
      <c r="M157" s="240" t="s">
        <v>1</v>
      </c>
      <c r="N157" s="241" t="s">
        <v>42</v>
      </c>
      <c r="O157" s="242"/>
      <c r="P157" s="243">
        <f t="shared" ref="P157:P166" si="11">O157*H157</f>
        <v>0</v>
      </c>
      <c r="Q157" s="243">
        <v>1.98</v>
      </c>
      <c r="R157" s="243">
        <f t="shared" ref="R157:R166" si="12">Q157*H157</f>
        <v>1.0395000000000001</v>
      </c>
      <c r="S157" s="243">
        <v>0</v>
      </c>
      <c r="T157" s="244">
        <f t="shared" ref="T157:T166" si="13">S157*H157</f>
        <v>0</v>
      </c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  <c r="AE157" s="147"/>
      <c r="AR157" s="245" t="s">
        <v>193</v>
      </c>
      <c r="AT157" s="245" t="s">
        <v>189</v>
      </c>
      <c r="AU157" s="245" t="s">
        <v>86</v>
      </c>
      <c r="AY157" s="138" t="s">
        <v>187</v>
      </c>
      <c r="BE157" s="246">
        <f t="shared" ref="BE157:BE166" si="14">IF(N157="základní",J157,0)</f>
        <v>0</v>
      </c>
      <c r="BF157" s="246">
        <f t="shared" ref="BF157:BF166" si="15">IF(N157="snížená",J157,0)</f>
        <v>0</v>
      </c>
      <c r="BG157" s="246">
        <f t="shared" ref="BG157:BG166" si="16">IF(N157="zákl. přenesená",J157,0)</f>
        <v>0</v>
      </c>
      <c r="BH157" s="246">
        <f t="shared" ref="BH157:BH166" si="17">IF(N157="sníž. přenesená",J157,0)</f>
        <v>0</v>
      </c>
      <c r="BI157" s="246">
        <f t="shared" ref="BI157:BI166" si="18">IF(N157="nulová",J157,0)</f>
        <v>0</v>
      </c>
      <c r="BJ157" s="138" t="s">
        <v>84</v>
      </c>
      <c r="BK157" s="246">
        <f t="shared" ref="BK157:BK166" si="19">ROUND(I157*H157,2)</f>
        <v>0</v>
      </c>
      <c r="BL157" s="138" t="s">
        <v>193</v>
      </c>
      <c r="BM157" s="245" t="s">
        <v>228</v>
      </c>
    </row>
    <row r="158" spans="1:65" s="151" customFormat="1" ht="16.5" customHeight="1">
      <c r="A158" s="147"/>
      <c r="B158" s="148"/>
      <c r="C158" s="233" t="s">
        <v>229</v>
      </c>
      <c r="D158" s="233" t="s">
        <v>189</v>
      </c>
      <c r="E158" s="234" t="s">
        <v>230</v>
      </c>
      <c r="F158" s="235" t="s">
        <v>231</v>
      </c>
      <c r="G158" s="236" t="s">
        <v>197</v>
      </c>
      <c r="H158" s="237">
        <v>0.39600000000000002</v>
      </c>
      <c r="I158" s="88"/>
      <c r="J158" s="238">
        <f t="shared" si="10"/>
        <v>0</v>
      </c>
      <c r="K158" s="239"/>
      <c r="L158" s="148"/>
      <c r="M158" s="240" t="s">
        <v>1</v>
      </c>
      <c r="N158" s="241" t="s">
        <v>42</v>
      </c>
      <c r="O158" s="242"/>
      <c r="P158" s="243">
        <f t="shared" si="11"/>
        <v>0</v>
      </c>
      <c r="Q158" s="243">
        <v>2.45329</v>
      </c>
      <c r="R158" s="243">
        <f t="shared" si="12"/>
        <v>0.97150284000000009</v>
      </c>
      <c r="S158" s="243">
        <v>0</v>
      </c>
      <c r="T158" s="244">
        <f t="shared" si="13"/>
        <v>0</v>
      </c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  <c r="AE158" s="147"/>
      <c r="AR158" s="245" t="s">
        <v>193</v>
      </c>
      <c r="AT158" s="245" t="s">
        <v>189</v>
      </c>
      <c r="AU158" s="245" t="s">
        <v>86</v>
      </c>
      <c r="AY158" s="138" t="s">
        <v>187</v>
      </c>
      <c r="BE158" s="246">
        <f t="shared" si="14"/>
        <v>0</v>
      </c>
      <c r="BF158" s="246">
        <f t="shared" si="15"/>
        <v>0</v>
      </c>
      <c r="BG158" s="246">
        <f t="shared" si="16"/>
        <v>0</v>
      </c>
      <c r="BH158" s="246">
        <f t="shared" si="17"/>
        <v>0</v>
      </c>
      <c r="BI158" s="246">
        <f t="shared" si="18"/>
        <v>0</v>
      </c>
      <c r="BJ158" s="138" t="s">
        <v>84</v>
      </c>
      <c r="BK158" s="246">
        <f t="shared" si="19"/>
        <v>0</v>
      </c>
      <c r="BL158" s="138" t="s">
        <v>193</v>
      </c>
      <c r="BM158" s="245" t="s">
        <v>232</v>
      </c>
    </row>
    <row r="159" spans="1:65" s="151" customFormat="1" ht="16.5" customHeight="1">
      <c r="A159" s="147"/>
      <c r="B159" s="148"/>
      <c r="C159" s="233" t="s">
        <v>233</v>
      </c>
      <c r="D159" s="233" t="s">
        <v>189</v>
      </c>
      <c r="E159" s="234" t="s">
        <v>234</v>
      </c>
      <c r="F159" s="235" t="s">
        <v>235</v>
      </c>
      <c r="G159" s="236" t="s">
        <v>192</v>
      </c>
      <c r="H159" s="237">
        <v>3.78</v>
      </c>
      <c r="I159" s="88"/>
      <c r="J159" s="238">
        <f t="shared" si="10"/>
        <v>0</v>
      </c>
      <c r="K159" s="239"/>
      <c r="L159" s="148"/>
      <c r="M159" s="240" t="s">
        <v>1</v>
      </c>
      <c r="N159" s="241" t="s">
        <v>42</v>
      </c>
      <c r="O159" s="242"/>
      <c r="P159" s="243">
        <f t="shared" si="11"/>
        <v>0</v>
      </c>
      <c r="Q159" s="243">
        <v>2.47E-3</v>
      </c>
      <c r="R159" s="243">
        <f t="shared" si="12"/>
        <v>9.3365999999999987E-3</v>
      </c>
      <c r="S159" s="243">
        <v>0</v>
      </c>
      <c r="T159" s="244">
        <f t="shared" si="13"/>
        <v>0</v>
      </c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R159" s="245" t="s">
        <v>193</v>
      </c>
      <c r="AT159" s="245" t="s">
        <v>189</v>
      </c>
      <c r="AU159" s="245" t="s">
        <v>86</v>
      </c>
      <c r="AY159" s="138" t="s">
        <v>187</v>
      </c>
      <c r="BE159" s="246">
        <f t="shared" si="14"/>
        <v>0</v>
      </c>
      <c r="BF159" s="246">
        <f t="shared" si="15"/>
        <v>0</v>
      </c>
      <c r="BG159" s="246">
        <f t="shared" si="16"/>
        <v>0</v>
      </c>
      <c r="BH159" s="246">
        <f t="shared" si="17"/>
        <v>0</v>
      </c>
      <c r="BI159" s="246">
        <f t="shared" si="18"/>
        <v>0</v>
      </c>
      <c r="BJ159" s="138" t="s">
        <v>84</v>
      </c>
      <c r="BK159" s="246">
        <f t="shared" si="19"/>
        <v>0</v>
      </c>
      <c r="BL159" s="138" t="s">
        <v>193</v>
      </c>
      <c r="BM159" s="245" t="s">
        <v>236</v>
      </c>
    </row>
    <row r="160" spans="1:65" s="151" customFormat="1" ht="16.5" customHeight="1">
      <c r="A160" s="147"/>
      <c r="B160" s="148"/>
      <c r="C160" s="233" t="s">
        <v>237</v>
      </c>
      <c r="D160" s="233" t="s">
        <v>189</v>
      </c>
      <c r="E160" s="234" t="s">
        <v>238</v>
      </c>
      <c r="F160" s="235" t="s">
        <v>239</v>
      </c>
      <c r="G160" s="236" t="s">
        <v>192</v>
      </c>
      <c r="H160" s="237">
        <v>3.78</v>
      </c>
      <c r="I160" s="88"/>
      <c r="J160" s="238">
        <f t="shared" si="10"/>
        <v>0</v>
      </c>
      <c r="K160" s="239"/>
      <c r="L160" s="148"/>
      <c r="M160" s="240" t="s">
        <v>1</v>
      </c>
      <c r="N160" s="241" t="s">
        <v>42</v>
      </c>
      <c r="O160" s="242"/>
      <c r="P160" s="243">
        <f t="shared" si="11"/>
        <v>0</v>
      </c>
      <c r="Q160" s="243">
        <v>0</v>
      </c>
      <c r="R160" s="243">
        <f t="shared" si="12"/>
        <v>0</v>
      </c>
      <c r="S160" s="243">
        <v>0</v>
      </c>
      <c r="T160" s="244">
        <f t="shared" si="13"/>
        <v>0</v>
      </c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  <c r="AR160" s="245" t="s">
        <v>193</v>
      </c>
      <c r="AT160" s="245" t="s">
        <v>189</v>
      </c>
      <c r="AU160" s="245" t="s">
        <v>86</v>
      </c>
      <c r="AY160" s="138" t="s">
        <v>187</v>
      </c>
      <c r="BE160" s="246">
        <f t="shared" si="14"/>
        <v>0</v>
      </c>
      <c r="BF160" s="246">
        <f t="shared" si="15"/>
        <v>0</v>
      </c>
      <c r="BG160" s="246">
        <f t="shared" si="16"/>
        <v>0</v>
      </c>
      <c r="BH160" s="246">
        <f t="shared" si="17"/>
        <v>0</v>
      </c>
      <c r="BI160" s="246">
        <f t="shared" si="18"/>
        <v>0</v>
      </c>
      <c r="BJ160" s="138" t="s">
        <v>84</v>
      </c>
      <c r="BK160" s="246">
        <f t="shared" si="19"/>
        <v>0</v>
      </c>
      <c r="BL160" s="138" t="s">
        <v>193</v>
      </c>
      <c r="BM160" s="245" t="s">
        <v>240</v>
      </c>
    </row>
    <row r="161" spans="1:65" s="151" customFormat="1" ht="16.5" customHeight="1">
      <c r="A161" s="147"/>
      <c r="B161" s="148"/>
      <c r="C161" s="233" t="s">
        <v>241</v>
      </c>
      <c r="D161" s="233" t="s">
        <v>189</v>
      </c>
      <c r="E161" s="234" t="s">
        <v>242</v>
      </c>
      <c r="F161" s="235" t="s">
        <v>243</v>
      </c>
      <c r="G161" s="236" t="s">
        <v>197</v>
      </c>
      <c r="H161" s="237">
        <v>2.8929999999999998</v>
      </c>
      <c r="I161" s="88"/>
      <c r="J161" s="238">
        <f t="shared" si="10"/>
        <v>0</v>
      </c>
      <c r="K161" s="239"/>
      <c r="L161" s="148"/>
      <c r="M161" s="240" t="s">
        <v>1</v>
      </c>
      <c r="N161" s="241" t="s">
        <v>42</v>
      </c>
      <c r="O161" s="242"/>
      <c r="P161" s="243">
        <f t="shared" si="11"/>
        <v>0</v>
      </c>
      <c r="Q161" s="243">
        <v>2.45329</v>
      </c>
      <c r="R161" s="243">
        <f t="shared" si="12"/>
        <v>7.0973679699999996</v>
      </c>
      <c r="S161" s="243">
        <v>0</v>
      </c>
      <c r="T161" s="244">
        <f t="shared" si="13"/>
        <v>0</v>
      </c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  <c r="AR161" s="245" t="s">
        <v>193</v>
      </c>
      <c r="AT161" s="245" t="s">
        <v>189</v>
      </c>
      <c r="AU161" s="245" t="s">
        <v>86</v>
      </c>
      <c r="AY161" s="138" t="s">
        <v>187</v>
      </c>
      <c r="BE161" s="246">
        <f t="shared" si="14"/>
        <v>0</v>
      </c>
      <c r="BF161" s="246">
        <f t="shared" si="15"/>
        <v>0</v>
      </c>
      <c r="BG161" s="246">
        <f t="shared" si="16"/>
        <v>0</v>
      </c>
      <c r="BH161" s="246">
        <f t="shared" si="17"/>
        <v>0</v>
      </c>
      <c r="BI161" s="246">
        <f t="shared" si="18"/>
        <v>0</v>
      </c>
      <c r="BJ161" s="138" t="s">
        <v>84</v>
      </c>
      <c r="BK161" s="246">
        <f t="shared" si="19"/>
        <v>0</v>
      </c>
      <c r="BL161" s="138" t="s">
        <v>193</v>
      </c>
      <c r="BM161" s="245" t="s">
        <v>244</v>
      </c>
    </row>
    <row r="162" spans="1:65" s="151" customFormat="1" ht="21.75" customHeight="1">
      <c r="A162" s="147"/>
      <c r="B162" s="148"/>
      <c r="C162" s="233" t="s">
        <v>245</v>
      </c>
      <c r="D162" s="233" t="s">
        <v>189</v>
      </c>
      <c r="E162" s="234" t="s">
        <v>246</v>
      </c>
      <c r="F162" s="235" t="s">
        <v>247</v>
      </c>
      <c r="G162" s="236" t="s">
        <v>197</v>
      </c>
      <c r="H162" s="237">
        <v>2.883</v>
      </c>
      <c r="I162" s="88"/>
      <c r="J162" s="238">
        <f t="shared" si="10"/>
        <v>0</v>
      </c>
      <c r="K162" s="239"/>
      <c r="L162" s="148"/>
      <c r="M162" s="240" t="s">
        <v>1</v>
      </c>
      <c r="N162" s="241" t="s">
        <v>42</v>
      </c>
      <c r="O162" s="242"/>
      <c r="P162" s="243">
        <f t="shared" si="11"/>
        <v>0</v>
      </c>
      <c r="Q162" s="243">
        <v>2.45329</v>
      </c>
      <c r="R162" s="243">
        <f t="shared" si="12"/>
        <v>7.07283507</v>
      </c>
      <c r="S162" s="243">
        <v>0</v>
      </c>
      <c r="T162" s="244">
        <f t="shared" si="13"/>
        <v>0</v>
      </c>
      <c r="U162" s="147"/>
      <c r="V162" s="147"/>
      <c r="W162" s="147"/>
      <c r="X162" s="147"/>
      <c r="Y162" s="147"/>
      <c r="Z162" s="147"/>
      <c r="AA162" s="147"/>
      <c r="AB162" s="147"/>
      <c r="AC162" s="147"/>
      <c r="AD162" s="147"/>
      <c r="AE162" s="147"/>
      <c r="AR162" s="245" t="s">
        <v>193</v>
      </c>
      <c r="AT162" s="245" t="s">
        <v>189</v>
      </c>
      <c r="AU162" s="245" t="s">
        <v>86</v>
      </c>
      <c r="AY162" s="138" t="s">
        <v>187</v>
      </c>
      <c r="BE162" s="246">
        <f t="shared" si="14"/>
        <v>0</v>
      </c>
      <c r="BF162" s="246">
        <f t="shared" si="15"/>
        <v>0</v>
      </c>
      <c r="BG162" s="246">
        <f t="shared" si="16"/>
        <v>0</v>
      </c>
      <c r="BH162" s="246">
        <f t="shared" si="17"/>
        <v>0</v>
      </c>
      <c r="BI162" s="246">
        <f t="shared" si="18"/>
        <v>0</v>
      </c>
      <c r="BJ162" s="138" t="s">
        <v>84</v>
      </c>
      <c r="BK162" s="246">
        <f t="shared" si="19"/>
        <v>0</v>
      </c>
      <c r="BL162" s="138" t="s">
        <v>193</v>
      </c>
      <c r="BM162" s="245" t="s">
        <v>248</v>
      </c>
    </row>
    <row r="163" spans="1:65" s="151" customFormat="1" ht="16.5" customHeight="1">
      <c r="A163" s="147"/>
      <c r="B163" s="148"/>
      <c r="C163" s="233" t="s">
        <v>8</v>
      </c>
      <c r="D163" s="233" t="s">
        <v>189</v>
      </c>
      <c r="E163" s="234" t="s">
        <v>249</v>
      </c>
      <c r="F163" s="235" t="s">
        <v>250</v>
      </c>
      <c r="G163" s="236" t="s">
        <v>192</v>
      </c>
      <c r="H163" s="237">
        <v>46.62</v>
      </c>
      <c r="I163" s="88"/>
      <c r="J163" s="238">
        <f t="shared" si="10"/>
        <v>0</v>
      </c>
      <c r="K163" s="239"/>
      <c r="L163" s="148"/>
      <c r="M163" s="240" t="s">
        <v>1</v>
      </c>
      <c r="N163" s="241" t="s">
        <v>42</v>
      </c>
      <c r="O163" s="242"/>
      <c r="P163" s="243">
        <f t="shared" si="11"/>
        <v>0</v>
      </c>
      <c r="Q163" s="243">
        <v>2.64E-3</v>
      </c>
      <c r="R163" s="243">
        <f t="shared" si="12"/>
        <v>0.12307679999999999</v>
      </c>
      <c r="S163" s="243">
        <v>0</v>
      </c>
      <c r="T163" s="244">
        <f t="shared" si="13"/>
        <v>0</v>
      </c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  <c r="AR163" s="245" t="s">
        <v>193</v>
      </c>
      <c r="AT163" s="245" t="s">
        <v>189</v>
      </c>
      <c r="AU163" s="245" t="s">
        <v>86</v>
      </c>
      <c r="AY163" s="138" t="s">
        <v>187</v>
      </c>
      <c r="BE163" s="246">
        <f t="shared" si="14"/>
        <v>0</v>
      </c>
      <c r="BF163" s="246">
        <f t="shared" si="15"/>
        <v>0</v>
      </c>
      <c r="BG163" s="246">
        <f t="shared" si="16"/>
        <v>0</v>
      </c>
      <c r="BH163" s="246">
        <f t="shared" si="17"/>
        <v>0</v>
      </c>
      <c r="BI163" s="246">
        <f t="shared" si="18"/>
        <v>0</v>
      </c>
      <c r="BJ163" s="138" t="s">
        <v>84</v>
      </c>
      <c r="BK163" s="246">
        <f t="shared" si="19"/>
        <v>0</v>
      </c>
      <c r="BL163" s="138" t="s">
        <v>193</v>
      </c>
      <c r="BM163" s="245" t="s">
        <v>251</v>
      </c>
    </row>
    <row r="164" spans="1:65" s="151" customFormat="1" ht="16.5" customHeight="1">
      <c r="A164" s="147"/>
      <c r="B164" s="148"/>
      <c r="C164" s="233" t="s">
        <v>252</v>
      </c>
      <c r="D164" s="233" t="s">
        <v>189</v>
      </c>
      <c r="E164" s="234" t="s">
        <v>253</v>
      </c>
      <c r="F164" s="235" t="s">
        <v>254</v>
      </c>
      <c r="G164" s="236" t="s">
        <v>192</v>
      </c>
      <c r="H164" s="237">
        <v>46.62</v>
      </c>
      <c r="I164" s="88"/>
      <c r="J164" s="238">
        <f t="shared" si="10"/>
        <v>0</v>
      </c>
      <c r="K164" s="239"/>
      <c r="L164" s="148"/>
      <c r="M164" s="240" t="s">
        <v>1</v>
      </c>
      <c r="N164" s="241" t="s">
        <v>42</v>
      </c>
      <c r="O164" s="242"/>
      <c r="P164" s="243">
        <f t="shared" si="11"/>
        <v>0</v>
      </c>
      <c r="Q164" s="243">
        <v>0</v>
      </c>
      <c r="R164" s="243">
        <f t="shared" si="12"/>
        <v>0</v>
      </c>
      <c r="S164" s="243">
        <v>0</v>
      </c>
      <c r="T164" s="244">
        <f t="shared" si="13"/>
        <v>0</v>
      </c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R164" s="245" t="s">
        <v>193</v>
      </c>
      <c r="AT164" s="245" t="s">
        <v>189</v>
      </c>
      <c r="AU164" s="245" t="s">
        <v>86</v>
      </c>
      <c r="AY164" s="138" t="s">
        <v>187</v>
      </c>
      <c r="BE164" s="246">
        <f t="shared" si="14"/>
        <v>0</v>
      </c>
      <c r="BF164" s="246">
        <f t="shared" si="15"/>
        <v>0</v>
      </c>
      <c r="BG164" s="246">
        <f t="shared" si="16"/>
        <v>0</v>
      </c>
      <c r="BH164" s="246">
        <f t="shared" si="17"/>
        <v>0</v>
      </c>
      <c r="BI164" s="246">
        <f t="shared" si="18"/>
        <v>0</v>
      </c>
      <c r="BJ164" s="138" t="s">
        <v>84</v>
      </c>
      <c r="BK164" s="246">
        <f t="shared" si="19"/>
        <v>0</v>
      </c>
      <c r="BL164" s="138" t="s">
        <v>193</v>
      </c>
      <c r="BM164" s="245" t="s">
        <v>255</v>
      </c>
    </row>
    <row r="165" spans="1:65" s="151" customFormat="1" ht="16.5" customHeight="1">
      <c r="A165" s="147"/>
      <c r="B165" s="148"/>
      <c r="C165" s="233" t="s">
        <v>256</v>
      </c>
      <c r="D165" s="233" t="s">
        <v>189</v>
      </c>
      <c r="E165" s="234" t="s">
        <v>257</v>
      </c>
      <c r="F165" s="235" t="s">
        <v>258</v>
      </c>
      <c r="G165" s="236" t="s">
        <v>205</v>
      </c>
      <c r="H165" s="237">
        <v>0.21</v>
      </c>
      <c r="I165" s="88"/>
      <c r="J165" s="238">
        <f t="shared" si="10"/>
        <v>0</v>
      </c>
      <c r="K165" s="239"/>
      <c r="L165" s="148"/>
      <c r="M165" s="240" t="s">
        <v>1</v>
      </c>
      <c r="N165" s="241" t="s">
        <v>42</v>
      </c>
      <c r="O165" s="242"/>
      <c r="P165" s="243">
        <f t="shared" si="11"/>
        <v>0</v>
      </c>
      <c r="Q165" s="243">
        <v>1.06277</v>
      </c>
      <c r="R165" s="243">
        <f t="shared" si="12"/>
        <v>0.22318169999999998</v>
      </c>
      <c r="S165" s="243">
        <v>0</v>
      </c>
      <c r="T165" s="244">
        <f t="shared" si="13"/>
        <v>0</v>
      </c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  <c r="AR165" s="245" t="s">
        <v>193</v>
      </c>
      <c r="AT165" s="245" t="s">
        <v>189</v>
      </c>
      <c r="AU165" s="245" t="s">
        <v>86</v>
      </c>
      <c r="AY165" s="138" t="s">
        <v>187</v>
      </c>
      <c r="BE165" s="246">
        <f t="shared" si="14"/>
        <v>0</v>
      </c>
      <c r="BF165" s="246">
        <f t="shared" si="15"/>
        <v>0</v>
      </c>
      <c r="BG165" s="246">
        <f t="shared" si="16"/>
        <v>0</v>
      </c>
      <c r="BH165" s="246">
        <f t="shared" si="17"/>
        <v>0</v>
      </c>
      <c r="BI165" s="246">
        <f t="shared" si="18"/>
        <v>0</v>
      </c>
      <c r="BJ165" s="138" t="s">
        <v>84</v>
      </c>
      <c r="BK165" s="246">
        <f t="shared" si="19"/>
        <v>0</v>
      </c>
      <c r="BL165" s="138" t="s">
        <v>193</v>
      </c>
      <c r="BM165" s="245" t="s">
        <v>259</v>
      </c>
    </row>
    <row r="166" spans="1:65" s="151" customFormat="1" ht="21.75" customHeight="1">
      <c r="A166" s="147"/>
      <c r="B166" s="148"/>
      <c r="C166" s="233" t="s">
        <v>260</v>
      </c>
      <c r="D166" s="233" t="s">
        <v>189</v>
      </c>
      <c r="E166" s="234" t="s">
        <v>261</v>
      </c>
      <c r="F166" s="235" t="s">
        <v>262</v>
      </c>
      <c r="G166" s="236" t="s">
        <v>197</v>
      </c>
      <c r="H166" s="237">
        <v>0.28799999999999998</v>
      </c>
      <c r="I166" s="88"/>
      <c r="J166" s="238">
        <f t="shared" si="10"/>
        <v>0</v>
      </c>
      <c r="K166" s="239"/>
      <c r="L166" s="148"/>
      <c r="M166" s="240" t="s">
        <v>1</v>
      </c>
      <c r="N166" s="241" t="s">
        <v>42</v>
      </c>
      <c r="O166" s="242"/>
      <c r="P166" s="243">
        <f t="shared" si="11"/>
        <v>0</v>
      </c>
      <c r="Q166" s="243">
        <v>2.45329</v>
      </c>
      <c r="R166" s="243">
        <f t="shared" si="12"/>
        <v>0.70654751999999998</v>
      </c>
      <c r="S166" s="243">
        <v>0</v>
      </c>
      <c r="T166" s="244">
        <f t="shared" si="13"/>
        <v>0</v>
      </c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R166" s="245" t="s">
        <v>193</v>
      </c>
      <c r="AT166" s="245" t="s">
        <v>189</v>
      </c>
      <c r="AU166" s="245" t="s">
        <v>86</v>
      </c>
      <c r="AY166" s="138" t="s">
        <v>187</v>
      </c>
      <c r="BE166" s="246">
        <f t="shared" si="14"/>
        <v>0</v>
      </c>
      <c r="BF166" s="246">
        <f t="shared" si="15"/>
        <v>0</v>
      </c>
      <c r="BG166" s="246">
        <f t="shared" si="16"/>
        <v>0</v>
      </c>
      <c r="BH166" s="246">
        <f t="shared" si="17"/>
        <v>0</v>
      </c>
      <c r="BI166" s="246">
        <f t="shared" si="18"/>
        <v>0</v>
      </c>
      <c r="BJ166" s="138" t="s">
        <v>84</v>
      </c>
      <c r="BK166" s="246">
        <f t="shared" si="19"/>
        <v>0</v>
      </c>
      <c r="BL166" s="138" t="s">
        <v>193</v>
      </c>
      <c r="BM166" s="245" t="s">
        <v>263</v>
      </c>
    </row>
    <row r="167" spans="1:65" s="220" customFormat="1" ht="22.9" customHeight="1">
      <c r="B167" s="221"/>
      <c r="D167" s="222" t="s">
        <v>76</v>
      </c>
      <c r="E167" s="231" t="s">
        <v>199</v>
      </c>
      <c r="F167" s="231" t="s">
        <v>264</v>
      </c>
      <c r="J167" s="232">
        <f>BK167</f>
        <v>0</v>
      </c>
      <c r="L167" s="221"/>
      <c r="M167" s="225"/>
      <c r="N167" s="226"/>
      <c r="O167" s="226"/>
      <c r="P167" s="227">
        <f>SUM(P168:P176)</f>
        <v>0</v>
      </c>
      <c r="Q167" s="226"/>
      <c r="R167" s="227">
        <f>SUM(R168:R176)</f>
        <v>22.39870423</v>
      </c>
      <c r="S167" s="226"/>
      <c r="T167" s="228">
        <f>SUM(T168:T176)</f>
        <v>0</v>
      </c>
      <c r="AR167" s="222" t="s">
        <v>84</v>
      </c>
      <c r="AT167" s="229" t="s">
        <v>76</v>
      </c>
      <c r="AU167" s="229" t="s">
        <v>84</v>
      </c>
      <c r="AY167" s="222" t="s">
        <v>187</v>
      </c>
      <c r="BK167" s="230">
        <f>SUM(BK168:BK176)</f>
        <v>0</v>
      </c>
    </row>
    <row r="168" spans="1:65" s="151" customFormat="1" ht="33" customHeight="1">
      <c r="A168" s="147"/>
      <c r="B168" s="148"/>
      <c r="C168" s="233" t="s">
        <v>265</v>
      </c>
      <c r="D168" s="233" t="s">
        <v>189</v>
      </c>
      <c r="E168" s="234" t="s">
        <v>266</v>
      </c>
      <c r="F168" s="235" t="s">
        <v>267</v>
      </c>
      <c r="G168" s="236" t="s">
        <v>192</v>
      </c>
      <c r="H168" s="237">
        <v>1.1000000000000001</v>
      </c>
      <c r="I168" s="88"/>
      <c r="J168" s="238">
        <f t="shared" ref="J168:J176" si="20">ROUND(I168*H168,2)</f>
        <v>0</v>
      </c>
      <c r="K168" s="239"/>
      <c r="L168" s="148"/>
      <c r="M168" s="240" t="s">
        <v>1</v>
      </c>
      <c r="N168" s="241" t="s">
        <v>42</v>
      </c>
      <c r="O168" s="242"/>
      <c r="P168" s="243">
        <f t="shared" ref="P168:P176" si="21">O168*H168</f>
        <v>0</v>
      </c>
      <c r="Q168" s="243">
        <v>0.14854000000000001</v>
      </c>
      <c r="R168" s="243">
        <f t="shared" ref="R168:R176" si="22">Q168*H168</f>
        <v>0.16339400000000001</v>
      </c>
      <c r="S168" s="243">
        <v>0</v>
      </c>
      <c r="T168" s="244">
        <f t="shared" ref="T168:T176" si="23">S168*H168</f>
        <v>0</v>
      </c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R168" s="245" t="s">
        <v>193</v>
      </c>
      <c r="AT168" s="245" t="s">
        <v>189</v>
      </c>
      <c r="AU168" s="245" t="s">
        <v>86</v>
      </c>
      <c r="AY168" s="138" t="s">
        <v>187</v>
      </c>
      <c r="BE168" s="246">
        <f t="shared" ref="BE168:BE176" si="24">IF(N168="základní",J168,0)</f>
        <v>0</v>
      </c>
      <c r="BF168" s="246">
        <f t="shared" ref="BF168:BF176" si="25">IF(N168="snížená",J168,0)</f>
        <v>0</v>
      </c>
      <c r="BG168" s="246">
        <f t="shared" ref="BG168:BG176" si="26">IF(N168="zákl. přenesená",J168,0)</f>
        <v>0</v>
      </c>
      <c r="BH168" s="246">
        <f t="shared" ref="BH168:BH176" si="27">IF(N168="sníž. přenesená",J168,0)</f>
        <v>0</v>
      </c>
      <c r="BI168" s="246">
        <f t="shared" ref="BI168:BI176" si="28">IF(N168="nulová",J168,0)</f>
        <v>0</v>
      </c>
      <c r="BJ168" s="138" t="s">
        <v>84</v>
      </c>
      <c r="BK168" s="246">
        <f t="shared" ref="BK168:BK176" si="29">ROUND(I168*H168,2)</f>
        <v>0</v>
      </c>
      <c r="BL168" s="138" t="s">
        <v>193</v>
      </c>
      <c r="BM168" s="245" t="s">
        <v>268</v>
      </c>
    </row>
    <row r="169" spans="1:65" s="151" customFormat="1" ht="33" customHeight="1">
      <c r="A169" s="147"/>
      <c r="B169" s="148"/>
      <c r="C169" s="233" t="s">
        <v>269</v>
      </c>
      <c r="D169" s="233" t="s">
        <v>189</v>
      </c>
      <c r="E169" s="234" t="s">
        <v>270</v>
      </c>
      <c r="F169" s="235" t="s">
        <v>271</v>
      </c>
      <c r="G169" s="236" t="s">
        <v>192</v>
      </c>
      <c r="H169" s="237">
        <v>1.58</v>
      </c>
      <c r="I169" s="88"/>
      <c r="J169" s="238">
        <f t="shared" si="20"/>
        <v>0</v>
      </c>
      <c r="K169" s="239"/>
      <c r="L169" s="148"/>
      <c r="M169" s="240" t="s">
        <v>1</v>
      </c>
      <c r="N169" s="241" t="s">
        <v>42</v>
      </c>
      <c r="O169" s="242"/>
      <c r="P169" s="243">
        <f t="shared" si="21"/>
        <v>0</v>
      </c>
      <c r="Q169" s="243">
        <v>0.17763999999999999</v>
      </c>
      <c r="R169" s="243">
        <f t="shared" si="22"/>
        <v>0.28067120000000001</v>
      </c>
      <c r="S169" s="243">
        <v>0</v>
      </c>
      <c r="T169" s="244">
        <f t="shared" si="23"/>
        <v>0</v>
      </c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R169" s="245" t="s">
        <v>193</v>
      </c>
      <c r="AT169" s="245" t="s">
        <v>189</v>
      </c>
      <c r="AU169" s="245" t="s">
        <v>86</v>
      </c>
      <c r="AY169" s="138" t="s">
        <v>187</v>
      </c>
      <c r="BE169" s="246">
        <f t="shared" si="24"/>
        <v>0</v>
      </c>
      <c r="BF169" s="246">
        <f t="shared" si="25"/>
        <v>0</v>
      </c>
      <c r="BG169" s="246">
        <f t="shared" si="26"/>
        <v>0</v>
      </c>
      <c r="BH169" s="246">
        <f t="shared" si="27"/>
        <v>0</v>
      </c>
      <c r="BI169" s="246">
        <f t="shared" si="28"/>
        <v>0</v>
      </c>
      <c r="BJ169" s="138" t="s">
        <v>84</v>
      </c>
      <c r="BK169" s="246">
        <f t="shared" si="29"/>
        <v>0</v>
      </c>
      <c r="BL169" s="138" t="s">
        <v>193</v>
      </c>
      <c r="BM169" s="245" t="s">
        <v>272</v>
      </c>
    </row>
    <row r="170" spans="1:65" s="151" customFormat="1" ht="33" customHeight="1">
      <c r="A170" s="147"/>
      <c r="B170" s="148"/>
      <c r="C170" s="233" t="s">
        <v>7</v>
      </c>
      <c r="D170" s="233" t="s">
        <v>189</v>
      </c>
      <c r="E170" s="234" t="s">
        <v>273</v>
      </c>
      <c r="F170" s="235" t="s">
        <v>274</v>
      </c>
      <c r="G170" s="236" t="s">
        <v>192</v>
      </c>
      <c r="H170" s="237">
        <v>111.113</v>
      </c>
      <c r="I170" s="88"/>
      <c r="J170" s="238">
        <f t="shared" si="20"/>
        <v>0</v>
      </c>
      <c r="K170" s="239"/>
      <c r="L170" s="148"/>
      <c r="M170" s="240" t="s">
        <v>1</v>
      </c>
      <c r="N170" s="241" t="s">
        <v>42</v>
      </c>
      <c r="O170" s="242"/>
      <c r="P170" s="243">
        <f t="shared" si="21"/>
        <v>0</v>
      </c>
      <c r="Q170" s="243">
        <v>0.17230999999999999</v>
      </c>
      <c r="R170" s="243">
        <f t="shared" si="22"/>
        <v>19.145881029999998</v>
      </c>
      <c r="S170" s="243">
        <v>0</v>
      </c>
      <c r="T170" s="244">
        <f t="shared" si="23"/>
        <v>0</v>
      </c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R170" s="245" t="s">
        <v>193</v>
      </c>
      <c r="AT170" s="245" t="s">
        <v>189</v>
      </c>
      <c r="AU170" s="245" t="s">
        <v>86</v>
      </c>
      <c r="AY170" s="138" t="s">
        <v>187</v>
      </c>
      <c r="BE170" s="246">
        <f t="shared" si="24"/>
        <v>0</v>
      </c>
      <c r="BF170" s="246">
        <f t="shared" si="25"/>
        <v>0</v>
      </c>
      <c r="BG170" s="246">
        <f t="shared" si="26"/>
        <v>0</v>
      </c>
      <c r="BH170" s="246">
        <f t="shared" si="27"/>
        <v>0</v>
      </c>
      <c r="BI170" s="246">
        <f t="shared" si="28"/>
        <v>0</v>
      </c>
      <c r="BJ170" s="138" t="s">
        <v>84</v>
      </c>
      <c r="BK170" s="246">
        <f t="shared" si="29"/>
        <v>0</v>
      </c>
      <c r="BL170" s="138" t="s">
        <v>193</v>
      </c>
      <c r="BM170" s="245" t="s">
        <v>275</v>
      </c>
    </row>
    <row r="171" spans="1:65" s="151" customFormat="1" ht="21.75" customHeight="1">
      <c r="A171" s="147"/>
      <c r="B171" s="148"/>
      <c r="C171" s="233" t="s">
        <v>276</v>
      </c>
      <c r="D171" s="233" t="s">
        <v>189</v>
      </c>
      <c r="E171" s="234" t="s">
        <v>277</v>
      </c>
      <c r="F171" s="235" t="s">
        <v>278</v>
      </c>
      <c r="G171" s="236" t="s">
        <v>279</v>
      </c>
      <c r="H171" s="237">
        <v>7</v>
      </c>
      <c r="I171" s="88"/>
      <c r="J171" s="238">
        <f t="shared" si="20"/>
        <v>0</v>
      </c>
      <c r="K171" s="239"/>
      <c r="L171" s="148"/>
      <c r="M171" s="240" t="s">
        <v>1</v>
      </c>
      <c r="N171" s="241" t="s">
        <v>42</v>
      </c>
      <c r="O171" s="242"/>
      <c r="P171" s="243">
        <f t="shared" si="21"/>
        <v>0</v>
      </c>
      <c r="Q171" s="243">
        <v>9.4310000000000005E-2</v>
      </c>
      <c r="R171" s="243">
        <f t="shared" si="22"/>
        <v>0.66017000000000003</v>
      </c>
      <c r="S171" s="243">
        <v>0</v>
      </c>
      <c r="T171" s="244">
        <f t="shared" si="23"/>
        <v>0</v>
      </c>
      <c r="U171" s="147"/>
      <c r="V171" s="147"/>
      <c r="W171" s="147"/>
      <c r="X171" s="147"/>
      <c r="Y171" s="147"/>
      <c r="Z171" s="147"/>
      <c r="AA171" s="147"/>
      <c r="AB171" s="147"/>
      <c r="AC171" s="147"/>
      <c r="AD171" s="147"/>
      <c r="AE171" s="147"/>
      <c r="AR171" s="245" t="s">
        <v>193</v>
      </c>
      <c r="AT171" s="245" t="s">
        <v>189</v>
      </c>
      <c r="AU171" s="245" t="s">
        <v>86</v>
      </c>
      <c r="AY171" s="138" t="s">
        <v>187</v>
      </c>
      <c r="BE171" s="246">
        <f t="shared" si="24"/>
        <v>0</v>
      </c>
      <c r="BF171" s="246">
        <f t="shared" si="25"/>
        <v>0</v>
      </c>
      <c r="BG171" s="246">
        <f t="shared" si="26"/>
        <v>0</v>
      </c>
      <c r="BH171" s="246">
        <f t="shared" si="27"/>
        <v>0</v>
      </c>
      <c r="BI171" s="246">
        <f t="shared" si="28"/>
        <v>0</v>
      </c>
      <c r="BJ171" s="138" t="s">
        <v>84</v>
      </c>
      <c r="BK171" s="246">
        <f t="shared" si="29"/>
        <v>0</v>
      </c>
      <c r="BL171" s="138" t="s">
        <v>193</v>
      </c>
      <c r="BM171" s="245" t="s">
        <v>280</v>
      </c>
    </row>
    <row r="172" spans="1:65" s="151" customFormat="1" ht="21.75" customHeight="1">
      <c r="A172" s="147"/>
      <c r="B172" s="148"/>
      <c r="C172" s="233" t="s">
        <v>281</v>
      </c>
      <c r="D172" s="233" t="s">
        <v>189</v>
      </c>
      <c r="E172" s="234" t="s">
        <v>282</v>
      </c>
      <c r="F172" s="235" t="s">
        <v>283</v>
      </c>
      <c r="G172" s="236" t="s">
        <v>279</v>
      </c>
      <c r="H172" s="237">
        <v>2</v>
      </c>
      <c r="I172" s="88"/>
      <c r="J172" s="238">
        <f t="shared" si="20"/>
        <v>0</v>
      </c>
      <c r="K172" s="239"/>
      <c r="L172" s="148"/>
      <c r="M172" s="240" t="s">
        <v>1</v>
      </c>
      <c r="N172" s="241" t="s">
        <v>42</v>
      </c>
      <c r="O172" s="242"/>
      <c r="P172" s="243">
        <f t="shared" si="21"/>
        <v>0</v>
      </c>
      <c r="Q172" s="243">
        <v>0.12539</v>
      </c>
      <c r="R172" s="243">
        <f t="shared" si="22"/>
        <v>0.25078</v>
      </c>
      <c r="S172" s="243">
        <v>0</v>
      </c>
      <c r="T172" s="244">
        <f t="shared" si="23"/>
        <v>0</v>
      </c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R172" s="245" t="s">
        <v>193</v>
      </c>
      <c r="AT172" s="245" t="s">
        <v>189</v>
      </c>
      <c r="AU172" s="245" t="s">
        <v>86</v>
      </c>
      <c r="AY172" s="138" t="s">
        <v>187</v>
      </c>
      <c r="BE172" s="246">
        <f t="shared" si="24"/>
        <v>0</v>
      </c>
      <c r="BF172" s="246">
        <f t="shared" si="25"/>
        <v>0</v>
      </c>
      <c r="BG172" s="246">
        <f t="shared" si="26"/>
        <v>0</v>
      </c>
      <c r="BH172" s="246">
        <f t="shared" si="27"/>
        <v>0</v>
      </c>
      <c r="BI172" s="246">
        <f t="shared" si="28"/>
        <v>0</v>
      </c>
      <c r="BJ172" s="138" t="s">
        <v>84</v>
      </c>
      <c r="BK172" s="246">
        <f t="shared" si="29"/>
        <v>0</v>
      </c>
      <c r="BL172" s="138" t="s">
        <v>193</v>
      </c>
      <c r="BM172" s="245" t="s">
        <v>284</v>
      </c>
    </row>
    <row r="173" spans="1:65" s="151" customFormat="1" ht="21.75" customHeight="1">
      <c r="A173" s="147"/>
      <c r="B173" s="148"/>
      <c r="C173" s="233" t="s">
        <v>285</v>
      </c>
      <c r="D173" s="233" t="s">
        <v>189</v>
      </c>
      <c r="E173" s="234" t="s">
        <v>286</v>
      </c>
      <c r="F173" s="235" t="s">
        <v>287</v>
      </c>
      <c r="G173" s="236" t="s">
        <v>205</v>
      </c>
      <c r="H173" s="237">
        <v>3.4000000000000002E-2</v>
      </c>
      <c r="I173" s="88"/>
      <c r="J173" s="238">
        <f t="shared" si="20"/>
        <v>0</v>
      </c>
      <c r="K173" s="239"/>
      <c r="L173" s="148"/>
      <c r="M173" s="240" t="s">
        <v>1</v>
      </c>
      <c r="N173" s="241" t="s">
        <v>42</v>
      </c>
      <c r="O173" s="242"/>
      <c r="P173" s="243">
        <f t="shared" si="21"/>
        <v>0</v>
      </c>
      <c r="Q173" s="243">
        <v>1.0900000000000001</v>
      </c>
      <c r="R173" s="243">
        <f t="shared" si="22"/>
        <v>3.7060000000000003E-2</v>
      </c>
      <c r="S173" s="243">
        <v>0</v>
      </c>
      <c r="T173" s="244">
        <f t="shared" si="23"/>
        <v>0</v>
      </c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  <c r="AR173" s="245" t="s">
        <v>193</v>
      </c>
      <c r="AT173" s="245" t="s">
        <v>189</v>
      </c>
      <c r="AU173" s="245" t="s">
        <v>86</v>
      </c>
      <c r="AY173" s="138" t="s">
        <v>187</v>
      </c>
      <c r="BE173" s="246">
        <f t="shared" si="24"/>
        <v>0</v>
      </c>
      <c r="BF173" s="246">
        <f t="shared" si="25"/>
        <v>0</v>
      </c>
      <c r="BG173" s="246">
        <f t="shared" si="26"/>
        <v>0</v>
      </c>
      <c r="BH173" s="246">
        <f t="shared" si="27"/>
        <v>0</v>
      </c>
      <c r="BI173" s="246">
        <f t="shared" si="28"/>
        <v>0</v>
      </c>
      <c r="BJ173" s="138" t="s">
        <v>84</v>
      </c>
      <c r="BK173" s="246">
        <f t="shared" si="29"/>
        <v>0</v>
      </c>
      <c r="BL173" s="138" t="s">
        <v>193</v>
      </c>
      <c r="BM173" s="245" t="s">
        <v>288</v>
      </c>
    </row>
    <row r="174" spans="1:65" s="151" customFormat="1" ht="21.75" customHeight="1">
      <c r="A174" s="147"/>
      <c r="B174" s="148"/>
      <c r="C174" s="233" t="s">
        <v>289</v>
      </c>
      <c r="D174" s="233" t="s">
        <v>189</v>
      </c>
      <c r="E174" s="234" t="s">
        <v>290</v>
      </c>
      <c r="F174" s="235" t="s">
        <v>291</v>
      </c>
      <c r="G174" s="236" t="s">
        <v>279</v>
      </c>
      <c r="H174" s="237">
        <v>575</v>
      </c>
      <c r="I174" s="88"/>
      <c r="J174" s="238">
        <f t="shared" si="20"/>
        <v>0</v>
      </c>
      <c r="K174" s="239"/>
      <c r="L174" s="148"/>
      <c r="M174" s="240" t="s">
        <v>1</v>
      </c>
      <c r="N174" s="241" t="s">
        <v>42</v>
      </c>
      <c r="O174" s="242"/>
      <c r="P174" s="243">
        <f t="shared" si="21"/>
        <v>0</v>
      </c>
      <c r="Q174" s="243">
        <v>2.8900000000000002E-3</v>
      </c>
      <c r="R174" s="243">
        <f t="shared" si="22"/>
        <v>1.6617500000000001</v>
      </c>
      <c r="S174" s="243">
        <v>0</v>
      </c>
      <c r="T174" s="244">
        <f t="shared" si="23"/>
        <v>0</v>
      </c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7"/>
      <c r="AR174" s="245" t="s">
        <v>193</v>
      </c>
      <c r="AT174" s="245" t="s">
        <v>189</v>
      </c>
      <c r="AU174" s="245" t="s">
        <v>86</v>
      </c>
      <c r="AY174" s="138" t="s">
        <v>187</v>
      </c>
      <c r="BE174" s="246">
        <f t="shared" si="24"/>
        <v>0</v>
      </c>
      <c r="BF174" s="246">
        <f t="shared" si="25"/>
        <v>0</v>
      </c>
      <c r="BG174" s="246">
        <f t="shared" si="26"/>
        <v>0</v>
      </c>
      <c r="BH174" s="246">
        <f t="shared" si="27"/>
        <v>0</v>
      </c>
      <c r="BI174" s="246">
        <f t="shared" si="28"/>
        <v>0</v>
      </c>
      <c r="BJ174" s="138" t="s">
        <v>84</v>
      </c>
      <c r="BK174" s="246">
        <f t="shared" si="29"/>
        <v>0</v>
      </c>
      <c r="BL174" s="138" t="s">
        <v>193</v>
      </c>
      <c r="BM174" s="245" t="s">
        <v>292</v>
      </c>
    </row>
    <row r="175" spans="1:65" s="151" customFormat="1" ht="21.75" customHeight="1">
      <c r="A175" s="147"/>
      <c r="B175" s="148"/>
      <c r="C175" s="233" t="s">
        <v>293</v>
      </c>
      <c r="D175" s="233" t="s">
        <v>189</v>
      </c>
      <c r="E175" s="234" t="s">
        <v>294</v>
      </c>
      <c r="F175" s="235" t="s">
        <v>295</v>
      </c>
      <c r="G175" s="236" t="s">
        <v>296</v>
      </c>
      <c r="H175" s="237">
        <v>15</v>
      </c>
      <c r="I175" s="88"/>
      <c r="J175" s="238">
        <f t="shared" si="20"/>
        <v>0</v>
      </c>
      <c r="K175" s="239"/>
      <c r="L175" s="148"/>
      <c r="M175" s="240" t="s">
        <v>1</v>
      </c>
      <c r="N175" s="241" t="s">
        <v>42</v>
      </c>
      <c r="O175" s="242"/>
      <c r="P175" s="243">
        <f t="shared" si="21"/>
        <v>0</v>
      </c>
      <c r="Q175" s="243">
        <v>2.0000000000000001E-4</v>
      </c>
      <c r="R175" s="243">
        <f t="shared" si="22"/>
        <v>3.0000000000000001E-3</v>
      </c>
      <c r="S175" s="243">
        <v>0</v>
      </c>
      <c r="T175" s="244">
        <f t="shared" si="23"/>
        <v>0</v>
      </c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R175" s="245" t="s">
        <v>193</v>
      </c>
      <c r="AT175" s="245" t="s">
        <v>189</v>
      </c>
      <c r="AU175" s="245" t="s">
        <v>86</v>
      </c>
      <c r="AY175" s="138" t="s">
        <v>187</v>
      </c>
      <c r="BE175" s="246">
        <f t="shared" si="24"/>
        <v>0</v>
      </c>
      <c r="BF175" s="246">
        <f t="shared" si="25"/>
        <v>0</v>
      </c>
      <c r="BG175" s="246">
        <f t="shared" si="26"/>
        <v>0</v>
      </c>
      <c r="BH175" s="246">
        <f t="shared" si="27"/>
        <v>0</v>
      </c>
      <c r="BI175" s="246">
        <f t="shared" si="28"/>
        <v>0</v>
      </c>
      <c r="BJ175" s="138" t="s">
        <v>84</v>
      </c>
      <c r="BK175" s="246">
        <f t="shared" si="29"/>
        <v>0</v>
      </c>
      <c r="BL175" s="138" t="s">
        <v>193</v>
      </c>
      <c r="BM175" s="245" t="s">
        <v>297</v>
      </c>
    </row>
    <row r="176" spans="1:65" s="151" customFormat="1" ht="21.75" customHeight="1">
      <c r="A176" s="147"/>
      <c r="B176" s="148"/>
      <c r="C176" s="233" t="s">
        <v>298</v>
      </c>
      <c r="D176" s="233" t="s">
        <v>189</v>
      </c>
      <c r="E176" s="234" t="s">
        <v>299</v>
      </c>
      <c r="F176" s="235" t="s">
        <v>300</v>
      </c>
      <c r="G176" s="236" t="s">
        <v>192</v>
      </c>
      <c r="H176" s="237">
        <v>1.1000000000000001</v>
      </c>
      <c r="I176" s="88"/>
      <c r="J176" s="238">
        <f t="shared" si="20"/>
        <v>0</v>
      </c>
      <c r="K176" s="239"/>
      <c r="L176" s="148"/>
      <c r="M176" s="240" t="s">
        <v>1</v>
      </c>
      <c r="N176" s="241" t="s">
        <v>42</v>
      </c>
      <c r="O176" s="242"/>
      <c r="P176" s="243">
        <f t="shared" si="21"/>
        <v>0</v>
      </c>
      <c r="Q176" s="243">
        <v>0.17818000000000001</v>
      </c>
      <c r="R176" s="243">
        <f t="shared" si="22"/>
        <v>0.19599800000000003</v>
      </c>
      <c r="S176" s="243">
        <v>0</v>
      </c>
      <c r="T176" s="244">
        <f t="shared" si="23"/>
        <v>0</v>
      </c>
      <c r="U176" s="147"/>
      <c r="V176" s="147"/>
      <c r="W176" s="147"/>
      <c r="X176" s="147"/>
      <c r="Y176" s="147"/>
      <c r="Z176" s="147"/>
      <c r="AA176" s="147"/>
      <c r="AB176" s="147"/>
      <c r="AC176" s="147"/>
      <c r="AD176" s="147"/>
      <c r="AE176" s="147"/>
      <c r="AR176" s="245" t="s">
        <v>193</v>
      </c>
      <c r="AT176" s="245" t="s">
        <v>189</v>
      </c>
      <c r="AU176" s="245" t="s">
        <v>86</v>
      </c>
      <c r="AY176" s="138" t="s">
        <v>187</v>
      </c>
      <c r="BE176" s="246">
        <f t="shared" si="24"/>
        <v>0</v>
      </c>
      <c r="BF176" s="246">
        <f t="shared" si="25"/>
        <v>0</v>
      </c>
      <c r="BG176" s="246">
        <f t="shared" si="26"/>
        <v>0</v>
      </c>
      <c r="BH176" s="246">
        <f t="shared" si="27"/>
        <v>0</v>
      </c>
      <c r="BI176" s="246">
        <f t="shared" si="28"/>
        <v>0</v>
      </c>
      <c r="BJ176" s="138" t="s">
        <v>84</v>
      </c>
      <c r="BK176" s="246">
        <f t="shared" si="29"/>
        <v>0</v>
      </c>
      <c r="BL176" s="138" t="s">
        <v>193</v>
      </c>
      <c r="BM176" s="245" t="s">
        <v>301</v>
      </c>
    </row>
    <row r="177" spans="1:65" s="220" customFormat="1" ht="22.9" customHeight="1">
      <c r="B177" s="221"/>
      <c r="D177" s="222" t="s">
        <v>76</v>
      </c>
      <c r="E177" s="231" t="s">
        <v>193</v>
      </c>
      <c r="F177" s="231" t="s">
        <v>302</v>
      </c>
      <c r="J177" s="232">
        <f>BK177</f>
        <v>0</v>
      </c>
      <c r="L177" s="221"/>
      <c r="M177" s="225"/>
      <c r="N177" s="226"/>
      <c r="O177" s="226"/>
      <c r="P177" s="227">
        <f>SUM(P178:P183)</f>
        <v>0</v>
      </c>
      <c r="Q177" s="226"/>
      <c r="R177" s="227">
        <f>SUM(R178:R183)</f>
        <v>5.8308939500000001</v>
      </c>
      <c r="S177" s="226"/>
      <c r="T177" s="228">
        <f>SUM(T178:T183)</f>
        <v>0</v>
      </c>
      <c r="AR177" s="222" t="s">
        <v>84</v>
      </c>
      <c r="AT177" s="229" t="s">
        <v>76</v>
      </c>
      <c r="AU177" s="229" t="s">
        <v>84</v>
      </c>
      <c r="AY177" s="222" t="s">
        <v>187</v>
      </c>
      <c r="BK177" s="230">
        <f>SUM(BK178:BK183)</f>
        <v>0</v>
      </c>
    </row>
    <row r="178" spans="1:65" s="151" customFormat="1" ht="16.5" customHeight="1">
      <c r="A178" s="147"/>
      <c r="B178" s="148"/>
      <c r="C178" s="233" t="s">
        <v>303</v>
      </c>
      <c r="D178" s="233" t="s">
        <v>189</v>
      </c>
      <c r="E178" s="234" t="s">
        <v>304</v>
      </c>
      <c r="F178" s="235" t="s">
        <v>305</v>
      </c>
      <c r="G178" s="236" t="s">
        <v>205</v>
      </c>
      <c r="H178" s="237">
        <v>5.0000000000000001E-3</v>
      </c>
      <c r="I178" s="88"/>
      <c r="J178" s="238">
        <f t="shared" ref="J178:J183" si="30">ROUND(I178*H178,2)</f>
        <v>0</v>
      </c>
      <c r="K178" s="239"/>
      <c r="L178" s="148"/>
      <c r="M178" s="240" t="s">
        <v>1</v>
      </c>
      <c r="N178" s="241" t="s">
        <v>42</v>
      </c>
      <c r="O178" s="242"/>
      <c r="P178" s="243">
        <f t="shared" ref="P178:P183" si="31">O178*H178</f>
        <v>0</v>
      </c>
      <c r="Q178" s="243">
        <v>1.04966</v>
      </c>
      <c r="R178" s="243">
        <f t="shared" ref="R178:R183" si="32">Q178*H178</f>
        <v>5.2483E-3</v>
      </c>
      <c r="S178" s="243">
        <v>0</v>
      </c>
      <c r="T178" s="244">
        <f t="shared" ref="T178:T183" si="33">S178*H178</f>
        <v>0</v>
      </c>
      <c r="U178" s="147"/>
      <c r="V178" s="147"/>
      <c r="W178" s="147"/>
      <c r="X178" s="147"/>
      <c r="Y178" s="147"/>
      <c r="Z178" s="147"/>
      <c r="AA178" s="147"/>
      <c r="AB178" s="147"/>
      <c r="AC178" s="147"/>
      <c r="AD178" s="147"/>
      <c r="AE178" s="147"/>
      <c r="AR178" s="245" t="s">
        <v>193</v>
      </c>
      <c r="AT178" s="245" t="s">
        <v>189</v>
      </c>
      <c r="AU178" s="245" t="s">
        <v>86</v>
      </c>
      <c r="AY178" s="138" t="s">
        <v>187</v>
      </c>
      <c r="BE178" s="246">
        <f t="shared" ref="BE178:BE183" si="34">IF(N178="základní",J178,0)</f>
        <v>0</v>
      </c>
      <c r="BF178" s="246">
        <f t="shared" ref="BF178:BF183" si="35">IF(N178="snížená",J178,0)</f>
        <v>0</v>
      </c>
      <c r="BG178" s="246">
        <f t="shared" ref="BG178:BG183" si="36">IF(N178="zákl. přenesená",J178,0)</f>
        <v>0</v>
      </c>
      <c r="BH178" s="246">
        <f t="shared" ref="BH178:BH183" si="37">IF(N178="sníž. přenesená",J178,0)</f>
        <v>0</v>
      </c>
      <c r="BI178" s="246">
        <f t="shared" ref="BI178:BI183" si="38">IF(N178="nulová",J178,0)</f>
        <v>0</v>
      </c>
      <c r="BJ178" s="138" t="s">
        <v>84</v>
      </c>
      <c r="BK178" s="246">
        <f t="shared" ref="BK178:BK183" si="39">ROUND(I178*H178,2)</f>
        <v>0</v>
      </c>
      <c r="BL178" s="138" t="s">
        <v>193</v>
      </c>
      <c r="BM178" s="245" t="s">
        <v>306</v>
      </c>
    </row>
    <row r="179" spans="1:65" s="151" customFormat="1" ht="16.5" customHeight="1">
      <c r="A179" s="147"/>
      <c r="B179" s="148"/>
      <c r="C179" s="233" t="s">
        <v>307</v>
      </c>
      <c r="D179" s="233" t="s">
        <v>189</v>
      </c>
      <c r="E179" s="234" t="s">
        <v>308</v>
      </c>
      <c r="F179" s="235" t="s">
        <v>309</v>
      </c>
      <c r="G179" s="236" t="s">
        <v>205</v>
      </c>
      <c r="H179" s="237">
        <v>6.9000000000000006E-2</v>
      </c>
      <c r="I179" s="88"/>
      <c r="J179" s="238">
        <f t="shared" si="30"/>
        <v>0</v>
      </c>
      <c r="K179" s="239"/>
      <c r="L179" s="148"/>
      <c r="M179" s="240" t="s">
        <v>1</v>
      </c>
      <c r="N179" s="241" t="s">
        <v>42</v>
      </c>
      <c r="O179" s="242"/>
      <c r="P179" s="243">
        <f t="shared" si="31"/>
        <v>0</v>
      </c>
      <c r="Q179" s="243">
        <v>1.0551600000000001</v>
      </c>
      <c r="R179" s="243">
        <f t="shared" si="32"/>
        <v>7.2806040000000016E-2</v>
      </c>
      <c r="S179" s="243">
        <v>0</v>
      </c>
      <c r="T179" s="244">
        <f t="shared" si="33"/>
        <v>0</v>
      </c>
      <c r="U179" s="147"/>
      <c r="V179" s="147"/>
      <c r="W179" s="147"/>
      <c r="X179" s="147"/>
      <c r="Y179" s="147"/>
      <c r="Z179" s="147"/>
      <c r="AA179" s="147"/>
      <c r="AB179" s="147"/>
      <c r="AC179" s="147"/>
      <c r="AD179" s="147"/>
      <c r="AE179" s="147"/>
      <c r="AR179" s="245" t="s">
        <v>193</v>
      </c>
      <c r="AT179" s="245" t="s">
        <v>189</v>
      </c>
      <c r="AU179" s="245" t="s">
        <v>86</v>
      </c>
      <c r="AY179" s="138" t="s">
        <v>187</v>
      </c>
      <c r="BE179" s="246">
        <f t="shared" si="34"/>
        <v>0</v>
      </c>
      <c r="BF179" s="246">
        <f t="shared" si="35"/>
        <v>0</v>
      </c>
      <c r="BG179" s="246">
        <f t="shared" si="36"/>
        <v>0</v>
      </c>
      <c r="BH179" s="246">
        <f t="shared" si="37"/>
        <v>0</v>
      </c>
      <c r="BI179" s="246">
        <f t="shared" si="38"/>
        <v>0</v>
      </c>
      <c r="BJ179" s="138" t="s">
        <v>84</v>
      </c>
      <c r="BK179" s="246">
        <f t="shared" si="39"/>
        <v>0</v>
      </c>
      <c r="BL179" s="138" t="s">
        <v>193</v>
      </c>
      <c r="BM179" s="245" t="s">
        <v>310</v>
      </c>
    </row>
    <row r="180" spans="1:65" s="151" customFormat="1" ht="16.5" customHeight="1">
      <c r="A180" s="147"/>
      <c r="B180" s="148"/>
      <c r="C180" s="233" t="s">
        <v>311</v>
      </c>
      <c r="D180" s="233" t="s">
        <v>189</v>
      </c>
      <c r="E180" s="234" t="s">
        <v>312</v>
      </c>
      <c r="F180" s="235" t="s">
        <v>313</v>
      </c>
      <c r="G180" s="236" t="s">
        <v>205</v>
      </c>
      <c r="H180" s="237">
        <v>0.29299999999999998</v>
      </c>
      <c r="I180" s="88"/>
      <c r="J180" s="238">
        <f t="shared" si="30"/>
        <v>0</v>
      </c>
      <c r="K180" s="239"/>
      <c r="L180" s="148"/>
      <c r="M180" s="240" t="s">
        <v>1</v>
      </c>
      <c r="N180" s="241" t="s">
        <v>42</v>
      </c>
      <c r="O180" s="242"/>
      <c r="P180" s="243">
        <f t="shared" si="31"/>
        <v>0</v>
      </c>
      <c r="Q180" s="243">
        <v>1.06277</v>
      </c>
      <c r="R180" s="243">
        <f t="shared" si="32"/>
        <v>0.31139160999999999</v>
      </c>
      <c r="S180" s="243">
        <v>0</v>
      </c>
      <c r="T180" s="244">
        <f t="shared" si="33"/>
        <v>0</v>
      </c>
      <c r="U180" s="147"/>
      <c r="V180" s="147"/>
      <c r="W180" s="147"/>
      <c r="X180" s="147"/>
      <c r="Y180" s="147"/>
      <c r="Z180" s="147"/>
      <c r="AA180" s="147"/>
      <c r="AB180" s="147"/>
      <c r="AC180" s="147"/>
      <c r="AD180" s="147"/>
      <c r="AE180" s="147"/>
      <c r="AR180" s="245" t="s">
        <v>193</v>
      </c>
      <c r="AT180" s="245" t="s">
        <v>189</v>
      </c>
      <c r="AU180" s="245" t="s">
        <v>86</v>
      </c>
      <c r="AY180" s="138" t="s">
        <v>187</v>
      </c>
      <c r="BE180" s="246">
        <f t="shared" si="34"/>
        <v>0</v>
      </c>
      <c r="BF180" s="246">
        <f t="shared" si="35"/>
        <v>0</v>
      </c>
      <c r="BG180" s="246">
        <f t="shared" si="36"/>
        <v>0</v>
      </c>
      <c r="BH180" s="246">
        <f t="shared" si="37"/>
        <v>0</v>
      </c>
      <c r="BI180" s="246">
        <f t="shared" si="38"/>
        <v>0</v>
      </c>
      <c r="BJ180" s="138" t="s">
        <v>84</v>
      </c>
      <c r="BK180" s="246">
        <f t="shared" si="39"/>
        <v>0</v>
      </c>
      <c r="BL180" s="138" t="s">
        <v>193</v>
      </c>
      <c r="BM180" s="245" t="s">
        <v>314</v>
      </c>
    </row>
    <row r="181" spans="1:65" s="151" customFormat="1" ht="21.75" customHeight="1">
      <c r="A181" s="147"/>
      <c r="B181" s="148"/>
      <c r="C181" s="233" t="s">
        <v>315</v>
      </c>
      <c r="D181" s="233" t="s">
        <v>189</v>
      </c>
      <c r="E181" s="234" t="s">
        <v>316</v>
      </c>
      <c r="F181" s="235" t="s">
        <v>317</v>
      </c>
      <c r="G181" s="236" t="s">
        <v>279</v>
      </c>
      <c r="H181" s="237">
        <v>42</v>
      </c>
      <c r="I181" s="88"/>
      <c r="J181" s="238">
        <f t="shared" si="30"/>
        <v>0</v>
      </c>
      <c r="K181" s="239"/>
      <c r="L181" s="148"/>
      <c r="M181" s="240" t="s">
        <v>1</v>
      </c>
      <c r="N181" s="241" t="s">
        <v>42</v>
      </c>
      <c r="O181" s="242"/>
      <c r="P181" s="243">
        <f t="shared" si="31"/>
        <v>0</v>
      </c>
      <c r="Q181" s="243">
        <v>1.9699999999999999E-2</v>
      </c>
      <c r="R181" s="243">
        <f t="shared" si="32"/>
        <v>0.82739999999999991</v>
      </c>
      <c r="S181" s="243">
        <v>0</v>
      </c>
      <c r="T181" s="244">
        <f t="shared" si="33"/>
        <v>0</v>
      </c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  <c r="AE181" s="147"/>
      <c r="AR181" s="245" t="s">
        <v>193</v>
      </c>
      <c r="AT181" s="245" t="s">
        <v>189</v>
      </c>
      <c r="AU181" s="245" t="s">
        <v>86</v>
      </c>
      <c r="AY181" s="138" t="s">
        <v>187</v>
      </c>
      <c r="BE181" s="246">
        <f t="shared" si="34"/>
        <v>0</v>
      </c>
      <c r="BF181" s="246">
        <f t="shared" si="35"/>
        <v>0</v>
      </c>
      <c r="BG181" s="246">
        <f t="shared" si="36"/>
        <v>0</v>
      </c>
      <c r="BH181" s="246">
        <f t="shared" si="37"/>
        <v>0</v>
      </c>
      <c r="BI181" s="246">
        <f t="shared" si="38"/>
        <v>0</v>
      </c>
      <c r="BJ181" s="138" t="s">
        <v>84</v>
      </c>
      <c r="BK181" s="246">
        <f t="shared" si="39"/>
        <v>0</v>
      </c>
      <c r="BL181" s="138" t="s">
        <v>193</v>
      </c>
      <c r="BM181" s="245" t="s">
        <v>318</v>
      </c>
    </row>
    <row r="182" spans="1:65" s="151" customFormat="1" ht="66.75" customHeight="1">
      <c r="A182" s="147"/>
      <c r="B182" s="148"/>
      <c r="C182" s="233" t="s">
        <v>319</v>
      </c>
      <c r="D182" s="233" t="s">
        <v>189</v>
      </c>
      <c r="E182" s="234" t="s">
        <v>320</v>
      </c>
      <c r="F182" s="235" t="s">
        <v>321</v>
      </c>
      <c r="G182" s="236" t="s">
        <v>279</v>
      </c>
      <c r="H182" s="237">
        <v>21</v>
      </c>
      <c r="I182" s="88"/>
      <c r="J182" s="238">
        <f t="shared" si="30"/>
        <v>0</v>
      </c>
      <c r="K182" s="239"/>
      <c r="L182" s="148"/>
      <c r="M182" s="240" t="s">
        <v>1</v>
      </c>
      <c r="N182" s="241" t="s">
        <v>42</v>
      </c>
      <c r="O182" s="242"/>
      <c r="P182" s="243">
        <f t="shared" si="31"/>
        <v>0</v>
      </c>
      <c r="Q182" s="243">
        <v>5.3280000000000001E-2</v>
      </c>
      <c r="R182" s="243">
        <f t="shared" si="32"/>
        <v>1.1188800000000001</v>
      </c>
      <c r="S182" s="243">
        <v>0</v>
      </c>
      <c r="T182" s="244">
        <f t="shared" si="33"/>
        <v>0</v>
      </c>
      <c r="U182" s="147"/>
      <c r="V182" s="147"/>
      <c r="W182" s="147"/>
      <c r="X182" s="147"/>
      <c r="Y182" s="147"/>
      <c r="Z182" s="147"/>
      <c r="AA182" s="147"/>
      <c r="AB182" s="147"/>
      <c r="AC182" s="147"/>
      <c r="AD182" s="147"/>
      <c r="AE182" s="147"/>
      <c r="AR182" s="245" t="s">
        <v>193</v>
      </c>
      <c r="AT182" s="245" t="s">
        <v>189</v>
      </c>
      <c r="AU182" s="245" t="s">
        <v>86</v>
      </c>
      <c r="AY182" s="138" t="s">
        <v>187</v>
      </c>
      <c r="BE182" s="246">
        <f t="shared" si="34"/>
        <v>0</v>
      </c>
      <c r="BF182" s="246">
        <f t="shared" si="35"/>
        <v>0</v>
      </c>
      <c r="BG182" s="246">
        <f t="shared" si="36"/>
        <v>0</v>
      </c>
      <c r="BH182" s="246">
        <f t="shared" si="37"/>
        <v>0</v>
      </c>
      <c r="BI182" s="246">
        <f t="shared" si="38"/>
        <v>0</v>
      </c>
      <c r="BJ182" s="138" t="s">
        <v>84</v>
      </c>
      <c r="BK182" s="246">
        <f t="shared" si="39"/>
        <v>0</v>
      </c>
      <c r="BL182" s="138" t="s">
        <v>193</v>
      </c>
      <c r="BM182" s="245" t="s">
        <v>322</v>
      </c>
    </row>
    <row r="183" spans="1:65" s="151" customFormat="1" ht="66.75" customHeight="1">
      <c r="A183" s="147"/>
      <c r="B183" s="148"/>
      <c r="C183" s="233" t="s">
        <v>323</v>
      </c>
      <c r="D183" s="233" t="s">
        <v>189</v>
      </c>
      <c r="E183" s="234" t="s">
        <v>324</v>
      </c>
      <c r="F183" s="235" t="s">
        <v>325</v>
      </c>
      <c r="G183" s="236" t="s">
        <v>192</v>
      </c>
      <c r="H183" s="237">
        <v>16.399999999999999</v>
      </c>
      <c r="I183" s="88"/>
      <c r="J183" s="238">
        <f t="shared" si="30"/>
        <v>0</v>
      </c>
      <c r="K183" s="239"/>
      <c r="L183" s="148"/>
      <c r="M183" s="240" t="s">
        <v>1</v>
      </c>
      <c r="N183" s="241" t="s">
        <v>42</v>
      </c>
      <c r="O183" s="242"/>
      <c r="P183" s="243">
        <f t="shared" si="31"/>
        <v>0</v>
      </c>
      <c r="Q183" s="243">
        <v>0.21312</v>
      </c>
      <c r="R183" s="243">
        <f t="shared" si="32"/>
        <v>3.4951679999999996</v>
      </c>
      <c r="S183" s="243">
        <v>0</v>
      </c>
      <c r="T183" s="244">
        <f t="shared" si="33"/>
        <v>0</v>
      </c>
      <c r="U183" s="147"/>
      <c r="V183" s="147"/>
      <c r="W183" s="147"/>
      <c r="X183" s="147"/>
      <c r="Y183" s="147"/>
      <c r="Z183" s="147"/>
      <c r="AA183" s="147"/>
      <c r="AB183" s="147"/>
      <c r="AC183" s="147"/>
      <c r="AD183" s="147"/>
      <c r="AE183" s="147"/>
      <c r="AR183" s="245" t="s">
        <v>193</v>
      </c>
      <c r="AT183" s="245" t="s">
        <v>189</v>
      </c>
      <c r="AU183" s="245" t="s">
        <v>86</v>
      </c>
      <c r="AY183" s="138" t="s">
        <v>187</v>
      </c>
      <c r="BE183" s="246">
        <f t="shared" si="34"/>
        <v>0</v>
      </c>
      <c r="BF183" s="246">
        <f t="shared" si="35"/>
        <v>0</v>
      </c>
      <c r="BG183" s="246">
        <f t="shared" si="36"/>
        <v>0</v>
      </c>
      <c r="BH183" s="246">
        <f t="shared" si="37"/>
        <v>0</v>
      </c>
      <c r="BI183" s="246">
        <f t="shared" si="38"/>
        <v>0</v>
      </c>
      <c r="BJ183" s="138" t="s">
        <v>84</v>
      </c>
      <c r="BK183" s="246">
        <f t="shared" si="39"/>
        <v>0</v>
      </c>
      <c r="BL183" s="138" t="s">
        <v>193</v>
      </c>
      <c r="BM183" s="245" t="s">
        <v>326</v>
      </c>
    </row>
    <row r="184" spans="1:65" s="220" customFormat="1" ht="22.9" customHeight="1">
      <c r="B184" s="221"/>
      <c r="D184" s="222" t="s">
        <v>76</v>
      </c>
      <c r="E184" s="231" t="s">
        <v>211</v>
      </c>
      <c r="F184" s="231" t="s">
        <v>327</v>
      </c>
      <c r="J184" s="232">
        <f>BK184</f>
        <v>0</v>
      </c>
      <c r="L184" s="221"/>
      <c r="M184" s="225"/>
      <c r="N184" s="226"/>
      <c r="O184" s="226"/>
      <c r="P184" s="227">
        <f>SUM(P185:P215)</f>
        <v>0</v>
      </c>
      <c r="Q184" s="226"/>
      <c r="R184" s="227">
        <f>SUM(R185:R215)</f>
        <v>109.81251073000001</v>
      </c>
      <c r="S184" s="226"/>
      <c r="T184" s="228">
        <f>SUM(T185:T215)</f>
        <v>0</v>
      </c>
      <c r="AR184" s="222" t="s">
        <v>84</v>
      </c>
      <c r="AT184" s="229" t="s">
        <v>76</v>
      </c>
      <c r="AU184" s="229" t="s">
        <v>84</v>
      </c>
      <c r="AY184" s="222" t="s">
        <v>187</v>
      </c>
      <c r="BK184" s="230">
        <f>SUM(BK185:BK215)</f>
        <v>0</v>
      </c>
    </row>
    <row r="185" spans="1:65" s="151" customFormat="1" ht="21.75" customHeight="1">
      <c r="A185" s="147"/>
      <c r="B185" s="148"/>
      <c r="C185" s="233" t="s">
        <v>328</v>
      </c>
      <c r="D185" s="233" t="s">
        <v>189</v>
      </c>
      <c r="E185" s="234" t="s">
        <v>329</v>
      </c>
      <c r="F185" s="235" t="s">
        <v>330</v>
      </c>
      <c r="G185" s="236" t="s">
        <v>192</v>
      </c>
      <c r="H185" s="237">
        <v>457.73500000000001</v>
      </c>
      <c r="I185" s="88"/>
      <c r="J185" s="238">
        <f t="shared" ref="J185:J215" si="40">ROUND(I185*H185,2)</f>
        <v>0</v>
      </c>
      <c r="K185" s="239"/>
      <c r="L185" s="148"/>
      <c r="M185" s="240" t="s">
        <v>1</v>
      </c>
      <c r="N185" s="241" t="s">
        <v>42</v>
      </c>
      <c r="O185" s="242"/>
      <c r="P185" s="243">
        <f t="shared" ref="P185:P215" si="41">O185*H185</f>
        <v>0</v>
      </c>
      <c r="Q185" s="243">
        <v>5.7000000000000002E-3</v>
      </c>
      <c r="R185" s="243">
        <f t="shared" ref="R185:R215" si="42">Q185*H185</f>
        <v>2.6090895000000001</v>
      </c>
      <c r="S185" s="243">
        <v>0</v>
      </c>
      <c r="T185" s="244">
        <f t="shared" ref="T185:T215" si="43">S185*H185</f>
        <v>0</v>
      </c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  <c r="AE185" s="147"/>
      <c r="AR185" s="245" t="s">
        <v>193</v>
      </c>
      <c r="AT185" s="245" t="s">
        <v>189</v>
      </c>
      <c r="AU185" s="245" t="s">
        <v>86</v>
      </c>
      <c r="AY185" s="138" t="s">
        <v>187</v>
      </c>
      <c r="BE185" s="246">
        <f t="shared" ref="BE185:BE215" si="44">IF(N185="základní",J185,0)</f>
        <v>0</v>
      </c>
      <c r="BF185" s="246">
        <f t="shared" ref="BF185:BF215" si="45">IF(N185="snížená",J185,0)</f>
        <v>0</v>
      </c>
      <c r="BG185" s="246">
        <f t="shared" ref="BG185:BG215" si="46">IF(N185="zákl. přenesená",J185,0)</f>
        <v>0</v>
      </c>
      <c r="BH185" s="246">
        <f t="shared" ref="BH185:BH215" si="47">IF(N185="sníž. přenesená",J185,0)</f>
        <v>0</v>
      </c>
      <c r="BI185" s="246">
        <f t="shared" ref="BI185:BI215" si="48">IF(N185="nulová",J185,0)</f>
        <v>0</v>
      </c>
      <c r="BJ185" s="138" t="s">
        <v>84</v>
      </c>
      <c r="BK185" s="246">
        <f t="shared" ref="BK185:BK215" si="49">ROUND(I185*H185,2)</f>
        <v>0</v>
      </c>
      <c r="BL185" s="138" t="s">
        <v>193</v>
      </c>
      <c r="BM185" s="245" t="s">
        <v>331</v>
      </c>
    </row>
    <row r="186" spans="1:65" s="151" customFormat="1" ht="33" customHeight="1">
      <c r="A186" s="147"/>
      <c r="B186" s="148"/>
      <c r="C186" s="233" t="s">
        <v>332</v>
      </c>
      <c r="D186" s="233" t="s">
        <v>189</v>
      </c>
      <c r="E186" s="234" t="s">
        <v>333</v>
      </c>
      <c r="F186" s="235" t="s">
        <v>334</v>
      </c>
      <c r="G186" s="236" t="s">
        <v>192</v>
      </c>
      <c r="H186" s="237">
        <v>35.790999999999997</v>
      </c>
      <c r="I186" s="88"/>
      <c r="J186" s="238">
        <f t="shared" si="40"/>
        <v>0</v>
      </c>
      <c r="K186" s="239"/>
      <c r="L186" s="148"/>
      <c r="M186" s="240" t="s">
        <v>1</v>
      </c>
      <c r="N186" s="241" t="s">
        <v>42</v>
      </c>
      <c r="O186" s="242"/>
      <c r="P186" s="243">
        <f t="shared" si="41"/>
        <v>0</v>
      </c>
      <c r="Q186" s="243">
        <v>2.5700000000000001E-2</v>
      </c>
      <c r="R186" s="243">
        <f t="shared" si="42"/>
        <v>0.91982869999999994</v>
      </c>
      <c r="S186" s="243">
        <v>0</v>
      </c>
      <c r="T186" s="244">
        <f t="shared" si="43"/>
        <v>0</v>
      </c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R186" s="245" t="s">
        <v>193</v>
      </c>
      <c r="AT186" s="245" t="s">
        <v>189</v>
      </c>
      <c r="AU186" s="245" t="s">
        <v>86</v>
      </c>
      <c r="AY186" s="138" t="s">
        <v>187</v>
      </c>
      <c r="BE186" s="246">
        <f t="shared" si="44"/>
        <v>0</v>
      </c>
      <c r="BF186" s="246">
        <f t="shared" si="45"/>
        <v>0</v>
      </c>
      <c r="BG186" s="246">
        <f t="shared" si="46"/>
        <v>0</v>
      </c>
      <c r="BH186" s="246">
        <f t="shared" si="47"/>
        <v>0</v>
      </c>
      <c r="BI186" s="246">
        <f t="shared" si="48"/>
        <v>0</v>
      </c>
      <c r="BJ186" s="138" t="s">
        <v>84</v>
      </c>
      <c r="BK186" s="246">
        <f t="shared" si="49"/>
        <v>0</v>
      </c>
      <c r="BL186" s="138" t="s">
        <v>193</v>
      </c>
      <c r="BM186" s="245" t="s">
        <v>335</v>
      </c>
    </row>
    <row r="187" spans="1:65" s="151" customFormat="1" ht="21.75" customHeight="1">
      <c r="A187" s="147"/>
      <c r="B187" s="148"/>
      <c r="C187" s="233" t="s">
        <v>336</v>
      </c>
      <c r="D187" s="233" t="s">
        <v>189</v>
      </c>
      <c r="E187" s="234" t="s">
        <v>337</v>
      </c>
      <c r="F187" s="235" t="s">
        <v>338</v>
      </c>
      <c r="G187" s="236" t="s">
        <v>192</v>
      </c>
      <c r="H187" s="237">
        <v>1600.3530000000001</v>
      </c>
      <c r="I187" s="88"/>
      <c r="J187" s="238">
        <f t="shared" si="40"/>
        <v>0</v>
      </c>
      <c r="K187" s="239"/>
      <c r="L187" s="148"/>
      <c r="M187" s="240" t="s">
        <v>1</v>
      </c>
      <c r="N187" s="241" t="s">
        <v>42</v>
      </c>
      <c r="O187" s="242"/>
      <c r="P187" s="243">
        <f t="shared" si="41"/>
        <v>0</v>
      </c>
      <c r="Q187" s="243">
        <v>7.3499999999999998E-3</v>
      </c>
      <c r="R187" s="243">
        <f t="shared" si="42"/>
        <v>11.762594549999999</v>
      </c>
      <c r="S187" s="243">
        <v>0</v>
      </c>
      <c r="T187" s="244">
        <f t="shared" si="43"/>
        <v>0</v>
      </c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R187" s="245" t="s">
        <v>193</v>
      </c>
      <c r="AT187" s="245" t="s">
        <v>189</v>
      </c>
      <c r="AU187" s="245" t="s">
        <v>86</v>
      </c>
      <c r="AY187" s="138" t="s">
        <v>187</v>
      </c>
      <c r="BE187" s="246">
        <f t="shared" si="44"/>
        <v>0</v>
      </c>
      <c r="BF187" s="246">
        <f t="shared" si="45"/>
        <v>0</v>
      </c>
      <c r="BG187" s="246">
        <f t="shared" si="46"/>
        <v>0</v>
      </c>
      <c r="BH187" s="246">
        <f t="shared" si="47"/>
        <v>0</v>
      </c>
      <c r="BI187" s="246">
        <f t="shared" si="48"/>
        <v>0</v>
      </c>
      <c r="BJ187" s="138" t="s">
        <v>84</v>
      </c>
      <c r="BK187" s="246">
        <f t="shared" si="49"/>
        <v>0</v>
      </c>
      <c r="BL187" s="138" t="s">
        <v>193</v>
      </c>
      <c r="BM187" s="245" t="s">
        <v>339</v>
      </c>
    </row>
    <row r="188" spans="1:65" s="151" customFormat="1" ht="21.75" customHeight="1">
      <c r="A188" s="147"/>
      <c r="B188" s="148"/>
      <c r="C188" s="233" t="s">
        <v>340</v>
      </c>
      <c r="D188" s="233" t="s">
        <v>189</v>
      </c>
      <c r="E188" s="234" t="s">
        <v>341</v>
      </c>
      <c r="F188" s="235" t="s">
        <v>342</v>
      </c>
      <c r="G188" s="236" t="s">
        <v>192</v>
      </c>
      <c r="H188" s="237">
        <v>1600.3530000000001</v>
      </c>
      <c r="I188" s="88"/>
      <c r="J188" s="238">
        <f t="shared" si="40"/>
        <v>0</v>
      </c>
      <c r="K188" s="239"/>
      <c r="L188" s="148"/>
      <c r="M188" s="240" t="s">
        <v>1</v>
      </c>
      <c r="N188" s="241" t="s">
        <v>42</v>
      </c>
      <c r="O188" s="242"/>
      <c r="P188" s="243">
        <f t="shared" si="41"/>
        <v>0</v>
      </c>
      <c r="Q188" s="243">
        <v>4.3800000000000002E-3</v>
      </c>
      <c r="R188" s="243">
        <f t="shared" si="42"/>
        <v>7.0095461400000003</v>
      </c>
      <c r="S188" s="243">
        <v>0</v>
      </c>
      <c r="T188" s="244">
        <f t="shared" si="43"/>
        <v>0</v>
      </c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  <c r="AE188" s="147"/>
      <c r="AR188" s="245" t="s">
        <v>193</v>
      </c>
      <c r="AT188" s="245" t="s">
        <v>189</v>
      </c>
      <c r="AU188" s="245" t="s">
        <v>86</v>
      </c>
      <c r="AY188" s="138" t="s">
        <v>187</v>
      </c>
      <c r="BE188" s="246">
        <f t="shared" si="44"/>
        <v>0</v>
      </c>
      <c r="BF188" s="246">
        <f t="shared" si="45"/>
        <v>0</v>
      </c>
      <c r="BG188" s="246">
        <f t="shared" si="46"/>
        <v>0</v>
      </c>
      <c r="BH188" s="246">
        <f t="shared" si="47"/>
        <v>0</v>
      </c>
      <c r="BI188" s="246">
        <f t="shared" si="48"/>
        <v>0</v>
      </c>
      <c r="BJ188" s="138" t="s">
        <v>84</v>
      </c>
      <c r="BK188" s="246">
        <f t="shared" si="49"/>
        <v>0</v>
      </c>
      <c r="BL188" s="138" t="s">
        <v>193</v>
      </c>
      <c r="BM188" s="245" t="s">
        <v>343</v>
      </c>
    </row>
    <row r="189" spans="1:65" s="151" customFormat="1" ht="21.75" customHeight="1">
      <c r="A189" s="147"/>
      <c r="B189" s="148"/>
      <c r="C189" s="233" t="s">
        <v>344</v>
      </c>
      <c r="D189" s="233" t="s">
        <v>189</v>
      </c>
      <c r="E189" s="234" t="s">
        <v>345</v>
      </c>
      <c r="F189" s="235" t="s">
        <v>346</v>
      </c>
      <c r="G189" s="236" t="s">
        <v>192</v>
      </c>
      <c r="H189" s="237">
        <v>125.8</v>
      </c>
      <c r="I189" s="88"/>
      <c r="J189" s="238">
        <f t="shared" si="40"/>
        <v>0</v>
      </c>
      <c r="K189" s="239"/>
      <c r="L189" s="148"/>
      <c r="M189" s="240" t="s">
        <v>1</v>
      </c>
      <c r="N189" s="241" t="s">
        <v>42</v>
      </c>
      <c r="O189" s="242"/>
      <c r="P189" s="243">
        <f t="shared" si="41"/>
        <v>0</v>
      </c>
      <c r="Q189" s="243">
        <v>1.8380000000000001E-2</v>
      </c>
      <c r="R189" s="243">
        <f t="shared" si="42"/>
        <v>2.3122039999999999</v>
      </c>
      <c r="S189" s="243">
        <v>0</v>
      </c>
      <c r="T189" s="244">
        <f t="shared" si="43"/>
        <v>0</v>
      </c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R189" s="245" t="s">
        <v>193</v>
      </c>
      <c r="AT189" s="245" t="s">
        <v>189</v>
      </c>
      <c r="AU189" s="245" t="s">
        <v>86</v>
      </c>
      <c r="AY189" s="138" t="s">
        <v>187</v>
      </c>
      <c r="BE189" s="246">
        <f t="shared" si="44"/>
        <v>0</v>
      </c>
      <c r="BF189" s="246">
        <f t="shared" si="45"/>
        <v>0</v>
      </c>
      <c r="BG189" s="246">
        <f t="shared" si="46"/>
        <v>0</v>
      </c>
      <c r="BH189" s="246">
        <f t="shared" si="47"/>
        <v>0</v>
      </c>
      <c r="BI189" s="246">
        <f t="shared" si="48"/>
        <v>0</v>
      </c>
      <c r="BJ189" s="138" t="s">
        <v>84</v>
      </c>
      <c r="BK189" s="246">
        <f t="shared" si="49"/>
        <v>0</v>
      </c>
      <c r="BL189" s="138" t="s">
        <v>193</v>
      </c>
      <c r="BM189" s="245" t="s">
        <v>347</v>
      </c>
    </row>
    <row r="190" spans="1:65" s="151" customFormat="1" ht="21.75" customHeight="1">
      <c r="A190" s="147"/>
      <c r="B190" s="148"/>
      <c r="C190" s="233" t="s">
        <v>348</v>
      </c>
      <c r="D190" s="233" t="s">
        <v>189</v>
      </c>
      <c r="E190" s="234" t="s">
        <v>349</v>
      </c>
      <c r="F190" s="235" t="s">
        <v>350</v>
      </c>
      <c r="G190" s="236" t="s">
        <v>192</v>
      </c>
      <c r="H190" s="237">
        <v>509.20499999999998</v>
      </c>
      <c r="I190" s="88"/>
      <c r="J190" s="238">
        <f t="shared" si="40"/>
        <v>0</v>
      </c>
      <c r="K190" s="239"/>
      <c r="L190" s="148"/>
      <c r="M190" s="240" t="s">
        <v>1</v>
      </c>
      <c r="N190" s="241" t="s">
        <v>42</v>
      </c>
      <c r="O190" s="242"/>
      <c r="P190" s="243">
        <f t="shared" si="41"/>
        <v>0</v>
      </c>
      <c r="Q190" s="243">
        <v>1.7000000000000001E-2</v>
      </c>
      <c r="R190" s="243">
        <f t="shared" si="42"/>
        <v>8.656485</v>
      </c>
      <c r="S190" s="243">
        <v>0</v>
      </c>
      <c r="T190" s="244">
        <f t="shared" si="43"/>
        <v>0</v>
      </c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R190" s="245" t="s">
        <v>193</v>
      </c>
      <c r="AT190" s="245" t="s">
        <v>189</v>
      </c>
      <c r="AU190" s="245" t="s">
        <v>86</v>
      </c>
      <c r="AY190" s="138" t="s">
        <v>187</v>
      </c>
      <c r="BE190" s="246">
        <f t="shared" si="44"/>
        <v>0</v>
      </c>
      <c r="BF190" s="246">
        <f t="shared" si="45"/>
        <v>0</v>
      </c>
      <c r="BG190" s="246">
        <f t="shared" si="46"/>
        <v>0</v>
      </c>
      <c r="BH190" s="246">
        <f t="shared" si="47"/>
        <v>0</v>
      </c>
      <c r="BI190" s="246">
        <f t="shared" si="48"/>
        <v>0</v>
      </c>
      <c r="BJ190" s="138" t="s">
        <v>84</v>
      </c>
      <c r="BK190" s="246">
        <f t="shared" si="49"/>
        <v>0</v>
      </c>
      <c r="BL190" s="138" t="s">
        <v>193</v>
      </c>
      <c r="BM190" s="245" t="s">
        <v>351</v>
      </c>
    </row>
    <row r="191" spans="1:65" s="151" customFormat="1" ht="21.75" customHeight="1">
      <c r="A191" s="147"/>
      <c r="B191" s="148"/>
      <c r="C191" s="233" t="s">
        <v>352</v>
      </c>
      <c r="D191" s="233" t="s">
        <v>189</v>
      </c>
      <c r="E191" s="234" t="s">
        <v>353</v>
      </c>
      <c r="F191" s="235" t="s">
        <v>354</v>
      </c>
      <c r="G191" s="236" t="s">
        <v>192</v>
      </c>
      <c r="H191" s="237">
        <v>33.462000000000003</v>
      </c>
      <c r="I191" s="88"/>
      <c r="J191" s="238">
        <f t="shared" si="40"/>
        <v>0</v>
      </c>
      <c r="K191" s="239"/>
      <c r="L191" s="148"/>
      <c r="M191" s="240" t="s">
        <v>1</v>
      </c>
      <c r="N191" s="241" t="s">
        <v>42</v>
      </c>
      <c r="O191" s="242"/>
      <c r="P191" s="243">
        <f t="shared" si="41"/>
        <v>0</v>
      </c>
      <c r="Q191" s="243">
        <v>2.5700000000000001E-2</v>
      </c>
      <c r="R191" s="243">
        <f t="shared" si="42"/>
        <v>0.85997340000000011</v>
      </c>
      <c r="S191" s="243">
        <v>0</v>
      </c>
      <c r="T191" s="244">
        <f t="shared" si="43"/>
        <v>0</v>
      </c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  <c r="AE191" s="147"/>
      <c r="AR191" s="245" t="s">
        <v>193</v>
      </c>
      <c r="AT191" s="245" t="s">
        <v>189</v>
      </c>
      <c r="AU191" s="245" t="s">
        <v>86</v>
      </c>
      <c r="AY191" s="138" t="s">
        <v>187</v>
      </c>
      <c r="BE191" s="246">
        <f t="shared" si="44"/>
        <v>0</v>
      </c>
      <c r="BF191" s="246">
        <f t="shared" si="45"/>
        <v>0</v>
      </c>
      <c r="BG191" s="246">
        <f t="shared" si="46"/>
        <v>0</v>
      </c>
      <c r="BH191" s="246">
        <f t="shared" si="47"/>
        <v>0</v>
      </c>
      <c r="BI191" s="246">
        <f t="shared" si="48"/>
        <v>0</v>
      </c>
      <c r="BJ191" s="138" t="s">
        <v>84</v>
      </c>
      <c r="BK191" s="246">
        <f t="shared" si="49"/>
        <v>0</v>
      </c>
      <c r="BL191" s="138" t="s">
        <v>193</v>
      </c>
      <c r="BM191" s="245" t="s">
        <v>355</v>
      </c>
    </row>
    <row r="192" spans="1:65" s="151" customFormat="1" ht="21.75" customHeight="1">
      <c r="A192" s="147"/>
      <c r="B192" s="148"/>
      <c r="C192" s="233" t="s">
        <v>356</v>
      </c>
      <c r="D192" s="233" t="s">
        <v>189</v>
      </c>
      <c r="E192" s="234" t="s">
        <v>357</v>
      </c>
      <c r="F192" s="235" t="s">
        <v>358</v>
      </c>
      <c r="G192" s="236" t="s">
        <v>192</v>
      </c>
      <c r="H192" s="237">
        <v>420.55700000000002</v>
      </c>
      <c r="I192" s="88"/>
      <c r="J192" s="238">
        <f t="shared" si="40"/>
        <v>0</v>
      </c>
      <c r="K192" s="239"/>
      <c r="L192" s="148"/>
      <c r="M192" s="240" t="s">
        <v>1</v>
      </c>
      <c r="N192" s="241" t="s">
        <v>42</v>
      </c>
      <c r="O192" s="242"/>
      <c r="P192" s="243">
        <f t="shared" si="41"/>
        <v>0</v>
      </c>
      <c r="Q192" s="243">
        <v>4.2500000000000003E-2</v>
      </c>
      <c r="R192" s="243">
        <f t="shared" si="42"/>
        <v>17.873672500000001</v>
      </c>
      <c r="S192" s="243">
        <v>0</v>
      </c>
      <c r="T192" s="244">
        <f t="shared" si="43"/>
        <v>0</v>
      </c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  <c r="AE192" s="147"/>
      <c r="AR192" s="245" t="s">
        <v>193</v>
      </c>
      <c r="AT192" s="245" t="s">
        <v>189</v>
      </c>
      <c r="AU192" s="245" t="s">
        <v>86</v>
      </c>
      <c r="AY192" s="138" t="s">
        <v>187</v>
      </c>
      <c r="BE192" s="246">
        <f t="shared" si="44"/>
        <v>0</v>
      </c>
      <c r="BF192" s="246">
        <f t="shared" si="45"/>
        <v>0</v>
      </c>
      <c r="BG192" s="246">
        <f t="shared" si="46"/>
        <v>0</v>
      </c>
      <c r="BH192" s="246">
        <f t="shared" si="47"/>
        <v>0</v>
      </c>
      <c r="BI192" s="246">
        <f t="shared" si="48"/>
        <v>0</v>
      </c>
      <c r="BJ192" s="138" t="s">
        <v>84</v>
      </c>
      <c r="BK192" s="246">
        <f t="shared" si="49"/>
        <v>0</v>
      </c>
      <c r="BL192" s="138" t="s">
        <v>193</v>
      </c>
      <c r="BM192" s="245" t="s">
        <v>359</v>
      </c>
    </row>
    <row r="193" spans="1:65" s="151" customFormat="1" ht="21.75" customHeight="1">
      <c r="A193" s="147"/>
      <c r="B193" s="148"/>
      <c r="C193" s="233" t="s">
        <v>360</v>
      </c>
      <c r="D193" s="233" t="s">
        <v>189</v>
      </c>
      <c r="E193" s="234" t="s">
        <v>361</v>
      </c>
      <c r="F193" s="235" t="s">
        <v>362</v>
      </c>
      <c r="G193" s="236" t="s">
        <v>192</v>
      </c>
      <c r="H193" s="237">
        <v>966.94</v>
      </c>
      <c r="I193" s="88"/>
      <c r="J193" s="238">
        <f t="shared" si="40"/>
        <v>0</v>
      </c>
      <c r="K193" s="239"/>
      <c r="L193" s="148"/>
      <c r="M193" s="240" t="s">
        <v>1</v>
      </c>
      <c r="N193" s="241" t="s">
        <v>42</v>
      </c>
      <c r="O193" s="242"/>
      <c r="P193" s="243">
        <f t="shared" si="41"/>
        <v>0</v>
      </c>
      <c r="Q193" s="243">
        <v>1.6E-2</v>
      </c>
      <c r="R193" s="243">
        <f t="shared" si="42"/>
        <v>15.47104</v>
      </c>
      <c r="S193" s="243">
        <v>0</v>
      </c>
      <c r="T193" s="244">
        <f t="shared" si="43"/>
        <v>0</v>
      </c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  <c r="AE193" s="147"/>
      <c r="AR193" s="245" t="s">
        <v>193</v>
      </c>
      <c r="AT193" s="245" t="s">
        <v>189</v>
      </c>
      <c r="AU193" s="245" t="s">
        <v>86</v>
      </c>
      <c r="AY193" s="138" t="s">
        <v>187</v>
      </c>
      <c r="BE193" s="246">
        <f t="shared" si="44"/>
        <v>0</v>
      </c>
      <c r="BF193" s="246">
        <f t="shared" si="45"/>
        <v>0</v>
      </c>
      <c r="BG193" s="246">
        <f t="shared" si="46"/>
        <v>0</v>
      </c>
      <c r="BH193" s="246">
        <f t="shared" si="47"/>
        <v>0</v>
      </c>
      <c r="BI193" s="246">
        <f t="shared" si="48"/>
        <v>0</v>
      </c>
      <c r="BJ193" s="138" t="s">
        <v>84</v>
      </c>
      <c r="BK193" s="246">
        <f t="shared" si="49"/>
        <v>0</v>
      </c>
      <c r="BL193" s="138" t="s">
        <v>193</v>
      </c>
      <c r="BM193" s="245" t="s">
        <v>363</v>
      </c>
    </row>
    <row r="194" spans="1:65" s="151" customFormat="1" ht="21.75" customHeight="1">
      <c r="A194" s="147"/>
      <c r="B194" s="148"/>
      <c r="C194" s="233" t="s">
        <v>364</v>
      </c>
      <c r="D194" s="233" t="s">
        <v>189</v>
      </c>
      <c r="E194" s="234" t="s">
        <v>365</v>
      </c>
      <c r="F194" s="235" t="s">
        <v>366</v>
      </c>
      <c r="G194" s="236" t="s">
        <v>296</v>
      </c>
      <c r="H194" s="237">
        <v>89</v>
      </c>
      <c r="I194" s="88"/>
      <c r="J194" s="238">
        <f t="shared" si="40"/>
        <v>0</v>
      </c>
      <c r="K194" s="239"/>
      <c r="L194" s="148"/>
      <c r="M194" s="240" t="s">
        <v>1</v>
      </c>
      <c r="N194" s="241" t="s">
        <v>42</v>
      </c>
      <c r="O194" s="242"/>
      <c r="P194" s="243">
        <f t="shared" si="41"/>
        <v>0</v>
      </c>
      <c r="Q194" s="243">
        <v>1.5E-3</v>
      </c>
      <c r="R194" s="243">
        <f t="shared" si="42"/>
        <v>0.13350000000000001</v>
      </c>
      <c r="S194" s="243">
        <v>0</v>
      </c>
      <c r="T194" s="244">
        <f t="shared" si="43"/>
        <v>0</v>
      </c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  <c r="AR194" s="245" t="s">
        <v>193</v>
      </c>
      <c r="AT194" s="245" t="s">
        <v>189</v>
      </c>
      <c r="AU194" s="245" t="s">
        <v>86</v>
      </c>
      <c r="AY194" s="138" t="s">
        <v>187</v>
      </c>
      <c r="BE194" s="246">
        <f t="shared" si="44"/>
        <v>0</v>
      </c>
      <c r="BF194" s="246">
        <f t="shared" si="45"/>
        <v>0</v>
      </c>
      <c r="BG194" s="246">
        <f t="shared" si="46"/>
        <v>0</v>
      </c>
      <c r="BH194" s="246">
        <f t="shared" si="47"/>
        <v>0</v>
      </c>
      <c r="BI194" s="246">
        <f t="shared" si="48"/>
        <v>0</v>
      </c>
      <c r="BJ194" s="138" t="s">
        <v>84</v>
      </c>
      <c r="BK194" s="246">
        <f t="shared" si="49"/>
        <v>0</v>
      </c>
      <c r="BL194" s="138" t="s">
        <v>193</v>
      </c>
      <c r="BM194" s="245" t="s">
        <v>367</v>
      </c>
    </row>
    <row r="195" spans="1:65" s="151" customFormat="1" ht="21.75" customHeight="1">
      <c r="A195" s="147"/>
      <c r="B195" s="148"/>
      <c r="C195" s="233" t="s">
        <v>368</v>
      </c>
      <c r="D195" s="233" t="s">
        <v>189</v>
      </c>
      <c r="E195" s="234" t="s">
        <v>369</v>
      </c>
      <c r="F195" s="235" t="s">
        <v>370</v>
      </c>
      <c r="G195" s="236" t="s">
        <v>192</v>
      </c>
      <c r="H195" s="237">
        <v>1149.2</v>
      </c>
      <c r="I195" s="88"/>
      <c r="J195" s="238">
        <f t="shared" si="40"/>
        <v>0</v>
      </c>
      <c r="K195" s="239"/>
      <c r="L195" s="148"/>
      <c r="M195" s="240" t="s">
        <v>1</v>
      </c>
      <c r="N195" s="241" t="s">
        <v>42</v>
      </c>
      <c r="O195" s="242"/>
      <c r="P195" s="243">
        <f t="shared" si="41"/>
        <v>0</v>
      </c>
      <c r="Q195" s="243">
        <v>7.3499999999999998E-3</v>
      </c>
      <c r="R195" s="243">
        <f t="shared" si="42"/>
        <v>8.4466199999999994</v>
      </c>
      <c r="S195" s="243">
        <v>0</v>
      </c>
      <c r="T195" s="244">
        <f t="shared" si="43"/>
        <v>0</v>
      </c>
      <c r="U195" s="147"/>
      <c r="V195" s="147"/>
      <c r="W195" s="147"/>
      <c r="X195" s="147"/>
      <c r="Y195" s="147"/>
      <c r="Z195" s="147"/>
      <c r="AA195" s="147"/>
      <c r="AB195" s="147"/>
      <c r="AC195" s="147"/>
      <c r="AD195" s="147"/>
      <c r="AE195" s="147"/>
      <c r="AR195" s="245" t="s">
        <v>193</v>
      </c>
      <c r="AT195" s="245" t="s">
        <v>189</v>
      </c>
      <c r="AU195" s="245" t="s">
        <v>86</v>
      </c>
      <c r="AY195" s="138" t="s">
        <v>187</v>
      </c>
      <c r="BE195" s="246">
        <f t="shared" si="44"/>
        <v>0</v>
      </c>
      <c r="BF195" s="246">
        <f t="shared" si="45"/>
        <v>0</v>
      </c>
      <c r="BG195" s="246">
        <f t="shared" si="46"/>
        <v>0</v>
      </c>
      <c r="BH195" s="246">
        <f t="shared" si="47"/>
        <v>0</v>
      </c>
      <c r="BI195" s="246">
        <f t="shared" si="48"/>
        <v>0</v>
      </c>
      <c r="BJ195" s="138" t="s">
        <v>84</v>
      </c>
      <c r="BK195" s="246">
        <f t="shared" si="49"/>
        <v>0</v>
      </c>
      <c r="BL195" s="138" t="s">
        <v>193</v>
      </c>
      <c r="BM195" s="245" t="s">
        <v>371</v>
      </c>
    </row>
    <row r="196" spans="1:65" s="151" customFormat="1" ht="21.75" customHeight="1">
      <c r="A196" s="147"/>
      <c r="B196" s="148"/>
      <c r="C196" s="233" t="s">
        <v>372</v>
      </c>
      <c r="D196" s="233" t="s">
        <v>189</v>
      </c>
      <c r="E196" s="234" t="s">
        <v>373</v>
      </c>
      <c r="F196" s="235" t="s">
        <v>374</v>
      </c>
      <c r="G196" s="236" t="s">
        <v>192</v>
      </c>
      <c r="H196" s="237">
        <v>590</v>
      </c>
      <c r="I196" s="88"/>
      <c r="J196" s="238">
        <f t="shared" si="40"/>
        <v>0</v>
      </c>
      <c r="K196" s="239"/>
      <c r="L196" s="148"/>
      <c r="M196" s="240" t="s">
        <v>1</v>
      </c>
      <c r="N196" s="241" t="s">
        <v>42</v>
      </c>
      <c r="O196" s="242"/>
      <c r="P196" s="243">
        <f t="shared" si="41"/>
        <v>0</v>
      </c>
      <c r="Q196" s="243">
        <v>4.3800000000000002E-3</v>
      </c>
      <c r="R196" s="243">
        <f t="shared" si="42"/>
        <v>2.5842000000000001</v>
      </c>
      <c r="S196" s="243">
        <v>0</v>
      </c>
      <c r="T196" s="244">
        <f t="shared" si="43"/>
        <v>0</v>
      </c>
      <c r="U196" s="147"/>
      <c r="V196" s="147"/>
      <c r="W196" s="147"/>
      <c r="X196" s="147"/>
      <c r="Y196" s="147"/>
      <c r="Z196" s="147"/>
      <c r="AA196" s="147"/>
      <c r="AB196" s="147"/>
      <c r="AC196" s="147"/>
      <c r="AD196" s="147"/>
      <c r="AE196" s="147"/>
      <c r="AR196" s="245" t="s">
        <v>193</v>
      </c>
      <c r="AT196" s="245" t="s">
        <v>189</v>
      </c>
      <c r="AU196" s="245" t="s">
        <v>86</v>
      </c>
      <c r="AY196" s="138" t="s">
        <v>187</v>
      </c>
      <c r="BE196" s="246">
        <f t="shared" si="44"/>
        <v>0</v>
      </c>
      <c r="BF196" s="246">
        <f t="shared" si="45"/>
        <v>0</v>
      </c>
      <c r="BG196" s="246">
        <f t="shared" si="46"/>
        <v>0</v>
      </c>
      <c r="BH196" s="246">
        <f t="shared" si="47"/>
        <v>0</v>
      </c>
      <c r="BI196" s="246">
        <f t="shared" si="48"/>
        <v>0</v>
      </c>
      <c r="BJ196" s="138" t="s">
        <v>84</v>
      </c>
      <c r="BK196" s="246">
        <f t="shared" si="49"/>
        <v>0</v>
      </c>
      <c r="BL196" s="138" t="s">
        <v>193</v>
      </c>
      <c r="BM196" s="245" t="s">
        <v>375</v>
      </c>
    </row>
    <row r="197" spans="1:65" s="151" customFormat="1" ht="33" customHeight="1">
      <c r="A197" s="147"/>
      <c r="B197" s="148"/>
      <c r="C197" s="233" t="s">
        <v>376</v>
      </c>
      <c r="D197" s="233" t="s">
        <v>189</v>
      </c>
      <c r="E197" s="234" t="s">
        <v>377</v>
      </c>
      <c r="F197" s="235" t="s">
        <v>378</v>
      </c>
      <c r="G197" s="236" t="s">
        <v>192</v>
      </c>
      <c r="H197" s="237">
        <v>92</v>
      </c>
      <c r="I197" s="88"/>
      <c r="J197" s="238">
        <f t="shared" si="40"/>
        <v>0</v>
      </c>
      <c r="K197" s="239"/>
      <c r="L197" s="148"/>
      <c r="M197" s="240" t="s">
        <v>1</v>
      </c>
      <c r="N197" s="241" t="s">
        <v>42</v>
      </c>
      <c r="O197" s="242"/>
      <c r="P197" s="243">
        <f t="shared" si="41"/>
        <v>0</v>
      </c>
      <c r="Q197" s="243">
        <v>8.3499999999999998E-3</v>
      </c>
      <c r="R197" s="243">
        <f t="shared" si="42"/>
        <v>0.76819999999999999</v>
      </c>
      <c r="S197" s="243">
        <v>0</v>
      </c>
      <c r="T197" s="244">
        <f t="shared" si="43"/>
        <v>0</v>
      </c>
      <c r="U197" s="147"/>
      <c r="V197" s="147"/>
      <c r="W197" s="147"/>
      <c r="X197" s="147"/>
      <c r="Y197" s="147"/>
      <c r="Z197" s="147"/>
      <c r="AA197" s="147"/>
      <c r="AB197" s="147"/>
      <c r="AC197" s="147"/>
      <c r="AD197" s="147"/>
      <c r="AE197" s="147"/>
      <c r="AR197" s="245" t="s">
        <v>193</v>
      </c>
      <c r="AT197" s="245" t="s">
        <v>189</v>
      </c>
      <c r="AU197" s="245" t="s">
        <v>86</v>
      </c>
      <c r="AY197" s="138" t="s">
        <v>187</v>
      </c>
      <c r="BE197" s="246">
        <f t="shared" si="44"/>
        <v>0</v>
      </c>
      <c r="BF197" s="246">
        <f t="shared" si="45"/>
        <v>0</v>
      </c>
      <c r="BG197" s="246">
        <f t="shared" si="46"/>
        <v>0</v>
      </c>
      <c r="BH197" s="246">
        <f t="shared" si="47"/>
        <v>0</v>
      </c>
      <c r="BI197" s="246">
        <f t="shared" si="48"/>
        <v>0</v>
      </c>
      <c r="BJ197" s="138" t="s">
        <v>84</v>
      </c>
      <c r="BK197" s="246">
        <f t="shared" si="49"/>
        <v>0</v>
      </c>
      <c r="BL197" s="138" t="s">
        <v>193</v>
      </c>
      <c r="BM197" s="245" t="s">
        <v>379</v>
      </c>
    </row>
    <row r="198" spans="1:65" s="151" customFormat="1" ht="21.75" customHeight="1">
      <c r="A198" s="147"/>
      <c r="B198" s="148"/>
      <c r="C198" s="247" t="s">
        <v>380</v>
      </c>
      <c r="D198" s="247" t="s">
        <v>216</v>
      </c>
      <c r="E198" s="248" t="s">
        <v>381</v>
      </c>
      <c r="F198" s="249" t="s">
        <v>382</v>
      </c>
      <c r="G198" s="250" t="s">
        <v>192</v>
      </c>
      <c r="H198" s="251">
        <v>93.84</v>
      </c>
      <c r="I198" s="89"/>
      <c r="J198" s="252">
        <f t="shared" si="40"/>
        <v>0</v>
      </c>
      <c r="K198" s="253"/>
      <c r="L198" s="254"/>
      <c r="M198" s="255" t="s">
        <v>1</v>
      </c>
      <c r="N198" s="256" t="s">
        <v>42</v>
      </c>
      <c r="O198" s="242"/>
      <c r="P198" s="243">
        <f t="shared" si="41"/>
        <v>0</v>
      </c>
      <c r="Q198" s="243">
        <v>1.8E-3</v>
      </c>
      <c r="R198" s="243">
        <f t="shared" si="42"/>
        <v>0.16891200000000001</v>
      </c>
      <c r="S198" s="243">
        <v>0</v>
      </c>
      <c r="T198" s="244">
        <f t="shared" si="43"/>
        <v>0</v>
      </c>
      <c r="U198" s="147"/>
      <c r="V198" s="147"/>
      <c r="W198" s="147"/>
      <c r="X198" s="147"/>
      <c r="Y198" s="147"/>
      <c r="Z198" s="147"/>
      <c r="AA198" s="147"/>
      <c r="AB198" s="147"/>
      <c r="AC198" s="147"/>
      <c r="AD198" s="147"/>
      <c r="AE198" s="147"/>
      <c r="AR198" s="245" t="s">
        <v>219</v>
      </c>
      <c r="AT198" s="245" t="s">
        <v>216</v>
      </c>
      <c r="AU198" s="245" t="s">
        <v>86</v>
      </c>
      <c r="AY198" s="138" t="s">
        <v>187</v>
      </c>
      <c r="BE198" s="246">
        <f t="shared" si="44"/>
        <v>0</v>
      </c>
      <c r="BF198" s="246">
        <f t="shared" si="45"/>
        <v>0</v>
      </c>
      <c r="BG198" s="246">
        <f t="shared" si="46"/>
        <v>0</v>
      </c>
      <c r="BH198" s="246">
        <f t="shared" si="47"/>
        <v>0</v>
      </c>
      <c r="BI198" s="246">
        <f t="shared" si="48"/>
        <v>0</v>
      </c>
      <c r="BJ198" s="138" t="s">
        <v>84</v>
      </c>
      <c r="BK198" s="246">
        <f t="shared" si="49"/>
        <v>0</v>
      </c>
      <c r="BL198" s="138" t="s">
        <v>193</v>
      </c>
      <c r="BM198" s="245" t="s">
        <v>383</v>
      </c>
    </row>
    <row r="199" spans="1:65" s="151" customFormat="1" ht="33" customHeight="1">
      <c r="A199" s="147"/>
      <c r="B199" s="148"/>
      <c r="C199" s="233" t="s">
        <v>384</v>
      </c>
      <c r="D199" s="233" t="s">
        <v>189</v>
      </c>
      <c r="E199" s="234" t="s">
        <v>385</v>
      </c>
      <c r="F199" s="235" t="s">
        <v>386</v>
      </c>
      <c r="G199" s="236" t="s">
        <v>296</v>
      </c>
      <c r="H199" s="237">
        <v>22.9</v>
      </c>
      <c r="I199" s="88"/>
      <c r="J199" s="238">
        <f t="shared" si="40"/>
        <v>0</v>
      </c>
      <c r="K199" s="239"/>
      <c r="L199" s="148"/>
      <c r="M199" s="240" t="s">
        <v>1</v>
      </c>
      <c r="N199" s="241" t="s">
        <v>42</v>
      </c>
      <c r="O199" s="242"/>
      <c r="P199" s="243">
        <f t="shared" si="41"/>
        <v>0</v>
      </c>
      <c r="Q199" s="243">
        <v>1.7600000000000001E-3</v>
      </c>
      <c r="R199" s="243">
        <f t="shared" si="42"/>
        <v>4.0304E-2</v>
      </c>
      <c r="S199" s="243">
        <v>0</v>
      </c>
      <c r="T199" s="244">
        <f t="shared" si="43"/>
        <v>0</v>
      </c>
      <c r="U199" s="147"/>
      <c r="V199" s="147"/>
      <c r="W199" s="147"/>
      <c r="X199" s="147"/>
      <c r="Y199" s="147"/>
      <c r="Z199" s="147"/>
      <c r="AA199" s="147"/>
      <c r="AB199" s="147"/>
      <c r="AC199" s="147"/>
      <c r="AD199" s="147"/>
      <c r="AE199" s="147"/>
      <c r="AR199" s="245" t="s">
        <v>193</v>
      </c>
      <c r="AT199" s="245" t="s">
        <v>189</v>
      </c>
      <c r="AU199" s="245" t="s">
        <v>86</v>
      </c>
      <c r="AY199" s="138" t="s">
        <v>187</v>
      </c>
      <c r="BE199" s="246">
        <f t="shared" si="44"/>
        <v>0</v>
      </c>
      <c r="BF199" s="246">
        <f t="shared" si="45"/>
        <v>0</v>
      </c>
      <c r="BG199" s="246">
        <f t="shared" si="46"/>
        <v>0</v>
      </c>
      <c r="BH199" s="246">
        <f t="shared" si="47"/>
        <v>0</v>
      </c>
      <c r="BI199" s="246">
        <f t="shared" si="48"/>
        <v>0</v>
      </c>
      <c r="BJ199" s="138" t="s">
        <v>84</v>
      </c>
      <c r="BK199" s="246">
        <f t="shared" si="49"/>
        <v>0</v>
      </c>
      <c r="BL199" s="138" t="s">
        <v>193</v>
      </c>
      <c r="BM199" s="245" t="s">
        <v>387</v>
      </c>
    </row>
    <row r="200" spans="1:65" s="151" customFormat="1" ht="21.75" customHeight="1">
      <c r="A200" s="147"/>
      <c r="B200" s="148"/>
      <c r="C200" s="247" t="s">
        <v>388</v>
      </c>
      <c r="D200" s="247" t="s">
        <v>216</v>
      </c>
      <c r="E200" s="248" t="s">
        <v>389</v>
      </c>
      <c r="F200" s="249" t="s">
        <v>390</v>
      </c>
      <c r="G200" s="250" t="s">
        <v>192</v>
      </c>
      <c r="H200" s="251">
        <v>3.7789999999999999</v>
      </c>
      <c r="I200" s="89"/>
      <c r="J200" s="252">
        <f t="shared" si="40"/>
        <v>0</v>
      </c>
      <c r="K200" s="253"/>
      <c r="L200" s="254"/>
      <c r="M200" s="255" t="s">
        <v>1</v>
      </c>
      <c r="N200" s="256" t="s">
        <v>42</v>
      </c>
      <c r="O200" s="242"/>
      <c r="P200" s="243">
        <f t="shared" si="41"/>
        <v>0</v>
      </c>
      <c r="Q200" s="243">
        <v>7.5000000000000002E-4</v>
      </c>
      <c r="R200" s="243">
        <f t="shared" si="42"/>
        <v>2.83425E-3</v>
      </c>
      <c r="S200" s="243">
        <v>0</v>
      </c>
      <c r="T200" s="244">
        <f t="shared" si="43"/>
        <v>0</v>
      </c>
      <c r="U200" s="147"/>
      <c r="V200" s="147"/>
      <c r="W200" s="147"/>
      <c r="X200" s="147"/>
      <c r="Y200" s="147"/>
      <c r="Z200" s="147"/>
      <c r="AA200" s="147"/>
      <c r="AB200" s="147"/>
      <c r="AC200" s="147"/>
      <c r="AD200" s="147"/>
      <c r="AE200" s="147"/>
      <c r="AR200" s="245" t="s">
        <v>219</v>
      </c>
      <c r="AT200" s="245" t="s">
        <v>216</v>
      </c>
      <c r="AU200" s="245" t="s">
        <v>86</v>
      </c>
      <c r="AY200" s="138" t="s">
        <v>187</v>
      </c>
      <c r="BE200" s="246">
        <f t="shared" si="44"/>
        <v>0</v>
      </c>
      <c r="BF200" s="246">
        <f t="shared" si="45"/>
        <v>0</v>
      </c>
      <c r="BG200" s="246">
        <f t="shared" si="46"/>
        <v>0</v>
      </c>
      <c r="BH200" s="246">
        <f t="shared" si="47"/>
        <v>0</v>
      </c>
      <c r="BI200" s="246">
        <f t="shared" si="48"/>
        <v>0</v>
      </c>
      <c r="BJ200" s="138" t="s">
        <v>84</v>
      </c>
      <c r="BK200" s="246">
        <f t="shared" si="49"/>
        <v>0</v>
      </c>
      <c r="BL200" s="138" t="s">
        <v>193</v>
      </c>
      <c r="BM200" s="245" t="s">
        <v>391</v>
      </c>
    </row>
    <row r="201" spans="1:65" s="151" customFormat="1" ht="33" customHeight="1">
      <c r="A201" s="147"/>
      <c r="B201" s="148"/>
      <c r="C201" s="233" t="s">
        <v>392</v>
      </c>
      <c r="D201" s="233" t="s">
        <v>189</v>
      </c>
      <c r="E201" s="234" t="s">
        <v>393</v>
      </c>
      <c r="F201" s="235" t="s">
        <v>394</v>
      </c>
      <c r="G201" s="236" t="s">
        <v>296</v>
      </c>
      <c r="H201" s="237">
        <v>82</v>
      </c>
      <c r="I201" s="88"/>
      <c r="J201" s="238">
        <f t="shared" si="40"/>
        <v>0</v>
      </c>
      <c r="K201" s="239"/>
      <c r="L201" s="148"/>
      <c r="M201" s="240" t="s">
        <v>1</v>
      </c>
      <c r="N201" s="241" t="s">
        <v>42</v>
      </c>
      <c r="O201" s="242"/>
      <c r="P201" s="243">
        <f t="shared" si="41"/>
        <v>0</v>
      </c>
      <c r="Q201" s="243">
        <v>3.3899999999999998E-3</v>
      </c>
      <c r="R201" s="243">
        <f t="shared" si="42"/>
        <v>0.27798</v>
      </c>
      <c r="S201" s="243">
        <v>0</v>
      </c>
      <c r="T201" s="244">
        <f t="shared" si="43"/>
        <v>0</v>
      </c>
      <c r="U201" s="147"/>
      <c r="V201" s="147"/>
      <c r="W201" s="147"/>
      <c r="X201" s="147"/>
      <c r="Y201" s="147"/>
      <c r="Z201" s="147"/>
      <c r="AA201" s="147"/>
      <c r="AB201" s="147"/>
      <c r="AC201" s="147"/>
      <c r="AD201" s="147"/>
      <c r="AE201" s="147"/>
      <c r="AR201" s="245" t="s">
        <v>193</v>
      </c>
      <c r="AT201" s="245" t="s">
        <v>189</v>
      </c>
      <c r="AU201" s="245" t="s">
        <v>86</v>
      </c>
      <c r="AY201" s="138" t="s">
        <v>187</v>
      </c>
      <c r="BE201" s="246">
        <f t="shared" si="44"/>
        <v>0</v>
      </c>
      <c r="BF201" s="246">
        <f t="shared" si="45"/>
        <v>0</v>
      </c>
      <c r="BG201" s="246">
        <f t="shared" si="46"/>
        <v>0</v>
      </c>
      <c r="BH201" s="246">
        <f t="shared" si="47"/>
        <v>0</v>
      </c>
      <c r="BI201" s="246">
        <f t="shared" si="48"/>
        <v>0</v>
      </c>
      <c r="BJ201" s="138" t="s">
        <v>84</v>
      </c>
      <c r="BK201" s="246">
        <f t="shared" si="49"/>
        <v>0</v>
      </c>
      <c r="BL201" s="138" t="s">
        <v>193</v>
      </c>
      <c r="BM201" s="245" t="s">
        <v>395</v>
      </c>
    </row>
    <row r="202" spans="1:65" s="151" customFormat="1" ht="16.5" customHeight="1">
      <c r="A202" s="147"/>
      <c r="B202" s="148"/>
      <c r="C202" s="247" t="s">
        <v>396</v>
      </c>
      <c r="D202" s="247" t="s">
        <v>216</v>
      </c>
      <c r="E202" s="248" t="s">
        <v>397</v>
      </c>
      <c r="F202" s="249" t="s">
        <v>398</v>
      </c>
      <c r="G202" s="250" t="s">
        <v>192</v>
      </c>
      <c r="H202" s="251">
        <v>27.06</v>
      </c>
      <c r="I202" s="89"/>
      <c r="J202" s="252">
        <f t="shared" si="40"/>
        <v>0</v>
      </c>
      <c r="K202" s="253"/>
      <c r="L202" s="254"/>
      <c r="M202" s="255" t="s">
        <v>1</v>
      </c>
      <c r="N202" s="256" t="s">
        <v>42</v>
      </c>
      <c r="O202" s="242"/>
      <c r="P202" s="243">
        <f t="shared" si="41"/>
        <v>0</v>
      </c>
      <c r="Q202" s="243">
        <v>2.3E-3</v>
      </c>
      <c r="R202" s="243">
        <f t="shared" si="42"/>
        <v>6.2237999999999995E-2</v>
      </c>
      <c r="S202" s="243">
        <v>0</v>
      </c>
      <c r="T202" s="244">
        <f t="shared" si="43"/>
        <v>0</v>
      </c>
      <c r="U202" s="147"/>
      <c r="V202" s="147"/>
      <c r="W202" s="147"/>
      <c r="X202" s="147"/>
      <c r="Y202" s="147"/>
      <c r="Z202" s="147"/>
      <c r="AA202" s="147"/>
      <c r="AB202" s="147"/>
      <c r="AC202" s="147"/>
      <c r="AD202" s="147"/>
      <c r="AE202" s="147"/>
      <c r="AR202" s="245" t="s">
        <v>219</v>
      </c>
      <c r="AT202" s="245" t="s">
        <v>216</v>
      </c>
      <c r="AU202" s="245" t="s">
        <v>86</v>
      </c>
      <c r="AY202" s="138" t="s">
        <v>187</v>
      </c>
      <c r="BE202" s="246">
        <f t="shared" si="44"/>
        <v>0</v>
      </c>
      <c r="BF202" s="246">
        <f t="shared" si="45"/>
        <v>0</v>
      </c>
      <c r="BG202" s="246">
        <f t="shared" si="46"/>
        <v>0</v>
      </c>
      <c r="BH202" s="246">
        <f t="shared" si="47"/>
        <v>0</v>
      </c>
      <c r="BI202" s="246">
        <f t="shared" si="48"/>
        <v>0</v>
      </c>
      <c r="BJ202" s="138" t="s">
        <v>84</v>
      </c>
      <c r="BK202" s="246">
        <f t="shared" si="49"/>
        <v>0</v>
      </c>
      <c r="BL202" s="138" t="s">
        <v>193</v>
      </c>
      <c r="BM202" s="245" t="s">
        <v>399</v>
      </c>
    </row>
    <row r="203" spans="1:65" s="151" customFormat="1" ht="21.75" customHeight="1">
      <c r="A203" s="147"/>
      <c r="B203" s="148"/>
      <c r="C203" s="233" t="s">
        <v>400</v>
      </c>
      <c r="D203" s="233" t="s">
        <v>189</v>
      </c>
      <c r="E203" s="234" t="s">
        <v>401</v>
      </c>
      <c r="F203" s="235" t="s">
        <v>402</v>
      </c>
      <c r="G203" s="236" t="s">
        <v>192</v>
      </c>
      <c r="H203" s="237">
        <v>498</v>
      </c>
      <c r="I203" s="88"/>
      <c r="J203" s="238">
        <f t="shared" si="40"/>
        <v>0</v>
      </c>
      <c r="K203" s="239"/>
      <c r="L203" s="148"/>
      <c r="M203" s="240" t="s">
        <v>1</v>
      </c>
      <c r="N203" s="241" t="s">
        <v>42</v>
      </c>
      <c r="O203" s="242"/>
      <c r="P203" s="243">
        <f t="shared" si="41"/>
        <v>0</v>
      </c>
      <c r="Q203" s="243">
        <v>2.7299999999999998E-3</v>
      </c>
      <c r="R203" s="243">
        <f t="shared" si="42"/>
        <v>1.35954</v>
      </c>
      <c r="S203" s="243">
        <v>0</v>
      </c>
      <c r="T203" s="244">
        <f t="shared" si="43"/>
        <v>0</v>
      </c>
      <c r="U203" s="147"/>
      <c r="V203" s="147"/>
      <c r="W203" s="147"/>
      <c r="X203" s="147"/>
      <c r="Y203" s="147"/>
      <c r="Z203" s="147"/>
      <c r="AA203" s="147"/>
      <c r="AB203" s="147"/>
      <c r="AC203" s="147"/>
      <c r="AD203" s="147"/>
      <c r="AE203" s="147"/>
      <c r="AR203" s="245" t="s">
        <v>193</v>
      </c>
      <c r="AT203" s="245" t="s">
        <v>189</v>
      </c>
      <c r="AU203" s="245" t="s">
        <v>86</v>
      </c>
      <c r="AY203" s="138" t="s">
        <v>187</v>
      </c>
      <c r="BE203" s="246">
        <f t="shared" si="44"/>
        <v>0</v>
      </c>
      <c r="BF203" s="246">
        <f t="shared" si="45"/>
        <v>0</v>
      </c>
      <c r="BG203" s="246">
        <f t="shared" si="46"/>
        <v>0</v>
      </c>
      <c r="BH203" s="246">
        <f t="shared" si="47"/>
        <v>0</v>
      </c>
      <c r="BI203" s="246">
        <f t="shared" si="48"/>
        <v>0</v>
      </c>
      <c r="BJ203" s="138" t="s">
        <v>84</v>
      </c>
      <c r="BK203" s="246">
        <f t="shared" si="49"/>
        <v>0</v>
      </c>
      <c r="BL203" s="138" t="s">
        <v>193</v>
      </c>
      <c r="BM203" s="245" t="s">
        <v>403</v>
      </c>
    </row>
    <row r="204" spans="1:65" s="151" customFormat="1" ht="21.75" customHeight="1">
      <c r="A204" s="147"/>
      <c r="B204" s="148"/>
      <c r="C204" s="233" t="s">
        <v>404</v>
      </c>
      <c r="D204" s="233" t="s">
        <v>189</v>
      </c>
      <c r="E204" s="234" t="s">
        <v>405</v>
      </c>
      <c r="F204" s="235" t="s">
        <v>406</v>
      </c>
      <c r="G204" s="236" t="s">
        <v>192</v>
      </c>
      <c r="H204" s="237">
        <v>498</v>
      </c>
      <c r="I204" s="88"/>
      <c r="J204" s="238">
        <f t="shared" si="40"/>
        <v>0</v>
      </c>
      <c r="K204" s="239"/>
      <c r="L204" s="148"/>
      <c r="M204" s="240" t="s">
        <v>1</v>
      </c>
      <c r="N204" s="241" t="s">
        <v>42</v>
      </c>
      <c r="O204" s="242"/>
      <c r="P204" s="243">
        <f t="shared" si="41"/>
        <v>0</v>
      </c>
      <c r="Q204" s="243">
        <v>3.15E-2</v>
      </c>
      <c r="R204" s="243">
        <f t="shared" si="42"/>
        <v>15.686999999999999</v>
      </c>
      <c r="S204" s="243">
        <v>0</v>
      </c>
      <c r="T204" s="244">
        <f t="shared" si="43"/>
        <v>0</v>
      </c>
      <c r="U204" s="147"/>
      <c r="V204" s="147"/>
      <c r="W204" s="147"/>
      <c r="X204" s="147"/>
      <c r="Y204" s="147"/>
      <c r="Z204" s="147"/>
      <c r="AA204" s="147"/>
      <c r="AB204" s="147"/>
      <c r="AC204" s="147"/>
      <c r="AD204" s="147"/>
      <c r="AE204" s="147"/>
      <c r="AR204" s="245" t="s">
        <v>193</v>
      </c>
      <c r="AT204" s="245" t="s">
        <v>189</v>
      </c>
      <c r="AU204" s="245" t="s">
        <v>86</v>
      </c>
      <c r="AY204" s="138" t="s">
        <v>187</v>
      </c>
      <c r="BE204" s="246">
        <f t="shared" si="44"/>
        <v>0</v>
      </c>
      <c r="BF204" s="246">
        <f t="shared" si="45"/>
        <v>0</v>
      </c>
      <c r="BG204" s="246">
        <f t="shared" si="46"/>
        <v>0</v>
      </c>
      <c r="BH204" s="246">
        <f t="shared" si="47"/>
        <v>0</v>
      </c>
      <c r="BI204" s="246">
        <f t="shared" si="48"/>
        <v>0</v>
      </c>
      <c r="BJ204" s="138" t="s">
        <v>84</v>
      </c>
      <c r="BK204" s="246">
        <f t="shared" si="49"/>
        <v>0</v>
      </c>
      <c r="BL204" s="138" t="s">
        <v>193</v>
      </c>
      <c r="BM204" s="245" t="s">
        <v>407</v>
      </c>
    </row>
    <row r="205" spans="1:65" s="151" customFormat="1" ht="21.75" customHeight="1">
      <c r="A205" s="147"/>
      <c r="B205" s="148"/>
      <c r="C205" s="233" t="s">
        <v>408</v>
      </c>
      <c r="D205" s="233" t="s">
        <v>189</v>
      </c>
      <c r="E205" s="234" t="s">
        <v>409</v>
      </c>
      <c r="F205" s="235" t="s">
        <v>410</v>
      </c>
      <c r="G205" s="236" t="s">
        <v>192</v>
      </c>
      <c r="H205" s="237">
        <v>308.91300000000001</v>
      </c>
      <c r="I205" s="88"/>
      <c r="J205" s="238">
        <f t="shared" si="40"/>
        <v>0</v>
      </c>
      <c r="K205" s="239"/>
      <c r="L205" s="148"/>
      <c r="M205" s="240" t="s">
        <v>1</v>
      </c>
      <c r="N205" s="241" t="s">
        <v>42</v>
      </c>
      <c r="O205" s="242"/>
      <c r="P205" s="243">
        <f t="shared" si="41"/>
        <v>0</v>
      </c>
      <c r="Q205" s="243">
        <v>1.5959999999999998E-2</v>
      </c>
      <c r="R205" s="243">
        <f t="shared" si="42"/>
        <v>4.9302514799999999</v>
      </c>
      <c r="S205" s="243">
        <v>0</v>
      </c>
      <c r="T205" s="244">
        <f t="shared" si="43"/>
        <v>0</v>
      </c>
      <c r="U205" s="147"/>
      <c r="V205" s="147"/>
      <c r="W205" s="147"/>
      <c r="X205" s="147"/>
      <c r="Y205" s="147"/>
      <c r="Z205" s="147"/>
      <c r="AA205" s="147"/>
      <c r="AB205" s="147"/>
      <c r="AC205" s="147"/>
      <c r="AD205" s="147"/>
      <c r="AE205" s="147"/>
      <c r="AR205" s="245" t="s">
        <v>193</v>
      </c>
      <c r="AT205" s="245" t="s">
        <v>189</v>
      </c>
      <c r="AU205" s="245" t="s">
        <v>86</v>
      </c>
      <c r="AY205" s="138" t="s">
        <v>187</v>
      </c>
      <c r="BE205" s="246">
        <f t="shared" si="44"/>
        <v>0</v>
      </c>
      <c r="BF205" s="246">
        <f t="shared" si="45"/>
        <v>0</v>
      </c>
      <c r="BG205" s="246">
        <f t="shared" si="46"/>
        <v>0</v>
      </c>
      <c r="BH205" s="246">
        <f t="shared" si="47"/>
        <v>0</v>
      </c>
      <c r="BI205" s="246">
        <f t="shared" si="48"/>
        <v>0</v>
      </c>
      <c r="BJ205" s="138" t="s">
        <v>84</v>
      </c>
      <c r="BK205" s="246">
        <f t="shared" si="49"/>
        <v>0</v>
      </c>
      <c r="BL205" s="138" t="s">
        <v>193</v>
      </c>
      <c r="BM205" s="245" t="s">
        <v>411</v>
      </c>
    </row>
    <row r="206" spans="1:65" s="151" customFormat="1" ht="21.75" customHeight="1">
      <c r="A206" s="147"/>
      <c r="B206" s="148"/>
      <c r="C206" s="233" t="s">
        <v>412</v>
      </c>
      <c r="D206" s="233" t="s">
        <v>189</v>
      </c>
      <c r="E206" s="234" t="s">
        <v>413</v>
      </c>
      <c r="F206" s="235" t="s">
        <v>414</v>
      </c>
      <c r="G206" s="236" t="s">
        <v>192</v>
      </c>
      <c r="H206" s="237">
        <v>76.599999999999994</v>
      </c>
      <c r="I206" s="88"/>
      <c r="J206" s="238">
        <f t="shared" si="40"/>
        <v>0</v>
      </c>
      <c r="K206" s="239"/>
      <c r="L206" s="148"/>
      <c r="M206" s="240" t="s">
        <v>1</v>
      </c>
      <c r="N206" s="241" t="s">
        <v>42</v>
      </c>
      <c r="O206" s="242"/>
      <c r="P206" s="243">
        <f t="shared" si="41"/>
        <v>0</v>
      </c>
      <c r="Q206" s="243">
        <v>6.28E-3</v>
      </c>
      <c r="R206" s="243">
        <f t="shared" si="42"/>
        <v>0.48104799999999998</v>
      </c>
      <c r="S206" s="243">
        <v>0</v>
      </c>
      <c r="T206" s="244">
        <f t="shared" si="43"/>
        <v>0</v>
      </c>
      <c r="U206" s="147"/>
      <c r="V206" s="147"/>
      <c r="W206" s="147"/>
      <c r="X206" s="147"/>
      <c r="Y206" s="147"/>
      <c r="Z206" s="147"/>
      <c r="AA206" s="147"/>
      <c r="AB206" s="147"/>
      <c r="AC206" s="147"/>
      <c r="AD206" s="147"/>
      <c r="AE206" s="147"/>
      <c r="AR206" s="245" t="s">
        <v>193</v>
      </c>
      <c r="AT206" s="245" t="s">
        <v>189</v>
      </c>
      <c r="AU206" s="245" t="s">
        <v>86</v>
      </c>
      <c r="AY206" s="138" t="s">
        <v>187</v>
      </c>
      <c r="BE206" s="246">
        <f t="shared" si="44"/>
        <v>0</v>
      </c>
      <c r="BF206" s="246">
        <f t="shared" si="45"/>
        <v>0</v>
      </c>
      <c r="BG206" s="246">
        <f t="shared" si="46"/>
        <v>0</v>
      </c>
      <c r="BH206" s="246">
        <f t="shared" si="47"/>
        <v>0</v>
      </c>
      <c r="BI206" s="246">
        <f t="shared" si="48"/>
        <v>0</v>
      </c>
      <c r="BJ206" s="138" t="s">
        <v>84</v>
      </c>
      <c r="BK206" s="246">
        <f t="shared" si="49"/>
        <v>0</v>
      </c>
      <c r="BL206" s="138" t="s">
        <v>193</v>
      </c>
      <c r="BM206" s="245" t="s">
        <v>415</v>
      </c>
    </row>
    <row r="207" spans="1:65" s="151" customFormat="1" ht="21.75" customHeight="1">
      <c r="A207" s="147"/>
      <c r="B207" s="148"/>
      <c r="C207" s="233" t="s">
        <v>416</v>
      </c>
      <c r="D207" s="233" t="s">
        <v>189</v>
      </c>
      <c r="E207" s="234" t="s">
        <v>417</v>
      </c>
      <c r="F207" s="235" t="s">
        <v>418</v>
      </c>
      <c r="G207" s="236" t="s">
        <v>192</v>
      </c>
      <c r="H207" s="237">
        <v>498</v>
      </c>
      <c r="I207" s="88"/>
      <c r="J207" s="238">
        <f t="shared" si="40"/>
        <v>0</v>
      </c>
      <c r="K207" s="239"/>
      <c r="L207" s="148"/>
      <c r="M207" s="240" t="s">
        <v>1</v>
      </c>
      <c r="N207" s="241" t="s">
        <v>42</v>
      </c>
      <c r="O207" s="242"/>
      <c r="P207" s="243">
        <f t="shared" si="41"/>
        <v>0</v>
      </c>
      <c r="Q207" s="243">
        <v>3.48E-3</v>
      </c>
      <c r="R207" s="243">
        <f t="shared" si="42"/>
        <v>1.7330399999999999</v>
      </c>
      <c r="S207" s="243">
        <v>0</v>
      </c>
      <c r="T207" s="244">
        <f t="shared" si="43"/>
        <v>0</v>
      </c>
      <c r="U207" s="147"/>
      <c r="V207" s="147"/>
      <c r="W207" s="147"/>
      <c r="X207" s="147"/>
      <c r="Y207" s="147"/>
      <c r="Z207" s="147"/>
      <c r="AA207" s="147"/>
      <c r="AB207" s="147"/>
      <c r="AC207" s="147"/>
      <c r="AD207" s="147"/>
      <c r="AE207" s="147"/>
      <c r="AR207" s="245" t="s">
        <v>193</v>
      </c>
      <c r="AT207" s="245" t="s">
        <v>189</v>
      </c>
      <c r="AU207" s="245" t="s">
        <v>86</v>
      </c>
      <c r="AY207" s="138" t="s">
        <v>187</v>
      </c>
      <c r="BE207" s="246">
        <f t="shared" si="44"/>
        <v>0</v>
      </c>
      <c r="BF207" s="246">
        <f t="shared" si="45"/>
        <v>0</v>
      </c>
      <c r="BG207" s="246">
        <f t="shared" si="46"/>
        <v>0</v>
      </c>
      <c r="BH207" s="246">
        <f t="shared" si="47"/>
        <v>0</v>
      </c>
      <c r="BI207" s="246">
        <f t="shared" si="48"/>
        <v>0</v>
      </c>
      <c r="BJ207" s="138" t="s">
        <v>84</v>
      </c>
      <c r="BK207" s="246">
        <f t="shared" si="49"/>
        <v>0</v>
      </c>
      <c r="BL207" s="138" t="s">
        <v>193</v>
      </c>
      <c r="BM207" s="245" t="s">
        <v>419</v>
      </c>
    </row>
    <row r="208" spans="1:65" s="151" customFormat="1" ht="21.75" customHeight="1">
      <c r="A208" s="147"/>
      <c r="B208" s="148"/>
      <c r="C208" s="233" t="s">
        <v>420</v>
      </c>
      <c r="D208" s="233" t="s">
        <v>189</v>
      </c>
      <c r="E208" s="234" t="s">
        <v>421</v>
      </c>
      <c r="F208" s="235" t="s">
        <v>422</v>
      </c>
      <c r="G208" s="236" t="s">
        <v>192</v>
      </c>
      <c r="H208" s="237">
        <v>92</v>
      </c>
      <c r="I208" s="88"/>
      <c r="J208" s="238">
        <f t="shared" si="40"/>
        <v>0</v>
      </c>
      <c r="K208" s="239"/>
      <c r="L208" s="148"/>
      <c r="M208" s="240" t="s">
        <v>1</v>
      </c>
      <c r="N208" s="241" t="s">
        <v>42</v>
      </c>
      <c r="O208" s="242"/>
      <c r="P208" s="243">
        <f t="shared" si="41"/>
        <v>0</v>
      </c>
      <c r="Q208" s="243">
        <v>0.03</v>
      </c>
      <c r="R208" s="243">
        <f t="shared" si="42"/>
        <v>2.76</v>
      </c>
      <c r="S208" s="243">
        <v>0</v>
      </c>
      <c r="T208" s="244">
        <f t="shared" si="43"/>
        <v>0</v>
      </c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R208" s="245" t="s">
        <v>193</v>
      </c>
      <c r="AT208" s="245" t="s">
        <v>189</v>
      </c>
      <c r="AU208" s="245" t="s">
        <v>86</v>
      </c>
      <c r="AY208" s="138" t="s">
        <v>187</v>
      </c>
      <c r="BE208" s="246">
        <f t="shared" si="44"/>
        <v>0</v>
      </c>
      <c r="BF208" s="246">
        <f t="shared" si="45"/>
        <v>0</v>
      </c>
      <c r="BG208" s="246">
        <f t="shared" si="46"/>
        <v>0</v>
      </c>
      <c r="BH208" s="246">
        <f t="shared" si="47"/>
        <v>0</v>
      </c>
      <c r="BI208" s="246">
        <f t="shared" si="48"/>
        <v>0</v>
      </c>
      <c r="BJ208" s="138" t="s">
        <v>84</v>
      </c>
      <c r="BK208" s="246">
        <f t="shared" si="49"/>
        <v>0</v>
      </c>
      <c r="BL208" s="138" t="s">
        <v>193</v>
      </c>
      <c r="BM208" s="245" t="s">
        <v>423</v>
      </c>
    </row>
    <row r="209" spans="1:65" s="151" customFormat="1" ht="33" customHeight="1">
      <c r="A209" s="147"/>
      <c r="B209" s="148"/>
      <c r="C209" s="233" t="s">
        <v>424</v>
      </c>
      <c r="D209" s="233" t="s">
        <v>189</v>
      </c>
      <c r="E209" s="234" t="s">
        <v>425</v>
      </c>
      <c r="F209" s="235" t="s">
        <v>426</v>
      </c>
      <c r="G209" s="236" t="s">
        <v>296</v>
      </c>
      <c r="H209" s="237">
        <v>1016.737</v>
      </c>
      <c r="I209" s="88"/>
      <c r="J209" s="238">
        <f t="shared" si="40"/>
        <v>0</v>
      </c>
      <c r="K209" s="239"/>
      <c r="L209" s="148"/>
      <c r="M209" s="240" t="s">
        <v>1</v>
      </c>
      <c r="N209" s="241" t="s">
        <v>42</v>
      </c>
      <c r="O209" s="242"/>
      <c r="P209" s="243">
        <f t="shared" si="41"/>
        <v>0</v>
      </c>
      <c r="Q209" s="243">
        <v>3.3E-4</v>
      </c>
      <c r="R209" s="243">
        <f t="shared" si="42"/>
        <v>0.33552320999999996</v>
      </c>
      <c r="S209" s="243">
        <v>0</v>
      </c>
      <c r="T209" s="244">
        <f t="shared" si="43"/>
        <v>0</v>
      </c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R209" s="245" t="s">
        <v>193</v>
      </c>
      <c r="AT209" s="245" t="s">
        <v>189</v>
      </c>
      <c r="AU209" s="245" t="s">
        <v>86</v>
      </c>
      <c r="AY209" s="138" t="s">
        <v>187</v>
      </c>
      <c r="BE209" s="246">
        <f t="shared" si="44"/>
        <v>0</v>
      </c>
      <c r="BF209" s="246">
        <f t="shared" si="45"/>
        <v>0</v>
      </c>
      <c r="BG209" s="246">
        <f t="shared" si="46"/>
        <v>0</v>
      </c>
      <c r="BH209" s="246">
        <f t="shared" si="47"/>
        <v>0</v>
      </c>
      <c r="BI209" s="246">
        <f t="shared" si="48"/>
        <v>0</v>
      </c>
      <c r="BJ209" s="138" t="s">
        <v>84</v>
      </c>
      <c r="BK209" s="246">
        <f t="shared" si="49"/>
        <v>0</v>
      </c>
      <c r="BL209" s="138" t="s">
        <v>193</v>
      </c>
      <c r="BM209" s="245" t="s">
        <v>427</v>
      </c>
    </row>
    <row r="210" spans="1:65" s="151" customFormat="1" ht="21.75" customHeight="1">
      <c r="A210" s="147"/>
      <c r="B210" s="148"/>
      <c r="C210" s="233" t="s">
        <v>428</v>
      </c>
      <c r="D210" s="233" t="s">
        <v>189</v>
      </c>
      <c r="E210" s="234" t="s">
        <v>429</v>
      </c>
      <c r="F210" s="235" t="s">
        <v>430</v>
      </c>
      <c r="G210" s="236" t="s">
        <v>296</v>
      </c>
      <c r="H210" s="237">
        <v>22.2</v>
      </c>
      <c r="I210" s="88"/>
      <c r="J210" s="238">
        <f t="shared" si="40"/>
        <v>0</v>
      </c>
      <c r="K210" s="239"/>
      <c r="L210" s="148"/>
      <c r="M210" s="240" t="s">
        <v>1</v>
      </c>
      <c r="N210" s="241" t="s">
        <v>42</v>
      </c>
      <c r="O210" s="242"/>
      <c r="P210" s="243">
        <f t="shared" si="41"/>
        <v>0</v>
      </c>
      <c r="Q210" s="243">
        <v>2.0650000000000002E-2</v>
      </c>
      <c r="R210" s="243">
        <f t="shared" si="42"/>
        <v>0.45843</v>
      </c>
      <c r="S210" s="243">
        <v>0</v>
      </c>
      <c r="T210" s="244">
        <f t="shared" si="43"/>
        <v>0</v>
      </c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7"/>
      <c r="AE210" s="147"/>
      <c r="AR210" s="245" t="s">
        <v>193</v>
      </c>
      <c r="AT210" s="245" t="s">
        <v>189</v>
      </c>
      <c r="AU210" s="245" t="s">
        <v>86</v>
      </c>
      <c r="AY210" s="138" t="s">
        <v>187</v>
      </c>
      <c r="BE210" s="246">
        <f t="shared" si="44"/>
        <v>0</v>
      </c>
      <c r="BF210" s="246">
        <f t="shared" si="45"/>
        <v>0</v>
      </c>
      <c r="BG210" s="246">
        <f t="shared" si="46"/>
        <v>0</v>
      </c>
      <c r="BH210" s="246">
        <f t="shared" si="47"/>
        <v>0</v>
      </c>
      <c r="BI210" s="246">
        <f t="shared" si="48"/>
        <v>0</v>
      </c>
      <c r="BJ210" s="138" t="s">
        <v>84</v>
      </c>
      <c r="BK210" s="246">
        <f t="shared" si="49"/>
        <v>0</v>
      </c>
      <c r="BL210" s="138" t="s">
        <v>193</v>
      </c>
      <c r="BM210" s="245" t="s">
        <v>431</v>
      </c>
    </row>
    <row r="211" spans="1:65" s="151" customFormat="1" ht="21.75" customHeight="1">
      <c r="A211" s="147"/>
      <c r="B211" s="148"/>
      <c r="C211" s="233" t="s">
        <v>432</v>
      </c>
      <c r="D211" s="233" t="s">
        <v>189</v>
      </c>
      <c r="E211" s="234" t="s">
        <v>433</v>
      </c>
      <c r="F211" s="235" t="s">
        <v>434</v>
      </c>
      <c r="G211" s="236" t="s">
        <v>192</v>
      </c>
      <c r="H211" s="237">
        <v>40</v>
      </c>
      <c r="I211" s="88"/>
      <c r="J211" s="238">
        <f t="shared" si="40"/>
        <v>0</v>
      </c>
      <c r="K211" s="239"/>
      <c r="L211" s="148"/>
      <c r="M211" s="240" t="s">
        <v>1</v>
      </c>
      <c r="N211" s="241" t="s">
        <v>42</v>
      </c>
      <c r="O211" s="242"/>
      <c r="P211" s="243">
        <f t="shared" si="41"/>
        <v>0</v>
      </c>
      <c r="Q211" s="243">
        <v>0</v>
      </c>
      <c r="R211" s="243">
        <f t="shared" si="42"/>
        <v>0</v>
      </c>
      <c r="S211" s="243">
        <v>0</v>
      </c>
      <c r="T211" s="244">
        <f t="shared" si="43"/>
        <v>0</v>
      </c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R211" s="245" t="s">
        <v>193</v>
      </c>
      <c r="AT211" s="245" t="s">
        <v>189</v>
      </c>
      <c r="AU211" s="245" t="s">
        <v>86</v>
      </c>
      <c r="AY211" s="138" t="s">
        <v>187</v>
      </c>
      <c r="BE211" s="246">
        <f t="shared" si="44"/>
        <v>0</v>
      </c>
      <c r="BF211" s="246">
        <f t="shared" si="45"/>
        <v>0</v>
      </c>
      <c r="BG211" s="246">
        <f t="shared" si="46"/>
        <v>0</v>
      </c>
      <c r="BH211" s="246">
        <f t="shared" si="47"/>
        <v>0</v>
      </c>
      <c r="BI211" s="246">
        <f t="shared" si="48"/>
        <v>0</v>
      </c>
      <c r="BJ211" s="138" t="s">
        <v>84</v>
      </c>
      <c r="BK211" s="246">
        <f t="shared" si="49"/>
        <v>0</v>
      </c>
      <c r="BL211" s="138" t="s">
        <v>193</v>
      </c>
      <c r="BM211" s="245" t="s">
        <v>435</v>
      </c>
    </row>
    <row r="212" spans="1:65" s="151" customFormat="1" ht="21.75" customHeight="1">
      <c r="A212" s="147"/>
      <c r="B212" s="148"/>
      <c r="C212" s="233" t="s">
        <v>436</v>
      </c>
      <c r="D212" s="233" t="s">
        <v>189</v>
      </c>
      <c r="E212" s="234" t="s">
        <v>437</v>
      </c>
      <c r="F212" s="235" t="s">
        <v>438</v>
      </c>
      <c r="G212" s="236" t="s">
        <v>192</v>
      </c>
      <c r="H212" s="237">
        <v>18.7</v>
      </c>
      <c r="I212" s="88"/>
      <c r="J212" s="238">
        <f t="shared" si="40"/>
        <v>0</v>
      </c>
      <c r="K212" s="239"/>
      <c r="L212" s="148"/>
      <c r="M212" s="240" t="s">
        <v>1</v>
      </c>
      <c r="N212" s="241" t="s">
        <v>42</v>
      </c>
      <c r="O212" s="242"/>
      <c r="P212" s="243">
        <f t="shared" si="41"/>
        <v>0</v>
      </c>
      <c r="Q212" s="243">
        <v>9.8680000000000004E-2</v>
      </c>
      <c r="R212" s="243">
        <f t="shared" si="42"/>
        <v>1.845316</v>
      </c>
      <c r="S212" s="243">
        <v>0</v>
      </c>
      <c r="T212" s="244">
        <f t="shared" si="43"/>
        <v>0</v>
      </c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  <c r="AE212" s="147"/>
      <c r="AR212" s="245" t="s">
        <v>193</v>
      </c>
      <c r="AT212" s="245" t="s">
        <v>189</v>
      </c>
      <c r="AU212" s="245" t="s">
        <v>86</v>
      </c>
      <c r="AY212" s="138" t="s">
        <v>187</v>
      </c>
      <c r="BE212" s="246">
        <f t="shared" si="44"/>
        <v>0</v>
      </c>
      <c r="BF212" s="246">
        <f t="shared" si="45"/>
        <v>0</v>
      </c>
      <c r="BG212" s="246">
        <f t="shared" si="46"/>
        <v>0</v>
      </c>
      <c r="BH212" s="246">
        <f t="shared" si="47"/>
        <v>0</v>
      </c>
      <c r="BI212" s="246">
        <f t="shared" si="48"/>
        <v>0</v>
      </c>
      <c r="BJ212" s="138" t="s">
        <v>84</v>
      </c>
      <c r="BK212" s="246">
        <f t="shared" si="49"/>
        <v>0</v>
      </c>
      <c r="BL212" s="138" t="s">
        <v>193</v>
      </c>
      <c r="BM212" s="245" t="s">
        <v>439</v>
      </c>
    </row>
    <row r="213" spans="1:65" s="151" customFormat="1" ht="21.75" customHeight="1">
      <c r="A213" s="147"/>
      <c r="B213" s="148"/>
      <c r="C213" s="233" t="s">
        <v>440</v>
      </c>
      <c r="D213" s="233" t="s">
        <v>189</v>
      </c>
      <c r="E213" s="234" t="s">
        <v>441</v>
      </c>
      <c r="F213" s="235" t="s">
        <v>442</v>
      </c>
      <c r="G213" s="236" t="s">
        <v>279</v>
      </c>
      <c r="H213" s="237">
        <v>9</v>
      </c>
      <c r="I213" s="88"/>
      <c r="J213" s="238">
        <f t="shared" si="40"/>
        <v>0</v>
      </c>
      <c r="K213" s="239"/>
      <c r="L213" s="148"/>
      <c r="M213" s="240" t="s">
        <v>1</v>
      </c>
      <c r="N213" s="241" t="s">
        <v>42</v>
      </c>
      <c r="O213" s="242"/>
      <c r="P213" s="243">
        <f t="shared" si="41"/>
        <v>0</v>
      </c>
      <c r="Q213" s="243">
        <v>4.8000000000000001E-4</v>
      </c>
      <c r="R213" s="243">
        <f t="shared" si="42"/>
        <v>4.3200000000000001E-3</v>
      </c>
      <c r="S213" s="243">
        <v>0</v>
      </c>
      <c r="T213" s="244">
        <f t="shared" si="43"/>
        <v>0</v>
      </c>
      <c r="U213" s="147"/>
      <c r="V213" s="147"/>
      <c r="W213" s="147"/>
      <c r="X213" s="147"/>
      <c r="Y213" s="147"/>
      <c r="Z213" s="147"/>
      <c r="AA213" s="147"/>
      <c r="AB213" s="147"/>
      <c r="AC213" s="147"/>
      <c r="AD213" s="147"/>
      <c r="AE213" s="147"/>
      <c r="AR213" s="245" t="s">
        <v>193</v>
      </c>
      <c r="AT213" s="245" t="s">
        <v>189</v>
      </c>
      <c r="AU213" s="245" t="s">
        <v>86</v>
      </c>
      <c r="AY213" s="138" t="s">
        <v>187</v>
      </c>
      <c r="BE213" s="246">
        <f t="shared" si="44"/>
        <v>0</v>
      </c>
      <c r="BF213" s="246">
        <f t="shared" si="45"/>
        <v>0</v>
      </c>
      <c r="BG213" s="246">
        <f t="shared" si="46"/>
        <v>0</v>
      </c>
      <c r="BH213" s="246">
        <f t="shared" si="47"/>
        <v>0</v>
      </c>
      <c r="BI213" s="246">
        <f t="shared" si="48"/>
        <v>0</v>
      </c>
      <c r="BJ213" s="138" t="s">
        <v>84</v>
      </c>
      <c r="BK213" s="246">
        <f t="shared" si="49"/>
        <v>0</v>
      </c>
      <c r="BL213" s="138" t="s">
        <v>193</v>
      </c>
      <c r="BM213" s="245" t="s">
        <v>443</v>
      </c>
    </row>
    <row r="214" spans="1:65" s="151" customFormat="1" ht="21.75" customHeight="1">
      <c r="A214" s="147"/>
      <c r="B214" s="148"/>
      <c r="C214" s="233" t="s">
        <v>444</v>
      </c>
      <c r="D214" s="233" t="s">
        <v>189</v>
      </c>
      <c r="E214" s="234" t="s">
        <v>445</v>
      </c>
      <c r="F214" s="235" t="s">
        <v>446</v>
      </c>
      <c r="G214" s="236" t="s">
        <v>279</v>
      </c>
      <c r="H214" s="237">
        <v>4</v>
      </c>
      <c r="I214" s="88"/>
      <c r="J214" s="238">
        <f t="shared" si="40"/>
        <v>0</v>
      </c>
      <c r="K214" s="239"/>
      <c r="L214" s="148"/>
      <c r="M214" s="240" t="s">
        <v>1</v>
      </c>
      <c r="N214" s="241" t="s">
        <v>42</v>
      </c>
      <c r="O214" s="242"/>
      <c r="P214" s="243">
        <f t="shared" si="41"/>
        <v>0</v>
      </c>
      <c r="Q214" s="243">
        <v>4.684E-2</v>
      </c>
      <c r="R214" s="243">
        <f t="shared" si="42"/>
        <v>0.18736</v>
      </c>
      <c r="S214" s="243">
        <v>0</v>
      </c>
      <c r="T214" s="244">
        <f t="shared" si="43"/>
        <v>0</v>
      </c>
      <c r="U214" s="147"/>
      <c r="V214" s="147"/>
      <c r="W214" s="147"/>
      <c r="X214" s="147"/>
      <c r="Y214" s="147"/>
      <c r="Z214" s="147"/>
      <c r="AA214" s="147"/>
      <c r="AB214" s="147"/>
      <c r="AC214" s="147"/>
      <c r="AD214" s="147"/>
      <c r="AE214" s="147"/>
      <c r="AR214" s="245" t="s">
        <v>193</v>
      </c>
      <c r="AT214" s="245" t="s">
        <v>189</v>
      </c>
      <c r="AU214" s="245" t="s">
        <v>86</v>
      </c>
      <c r="AY214" s="138" t="s">
        <v>187</v>
      </c>
      <c r="BE214" s="246">
        <f t="shared" si="44"/>
        <v>0</v>
      </c>
      <c r="BF214" s="246">
        <f t="shared" si="45"/>
        <v>0</v>
      </c>
      <c r="BG214" s="246">
        <f t="shared" si="46"/>
        <v>0</v>
      </c>
      <c r="BH214" s="246">
        <f t="shared" si="47"/>
        <v>0</v>
      </c>
      <c r="BI214" s="246">
        <f t="shared" si="48"/>
        <v>0</v>
      </c>
      <c r="BJ214" s="138" t="s">
        <v>84</v>
      </c>
      <c r="BK214" s="246">
        <f t="shared" si="49"/>
        <v>0</v>
      </c>
      <c r="BL214" s="138" t="s">
        <v>193</v>
      </c>
      <c r="BM214" s="245" t="s">
        <v>447</v>
      </c>
    </row>
    <row r="215" spans="1:65" s="151" customFormat="1" ht="21.75" customHeight="1">
      <c r="A215" s="147"/>
      <c r="B215" s="148"/>
      <c r="C215" s="233" t="s">
        <v>448</v>
      </c>
      <c r="D215" s="233" t="s">
        <v>189</v>
      </c>
      <c r="E215" s="234" t="s">
        <v>449</v>
      </c>
      <c r="F215" s="235" t="s">
        <v>450</v>
      </c>
      <c r="G215" s="236" t="s">
        <v>279</v>
      </c>
      <c r="H215" s="237">
        <v>1</v>
      </c>
      <c r="I215" s="88"/>
      <c r="J215" s="238">
        <f t="shared" si="40"/>
        <v>0</v>
      </c>
      <c r="K215" s="239"/>
      <c r="L215" s="148"/>
      <c r="M215" s="240" t="s">
        <v>1</v>
      </c>
      <c r="N215" s="241" t="s">
        <v>42</v>
      </c>
      <c r="O215" s="242"/>
      <c r="P215" s="243">
        <f t="shared" si="41"/>
        <v>0</v>
      </c>
      <c r="Q215" s="243">
        <v>7.1459999999999996E-2</v>
      </c>
      <c r="R215" s="243">
        <f t="shared" si="42"/>
        <v>7.1459999999999996E-2</v>
      </c>
      <c r="S215" s="243">
        <v>0</v>
      </c>
      <c r="T215" s="244">
        <f t="shared" si="43"/>
        <v>0</v>
      </c>
      <c r="U215" s="147"/>
      <c r="V215" s="147"/>
      <c r="W215" s="147"/>
      <c r="X215" s="147"/>
      <c r="Y215" s="147"/>
      <c r="Z215" s="147"/>
      <c r="AA215" s="147"/>
      <c r="AB215" s="147"/>
      <c r="AC215" s="147"/>
      <c r="AD215" s="147"/>
      <c r="AE215" s="147"/>
      <c r="AR215" s="245" t="s">
        <v>193</v>
      </c>
      <c r="AT215" s="245" t="s">
        <v>189</v>
      </c>
      <c r="AU215" s="245" t="s">
        <v>86</v>
      </c>
      <c r="AY215" s="138" t="s">
        <v>187</v>
      </c>
      <c r="BE215" s="246">
        <f t="shared" si="44"/>
        <v>0</v>
      </c>
      <c r="BF215" s="246">
        <f t="shared" si="45"/>
        <v>0</v>
      </c>
      <c r="BG215" s="246">
        <f t="shared" si="46"/>
        <v>0</v>
      </c>
      <c r="BH215" s="246">
        <f t="shared" si="47"/>
        <v>0</v>
      </c>
      <c r="BI215" s="246">
        <f t="shared" si="48"/>
        <v>0</v>
      </c>
      <c r="BJ215" s="138" t="s">
        <v>84</v>
      </c>
      <c r="BK215" s="246">
        <f t="shared" si="49"/>
        <v>0</v>
      </c>
      <c r="BL215" s="138" t="s">
        <v>193</v>
      </c>
      <c r="BM215" s="245" t="s">
        <v>451</v>
      </c>
    </row>
    <row r="216" spans="1:65" s="220" customFormat="1" ht="22.9" customHeight="1">
      <c r="B216" s="221"/>
      <c r="D216" s="222" t="s">
        <v>76</v>
      </c>
      <c r="E216" s="231" t="s">
        <v>225</v>
      </c>
      <c r="F216" s="231" t="s">
        <v>452</v>
      </c>
      <c r="I216" s="87"/>
      <c r="J216" s="232">
        <f>BK216</f>
        <v>0</v>
      </c>
      <c r="L216" s="221"/>
      <c r="M216" s="225"/>
      <c r="N216" s="226"/>
      <c r="O216" s="226"/>
      <c r="P216" s="227">
        <f>SUM(P217:P270)</f>
        <v>0</v>
      </c>
      <c r="Q216" s="226"/>
      <c r="R216" s="227">
        <f>SUM(R217:R270)</f>
        <v>6.2572359000000004</v>
      </c>
      <c r="S216" s="226"/>
      <c r="T216" s="228">
        <f>SUM(T217:T270)</f>
        <v>158.65923520000001</v>
      </c>
      <c r="AR216" s="222" t="s">
        <v>84</v>
      </c>
      <c r="AT216" s="229" t="s">
        <v>76</v>
      </c>
      <c r="AU216" s="229" t="s">
        <v>84</v>
      </c>
      <c r="AY216" s="222" t="s">
        <v>187</v>
      </c>
      <c r="BK216" s="230">
        <f>SUM(BK217:BK270)</f>
        <v>0</v>
      </c>
    </row>
    <row r="217" spans="1:65" s="151" customFormat="1" ht="21.75" customHeight="1">
      <c r="A217" s="147"/>
      <c r="B217" s="148"/>
      <c r="C217" s="233" t="s">
        <v>453</v>
      </c>
      <c r="D217" s="233" t="s">
        <v>189</v>
      </c>
      <c r="E217" s="234" t="s">
        <v>454</v>
      </c>
      <c r="F217" s="235" t="s">
        <v>455</v>
      </c>
      <c r="G217" s="236" t="s">
        <v>192</v>
      </c>
      <c r="H217" s="237">
        <v>43.375</v>
      </c>
      <c r="I217" s="88"/>
      <c r="J217" s="238">
        <f t="shared" ref="J217:J248" si="50">ROUND(I217*H217,2)</f>
        <v>0</v>
      </c>
      <c r="K217" s="239"/>
      <c r="L217" s="148"/>
      <c r="M217" s="240" t="s">
        <v>1</v>
      </c>
      <c r="N217" s="241" t="s">
        <v>42</v>
      </c>
      <c r="O217" s="242"/>
      <c r="P217" s="243">
        <f t="shared" ref="P217:P248" si="51">O217*H217</f>
        <v>0</v>
      </c>
      <c r="Q217" s="243">
        <v>4.6999999999999999E-4</v>
      </c>
      <c r="R217" s="243">
        <f t="shared" ref="R217:R248" si="52">Q217*H217</f>
        <v>2.0386249999999998E-2</v>
      </c>
      <c r="S217" s="243">
        <v>0</v>
      </c>
      <c r="T217" s="244">
        <f t="shared" ref="T217:T248" si="53">S217*H217</f>
        <v>0</v>
      </c>
      <c r="U217" s="147"/>
      <c r="V217" s="147"/>
      <c r="W217" s="147"/>
      <c r="X217" s="147"/>
      <c r="Y217" s="147"/>
      <c r="Z217" s="147"/>
      <c r="AA217" s="147"/>
      <c r="AB217" s="147"/>
      <c r="AC217" s="147"/>
      <c r="AD217" s="147"/>
      <c r="AE217" s="147"/>
      <c r="AR217" s="245" t="s">
        <v>193</v>
      </c>
      <c r="AT217" s="245" t="s">
        <v>189</v>
      </c>
      <c r="AU217" s="245" t="s">
        <v>86</v>
      </c>
      <c r="AY217" s="138" t="s">
        <v>187</v>
      </c>
      <c r="BE217" s="246">
        <f t="shared" ref="BE217:BE248" si="54">IF(N217="základní",J217,0)</f>
        <v>0</v>
      </c>
      <c r="BF217" s="246">
        <f t="shared" ref="BF217:BF248" si="55">IF(N217="snížená",J217,0)</f>
        <v>0</v>
      </c>
      <c r="BG217" s="246">
        <f t="shared" ref="BG217:BG248" si="56">IF(N217="zákl. přenesená",J217,0)</f>
        <v>0</v>
      </c>
      <c r="BH217" s="246">
        <f t="shared" ref="BH217:BH248" si="57">IF(N217="sníž. přenesená",J217,0)</f>
        <v>0</v>
      </c>
      <c r="BI217" s="246">
        <f t="shared" ref="BI217:BI248" si="58">IF(N217="nulová",J217,0)</f>
        <v>0</v>
      </c>
      <c r="BJ217" s="138" t="s">
        <v>84</v>
      </c>
      <c r="BK217" s="246">
        <f t="shared" ref="BK217:BK248" si="59">ROUND(I217*H217,2)</f>
        <v>0</v>
      </c>
      <c r="BL217" s="138" t="s">
        <v>193</v>
      </c>
      <c r="BM217" s="245" t="s">
        <v>456</v>
      </c>
    </row>
    <row r="218" spans="1:65" s="151" customFormat="1" ht="21.75" customHeight="1">
      <c r="A218" s="147"/>
      <c r="B218" s="148"/>
      <c r="C218" s="233" t="s">
        <v>457</v>
      </c>
      <c r="D218" s="233" t="s">
        <v>189</v>
      </c>
      <c r="E218" s="234" t="s">
        <v>458</v>
      </c>
      <c r="F218" s="235" t="s">
        <v>459</v>
      </c>
      <c r="G218" s="236" t="s">
        <v>296</v>
      </c>
      <c r="H218" s="237">
        <v>40</v>
      </c>
      <c r="I218" s="88"/>
      <c r="J218" s="238">
        <f t="shared" si="50"/>
        <v>0</v>
      </c>
      <c r="K218" s="239"/>
      <c r="L218" s="148"/>
      <c r="M218" s="240" t="s">
        <v>1</v>
      </c>
      <c r="N218" s="241" t="s">
        <v>42</v>
      </c>
      <c r="O218" s="242"/>
      <c r="P218" s="243">
        <f t="shared" si="51"/>
        <v>0</v>
      </c>
      <c r="Q218" s="243">
        <v>3.0000000000000001E-5</v>
      </c>
      <c r="R218" s="243">
        <f t="shared" si="52"/>
        <v>1.2000000000000001E-3</v>
      </c>
      <c r="S218" s="243">
        <v>0</v>
      </c>
      <c r="T218" s="244">
        <f t="shared" si="53"/>
        <v>0</v>
      </c>
      <c r="U218" s="147"/>
      <c r="V218" s="147"/>
      <c r="W218" s="147"/>
      <c r="X218" s="147"/>
      <c r="Y218" s="147"/>
      <c r="Z218" s="147"/>
      <c r="AA218" s="147"/>
      <c r="AB218" s="147"/>
      <c r="AC218" s="147"/>
      <c r="AD218" s="147"/>
      <c r="AE218" s="147"/>
      <c r="AR218" s="245" t="s">
        <v>193</v>
      </c>
      <c r="AT218" s="245" t="s">
        <v>189</v>
      </c>
      <c r="AU218" s="245" t="s">
        <v>86</v>
      </c>
      <c r="AY218" s="138" t="s">
        <v>187</v>
      </c>
      <c r="BE218" s="246">
        <f t="shared" si="54"/>
        <v>0</v>
      </c>
      <c r="BF218" s="246">
        <f t="shared" si="55"/>
        <v>0</v>
      </c>
      <c r="BG218" s="246">
        <f t="shared" si="56"/>
        <v>0</v>
      </c>
      <c r="BH218" s="246">
        <f t="shared" si="57"/>
        <v>0</v>
      </c>
      <c r="BI218" s="246">
        <f t="shared" si="58"/>
        <v>0</v>
      </c>
      <c r="BJ218" s="138" t="s">
        <v>84</v>
      </c>
      <c r="BK218" s="246">
        <f t="shared" si="59"/>
        <v>0</v>
      </c>
      <c r="BL218" s="138" t="s">
        <v>193</v>
      </c>
      <c r="BM218" s="245" t="s">
        <v>460</v>
      </c>
    </row>
    <row r="219" spans="1:65" s="151" customFormat="1" ht="33" customHeight="1">
      <c r="A219" s="147"/>
      <c r="B219" s="148"/>
      <c r="C219" s="233" t="s">
        <v>461</v>
      </c>
      <c r="D219" s="233" t="s">
        <v>189</v>
      </c>
      <c r="E219" s="234" t="s">
        <v>462</v>
      </c>
      <c r="F219" s="235" t="s">
        <v>463</v>
      </c>
      <c r="G219" s="236" t="s">
        <v>192</v>
      </c>
      <c r="H219" s="237">
        <v>852</v>
      </c>
      <c r="I219" s="88"/>
      <c r="J219" s="238">
        <f t="shared" si="50"/>
        <v>0</v>
      </c>
      <c r="K219" s="239"/>
      <c r="L219" s="148"/>
      <c r="M219" s="240" t="s">
        <v>1</v>
      </c>
      <c r="N219" s="241" t="s">
        <v>42</v>
      </c>
      <c r="O219" s="242"/>
      <c r="P219" s="243">
        <f t="shared" si="51"/>
        <v>0</v>
      </c>
      <c r="Q219" s="243">
        <v>0</v>
      </c>
      <c r="R219" s="243">
        <f t="shared" si="52"/>
        <v>0</v>
      </c>
      <c r="S219" s="243">
        <v>0</v>
      </c>
      <c r="T219" s="244">
        <f t="shared" si="53"/>
        <v>0</v>
      </c>
      <c r="U219" s="147"/>
      <c r="V219" s="147"/>
      <c r="W219" s="147"/>
      <c r="X219" s="147"/>
      <c r="Y219" s="147"/>
      <c r="Z219" s="147"/>
      <c r="AA219" s="147"/>
      <c r="AB219" s="147"/>
      <c r="AC219" s="147"/>
      <c r="AD219" s="147"/>
      <c r="AE219" s="147"/>
      <c r="AR219" s="245" t="s">
        <v>193</v>
      </c>
      <c r="AT219" s="245" t="s">
        <v>189</v>
      </c>
      <c r="AU219" s="245" t="s">
        <v>86</v>
      </c>
      <c r="AY219" s="138" t="s">
        <v>187</v>
      </c>
      <c r="BE219" s="246">
        <f t="shared" si="54"/>
        <v>0</v>
      </c>
      <c r="BF219" s="246">
        <f t="shared" si="55"/>
        <v>0</v>
      </c>
      <c r="BG219" s="246">
        <f t="shared" si="56"/>
        <v>0</v>
      </c>
      <c r="BH219" s="246">
        <f t="shared" si="57"/>
        <v>0</v>
      </c>
      <c r="BI219" s="246">
        <f t="shared" si="58"/>
        <v>0</v>
      </c>
      <c r="BJ219" s="138" t="s">
        <v>84</v>
      </c>
      <c r="BK219" s="246">
        <f t="shared" si="59"/>
        <v>0</v>
      </c>
      <c r="BL219" s="138" t="s">
        <v>193</v>
      </c>
      <c r="BM219" s="245" t="s">
        <v>464</v>
      </c>
    </row>
    <row r="220" spans="1:65" s="151" customFormat="1" ht="33" customHeight="1">
      <c r="A220" s="147"/>
      <c r="B220" s="148"/>
      <c r="C220" s="233" t="s">
        <v>465</v>
      </c>
      <c r="D220" s="233" t="s">
        <v>189</v>
      </c>
      <c r="E220" s="234" t="s">
        <v>466</v>
      </c>
      <c r="F220" s="235" t="s">
        <v>467</v>
      </c>
      <c r="G220" s="236" t="s">
        <v>192</v>
      </c>
      <c r="H220" s="237">
        <v>51120</v>
      </c>
      <c r="I220" s="88"/>
      <c r="J220" s="238">
        <f t="shared" si="50"/>
        <v>0</v>
      </c>
      <c r="K220" s="239"/>
      <c r="L220" s="148"/>
      <c r="M220" s="240" t="s">
        <v>1</v>
      </c>
      <c r="N220" s="241" t="s">
        <v>42</v>
      </c>
      <c r="O220" s="242"/>
      <c r="P220" s="243">
        <f t="shared" si="51"/>
        <v>0</v>
      </c>
      <c r="Q220" s="243">
        <v>0</v>
      </c>
      <c r="R220" s="243">
        <f t="shared" si="52"/>
        <v>0</v>
      </c>
      <c r="S220" s="243">
        <v>0</v>
      </c>
      <c r="T220" s="244">
        <f t="shared" si="53"/>
        <v>0</v>
      </c>
      <c r="U220" s="147"/>
      <c r="V220" s="147"/>
      <c r="W220" s="147"/>
      <c r="X220" s="147"/>
      <c r="Y220" s="147"/>
      <c r="Z220" s="147"/>
      <c r="AA220" s="147"/>
      <c r="AB220" s="147"/>
      <c r="AC220" s="147"/>
      <c r="AD220" s="147"/>
      <c r="AE220" s="147"/>
      <c r="AR220" s="245" t="s">
        <v>193</v>
      </c>
      <c r="AT220" s="245" t="s">
        <v>189</v>
      </c>
      <c r="AU220" s="245" t="s">
        <v>86</v>
      </c>
      <c r="AY220" s="138" t="s">
        <v>187</v>
      </c>
      <c r="BE220" s="246">
        <f t="shared" si="54"/>
        <v>0</v>
      </c>
      <c r="BF220" s="246">
        <f t="shared" si="55"/>
        <v>0</v>
      </c>
      <c r="BG220" s="246">
        <f t="shared" si="56"/>
        <v>0</v>
      </c>
      <c r="BH220" s="246">
        <f t="shared" si="57"/>
        <v>0</v>
      </c>
      <c r="BI220" s="246">
        <f t="shared" si="58"/>
        <v>0</v>
      </c>
      <c r="BJ220" s="138" t="s">
        <v>84</v>
      </c>
      <c r="BK220" s="246">
        <f t="shared" si="59"/>
        <v>0</v>
      </c>
      <c r="BL220" s="138" t="s">
        <v>193</v>
      </c>
      <c r="BM220" s="245" t="s">
        <v>468</v>
      </c>
    </row>
    <row r="221" spans="1:65" s="151" customFormat="1" ht="33" customHeight="1">
      <c r="A221" s="147"/>
      <c r="B221" s="148"/>
      <c r="C221" s="233" t="s">
        <v>469</v>
      </c>
      <c r="D221" s="233" t="s">
        <v>189</v>
      </c>
      <c r="E221" s="234" t="s">
        <v>470</v>
      </c>
      <c r="F221" s="235" t="s">
        <v>471</v>
      </c>
      <c r="G221" s="236" t="s">
        <v>192</v>
      </c>
      <c r="H221" s="237">
        <v>852</v>
      </c>
      <c r="I221" s="88"/>
      <c r="J221" s="238">
        <f t="shared" si="50"/>
        <v>0</v>
      </c>
      <c r="K221" s="239"/>
      <c r="L221" s="148"/>
      <c r="M221" s="240" t="s">
        <v>1</v>
      </c>
      <c r="N221" s="241" t="s">
        <v>42</v>
      </c>
      <c r="O221" s="242"/>
      <c r="P221" s="243">
        <f t="shared" si="51"/>
        <v>0</v>
      </c>
      <c r="Q221" s="243">
        <v>0</v>
      </c>
      <c r="R221" s="243">
        <f t="shared" si="52"/>
        <v>0</v>
      </c>
      <c r="S221" s="243">
        <v>0</v>
      </c>
      <c r="T221" s="244">
        <f t="shared" si="53"/>
        <v>0</v>
      </c>
      <c r="U221" s="147"/>
      <c r="V221" s="147"/>
      <c r="W221" s="147"/>
      <c r="X221" s="147"/>
      <c r="Y221" s="147"/>
      <c r="Z221" s="147"/>
      <c r="AA221" s="147"/>
      <c r="AB221" s="147"/>
      <c r="AC221" s="147"/>
      <c r="AD221" s="147"/>
      <c r="AE221" s="147"/>
      <c r="AR221" s="245" t="s">
        <v>193</v>
      </c>
      <c r="AT221" s="245" t="s">
        <v>189</v>
      </c>
      <c r="AU221" s="245" t="s">
        <v>86</v>
      </c>
      <c r="AY221" s="138" t="s">
        <v>187</v>
      </c>
      <c r="BE221" s="246">
        <f t="shared" si="54"/>
        <v>0</v>
      </c>
      <c r="BF221" s="246">
        <f t="shared" si="55"/>
        <v>0</v>
      </c>
      <c r="BG221" s="246">
        <f t="shared" si="56"/>
        <v>0</v>
      </c>
      <c r="BH221" s="246">
        <f t="shared" si="57"/>
        <v>0</v>
      </c>
      <c r="BI221" s="246">
        <f t="shared" si="58"/>
        <v>0</v>
      </c>
      <c r="BJ221" s="138" t="s">
        <v>84</v>
      </c>
      <c r="BK221" s="246">
        <f t="shared" si="59"/>
        <v>0</v>
      </c>
      <c r="BL221" s="138" t="s">
        <v>193</v>
      </c>
      <c r="BM221" s="245" t="s">
        <v>472</v>
      </c>
    </row>
    <row r="222" spans="1:65" s="151" customFormat="1" ht="33" customHeight="1">
      <c r="A222" s="147"/>
      <c r="B222" s="148"/>
      <c r="C222" s="233" t="s">
        <v>473</v>
      </c>
      <c r="D222" s="233" t="s">
        <v>189</v>
      </c>
      <c r="E222" s="234" t="s">
        <v>474</v>
      </c>
      <c r="F222" s="235" t="s">
        <v>475</v>
      </c>
      <c r="G222" s="236" t="s">
        <v>192</v>
      </c>
      <c r="H222" s="237">
        <v>260</v>
      </c>
      <c r="I222" s="88"/>
      <c r="J222" s="238">
        <f t="shared" si="50"/>
        <v>0</v>
      </c>
      <c r="K222" s="239"/>
      <c r="L222" s="148"/>
      <c r="M222" s="240" t="s">
        <v>1</v>
      </c>
      <c r="N222" s="241" t="s">
        <v>42</v>
      </c>
      <c r="O222" s="242"/>
      <c r="P222" s="243">
        <f t="shared" si="51"/>
        <v>0</v>
      </c>
      <c r="Q222" s="243">
        <v>1.2999999999999999E-4</v>
      </c>
      <c r="R222" s="243">
        <f t="shared" si="52"/>
        <v>3.3799999999999997E-2</v>
      </c>
      <c r="S222" s="243">
        <v>0</v>
      </c>
      <c r="T222" s="244">
        <f t="shared" si="53"/>
        <v>0</v>
      </c>
      <c r="U222" s="147"/>
      <c r="V222" s="147"/>
      <c r="W222" s="147"/>
      <c r="X222" s="147"/>
      <c r="Y222" s="147"/>
      <c r="Z222" s="147"/>
      <c r="AA222" s="147"/>
      <c r="AB222" s="147"/>
      <c r="AC222" s="147"/>
      <c r="AD222" s="147"/>
      <c r="AE222" s="147"/>
      <c r="AR222" s="245" t="s">
        <v>193</v>
      </c>
      <c r="AT222" s="245" t="s">
        <v>189</v>
      </c>
      <c r="AU222" s="245" t="s">
        <v>86</v>
      </c>
      <c r="AY222" s="138" t="s">
        <v>187</v>
      </c>
      <c r="BE222" s="246">
        <f t="shared" si="54"/>
        <v>0</v>
      </c>
      <c r="BF222" s="246">
        <f t="shared" si="55"/>
        <v>0</v>
      </c>
      <c r="BG222" s="246">
        <f t="shared" si="56"/>
        <v>0</v>
      </c>
      <c r="BH222" s="246">
        <f t="shared" si="57"/>
        <v>0</v>
      </c>
      <c r="BI222" s="246">
        <f t="shared" si="58"/>
        <v>0</v>
      </c>
      <c r="BJ222" s="138" t="s">
        <v>84</v>
      </c>
      <c r="BK222" s="246">
        <f t="shared" si="59"/>
        <v>0</v>
      </c>
      <c r="BL222" s="138" t="s">
        <v>193</v>
      </c>
      <c r="BM222" s="245" t="s">
        <v>476</v>
      </c>
    </row>
    <row r="223" spans="1:65" s="151" customFormat="1" ht="33" customHeight="1">
      <c r="A223" s="147"/>
      <c r="B223" s="148"/>
      <c r="C223" s="233" t="s">
        <v>477</v>
      </c>
      <c r="D223" s="233" t="s">
        <v>189</v>
      </c>
      <c r="E223" s="234" t="s">
        <v>478</v>
      </c>
      <c r="F223" s="235" t="s">
        <v>479</v>
      </c>
      <c r="G223" s="236" t="s">
        <v>192</v>
      </c>
      <c r="H223" s="237">
        <v>220</v>
      </c>
      <c r="I223" s="88"/>
      <c r="J223" s="238">
        <f t="shared" si="50"/>
        <v>0</v>
      </c>
      <c r="K223" s="239"/>
      <c r="L223" s="148"/>
      <c r="M223" s="240" t="s">
        <v>1</v>
      </c>
      <c r="N223" s="241" t="s">
        <v>42</v>
      </c>
      <c r="O223" s="242"/>
      <c r="P223" s="243">
        <f t="shared" si="51"/>
        <v>0</v>
      </c>
      <c r="Q223" s="243">
        <v>2.1000000000000001E-4</v>
      </c>
      <c r="R223" s="243">
        <f t="shared" si="52"/>
        <v>4.6200000000000005E-2</v>
      </c>
      <c r="S223" s="243">
        <v>0</v>
      </c>
      <c r="T223" s="244">
        <f t="shared" si="53"/>
        <v>0</v>
      </c>
      <c r="U223" s="147"/>
      <c r="V223" s="147"/>
      <c r="W223" s="147"/>
      <c r="X223" s="147"/>
      <c r="Y223" s="147"/>
      <c r="Z223" s="147"/>
      <c r="AA223" s="147"/>
      <c r="AB223" s="147"/>
      <c r="AC223" s="147"/>
      <c r="AD223" s="147"/>
      <c r="AE223" s="147"/>
      <c r="AR223" s="245" t="s">
        <v>193</v>
      </c>
      <c r="AT223" s="245" t="s">
        <v>189</v>
      </c>
      <c r="AU223" s="245" t="s">
        <v>86</v>
      </c>
      <c r="AY223" s="138" t="s">
        <v>187</v>
      </c>
      <c r="BE223" s="246">
        <f t="shared" si="54"/>
        <v>0</v>
      </c>
      <c r="BF223" s="246">
        <f t="shared" si="55"/>
        <v>0</v>
      </c>
      <c r="BG223" s="246">
        <f t="shared" si="56"/>
        <v>0</v>
      </c>
      <c r="BH223" s="246">
        <f t="shared" si="57"/>
        <v>0</v>
      </c>
      <c r="BI223" s="246">
        <f t="shared" si="58"/>
        <v>0</v>
      </c>
      <c r="BJ223" s="138" t="s">
        <v>84</v>
      </c>
      <c r="BK223" s="246">
        <f t="shared" si="59"/>
        <v>0</v>
      </c>
      <c r="BL223" s="138" t="s">
        <v>193</v>
      </c>
      <c r="BM223" s="245" t="s">
        <v>480</v>
      </c>
    </row>
    <row r="224" spans="1:65" s="151" customFormat="1" ht="21.75" customHeight="1">
      <c r="A224" s="147"/>
      <c r="B224" s="148"/>
      <c r="C224" s="233" t="s">
        <v>481</v>
      </c>
      <c r="D224" s="233" t="s">
        <v>189</v>
      </c>
      <c r="E224" s="234" t="s">
        <v>482</v>
      </c>
      <c r="F224" s="235" t="s">
        <v>483</v>
      </c>
      <c r="G224" s="236" t="s">
        <v>192</v>
      </c>
      <c r="H224" s="237">
        <v>836</v>
      </c>
      <c r="I224" s="88"/>
      <c r="J224" s="238">
        <f t="shared" si="50"/>
        <v>0</v>
      </c>
      <c r="K224" s="239"/>
      <c r="L224" s="148"/>
      <c r="M224" s="240" t="s">
        <v>1</v>
      </c>
      <c r="N224" s="241" t="s">
        <v>42</v>
      </c>
      <c r="O224" s="242"/>
      <c r="P224" s="243">
        <f t="shared" si="51"/>
        <v>0</v>
      </c>
      <c r="Q224" s="243">
        <v>4.0000000000000003E-5</v>
      </c>
      <c r="R224" s="243">
        <f t="shared" si="52"/>
        <v>3.3440000000000004E-2</v>
      </c>
      <c r="S224" s="243">
        <v>0</v>
      </c>
      <c r="T224" s="244">
        <f t="shared" si="53"/>
        <v>0</v>
      </c>
      <c r="U224" s="147"/>
      <c r="V224" s="147"/>
      <c r="W224" s="147"/>
      <c r="X224" s="147"/>
      <c r="Y224" s="147"/>
      <c r="Z224" s="147"/>
      <c r="AA224" s="147"/>
      <c r="AB224" s="147"/>
      <c r="AC224" s="147"/>
      <c r="AD224" s="147"/>
      <c r="AE224" s="147"/>
      <c r="AR224" s="245" t="s">
        <v>193</v>
      </c>
      <c r="AT224" s="245" t="s">
        <v>189</v>
      </c>
      <c r="AU224" s="245" t="s">
        <v>86</v>
      </c>
      <c r="AY224" s="138" t="s">
        <v>187</v>
      </c>
      <c r="BE224" s="246">
        <f t="shared" si="54"/>
        <v>0</v>
      </c>
      <c r="BF224" s="246">
        <f t="shared" si="55"/>
        <v>0</v>
      </c>
      <c r="BG224" s="246">
        <f t="shared" si="56"/>
        <v>0</v>
      </c>
      <c r="BH224" s="246">
        <f t="shared" si="57"/>
        <v>0</v>
      </c>
      <c r="BI224" s="246">
        <f t="shared" si="58"/>
        <v>0</v>
      </c>
      <c r="BJ224" s="138" t="s">
        <v>84</v>
      </c>
      <c r="BK224" s="246">
        <f t="shared" si="59"/>
        <v>0</v>
      </c>
      <c r="BL224" s="138" t="s">
        <v>193</v>
      </c>
      <c r="BM224" s="245" t="s">
        <v>484</v>
      </c>
    </row>
    <row r="225" spans="1:65" s="151" customFormat="1" ht="21.75" customHeight="1">
      <c r="A225" s="147"/>
      <c r="B225" s="148"/>
      <c r="C225" s="233" t="s">
        <v>485</v>
      </c>
      <c r="D225" s="233" t="s">
        <v>189</v>
      </c>
      <c r="E225" s="234" t="s">
        <v>486</v>
      </c>
      <c r="F225" s="235" t="s">
        <v>487</v>
      </c>
      <c r="G225" s="236" t="s">
        <v>192</v>
      </c>
      <c r="H225" s="237">
        <v>3.3149999999999999</v>
      </c>
      <c r="I225" s="88"/>
      <c r="J225" s="238">
        <f t="shared" si="50"/>
        <v>0</v>
      </c>
      <c r="K225" s="239"/>
      <c r="L225" s="148"/>
      <c r="M225" s="240" t="s">
        <v>1</v>
      </c>
      <c r="N225" s="241" t="s">
        <v>42</v>
      </c>
      <c r="O225" s="242"/>
      <c r="P225" s="243">
        <f t="shared" si="51"/>
        <v>0</v>
      </c>
      <c r="Q225" s="243">
        <v>6.3000000000000003E-4</v>
      </c>
      <c r="R225" s="243">
        <f t="shared" si="52"/>
        <v>2.0884499999999999E-3</v>
      </c>
      <c r="S225" s="243">
        <v>0</v>
      </c>
      <c r="T225" s="244">
        <f t="shared" si="53"/>
        <v>0</v>
      </c>
      <c r="U225" s="147"/>
      <c r="V225" s="147"/>
      <c r="W225" s="147"/>
      <c r="X225" s="147"/>
      <c r="Y225" s="147"/>
      <c r="Z225" s="147"/>
      <c r="AA225" s="147"/>
      <c r="AB225" s="147"/>
      <c r="AC225" s="147"/>
      <c r="AD225" s="147"/>
      <c r="AE225" s="147"/>
      <c r="AR225" s="245" t="s">
        <v>193</v>
      </c>
      <c r="AT225" s="245" t="s">
        <v>189</v>
      </c>
      <c r="AU225" s="245" t="s">
        <v>86</v>
      </c>
      <c r="AY225" s="138" t="s">
        <v>187</v>
      </c>
      <c r="BE225" s="246">
        <f t="shared" si="54"/>
        <v>0</v>
      </c>
      <c r="BF225" s="246">
        <f t="shared" si="55"/>
        <v>0</v>
      </c>
      <c r="BG225" s="246">
        <f t="shared" si="56"/>
        <v>0</v>
      </c>
      <c r="BH225" s="246">
        <f t="shared" si="57"/>
        <v>0</v>
      </c>
      <c r="BI225" s="246">
        <f t="shared" si="58"/>
        <v>0</v>
      </c>
      <c r="BJ225" s="138" t="s">
        <v>84</v>
      </c>
      <c r="BK225" s="246">
        <f t="shared" si="59"/>
        <v>0</v>
      </c>
      <c r="BL225" s="138" t="s">
        <v>193</v>
      </c>
      <c r="BM225" s="245" t="s">
        <v>488</v>
      </c>
    </row>
    <row r="226" spans="1:65" s="151" customFormat="1" ht="21.75" customHeight="1">
      <c r="A226" s="147"/>
      <c r="B226" s="148"/>
      <c r="C226" s="233" t="s">
        <v>489</v>
      </c>
      <c r="D226" s="233" t="s">
        <v>189</v>
      </c>
      <c r="E226" s="234" t="s">
        <v>490</v>
      </c>
      <c r="F226" s="235" t="s">
        <v>491</v>
      </c>
      <c r="G226" s="236" t="s">
        <v>279</v>
      </c>
      <c r="H226" s="237">
        <v>2</v>
      </c>
      <c r="I226" s="88"/>
      <c r="J226" s="238">
        <f t="shared" si="50"/>
        <v>0</v>
      </c>
      <c r="K226" s="239"/>
      <c r="L226" s="148"/>
      <c r="M226" s="240" t="s">
        <v>1</v>
      </c>
      <c r="N226" s="241" t="s">
        <v>42</v>
      </c>
      <c r="O226" s="242"/>
      <c r="P226" s="243">
        <f t="shared" si="51"/>
        <v>0</v>
      </c>
      <c r="Q226" s="243">
        <v>8.0000000000000007E-5</v>
      </c>
      <c r="R226" s="243">
        <f t="shared" si="52"/>
        <v>1.6000000000000001E-4</v>
      </c>
      <c r="S226" s="243">
        <v>0</v>
      </c>
      <c r="T226" s="244">
        <f t="shared" si="53"/>
        <v>0</v>
      </c>
      <c r="U226" s="147"/>
      <c r="V226" s="147"/>
      <c r="W226" s="147"/>
      <c r="X226" s="147"/>
      <c r="Y226" s="147"/>
      <c r="Z226" s="147"/>
      <c r="AA226" s="147"/>
      <c r="AB226" s="147"/>
      <c r="AC226" s="147"/>
      <c r="AD226" s="147"/>
      <c r="AE226" s="147"/>
      <c r="AR226" s="245" t="s">
        <v>193</v>
      </c>
      <c r="AT226" s="245" t="s">
        <v>189</v>
      </c>
      <c r="AU226" s="245" t="s">
        <v>86</v>
      </c>
      <c r="AY226" s="138" t="s">
        <v>187</v>
      </c>
      <c r="BE226" s="246">
        <f t="shared" si="54"/>
        <v>0</v>
      </c>
      <c r="BF226" s="246">
        <f t="shared" si="55"/>
        <v>0</v>
      </c>
      <c r="BG226" s="246">
        <f t="shared" si="56"/>
        <v>0</v>
      </c>
      <c r="BH226" s="246">
        <f t="shared" si="57"/>
        <v>0</v>
      </c>
      <c r="BI226" s="246">
        <f t="shared" si="58"/>
        <v>0</v>
      </c>
      <c r="BJ226" s="138" t="s">
        <v>84</v>
      </c>
      <c r="BK226" s="246">
        <f t="shared" si="59"/>
        <v>0</v>
      </c>
      <c r="BL226" s="138" t="s">
        <v>193</v>
      </c>
      <c r="BM226" s="245" t="s">
        <v>492</v>
      </c>
    </row>
    <row r="227" spans="1:65" s="151" customFormat="1" ht="21.75" customHeight="1">
      <c r="A227" s="147"/>
      <c r="B227" s="148"/>
      <c r="C227" s="233" t="s">
        <v>493</v>
      </c>
      <c r="D227" s="233" t="s">
        <v>189</v>
      </c>
      <c r="E227" s="234" t="s">
        <v>494</v>
      </c>
      <c r="F227" s="235" t="s">
        <v>495</v>
      </c>
      <c r="G227" s="236" t="s">
        <v>279</v>
      </c>
      <c r="H227" s="237">
        <v>2</v>
      </c>
      <c r="I227" s="88"/>
      <c r="J227" s="238">
        <f t="shared" si="50"/>
        <v>0</v>
      </c>
      <c r="K227" s="239"/>
      <c r="L227" s="148"/>
      <c r="M227" s="240" t="s">
        <v>1</v>
      </c>
      <c r="N227" s="241" t="s">
        <v>42</v>
      </c>
      <c r="O227" s="242"/>
      <c r="P227" s="243">
        <f t="shared" si="51"/>
        <v>0</v>
      </c>
      <c r="Q227" s="243">
        <v>1.8000000000000001E-4</v>
      </c>
      <c r="R227" s="243">
        <f t="shared" si="52"/>
        <v>3.6000000000000002E-4</v>
      </c>
      <c r="S227" s="243">
        <v>0</v>
      </c>
      <c r="T227" s="244">
        <f t="shared" si="53"/>
        <v>0</v>
      </c>
      <c r="U227" s="147"/>
      <c r="V227" s="147"/>
      <c r="W227" s="147"/>
      <c r="X227" s="147"/>
      <c r="Y227" s="147"/>
      <c r="Z227" s="147"/>
      <c r="AA227" s="147"/>
      <c r="AB227" s="147"/>
      <c r="AC227" s="147"/>
      <c r="AD227" s="147"/>
      <c r="AE227" s="147"/>
      <c r="AR227" s="245" t="s">
        <v>193</v>
      </c>
      <c r="AT227" s="245" t="s">
        <v>189</v>
      </c>
      <c r="AU227" s="245" t="s">
        <v>86</v>
      </c>
      <c r="AY227" s="138" t="s">
        <v>187</v>
      </c>
      <c r="BE227" s="246">
        <f t="shared" si="54"/>
        <v>0</v>
      </c>
      <c r="BF227" s="246">
        <f t="shared" si="55"/>
        <v>0</v>
      </c>
      <c r="BG227" s="246">
        <f t="shared" si="56"/>
        <v>0</v>
      </c>
      <c r="BH227" s="246">
        <f t="shared" si="57"/>
        <v>0</v>
      </c>
      <c r="BI227" s="246">
        <f t="shared" si="58"/>
        <v>0</v>
      </c>
      <c r="BJ227" s="138" t="s">
        <v>84</v>
      </c>
      <c r="BK227" s="246">
        <f t="shared" si="59"/>
        <v>0</v>
      </c>
      <c r="BL227" s="138" t="s">
        <v>193</v>
      </c>
      <c r="BM227" s="245" t="s">
        <v>496</v>
      </c>
    </row>
    <row r="228" spans="1:65" s="151" customFormat="1" ht="16.5" customHeight="1">
      <c r="A228" s="147"/>
      <c r="B228" s="148"/>
      <c r="C228" s="233" t="s">
        <v>497</v>
      </c>
      <c r="D228" s="233" t="s">
        <v>189</v>
      </c>
      <c r="E228" s="234" t="s">
        <v>498</v>
      </c>
      <c r="F228" s="235" t="s">
        <v>499</v>
      </c>
      <c r="G228" s="236" t="s">
        <v>197</v>
      </c>
      <c r="H228" s="237">
        <v>8.7999999999999995E-2</v>
      </c>
      <c r="I228" s="88"/>
      <c r="J228" s="238">
        <f t="shared" si="50"/>
        <v>0</v>
      </c>
      <c r="K228" s="239"/>
      <c r="L228" s="148"/>
      <c r="M228" s="240" t="s">
        <v>1</v>
      </c>
      <c r="N228" s="241" t="s">
        <v>42</v>
      </c>
      <c r="O228" s="242"/>
      <c r="P228" s="243">
        <f t="shared" si="51"/>
        <v>0</v>
      </c>
      <c r="Q228" s="243">
        <v>0</v>
      </c>
      <c r="R228" s="243">
        <f t="shared" si="52"/>
        <v>0</v>
      </c>
      <c r="S228" s="243">
        <v>2</v>
      </c>
      <c r="T228" s="244">
        <f t="shared" si="53"/>
        <v>0.17599999999999999</v>
      </c>
      <c r="U228" s="147"/>
      <c r="V228" s="147"/>
      <c r="W228" s="147"/>
      <c r="X228" s="147"/>
      <c r="Y228" s="147"/>
      <c r="Z228" s="147"/>
      <c r="AA228" s="147"/>
      <c r="AB228" s="147"/>
      <c r="AC228" s="147"/>
      <c r="AD228" s="147"/>
      <c r="AE228" s="147"/>
      <c r="AR228" s="245" t="s">
        <v>193</v>
      </c>
      <c r="AT228" s="245" t="s">
        <v>189</v>
      </c>
      <c r="AU228" s="245" t="s">
        <v>86</v>
      </c>
      <c r="AY228" s="138" t="s">
        <v>187</v>
      </c>
      <c r="BE228" s="246">
        <f t="shared" si="54"/>
        <v>0</v>
      </c>
      <c r="BF228" s="246">
        <f t="shared" si="55"/>
        <v>0</v>
      </c>
      <c r="BG228" s="246">
        <f t="shared" si="56"/>
        <v>0</v>
      </c>
      <c r="BH228" s="246">
        <f t="shared" si="57"/>
        <v>0</v>
      </c>
      <c r="BI228" s="246">
        <f t="shared" si="58"/>
        <v>0</v>
      </c>
      <c r="BJ228" s="138" t="s">
        <v>84</v>
      </c>
      <c r="BK228" s="246">
        <f t="shared" si="59"/>
        <v>0</v>
      </c>
      <c r="BL228" s="138" t="s">
        <v>193</v>
      </c>
      <c r="BM228" s="245" t="s">
        <v>500</v>
      </c>
    </row>
    <row r="229" spans="1:65" s="151" customFormat="1" ht="16.5" customHeight="1">
      <c r="A229" s="147"/>
      <c r="B229" s="148"/>
      <c r="C229" s="233" t="s">
        <v>501</v>
      </c>
      <c r="D229" s="233" t="s">
        <v>189</v>
      </c>
      <c r="E229" s="234" t="s">
        <v>502</v>
      </c>
      <c r="F229" s="235" t="s">
        <v>503</v>
      </c>
      <c r="G229" s="236" t="s">
        <v>197</v>
      </c>
      <c r="H229" s="237">
        <v>1.33</v>
      </c>
      <c r="I229" s="88"/>
      <c r="J229" s="238">
        <f t="shared" si="50"/>
        <v>0</v>
      </c>
      <c r="K229" s="239"/>
      <c r="L229" s="148"/>
      <c r="M229" s="240" t="s">
        <v>1</v>
      </c>
      <c r="N229" s="241" t="s">
        <v>42</v>
      </c>
      <c r="O229" s="242"/>
      <c r="P229" s="243">
        <f t="shared" si="51"/>
        <v>0</v>
      </c>
      <c r="Q229" s="243">
        <v>0</v>
      </c>
      <c r="R229" s="243">
        <f t="shared" si="52"/>
        <v>0</v>
      </c>
      <c r="S229" s="243">
        <v>2.4</v>
      </c>
      <c r="T229" s="244">
        <f t="shared" si="53"/>
        <v>3.1920000000000002</v>
      </c>
      <c r="U229" s="147"/>
      <c r="V229" s="147"/>
      <c r="W229" s="147"/>
      <c r="X229" s="147"/>
      <c r="Y229" s="147"/>
      <c r="Z229" s="147"/>
      <c r="AA229" s="147"/>
      <c r="AB229" s="147"/>
      <c r="AC229" s="147"/>
      <c r="AD229" s="147"/>
      <c r="AE229" s="147"/>
      <c r="AR229" s="245" t="s">
        <v>193</v>
      </c>
      <c r="AT229" s="245" t="s">
        <v>189</v>
      </c>
      <c r="AU229" s="245" t="s">
        <v>86</v>
      </c>
      <c r="AY229" s="138" t="s">
        <v>187</v>
      </c>
      <c r="BE229" s="246">
        <f t="shared" si="54"/>
        <v>0</v>
      </c>
      <c r="BF229" s="246">
        <f t="shared" si="55"/>
        <v>0</v>
      </c>
      <c r="BG229" s="246">
        <f t="shared" si="56"/>
        <v>0</v>
      </c>
      <c r="BH229" s="246">
        <f t="shared" si="57"/>
        <v>0</v>
      </c>
      <c r="BI229" s="246">
        <f t="shared" si="58"/>
        <v>0</v>
      </c>
      <c r="BJ229" s="138" t="s">
        <v>84</v>
      </c>
      <c r="BK229" s="246">
        <f t="shared" si="59"/>
        <v>0</v>
      </c>
      <c r="BL229" s="138" t="s">
        <v>193</v>
      </c>
      <c r="BM229" s="245" t="s">
        <v>504</v>
      </c>
    </row>
    <row r="230" spans="1:65" s="151" customFormat="1" ht="21.75" customHeight="1">
      <c r="A230" s="147"/>
      <c r="B230" s="148"/>
      <c r="C230" s="233" t="s">
        <v>505</v>
      </c>
      <c r="D230" s="233" t="s">
        <v>189</v>
      </c>
      <c r="E230" s="234" t="s">
        <v>506</v>
      </c>
      <c r="F230" s="235" t="s">
        <v>507</v>
      </c>
      <c r="G230" s="236" t="s">
        <v>192</v>
      </c>
      <c r="H230" s="237">
        <v>18.7</v>
      </c>
      <c r="I230" s="88"/>
      <c r="J230" s="238">
        <f t="shared" si="50"/>
        <v>0</v>
      </c>
      <c r="K230" s="239"/>
      <c r="L230" s="148"/>
      <c r="M230" s="240" t="s">
        <v>1</v>
      </c>
      <c r="N230" s="241" t="s">
        <v>42</v>
      </c>
      <c r="O230" s="242"/>
      <c r="P230" s="243">
        <f t="shared" si="51"/>
        <v>0</v>
      </c>
      <c r="Q230" s="243">
        <v>0</v>
      </c>
      <c r="R230" s="243">
        <f t="shared" si="52"/>
        <v>0</v>
      </c>
      <c r="S230" s="243">
        <v>0.09</v>
      </c>
      <c r="T230" s="244">
        <f t="shared" si="53"/>
        <v>1.6829999999999998</v>
      </c>
      <c r="U230" s="147"/>
      <c r="V230" s="147"/>
      <c r="W230" s="147"/>
      <c r="X230" s="147"/>
      <c r="Y230" s="147"/>
      <c r="Z230" s="147"/>
      <c r="AA230" s="147"/>
      <c r="AB230" s="147"/>
      <c r="AC230" s="147"/>
      <c r="AD230" s="147"/>
      <c r="AE230" s="147"/>
      <c r="AR230" s="245" t="s">
        <v>193</v>
      </c>
      <c r="AT230" s="245" t="s">
        <v>189</v>
      </c>
      <c r="AU230" s="245" t="s">
        <v>86</v>
      </c>
      <c r="AY230" s="138" t="s">
        <v>187</v>
      </c>
      <c r="BE230" s="246">
        <f t="shared" si="54"/>
        <v>0</v>
      </c>
      <c r="BF230" s="246">
        <f t="shared" si="55"/>
        <v>0</v>
      </c>
      <c r="BG230" s="246">
        <f t="shared" si="56"/>
        <v>0</v>
      </c>
      <c r="BH230" s="246">
        <f t="shared" si="57"/>
        <v>0</v>
      </c>
      <c r="BI230" s="246">
        <f t="shared" si="58"/>
        <v>0</v>
      </c>
      <c r="BJ230" s="138" t="s">
        <v>84</v>
      </c>
      <c r="BK230" s="246">
        <f t="shared" si="59"/>
        <v>0</v>
      </c>
      <c r="BL230" s="138" t="s">
        <v>193</v>
      </c>
      <c r="BM230" s="245" t="s">
        <v>508</v>
      </c>
    </row>
    <row r="231" spans="1:65" s="151" customFormat="1" ht="21.75" customHeight="1">
      <c r="A231" s="147"/>
      <c r="B231" s="148"/>
      <c r="C231" s="233" t="s">
        <v>509</v>
      </c>
      <c r="D231" s="233" t="s">
        <v>189</v>
      </c>
      <c r="E231" s="234" t="s">
        <v>510</v>
      </c>
      <c r="F231" s="235" t="s">
        <v>511</v>
      </c>
      <c r="G231" s="236" t="s">
        <v>192</v>
      </c>
      <c r="H231" s="237">
        <v>524.29999999999995</v>
      </c>
      <c r="I231" s="88"/>
      <c r="J231" s="238">
        <f t="shared" si="50"/>
        <v>0</v>
      </c>
      <c r="K231" s="239"/>
      <c r="L231" s="148"/>
      <c r="M231" s="240" t="s">
        <v>1</v>
      </c>
      <c r="N231" s="241" t="s">
        <v>42</v>
      </c>
      <c r="O231" s="242"/>
      <c r="P231" s="243">
        <f t="shared" si="51"/>
        <v>0</v>
      </c>
      <c r="Q231" s="243">
        <v>0</v>
      </c>
      <c r="R231" s="243">
        <f t="shared" si="52"/>
        <v>0</v>
      </c>
      <c r="S231" s="243">
        <v>0</v>
      </c>
      <c r="T231" s="244">
        <f t="shared" si="53"/>
        <v>0</v>
      </c>
      <c r="U231" s="147"/>
      <c r="V231" s="147"/>
      <c r="W231" s="147"/>
      <c r="X231" s="147"/>
      <c r="Y231" s="147"/>
      <c r="Z231" s="147"/>
      <c r="AA231" s="147"/>
      <c r="AB231" s="147"/>
      <c r="AC231" s="147"/>
      <c r="AD231" s="147"/>
      <c r="AE231" s="147"/>
      <c r="AR231" s="245" t="s">
        <v>193</v>
      </c>
      <c r="AT231" s="245" t="s">
        <v>189</v>
      </c>
      <c r="AU231" s="245" t="s">
        <v>86</v>
      </c>
      <c r="AY231" s="138" t="s">
        <v>187</v>
      </c>
      <c r="BE231" s="246">
        <f t="shared" si="54"/>
        <v>0</v>
      </c>
      <c r="BF231" s="246">
        <f t="shared" si="55"/>
        <v>0</v>
      </c>
      <c r="BG231" s="246">
        <f t="shared" si="56"/>
        <v>0</v>
      </c>
      <c r="BH231" s="246">
        <f t="shared" si="57"/>
        <v>0</v>
      </c>
      <c r="BI231" s="246">
        <f t="shared" si="58"/>
        <v>0</v>
      </c>
      <c r="BJ231" s="138" t="s">
        <v>84</v>
      </c>
      <c r="BK231" s="246">
        <f t="shared" si="59"/>
        <v>0</v>
      </c>
      <c r="BL231" s="138" t="s">
        <v>193</v>
      </c>
      <c r="BM231" s="245" t="s">
        <v>512</v>
      </c>
    </row>
    <row r="232" spans="1:65" s="151" customFormat="1" ht="33" customHeight="1">
      <c r="A232" s="147"/>
      <c r="B232" s="148"/>
      <c r="C232" s="233" t="s">
        <v>513</v>
      </c>
      <c r="D232" s="233" t="s">
        <v>189</v>
      </c>
      <c r="E232" s="234" t="s">
        <v>514</v>
      </c>
      <c r="F232" s="235" t="s">
        <v>515</v>
      </c>
      <c r="G232" s="236" t="s">
        <v>192</v>
      </c>
      <c r="H232" s="237">
        <v>18.7</v>
      </c>
      <c r="I232" s="88"/>
      <c r="J232" s="238">
        <f t="shared" si="50"/>
        <v>0</v>
      </c>
      <c r="K232" s="239"/>
      <c r="L232" s="148"/>
      <c r="M232" s="240" t="s">
        <v>1</v>
      </c>
      <c r="N232" s="241" t="s">
        <v>42</v>
      </c>
      <c r="O232" s="242"/>
      <c r="P232" s="243">
        <f t="shared" si="51"/>
        <v>0</v>
      </c>
      <c r="Q232" s="243">
        <v>0</v>
      </c>
      <c r="R232" s="243">
        <f t="shared" si="52"/>
        <v>0</v>
      </c>
      <c r="S232" s="243">
        <v>5.8999999999999997E-2</v>
      </c>
      <c r="T232" s="244">
        <f t="shared" si="53"/>
        <v>1.1032999999999999</v>
      </c>
      <c r="U232" s="147"/>
      <c r="V232" s="147"/>
      <c r="W232" s="147"/>
      <c r="X232" s="147"/>
      <c r="Y232" s="147"/>
      <c r="Z232" s="147"/>
      <c r="AA232" s="147"/>
      <c r="AB232" s="147"/>
      <c r="AC232" s="147"/>
      <c r="AD232" s="147"/>
      <c r="AE232" s="147"/>
      <c r="AR232" s="245" t="s">
        <v>193</v>
      </c>
      <c r="AT232" s="245" t="s">
        <v>189</v>
      </c>
      <c r="AU232" s="245" t="s">
        <v>86</v>
      </c>
      <c r="AY232" s="138" t="s">
        <v>187</v>
      </c>
      <c r="BE232" s="246">
        <f t="shared" si="54"/>
        <v>0</v>
      </c>
      <c r="BF232" s="246">
        <f t="shared" si="55"/>
        <v>0</v>
      </c>
      <c r="BG232" s="246">
        <f t="shared" si="56"/>
        <v>0</v>
      </c>
      <c r="BH232" s="246">
        <f t="shared" si="57"/>
        <v>0</v>
      </c>
      <c r="BI232" s="246">
        <f t="shared" si="58"/>
        <v>0</v>
      </c>
      <c r="BJ232" s="138" t="s">
        <v>84</v>
      </c>
      <c r="BK232" s="246">
        <f t="shared" si="59"/>
        <v>0</v>
      </c>
      <c r="BL232" s="138" t="s">
        <v>193</v>
      </c>
      <c r="BM232" s="245" t="s">
        <v>516</v>
      </c>
    </row>
    <row r="233" spans="1:65" s="151" customFormat="1" ht="21.75" customHeight="1">
      <c r="A233" s="147"/>
      <c r="B233" s="148"/>
      <c r="C233" s="233" t="s">
        <v>517</v>
      </c>
      <c r="D233" s="233" t="s">
        <v>189</v>
      </c>
      <c r="E233" s="234" t="s">
        <v>518</v>
      </c>
      <c r="F233" s="235" t="s">
        <v>519</v>
      </c>
      <c r="G233" s="236" t="s">
        <v>296</v>
      </c>
      <c r="H233" s="237">
        <v>32.799999999999997</v>
      </c>
      <c r="I233" s="88"/>
      <c r="J233" s="238">
        <f t="shared" si="50"/>
        <v>0</v>
      </c>
      <c r="K233" s="239"/>
      <c r="L233" s="148"/>
      <c r="M233" s="240" t="s">
        <v>1</v>
      </c>
      <c r="N233" s="241" t="s">
        <v>42</v>
      </c>
      <c r="O233" s="242"/>
      <c r="P233" s="243">
        <f t="shared" si="51"/>
        <v>0</v>
      </c>
      <c r="Q233" s="243">
        <v>0</v>
      </c>
      <c r="R233" s="243">
        <f t="shared" si="52"/>
        <v>0</v>
      </c>
      <c r="S233" s="243">
        <v>0.187</v>
      </c>
      <c r="T233" s="244">
        <f t="shared" si="53"/>
        <v>6.1335999999999995</v>
      </c>
      <c r="U233" s="147"/>
      <c r="V233" s="147"/>
      <c r="W233" s="147"/>
      <c r="X233" s="147"/>
      <c r="Y233" s="147"/>
      <c r="Z233" s="147"/>
      <c r="AA233" s="147"/>
      <c r="AB233" s="147"/>
      <c r="AC233" s="147"/>
      <c r="AD233" s="147"/>
      <c r="AE233" s="147"/>
      <c r="AR233" s="245" t="s">
        <v>193</v>
      </c>
      <c r="AT233" s="245" t="s">
        <v>189</v>
      </c>
      <c r="AU233" s="245" t="s">
        <v>86</v>
      </c>
      <c r="AY233" s="138" t="s">
        <v>187</v>
      </c>
      <c r="BE233" s="246">
        <f t="shared" si="54"/>
        <v>0</v>
      </c>
      <c r="BF233" s="246">
        <f t="shared" si="55"/>
        <v>0</v>
      </c>
      <c r="BG233" s="246">
        <f t="shared" si="56"/>
        <v>0</v>
      </c>
      <c r="BH233" s="246">
        <f t="shared" si="57"/>
        <v>0</v>
      </c>
      <c r="BI233" s="246">
        <f t="shared" si="58"/>
        <v>0</v>
      </c>
      <c r="BJ233" s="138" t="s">
        <v>84</v>
      </c>
      <c r="BK233" s="246">
        <f t="shared" si="59"/>
        <v>0</v>
      </c>
      <c r="BL233" s="138" t="s">
        <v>193</v>
      </c>
      <c r="BM233" s="245" t="s">
        <v>520</v>
      </c>
    </row>
    <row r="234" spans="1:65" s="151" customFormat="1" ht="21.75" customHeight="1">
      <c r="A234" s="147"/>
      <c r="B234" s="148"/>
      <c r="C234" s="233" t="s">
        <v>521</v>
      </c>
      <c r="D234" s="233" t="s">
        <v>189</v>
      </c>
      <c r="E234" s="234" t="s">
        <v>522</v>
      </c>
      <c r="F234" s="235" t="s">
        <v>523</v>
      </c>
      <c r="G234" s="236" t="s">
        <v>192</v>
      </c>
      <c r="H234" s="237">
        <v>14.173</v>
      </c>
      <c r="I234" s="88"/>
      <c r="J234" s="238">
        <f t="shared" si="50"/>
        <v>0</v>
      </c>
      <c r="K234" s="239"/>
      <c r="L234" s="148"/>
      <c r="M234" s="240" t="s">
        <v>1</v>
      </c>
      <c r="N234" s="241" t="s">
        <v>42</v>
      </c>
      <c r="O234" s="242"/>
      <c r="P234" s="243">
        <f t="shared" si="51"/>
        <v>0</v>
      </c>
      <c r="Q234" s="243">
        <v>0</v>
      </c>
      <c r="R234" s="243">
        <f t="shared" si="52"/>
        <v>0</v>
      </c>
      <c r="S234" s="243">
        <v>6.6000000000000003E-2</v>
      </c>
      <c r="T234" s="244">
        <f t="shared" si="53"/>
        <v>0.93541800000000008</v>
      </c>
      <c r="U234" s="147"/>
      <c r="V234" s="147"/>
      <c r="W234" s="147"/>
      <c r="X234" s="147"/>
      <c r="Y234" s="147"/>
      <c r="Z234" s="147"/>
      <c r="AA234" s="147"/>
      <c r="AB234" s="147"/>
      <c r="AC234" s="147"/>
      <c r="AD234" s="147"/>
      <c r="AE234" s="147"/>
      <c r="AR234" s="245" t="s">
        <v>193</v>
      </c>
      <c r="AT234" s="245" t="s">
        <v>189</v>
      </c>
      <c r="AU234" s="245" t="s">
        <v>86</v>
      </c>
      <c r="AY234" s="138" t="s">
        <v>187</v>
      </c>
      <c r="BE234" s="246">
        <f t="shared" si="54"/>
        <v>0</v>
      </c>
      <c r="BF234" s="246">
        <f t="shared" si="55"/>
        <v>0</v>
      </c>
      <c r="BG234" s="246">
        <f t="shared" si="56"/>
        <v>0</v>
      </c>
      <c r="BH234" s="246">
        <f t="shared" si="57"/>
        <v>0</v>
      </c>
      <c r="BI234" s="246">
        <f t="shared" si="58"/>
        <v>0</v>
      </c>
      <c r="BJ234" s="138" t="s">
        <v>84</v>
      </c>
      <c r="BK234" s="246">
        <f t="shared" si="59"/>
        <v>0</v>
      </c>
      <c r="BL234" s="138" t="s">
        <v>193</v>
      </c>
      <c r="BM234" s="245" t="s">
        <v>524</v>
      </c>
    </row>
    <row r="235" spans="1:65" s="151" customFormat="1" ht="21.75" customHeight="1">
      <c r="A235" s="147"/>
      <c r="B235" s="148"/>
      <c r="C235" s="233" t="s">
        <v>525</v>
      </c>
      <c r="D235" s="233" t="s">
        <v>189</v>
      </c>
      <c r="E235" s="234" t="s">
        <v>526</v>
      </c>
      <c r="F235" s="235" t="s">
        <v>527</v>
      </c>
      <c r="G235" s="236" t="s">
        <v>192</v>
      </c>
      <c r="H235" s="237">
        <v>10.62</v>
      </c>
      <c r="I235" s="88"/>
      <c r="J235" s="238">
        <f t="shared" si="50"/>
        <v>0</v>
      </c>
      <c r="K235" s="239"/>
      <c r="L235" s="148"/>
      <c r="M235" s="240" t="s">
        <v>1</v>
      </c>
      <c r="N235" s="241" t="s">
        <v>42</v>
      </c>
      <c r="O235" s="242"/>
      <c r="P235" s="243">
        <f t="shared" si="51"/>
        <v>0</v>
      </c>
      <c r="Q235" s="243">
        <v>0</v>
      </c>
      <c r="R235" s="243">
        <f t="shared" si="52"/>
        <v>0</v>
      </c>
      <c r="S235" s="243">
        <v>6.5000000000000002E-2</v>
      </c>
      <c r="T235" s="244">
        <f t="shared" si="53"/>
        <v>0.69030000000000002</v>
      </c>
      <c r="U235" s="147"/>
      <c r="V235" s="147"/>
      <c r="W235" s="147"/>
      <c r="X235" s="147"/>
      <c r="Y235" s="147"/>
      <c r="Z235" s="147"/>
      <c r="AA235" s="147"/>
      <c r="AB235" s="147"/>
      <c r="AC235" s="147"/>
      <c r="AD235" s="147"/>
      <c r="AE235" s="147"/>
      <c r="AR235" s="245" t="s">
        <v>193</v>
      </c>
      <c r="AT235" s="245" t="s">
        <v>189</v>
      </c>
      <c r="AU235" s="245" t="s">
        <v>86</v>
      </c>
      <c r="AY235" s="138" t="s">
        <v>187</v>
      </c>
      <c r="BE235" s="246">
        <f t="shared" si="54"/>
        <v>0</v>
      </c>
      <c r="BF235" s="246">
        <f t="shared" si="55"/>
        <v>0</v>
      </c>
      <c r="BG235" s="246">
        <f t="shared" si="56"/>
        <v>0</v>
      </c>
      <c r="BH235" s="246">
        <f t="shared" si="57"/>
        <v>0</v>
      </c>
      <c r="BI235" s="246">
        <f t="shared" si="58"/>
        <v>0</v>
      </c>
      <c r="BJ235" s="138" t="s">
        <v>84</v>
      </c>
      <c r="BK235" s="246">
        <f t="shared" si="59"/>
        <v>0</v>
      </c>
      <c r="BL235" s="138" t="s">
        <v>193</v>
      </c>
      <c r="BM235" s="245" t="s">
        <v>528</v>
      </c>
    </row>
    <row r="236" spans="1:65" s="151" customFormat="1" ht="21.75" customHeight="1">
      <c r="A236" s="147"/>
      <c r="B236" s="148"/>
      <c r="C236" s="233" t="s">
        <v>529</v>
      </c>
      <c r="D236" s="233" t="s">
        <v>189</v>
      </c>
      <c r="E236" s="234" t="s">
        <v>530</v>
      </c>
      <c r="F236" s="235" t="s">
        <v>531</v>
      </c>
      <c r="G236" s="236" t="s">
        <v>192</v>
      </c>
      <c r="H236" s="237">
        <v>2</v>
      </c>
      <c r="I236" s="88"/>
      <c r="J236" s="238">
        <f t="shared" si="50"/>
        <v>0</v>
      </c>
      <c r="K236" s="239"/>
      <c r="L236" s="148"/>
      <c r="M236" s="240" t="s">
        <v>1</v>
      </c>
      <c r="N236" s="241" t="s">
        <v>42</v>
      </c>
      <c r="O236" s="242"/>
      <c r="P236" s="243">
        <f t="shared" si="51"/>
        <v>0</v>
      </c>
      <c r="Q236" s="243">
        <v>0</v>
      </c>
      <c r="R236" s="243">
        <f t="shared" si="52"/>
        <v>0</v>
      </c>
      <c r="S236" s="243">
        <v>7.5999999999999998E-2</v>
      </c>
      <c r="T236" s="244">
        <f t="shared" si="53"/>
        <v>0.152</v>
      </c>
      <c r="U236" s="147"/>
      <c r="V236" s="147"/>
      <c r="W236" s="147"/>
      <c r="X236" s="147"/>
      <c r="Y236" s="147"/>
      <c r="Z236" s="147"/>
      <c r="AA236" s="147"/>
      <c r="AB236" s="147"/>
      <c r="AC236" s="147"/>
      <c r="AD236" s="147"/>
      <c r="AE236" s="147"/>
      <c r="AR236" s="245" t="s">
        <v>193</v>
      </c>
      <c r="AT236" s="245" t="s">
        <v>189</v>
      </c>
      <c r="AU236" s="245" t="s">
        <v>86</v>
      </c>
      <c r="AY236" s="138" t="s">
        <v>187</v>
      </c>
      <c r="BE236" s="246">
        <f t="shared" si="54"/>
        <v>0</v>
      </c>
      <c r="BF236" s="246">
        <f t="shared" si="55"/>
        <v>0</v>
      </c>
      <c r="BG236" s="246">
        <f t="shared" si="56"/>
        <v>0</v>
      </c>
      <c r="BH236" s="246">
        <f t="shared" si="57"/>
        <v>0</v>
      </c>
      <c r="BI236" s="246">
        <f t="shared" si="58"/>
        <v>0</v>
      </c>
      <c r="BJ236" s="138" t="s">
        <v>84</v>
      </c>
      <c r="BK236" s="246">
        <f t="shared" si="59"/>
        <v>0</v>
      </c>
      <c r="BL236" s="138" t="s">
        <v>193</v>
      </c>
      <c r="BM236" s="245" t="s">
        <v>532</v>
      </c>
    </row>
    <row r="237" spans="1:65" s="151" customFormat="1" ht="21.75" customHeight="1">
      <c r="A237" s="147"/>
      <c r="B237" s="148"/>
      <c r="C237" s="233" t="s">
        <v>533</v>
      </c>
      <c r="D237" s="233" t="s">
        <v>189</v>
      </c>
      <c r="E237" s="234" t="s">
        <v>534</v>
      </c>
      <c r="F237" s="235" t="s">
        <v>535</v>
      </c>
      <c r="G237" s="236" t="s">
        <v>192</v>
      </c>
      <c r="H237" s="237">
        <v>1</v>
      </c>
      <c r="I237" s="88"/>
      <c r="J237" s="238">
        <f t="shared" si="50"/>
        <v>0</v>
      </c>
      <c r="K237" s="239"/>
      <c r="L237" s="148"/>
      <c r="M237" s="240" t="s">
        <v>1</v>
      </c>
      <c r="N237" s="241" t="s">
        <v>42</v>
      </c>
      <c r="O237" s="242"/>
      <c r="P237" s="243">
        <f t="shared" si="51"/>
        <v>0</v>
      </c>
      <c r="Q237" s="243">
        <v>0</v>
      </c>
      <c r="R237" s="243">
        <f t="shared" si="52"/>
        <v>0</v>
      </c>
      <c r="S237" s="243">
        <v>6.3E-2</v>
      </c>
      <c r="T237" s="244">
        <f t="shared" si="53"/>
        <v>6.3E-2</v>
      </c>
      <c r="U237" s="147"/>
      <c r="V237" s="147"/>
      <c r="W237" s="147"/>
      <c r="X237" s="147"/>
      <c r="Y237" s="147"/>
      <c r="Z237" s="147"/>
      <c r="AA237" s="147"/>
      <c r="AB237" s="147"/>
      <c r="AC237" s="147"/>
      <c r="AD237" s="147"/>
      <c r="AE237" s="147"/>
      <c r="AR237" s="245" t="s">
        <v>193</v>
      </c>
      <c r="AT237" s="245" t="s">
        <v>189</v>
      </c>
      <c r="AU237" s="245" t="s">
        <v>86</v>
      </c>
      <c r="AY237" s="138" t="s">
        <v>187</v>
      </c>
      <c r="BE237" s="246">
        <f t="shared" si="54"/>
        <v>0</v>
      </c>
      <c r="BF237" s="246">
        <f t="shared" si="55"/>
        <v>0</v>
      </c>
      <c r="BG237" s="246">
        <f t="shared" si="56"/>
        <v>0</v>
      </c>
      <c r="BH237" s="246">
        <f t="shared" si="57"/>
        <v>0</v>
      </c>
      <c r="BI237" s="246">
        <f t="shared" si="58"/>
        <v>0</v>
      </c>
      <c r="BJ237" s="138" t="s">
        <v>84</v>
      </c>
      <c r="BK237" s="246">
        <f t="shared" si="59"/>
        <v>0</v>
      </c>
      <c r="BL237" s="138" t="s">
        <v>193</v>
      </c>
      <c r="BM237" s="245" t="s">
        <v>536</v>
      </c>
    </row>
    <row r="238" spans="1:65" s="151" customFormat="1" ht="21.75" customHeight="1">
      <c r="A238" s="147"/>
      <c r="B238" s="148"/>
      <c r="C238" s="233" t="s">
        <v>537</v>
      </c>
      <c r="D238" s="233" t="s">
        <v>189</v>
      </c>
      <c r="E238" s="234" t="s">
        <v>538</v>
      </c>
      <c r="F238" s="235" t="s">
        <v>539</v>
      </c>
      <c r="G238" s="236" t="s">
        <v>197</v>
      </c>
      <c r="H238" s="237">
        <v>0.45500000000000002</v>
      </c>
      <c r="I238" s="88"/>
      <c r="J238" s="238">
        <f t="shared" si="50"/>
        <v>0</v>
      </c>
      <c r="K238" s="239"/>
      <c r="L238" s="148"/>
      <c r="M238" s="240" t="s">
        <v>1</v>
      </c>
      <c r="N238" s="241" t="s">
        <v>42</v>
      </c>
      <c r="O238" s="242"/>
      <c r="P238" s="243">
        <f t="shared" si="51"/>
        <v>0</v>
      </c>
      <c r="Q238" s="243">
        <v>0</v>
      </c>
      <c r="R238" s="243">
        <f t="shared" si="52"/>
        <v>0</v>
      </c>
      <c r="S238" s="243">
        <v>2.2000000000000002</v>
      </c>
      <c r="T238" s="244">
        <f t="shared" si="53"/>
        <v>1.0010000000000001</v>
      </c>
      <c r="U238" s="147"/>
      <c r="V238" s="147"/>
      <c r="W238" s="147"/>
      <c r="X238" s="147"/>
      <c r="Y238" s="147"/>
      <c r="Z238" s="147"/>
      <c r="AA238" s="147"/>
      <c r="AB238" s="147"/>
      <c r="AC238" s="147"/>
      <c r="AD238" s="147"/>
      <c r="AE238" s="147"/>
      <c r="AR238" s="245" t="s">
        <v>193</v>
      </c>
      <c r="AT238" s="245" t="s">
        <v>189</v>
      </c>
      <c r="AU238" s="245" t="s">
        <v>86</v>
      </c>
      <c r="AY238" s="138" t="s">
        <v>187</v>
      </c>
      <c r="BE238" s="246">
        <f t="shared" si="54"/>
        <v>0</v>
      </c>
      <c r="BF238" s="246">
        <f t="shared" si="55"/>
        <v>0</v>
      </c>
      <c r="BG238" s="246">
        <f t="shared" si="56"/>
        <v>0</v>
      </c>
      <c r="BH238" s="246">
        <f t="shared" si="57"/>
        <v>0</v>
      </c>
      <c r="BI238" s="246">
        <f t="shared" si="58"/>
        <v>0</v>
      </c>
      <c r="BJ238" s="138" t="s">
        <v>84</v>
      </c>
      <c r="BK238" s="246">
        <f t="shared" si="59"/>
        <v>0</v>
      </c>
      <c r="BL238" s="138" t="s">
        <v>193</v>
      </c>
      <c r="BM238" s="245" t="s">
        <v>540</v>
      </c>
    </row>
    <row r="239" spans="1:65" s="151" customFormat="1" ht="21.75" customHeight="1">
      <c r="A239" s="147"/>
      <c r="B239" s="148"/>
      <c r="C239" s="233" t="s">
        <v>541</v>
      </c>
      <c r="D239" s="233" t="s">
        <v>189</v>
      </c>
      <c r="E239" s="234" t="s">
        <v>542</v>
      </c>
      <c r="F239" s="235" t="s">
        <v>543</v>
      </c>
      <c r="G239" s="236" t="s">
        <v>197</v>
      </c>
      <c r="H239" s="237">
        <v>0.22800000000000001</v>
      </c>
      <c r="I239" s="88"/>
      <c r="J239" s="238">
        <f t="shared" si="50"/>
        <v>0</v>
      </c>
      <c r="K239" s="239"/>
      <c r="L239" s="148"/>
      <c r="M239" s="240" t="s">
        <v>1</v>
      </c>
      <c r="N239" s="241" t="s">
        <v>42</v>
      </c>
      <c r="O239" s="242"/>
      <c r="P239" s="243">
        <f t="shared" si="51"/>
        <v>0</v>
      </c>
      <c r="Q239" s="243">
        <v>0</v>
      </c>
      <c r="R239" s="243">
        <f t="shared" si="52"/>
        <v>0</v>
      </c>
      <c r="S239" s="243">
        <v>2.4</v>
      </c>
      <c r="T239" s="244">
        <f t="shared" si="53"/>
        <v>0.54720000000000002</v>
      </c>
      <c r="U239" s="147"/>
      <c r="V239" s="147"/>
      <c r="W239" s="147"/>
      <c r="X239" s="147"/>
      <c r="Y239" s="147"/>
      <c r="Z239" s="147"/>
      <c r="AA239" s="147"/>
      <c r="AB239" s="147"/>
      <c r="AC239" s="147"/>
      <c r="AD239" s="147"/>
      <c r="AE239" s="147"/>
      <c r="AR239" s="245" t="s">
        <v>193</v>
      </c>
      <c r="AT239" s="245" t="s">
        <v>189</v>
      </c>
      <c r="AU239" s="245" t="s">
        <v>86</v>
      </c>
      <c r="AY239" s="138" t="s">
        <v>187</v>
      </c>
      <c r="BE239" s="246">
        <f t="shared" si="54"/>
        <v>0</v>
      </c>
      <c r="BF239" s="246">
        <f t="shared" si="55"/>
        <v>0</v>
      </c>
      <c r="BG239" s="246">
        <f t="shared" si="56"/>
        <v>0</v>
      </c>
      <c r="BH239" s="246">
        <f t="shared" si="57"/>
        <v>0</v>
      </c>
      <c r="BI239" s="246">
        <f t="shared" si="58"/>
        <v>0</v>
      </c>
      <c r="BJ239" s="138" t="s">
        <v>84</v>
      </c>
      <c r="BK239" s="246">
        <f t="shared" si="59"/>
        <v>0</v>
      </c>
      <c r="BL239" s="138" t="s">
        <v>193</v>
      </c>
      <c r="BM239" s="245" t="s">
        <v>544</v>
      </c>
    </row>
    <row r="240" spans="1:65" s="151" customFormat="1" ht="21.75" customHeight="1">
      <c r="A240" s="147"/>
      <c r="B240" s="148"/>
      <c r="C240" s="233" t="s">
        <v>545</v>
      </c>
      <c r="D240" s="233" t="s">
        <v>189</v>
      </c>
      <c r="E240" s="234" t="s">
        <v>546</v>
      </c>
      <c r="F240" s="235" t="s">
        <v>547</v>
      </c>
      <c r="G240" s="236" t="s">
        <v>279</v>
      </c>
      <c r="H240" s="237">
        <v>42</v>
      </c>
      <c r="I240" s="88"/>
      <c r="J240" s="238">
        <f t="shared" si="50"/>
        <v>0</v>
      </c>
      <c r="K240" s="239"/>
      <c r="L240" s="148"/>
      <c r="M240" s="240" t="s">
        <v>1</v>
      </c>
      <c r="N240" s="241" t="s">
        <v>42</v>
      </c>
      <c r="O240" s="242"/>
      <c r="P240" s="243">
        <f t="shared" si="51"/>
        <v>0</v>
      </c>
      <c r="Q240" s="243">
        <v>0</v>
      </c>
      <c r="R240" s="243">
        <f t="shared" si="52"/>
        <v>0</v>
      </c>
      <c r="S240" s="243">
        <v>2E-3</v>
      </c>
      <c r="T240" s="244">
        <f t="shared" si="53"/>
        <v>8.4000000000000005E-2</v>
      </c>
      <c r="U240" s="147"/>
      <c r="V240" s="147"/>
      <c r="W240" s="147"/>
      <c r="X240" s="147"/>
      <c r="Y240" s="147"/>
      <c r="Z240" s="147"/>
      <c r="AA240" s="147"/>
      <c r="AB240" s="147"/>
      <c r="AC240" s="147"/>
      <c r="AD240" s="147"/>
      <c r="AE240" s="147"/>
      <c r="AR240" s="245" t="s">
        <v>193</v>
      </c>
      <c r="AT240" s="245" t="s">
        <v>189</v>
      </c>
      <c r="AU240" s="245" t="s">
        <v>86</v>
      </c>
      <c r="AY240" s="138" t="s">
        <v>187</v>
      </c>
      <c r="BE240" s="246">
        <f t="shared" si="54"/>
        <v>0</v>
      </c>
      <c r="BF240" s="246">
        <f t="shared" si="55"/>
        <v>0</v>
      </c>
      <c r="BG240" s="246">
        <f t="shared" si="56"/>
        <v>0</v>
      </c>
      <c r="BH240" s="246">
        <f t="shared" si="57"/>
        <v>0</v>
      </c>
      <c r="BI240" s="246">
        <f t="shared" si="58"/>
        <v>0</v>
      </c>
      <c r="BJ240" s="138" t="s">
        <v>84</v>
      </c>
      <c r="BK240" s="246">
        <f t="shared" si="59"/>
        <v>0</v>
      </c>
      <c r="BL240" s="138" t="s">
        <v>193</v>
      </c>
      <c r="BM240" s="245" t="s">
        <v>548</v>
      </c>
    </row>
    <row r="241" spans="1:65" s="151" customFormat="1" ht="21.75" customHeight="1">
      <c r="A241" s="147"/>
      <c r="B241" s="148"/>
      <c r="C241" s="233" t="s">
        <v>549</v>
      </c>
      <c r="D241" s="233" t="s">
        <v>189</v>
      </c>
      <c r="E241" s="234" t="s">
        <v>550</v>
      </c>
      <c r="F241" s="235" t="s">
        <v>551</v>
      </c>
      <c r="G241" s="236" t="s">
        <v>279</v>
      </c>
      <c r="H241" s="237">
        <v>3</v>
      </c>
      <c r="I241" s="88"/>
      <c r="J241" s="238">
        <f t="shared" si="50"/>
        <v>0</v>
      </c>
      <c r="K241" s="239"/>
      <c r="L241" s="148"/>
      <c r="M241" s="240" t="s">
        <v>1</v>
      </c>
      <c r="N241" s="241" t="s">
        <v>42</v>
      </c>
      <c r="O241" s="242"/>
      <c r="P241" s="243">
        <f t="shared" si="51"/>
        <v>0</v>
      </c>
      <c r="Q241" s="243">
        <v>0</v>
      </c>
      <c r="R241" s="243">
        <f t="shared" si="52"/>
        <v>0</v>
      </c>
      <c r="S241" s="243">
        <v>3.0000000000000001E-3</v>
      </c>
      <c r="T241" s="244">
        <f t="shared" si="53"/>
        <v>9.0000000000000011E-3</v>
      </c>
      <c r="U241" s="147"/>
      <c r="V241" s="147"/>
      <c r="W241" s="147"/>
      <c r="X241" s="147"/>
      <c r="Y241" s="147"/>
      <c r="Z241" s="147"/>
      <c r="AA241" s="147"/>
      <c r="AB241" s="147"/>
      <c r="AC241" s="147"/>
      <c r="AD241" s="147"/>
      <c r="AE241" s="147"/>
      <c r="AR241" s="245" t="s">
        <v>193</v>
      </c>
      <c r="AT241" s="245" t="s">
        <v>189</v>
      </c>
      <c r="AU241" s="245" t="s">
        <v>86</v>
      </c>
      <c r="AY241" s="138" t="s">
        <v>187</v>
      </c>
      <c r="BE241" s="246">
        <f t="shared" si="54"/>
        <v>0</v>
      </c>
      <c r="BF241" s="246">
        <f t="shared" si="55"/>
        <v>0</v>
      </c>
      <c r="BG241" s="246">
        <f t="shared" si="56"/>
        <v>0</v>
      </c>
      <c r="BH241" s="246">
        <f t="shared" si="57"/>
        <v>0</v>
      </c>
      <c r="BI241" s="246">
        <f t="shared" si="58"/>
        <v>0</v>
      </c>
      <c r="BJ241" s="138" t="s">
        <v>84</v>
      </c>
      <c r="BK241" s="246">
        <f t="shared" si="59"/>
        <v>0</v>
      </c>
      <c r="BL241" s="138" t="s">
        <v>193</v>
      </c>
      <c r="BM241" s="245" t="s">
        <v>552</v>
      </c>
    </row>
    <row r="242" spans="1:65" s="151" customFormat="1" ht="21.75" customHeight="1">
      <c r="A242" s="147"/>
      <c r="B242" s="148"/>
      <c r="C242" s="233" t="s">
        <v>553</v>
      </c>
      <c r="D242" s="233" t="s">
        <v>189</v>
      </c>
      <c r="E242" s="234" t="s">
        <v>554</v>
      </c>
      <c r="F242" s="235" t="s">
        <v>555</v>
      </c>
      <c r="G242" s="236" t="s">
        <v>296</v>
      </c>
      <c r="H242" s="237">
        <v>24</v>
      </c>
      <c r="I242" s="88"/>
      <c r="J242" s="238">
        <f t="shared" si="50"/>
        <v>0</v>
      </c>
      <c r="K242" s="239"/>
      <c r="L242" s="148"/>
      <c r="M242" s="240" t="s">
        <v>1</v>
      </c>
      <c r="N242" s="241" t="s">
        <v>42</v>
      </c>
      <c r="O242" s="242"/>
      <c r="P242" s="243">
        <f t="shared" si="51"/>
        <v>0</v>
      </c>
      <c r="Q242" s="243">
        <v>0</v>
      </c>
      <c r="R242" s="243">
        <f t="shared" si="52"/>
        <v>0</v>
      </c>
      <c r="S242" s="243">
        <v>1.7000000000000001E-2</v>
      </c>
      <c r="T242" s="244">
        <f t="shared" si="53"/>
        <v>0.40800000000000003</v>
      </c>
      <c r="U242" s="147"/>
      <c r="V242" s="147"/>
      <c r="W242" s="147"/>
      <c r="X242" s="147"/>
      <c r="Y242" s="147"/>
      <c r="Z242" s="147"/>
      <c r="AA242" s="147"/>
      <c r="AB242" s="147"/>
      <c r="AC242" s="147"/>
      <c r="AD242" s="147"/>
      <c r="AE242" s="147"/>
      <c r="AR242" s="245" t="s">
        <v>193</v>
      </c>
      <c r="AT242" s="245" t="s">
        <v>189</v>
      </c>
      <c r="AU242" s="245" t="s">
        <v>86</v>
      </c>
      <c r="AY242" s="138" t="s">
        <v>187</v>
      </c>
      <c r="BE242" s="246">
        <f t="shared" si="54"/>
        <v>0</v>
      </c>
      <c r="BF242" s="246">
        <f t="shared" si="55"/>
        <v>0</v>
      </c>
      <c r="BG242" s="246">
        <f t="shared" si="56"/>
        <v>0</v>
      </c>
      <c r="BH242" s="246">
        <f t="shared" si="57"/>
        <v>0</v>
      </c>
      <c r="BI242" s="246">
        <f t="shared" si="58"/>
        <v>0</v>
      </c>
      <c r="BJ242" s="138" t="s">
        <v>84</v>
      </c>
      <c r="BK242" s="246">
        <f t="shared" si="59"/>
        <v>0</v>
      </c>
      <c r="BL242" s="138" t="s">
        <v>193</v>
      </c>
      <c r="BM242" s="245" t="s">
        <v>556</v>
      </c>
    </row>
    <row r="243" spans="1:65" s="151" customFormat="1" ht="21.75" customHeight="1">
      <c r="A243" s="147"/>
      <c r="B243" s="148"/>
      <c r="C243" s="233" t="s">
        <v>557</v>
      </c>
      <c r="D243" s="233" t="s">
        <v>189</v>
      </c>
      <c r="E243" s="234" t="s">
        <v>558</v>
      </c>
      <c r="F243" s="235" t="s">
        <v>559</v>
      </c>
      <c r="G243" s="236" t="s">
        <v>296</v>
      </c>
      <c r="H243" s="237">
        <v>4.08</v>
      </c>
      <c r="I243" s="88"/>
      <c r="J243" s="238">
        <f t="shared" si="50"/>
        <v>0</v>
      </c>
      <c r="K243" s="239"/>
      <c r="L243" s="148"/>
      <c r="M243" s="240" t="s">
        <v>1</v>
      </c>
      <c r="N243" s="241" t="s">
        <v>42</v>
      </c>
      <c r="O243" s="242"/>
      <c r="P243" s="243">
        <f t="shared" si="51"/>
        <v>0</v>
      </c>
      <c r="Q243" s="243">
        <v>4.8000000000000001E-4</v>
      </c>
      <c r="R243" s="243">
        <f t="shared" si="52"/>
        <v>1.9583999999999999E-3</v>
      </c>
      <c r="S243" s="243">
        <v>8.0000000000000002E-3</v>
      </c>
      <c r="T243" s="244">
        <f t="shared" si="53"/>
        <v>3.2640000000000002E-2</v>
      </c>
      <c r="U243" s="147"/>
      <c r="V243" s="147"/>
      <c r="W243" s="147"/>
      <c r="X243" s="147"/>
      <c r="Y243" s="147"/>
      <c r="Z243" s="147"/>
      <c r="AA243" s="147"/>
      <c r="AB243" s="147"/>
      <c r="AC243" s="147"/>
      <c r="AD243" s="147"/>
      <c r="AE243" s="147"/>
      <c r="AR243" s="245" t="s">
        <v>193</v>
      </c>
      <c r="AT243" s="245" t="s">
        <v>189</v>
      </c>
      <c r="AU243" s="245" t="s">
        <v>86</v>
      </c>
      <c r="AY243" s="138" t="s">
        <v>187</v>
      </c>
      <c r="BE243" s="246">
        <f t="shared" si="54"/>
        <v>0</v>
      </c>
      <c r="BF243" s="246">
        <f t="shared" si="55"/>
        <v>0</v>
      </c>
      <c r="BG243" s="246">
        <f t="shared" si="56"/>
        <v>0</v>
      </c>
      <c r="BH243" s="246">
        <f t="shared" si="57"/>
        <v>0</v>
      </c>
      <c r="BI243" s="246">
        <f t="shared" si="58"/>
        <v>0</v>
      </c>
      <c r="BJ243" s="138" t="s">
        <v>84</v>
      </c>
      <c r="BK243" s="246">
        <f t="shared" si="59"/>
        <v>0</v>
      </c>
      <c r="BL243" s="138" t="s">
        <v>193</v>
      </c>
      <c r="BM243" s="245" t="s">
        <v>560</v>
      </c>
    </row>
    <row r="244" spans="1:65" s="151" customFormat="1" ht="21.75" customHeight="1">
      <c r="A244" s="147"/>
      <c r="B244" s="148"/>
      <c r="C244" s="233" t="s">
        <v>561</v>
      </c>
      <c r="D244" s="233" t="s">
        <v>189</v>
      </c>
      <c r="E244" s="234" t="s">
        <v>562</v>
      </c>
      <c r="F244" s="235" t="s">
        <v>563</v>
      </c>
      <c r="G244" s="236" t="s">
        <v>296</v>
      </c>
      <c r="H244" s="237">
        <v>0.77</v>
      </c>
      <c r="I244" s="88"/>
      <c r="J244" s="238">
        <f t="shared" si="50"/>
        <v>0</v>
      </c>
      <c r="K244" s="239"/>
      <c r="L244" s="148"/>
      <c r="M244" s="240" t="s">
        <v>1</v>
      </c>
      <c r="N244" s="241" t="s">
        <v>42</v>
      </c>
      <c r="O244" s="242"/>
      <c r="P244" s="243">
        <f t="shared" si="51"/>
        <v>0</v>
      </c>
      <c r="Q244" s="243">
        <v>5.9000000000000003E-4</v>
      </c>
      <c r="R244" s="243">
        <f t="shared" si="52"/>
        <v>4.5430000000000004E-4</v>
      </c>
      <c r="S244" s="243">
        <v>1.4999999999999999E-2</v>
      </c>
      <c r="T244" s="244">
        <f t="shared" si="53"/>
        <v>1.155E-2</v>
      </c>
      <c r="U244" s="147"/>
      <c r="V244" s="147"/>
      <c r="W244" s="147"/>
      <c r="X244" s="147"/>
      <c r="Y244" s="147"/>
      <c r="Z244" s="147"/>
      <c r="AA244" s="147"/>
      <c r="AB244" s="147"/>
      <c r="AC244" s="147"/>
      <c r="AD244" s="147"/>
      <c r="AE244" s="147"/>
      <c r="AR244" s="245" t="s">
        <v>193</v>
      </c>
      <c r="AT244" s="245" t="s">
        <v>189</v>
      </c>
      <c r="AU244" s="245" t="s">
        <v>86</v>
      </c>
      <c r="AY244" s="138" t="s">
        <v>187</v>
      </c>
      <c r="BE244" s="246">
        <f t="shared" si="54"/>
        <v>0</v>
      </c>
      <c r="BF244" s="246">
        <f t="shared" si="55"/>
        <v>0</v>
      </c>
      <c r="BG244" s="246">
        <f t="shared" si="56"/>
        <v>0</v>
      </c>
      <c r="BH244" s="246">
        <f t="shared" si="57"/>
        <v>0</v>
      </c>
      <c r="BI244" s="246">
        <f t="shared" si="58"/>
        <v>0</v>
      </c>
      <c r="BJ244" s="138" t="s">
        <v>84</v>
      </c>
      <c r="BK244" s="246">
        <f t="shared" si="59"/>
        <v>0</v>
      </c>
      <c r="BL244" s="138" t="s">
        <v>193</v>
      </c>
      <c r="BM244" s="245" t="s">
        <v>564</v>
      </c>
    </row>
    <row r="245" spans="1:65" s="151" customFormat="1" ht="21.75" customHeight="1">
      <c r="A245" s="147"/>
      <c r="B245" s="148"/>
      <c r="C245" s="233" t="s">
        <v>565</v>
      </c>
      <c r="D245" s="233" t="s">
        <v>189</v>
      </c>
      <c r="E245" s="234" t="s">
        <v>566</v>
      </c>
      <c r="F245" s="235" t="s">
        <v>567</v>
      </c>
      <c r="G245" s="236" t="s">
        <v>296</v>
      </c>
      <c r="H245" s="237">
        <v>11.55</v>
      </c>
      <c r="I245" s="88"/>
      <c r="J245" s="238">
        <f t="shared" si="50"/>
        <v>0</v>
      </c>
      <c r="K245" s="239"/>
      <c r="L245" s="148"/>
      <c r="M245" s="240" t="s">
        <v>1</v>
      </c>
      <c r="N245" s="241" t="s">
        <v>42</v>
      </c>
      <c r="O245" s="242"/>
      <c r="P245" s="243">
        <f t="shared" si="51"/>
        <v>0</v>
      </c>
      <c r="Q245" s="243">
        <v>6.7000000000000002E-4</v>
      </c>
      <c r="R245" s="243">
        <f t="shared" si="52"/>
        <v>7.7385000000000006E-3</v>
      </c>
      <c r="S245" s="243">
        <v>3.1E-2</v>
      </c>
      <c r="T245" s="244">
        <f t="shared" si="53"/>
        <v>0.35805000000000003</v>
      </c>
      <c r="U245" s="147"/>
      <c r="V245" s="147"/>
      <c r="W245" s="147"/>
      <c r="X245" s="147"/>
      <c r="Y245" s="147"/>
      <c r="Z245" s="147"/>
      <c r="AA245" s="147"/>
      <c r="AB245" s="147"/>
      <c r="AC245" s="147"/>
      <c r="AD245" s="147"/>
      <c r="AE245" s="147"/>
      <c r="AR245" s="245" t="s">
        <v>193</v>
      </c>
      <c r="AT245" s="245" t="s">
        <v>189</v>
      </c>
      <c r="AU245" s="245" t="s">
        <v>86</v>
      </c>
      <c r="AY245" s="138" t="s">
        <v>187</v>
      </c>
      <c r="BE245" s="246">
        <f t="shared" si="54"/>
        <v>0</v>
      </c>
      <c r="BF245" s="246">
        <f t="shared" si="55"/>
        <v>0</v>
      </c>
      <c r="BG245" s="246">
        <f t="shared" si="56"/>
        <v>0</v>
      </c>
      <c r="BH245" s="246">
        <f t="shared" si="57"/>
        <v>0</v>
      </c>
      <c r="BI245" s="246">
        <f t="shared" si="58"/>
        <v>0</v>
      </c>
      <c r="BJ245" s="138" t="s">
        <v>84</v>
      </c>
      <c r="BK245" s="246">
        <f t="shared" si="59"/>
        <v>0</v>
      </c>
      <c r="BL245" s="138" t="s">
        <v>193</v>
      </c>
      <c r="BM245" s="245" t="s">
        <v>568</v>
      </c>
    </row>
    <row r="246" spans="1:65" s="151" customFormat="1" ht="21.75" customHeight="1">
      <c r="A246" s="147"/>
      <c r="B246" s="148"/>
      <c r="C246" s="233" t="s">
        <v>569</v>
      </c>
      <c r="D246" s="233" t="s">
        <v>189</v>
      </c>
      <c r="E246" s="234" t="s">
        <v>570</v>
      </c>
      <c r="F246" s="235" t="s">
        <v>571</v>
      </c>
      <c r="G246" s="236" t="s">
        <v>296</v>
      </c>
      <c r="H246" s="237">
        <v>1.35</v>
      </c>
      <c r="I246" s="88"/>
      <c r="J246" s="238">
        <f t="shared" si="50"/>
        <v>0</v>
      </c>
      <c r="K246" s="239"/>
      <c r="L246" s="148"/>
      <c r="M246" s="240" t="s">
        <v>1</v>
      </c>
      <c r="N246" s="241" t="s">
        <v>42</v>
      </c>
      <c r="O246" s="242"/>
      <c r="P246" s="243">
        <f t="shared" si="51"/>
        <v>0</v>
      </c>
      <c r="Q246" s="243">
        <v>7.5000000000000002E-4</v>
      </c>
      <c r="R246" s="243">
        <f t="shared" si="52"/>
        <v>1.0125000000000002E-3</v>
      </c>
      <c r="S246" s="243">
        <v>4.4999999999999998E-2</v>
      </c>
      <c r="T246" s="244">
        <f t="shared" si="53"/>
        <v>6.0749999999999998E-2</v>
      </c>
      <c r="U246" s="147"/>
      <c r="V246" s="147"/>
      <c r="W246" s="147"/>
      <c r="X246" s="147"/>
      <c r="Y246" s="147"/>
      <c r="Z246" s="147"/>
      <c r="AA246" s="147"/>
      <c r="AB246" s="147"/>
      <c r="AC246" s="147"/>
      <c r="AD246" s="147"/>
      <c r="AE246" s="147"/>
      <c r="AR246" s="245" t="s">
        <v>193</v>
      </c>
      <c r="AT246" s="245" t="s">
        <v>189</v>
      </c>
      <c r="AU246" s="245" t="s">
        <v>86</v>
      </c>
      <c r="AY246" s="138" t="s">
        <v>187</v>
      </c>
      <c r="BE246" s="246">
        <f t="shared" si="54"/>
        <v>0</v>
      </c>
      <c r="BF246" s="246">
        <f t="shared" si="55"/>
        <v>0</v>
      </c>
      <c r="BG246" s="246">
        <f t="shared" si="56"/>
        <v>0</v>
      </c>
      <c r="BH246" s="246">
        <f t="shared" si="57"/>
        <v>0</v>
      </c>
      <c r="BI246" s="246">
        <f t="shared" si="58"/>
        <v>0</v>
      </c>
      <c r="BJ246" s="138" t="s">
        <v>84</v>
      </c>
      <c r="BK246" s="246">
        <f t="shared" si="59"/>
        <v>0</v>
      </c>
      <c r="BL246" s="138" t="s">
        <v>193</v>
      </c>
      <c r="BM246" s="245" t="s">
        <v>572</v>
      </c>
    </row>
    <row r="247" spans="1:65" s="151" customFormat="1" ht="21.75" customHeight="1">
      <c r="A247" s="147"/>
      <c r="B247" s="148"/>
      <c r="C247" s="233" t="s">
        <v>573</v>
      </c>
      <c r="D247" s="233" t="s">
        <v>189</v>
      </c>
      <c r="E247" s="234" t="s">
        <v>574</v>
      </c>
      <c r="F247" s="235" t="s">
        <v>575</v>
      </c>
      <c r="G247" s="236" t="s">
        <v>296</v>
      </c>
      <c r="H247" s="237">
        <v>29.5</v>
      </c>
      <c r="I247" s="88"/>
      <c r="J247" s="238">
        <f t="shared" si="50"/>
        <v>0</v>
      </c>
      <c r="K247" s="239"/>
      <c r="L247" s="148"/>
      <c r="M247" s="240" t="s">
        <v>1</v>
      </c>
      <c r="N247" s="241" t="s">
        <v>42</v>
      </c>
      <c r="O247" s="242"/>
      <c r="P247" s="243">
        <f t="shared" si="51"/>
        <v>0</v>
      </c>
      <c r="Q247" s="243">
        <v>8.0000000000000007E-5</v>
      </c>
      <c r="R247" s="243">
        <f t="shared" si="52"/>
        <v>2.3600000000000001E-3</v>
      </c>
      <c r="S247" s="243">
        <v>0</v>
      </c>
      <c r="T247" s="244">
        <f t="shared" si="53"/>
        <v>0</v>
      </c>
      <c r="U247" s="147"/>
      <c r="V247" s="147"/>
      <c r="W247" s="147"/>
      <c r="X247" s="147"/>
      <c r="Y247" s="147"/>
      <c r="Z247" s="147"/>
      <c r="AA247" s="147"/>
      <c r="AB247" s="147"/>
      <c r="AC247" s="147"/>
      <c r="AD247" s="147"/>
      <c r="AE247" s="147"/>
      <c r="AR247" s="245" t="s">
        <v>193</v>
      </c>
      <c r="AT247" s="245" t="s">
        <v>189</v>
      </c>
      <c r="AU247" s="245" t="s">
        <v>86</v>
      </c>
      <c r="AY247" s="138" t="s">
        <v>187</v>
      </c>
      <c r="BE247" s="246">
        <f t="shared" si="54"/>
        <v>0</v>
      </c>
      <c r="BF247" s="246">
        <f t="shared" si="55"/>
        <v>0</v>
      </c>
      <c r="BG247" s="246">
        <f t="shared" si="56"/>
        <v>0</v>
      </c>
      <c r="BH247" s="246">
        <f t="shared" si="57"/>
        <v>0</v>
      </c>
      <c r="BI247" s="246">
        <f t="shared" si="58"/>
        <v>0</v>
      </c>
      <c r="BJ247" s="138" t="s">
        <v>84</v>
      </c>
      <c r="BK247" s="246">
        <f t="shared" si="59"/>
        <v>0</v>
      </c>
      <c r="BL247" s="138" t="s">
        <v>193</v>
      </c>
      <c r="BM247" s="245" t="s">
        <v>576</v>
      </c>
    </row>
    <row r="248" spans="1:65" s="151" customFormat="1" ht="21.75" customHeight="1">
      <c r="A248" s="147"/>
      <c r="B248" s="148"/>
      <c r="C248" s="233" t="s">
        <v>577</v>
      </c>
      <c r="D248" s="233" t="s">
        <v>189</v>
      </c>
      <c r="E248" s="234" t="s">
        <v>578</v>
      </c>
      <c r="F248" s="235" t="s">
        <v>579</v>
      </c>
      <c r="G248" s="236" t="s">
        <v>296</v>
      </c>
      <c r="H248" s="237">
        <v>34</v>
      </c>
      <c r="I248" s="88"/>
      <c r="J248" s="238">
        <f t="shared" si="50"/>
        <v>0</v>
      </c>
      <c r="K248" s="239"/>
      <c r="L248" s="148"/>
      <c r="M248" s="240" t="s">
        <v>1</v>
      </c>
      <c r="N248" s="241" t="s">
        <v>42</v>
      </c>
      <c r="O248" s="242"/>
      <c r="P248" s="243">
        <f t="shared" si="51"/>
        <v>0</v>
      </c>
      <c r="Q248" s="243">
        <v>2.0000000000000001E-4</v>
      </c>
      <c r="R248" s="243">
        <f t="shared" si="52"/>
        <v>6.8000000000000005E-3</v>
      </c>
      <c r="S248" s="243">
        <v>0</v>
      </c>
      <c r="T248" s="244">
        <f t="shared" si="53"/>
        <v>0</v>
      </c>
      <c r="U248" s="147"/>
      <c r="V248" s="147"/>
      <c r="W248" s="147"/>
      <c r="X248" s="147"/>
      <c r="Y248" s="147"/>
      <c r="Z248" s="147"/>
      <c r="AA248" s="147"/>
      <c r="AB248" s="147"/>
      <c r="AC248" s="147"/>
      <c r="AD248" s="147"/>
      <c r="AE248" s="147"/>
      <c r="AR248" s="245" t="s">
        <v>193</v>
      </c>
      <c r="AT248" s="245" t="s">
        <v>189</v>
      </c>
      <c r="AU248" s="245" t="s">
        <v>86</v>
      </c>
      <c r="AY248" s="138" t="s">
        <v>187</v>
      </c>
      <c r="BE248" s="246">
        <f t="shared" si="54"/>
        <v>0</v>
      </c>
      <c r="BF248" s="246">
        <f t="shared" si="55"/>
        <v>0</v>
      </c>
      <c r="BG248" s="246">
        <f t="shared" si="56"/>
        <v>0</v>
      </c>
      <c r="BH248" s="246">
        <f t="shared" si="57"/>
        <v>0</v>
      </c>
      <c r="BI248" s="246">
        <f t="shared" si="58"/>
        <v>0</v>
      </c>
      <c r="BJ248" s="138" t="s">
        <v>84</v>
      </c>
      <c r="BK248" s="246">
        <f t="shared" si="59"/>
        <v>0</v>
      </c>
      <c r="BL248" s="138" t="s">
        <v>193</v>
      </c>
      <c r="BM248" s="245" t="s">
        <v>580</v>
      </c>
    </row>
    <row r="249" spans="1:65" s="151" customFormat="1" ht="33" customHeight="1">
      <c r="A249" s="147"/>
      <c r="B249" s="148"/>
      <c r="C249" s="233" t="s">
        <v>581</v>
      </c>
      <c r="D249" s="233" t="s">
        <v>189</v>
      </c>
      <c r="E249" s="234" t="s">
        <v>582</v>
      </c>
      <c r="F249" s="235" t="s">
        <v>583</v>
      </c>
      <c r="G249" s="236" t="s">
        <v>192</v>
      </c>
      <c r="H249" s="237">
        <v>457.73500000000001</v>
      </c>
      <c r="I249" s="88"/>
      <c r="J249" s="238">
        <f t="shared" ref="J249:J280" si="60">ROUND(I249*H249,2)</f>
        <v>0</v>
      </c>
      <c r="K249" s="239"/>
      <c r="L249" s="148"/>
      <c r="M249" s="240" t="s">
        <v>1</v>
      </c>
      <c r="N249" s="241" t="s">
        <v>42</v>
      </c>
      <c r="O249" s="242"/>
      <c r="P249" s="243">
        <f t="shared" ref="P249:P280" si="61">O249*H249</f>
        <v>0</v>
      </c>
      <c r="Q249" s="243">
        <v>0</v>
      </c>
      <c r="R249" s="243">
        <f t="shared" ref="R249:R280" si="62">Q249*H249</f>
        <v>0</v>
      </c>
      <c r="S249" s="243">
        <v>4.0000000000000001E-3</v>
      </c>
      <c r="T249" s="244">
        <f t="shared" ref="T249:T280" si="63">S249*H249</f>
        <v>1.83094</v>
      </c>
      <c r="U249" s="147"/>
      <c r="V249" s="147"/>
      <c r="W249" s="147"/>
      <c r="X249" s="147"/>
      <c r="Y249" s="147"/>
      <c r="Z249" s="147"/>
      <c r="AA249" s="147"/>
      <c r="AB249" s="147"/>
      <c r="AC249" s="147"/>
      <c r="AD249" s="147"/>
      <c r="AE249" s="147"/>
      <c r="AR249" s="245" t="s">
        <v>193</v>
      </c>
      <c r="AT249" s="245" t="s">
        <v>189</v>
      </c>
      <c r="AU249" s="245" t="s">
        <v>86</v>
      </c>
      <c r="AY249" s="138" t="s">
        <v>187</v>
      </c>
      <c r="BE249" s="246">
        <f t="shared" ref="BE249:BE270" si="64">IF(N249="základní",J249,0)</f>
        <v>0</v>
      </c>
      <c r="BF249" s="246">
        <f t="shared" ref="BF249:BF270" si="65">IF(N249="snížená",J249,0)</f>
        <v>0</v>
      </c>
      <c r="BG249" s="246">
        <f t="shared" ref="BG249:BG270" si="66">IF(N249="zákl. přenesená",J249,0)</f>
        <v>0</v>
      </c>
      <c r="BH249" s="246">
        <f t="shared" ref="BH249:BH270" si="67">IF(N249="sníž. přenesená",J249,0)</f>
        <v>0</v>
      </c>
      <c r="BI249" s="246">
        <f t="shared" ref="BI249:BI270" si="68">IF(N249="nulová",J249,0)</f>
        <v>0</v>
      </c>
      <c r="BJ249" s="138" t="s">
        <v>84</v>
      </c>
      <c r="BK249" s="246">
        <f t="shared" ref="BK249:BK270" si="69">ROUND(I249*H249,2)</f>
        <v>0</v>
      </c>
      <c r="BL249" s="138" t="s">
        <v>193</v>
      </c>
      <c r="BM249" s="245" t="s">
        <v>584</v>
      </c>
    </row>
    <row r="250" spans="1:65" s="151" customFormat="1" ht="33" customHeight="1">
      <c r="A250" s="147"/>
      <c r="B250" s="148"/>
      <c r="C250" s="233" t="s">
        <v>585</v>
      </c>
      <c r="D250" s="233" t="s">
        <v>189</v>
      </c>
      <c r="E250" s="234" t="s">
        <v>586</v>
      </c>
      <c r="F250" s="235" t="s">
        <v>587</v>
      </c>
      <c r="G250" s="236" t="s">
        <v>192</v>
      </c>
      <c r="H250" s="237">
        <v>509.20499999999998</v>
      </c>
      <c r="I250" s="88"/>
      <c r="J250" s="238">
        <f t="shared" si="60"/>
        <v>0</v>
      </c>
      <c r="K250" s="239"/>
      <c r="L250" s="148"/>
      <c r="M250" s="240" t="s">
        <v>1</v>
      </c>
      <c r="N250" s="241" t="s">
        <v>42</v>
      </c>
      <c r="O250" s="242"/>
      <c r="P250" s="243">
        <f t="shared" si="61"/>
        <v>0</v>
      </c>
      <c r="Q250" s="243">
        <v>0</v>
      </c>
      <c r="R250" s="243">
        <f t="shared" si="62"/>
        <v>0</v>
      </c>
      <c r="S250" s="243">
        <v>0.01</v>
      </c>
      <c r="T250" s="244">
        <f t="shared" si="63"/>
        <v>5.0920499999999995</v>
      </c>
      <c r="U250" s="147"/>
      <c r="V250" s="147"/>
      <c r="W250" s="147"/>
      <c r="X250" s="147"/>
      <c r="Y250" s="147"/>
      <c r="Z250" s="147"/>
      <c r="AA250" s="147"/>
      <c r="AB250" s="147"/>
      <c r="AC250" s="147"/>
      <c r="AD250" s="147"/>
      <c r="AE250" s="147"/>
      <c r="AR250" s="245" t="s">
        <v>193</v>
      </c>
      <c r="AT250" s="245" t="s">
        <v>189</v>
      </c>
      <c r="AU250" s="245" t="s">
        <v>86</v>
      </c>
      <c r="AY250" s="138" t="s">
        <v>187</v>
      </c>
      <c r="BE250" s="246">
        <f t="shared" si="64"/>
        <v>0</v>
      </c>
      <c r="BF250" s="246">
        <f t="shared" si="65"/>
        <v>0</v>
      </c>
      <c r="BG250" s="246">
        <f t="shared" si="66"/>
        <v>0</v>
      </c>
      <c r="BH250" s="246">
        <f t="shared" si="67"/>
        <v>0</v>
      </c>
      <c r="BI250" s="246">
        <f t="shared" si="68"/>
        <v>0</v>
      </c>
      <c r="BJ250" s="138" t="s">
        <v>84</v>
      </c>
      <c r="BK250" s="246">
        <f t="shared" si="69"/>
        <v>0</v>
      </c>
      <c r="BL250" s="138" t="s">
        <v>193</v>
      </c>
      <c r="BM250" s="245" t="s">
        <v>588</v>
      </c>
    </row>
    <row r="251" spans="1:65" s="151" customFormat="1" ht="21.75" customHeight="1">
      <c r="A251" s="147"/>
      <c r="B251" s="148"/>
      <c r="C251" s="233" t="s">
        <v>589</v>
      </c>
      <c r="D251" s="233" t="s">
        <v>189</v>
      </c>
      <c r="E251" s="234" t="s">
        <v>590</v>
      </c>
      <c r="F251" s="235" t="s">
        <v>591</v>
      </c>
      <c r="G251" s="236" t="s">
        <v>192</v>
      </c>
      <c r="H251" s="237">
        <v>334.62</v>
      </c>
      <c r="I251" s="88"/>
      <c r="J251" s="238">
        <f t="shared" si="60"/>
        <v>0</v>
      </c>
      <c r="K251" s="239"/>
      <c r="L251" s="148"/>
      <c r="M251" s="240" t="s">
        <v>1</v>
      </c>
      <c r="N251" s="241" t="s">
        <v>42</v>
      </c>
      <c r="O251" s="242"/>
      <c r="P251" s="243">
        <f t="shared" si="61"/>
        <v>0</v>
      </c>
      <c r="Q251" s="243">
        <v>0</v>
      </c>
      <c r="R251" s="243">
        <f t="shared" si="62"/>
        <v>0</v>
      </c>
      <c r="S251" s="243">
        <v>5.0000000000000001E-3</v>
      </c>
      <c r="T251" s="244">
        <f t="shared" si="63"/>
        <v>1.6731</v>
      </c>
      <c r="U251" s="147"/>
      <c r="V251" s="147"/>
      <c r="W251" s="147"/>
      <c r="X251" s="147"/>
      <c r="Y251" s="147"/>
      <c r="Z251" s="147"/>
      <c r="AA251" s="147"/>
      <c r="AB251" s="147"/>
      <c r="AC251" s="147"/>
      <c r="AD251" s="147"/>
      <c r="AE251" s="147"/>
      <c r="AR251" s="245" t="s">
        <v>193</v>
      </c>
      <c r="AT251" s="245" t="s">
        <v>189</v>
      </c>
      <c r="AU251" s="245" t="s">
        <v>86</v>
      </c>
      <c r="AY251" s="138" t="s">
        <v>187</v>
      </c>
      <c r="BE251" s="246">
        <f t="shared" si="64"/>
        <v>0</v>
      </c>
      <c r="BF251" s="246">
        <f t="shared" si="65"/>
        <v>0</v>
      </c>
      <c r="BG251" s="246">
        <f t="shared" si="66"/>
        <v>0</v>
      </c>
      <c r="BH251" s="246">
        <f t="shared" si="67"/>
        <v>0</v>
      </c>
      <c r="BI251" s="246">
        <f t="shared" si="68"/>
        <v>0</v>
      </c>
      <c r="BJ251" s="138" t="s">
        <v>84</v>
      </c>
      <c r="BK251" s="246">
        <f t="shared" si="69"/>
        <v>0</v>
      </c>
      <c r="BL251" s="138" t="s">
        <v>193</v>
      </c>
      <c r="BM251" s="245" t="s">
        <v>592</v>
      </c>
    </row>
    <row r="252" spans="1:65" s="151" customFormat="1" ht="21.75" customHeight="1">
      <c r="A252" s="147"/>
      <c r="B252" s="148"/>
      <c r="C252" s="233" t="s">
        <v>593</v>
      </c>
      <c r="D252" s="233" t="s">
        <v>189</v>
      </c>
      <c r="E252" s="234" t="s">
        <v>594</v>
      </c>
      <c r="F252" s="235" t="s">
        <v>595</v>
      </c>
      <c r="G252" s="236" t="s">
        <v>192</v>
      </c>
      <c r="H252" s="237">
        <v>420.55700000000002</v>
      </c>
      <c r="I252" s="88"/>
      <c r="J252" s="238">
        <f t="shared" si="60"/>
        <v>0</v>
      </c>
      <c r="K252" s="239"/>
      <c r="L252" s="148"/>
      <c r="M252" s="240" t="s">
        <v>1</v>
      </c>
      <c r="N252" s="241" t="s">
        <v>42</v>
      </c>
      <c r="O252" s="242"/>
      <c r="P252" s="243">
        <f t="shared" si="61"/>
        <v>0</v>
      </c>
      <c r="Q252" s="243">
        <v>0</v>
      </c>
      <c r="R252" s="243">
        <f t="shared" si="62"/>
        <v>0</v>
      </c>
      <c r="S252" s="243">
        <v>6.0999999999999999E-2</v>
      </c>
      <c r="T252" s="244">
        <f t="shared" si="63"/>
        <v>25.653977000000001</v>
      </c>
      <c r="U252" s="147"/>
      <c r="V252" s="147"/>
      <c r="W252" s="147"/>
      <c r="X252" s="147"/>
      <c r="Y252" s="147"/>
      <c r="Z252" s="147"/>
      <c r="AA252" s="147"/>
      <c r="AB252" s="147"/>
      <c r="AC252" s="147"/>
      <c r="AD252" s="147"/>
      <c r="AE252" s="147"/>
      <c r="AR252" s="245" t="s">
        <v>193</v>
      </c>
      <c r="AT252" s="245" t="s">
        <v>189</v>
      </c>
      <c r="AU252" s="245" t="s">
        <v>86</v>
      </c>
      <c r="AY252" s="138" t="s">
        <v>187</v>
      </c>
      <c r="BE252" s="246">
        <f t="shared" si="64"/>
        <v>0</v>
      </c>
      <c r="BF252" s="246">
        <f t="shared" si="65"/>
        <v>0</v>
      </c>
      <c r="BG252" s="246">
        <f t="shared" si="66"/>
        <v>0</v>
      </c>
      <c r="BH252" s="246">
        <f t="shared" si="67"/>
        <v>0</v>
      </c>
      <c r="BI252" s="246">
        <f t="shared" si="68"/>
        <v>0</v>
      </c>
      <c r="BJ252" s="138" t="s">
        <v>84</v>
      </c>
      <c r="BK252" s="246">
        <f t="shared" si="69"/>
        <v>0</v>
      </c>
      <c r="BL252" s="138" t="s">
        <v>193</v>
      </c>
      <c r="BM252" s="245" t="s">
        <v>596</v>
      </c>
    </row>
    <row r="253" spans="1:65" s="151" customFormat="1" ht="21.75" customHeight="1">
      <c r="A253" s="147"/>
      <c r="B253" s="148"/>
      <c r="C253" s="233" t="s">
        <v>597</v>
      </c>
      <c r="D253" s="233" t="s">
        <v>189</v>
      </c>
      <c r="E253" s="234" t="s">
        <v>598</v>
      </c>
      <c r="F253" s="235" t="s">
        <v>599</v>
      </c>
      <c r="G253" s="236" t="s">
        <v>192</v>
      </c>
      <c r="H253" s="237">
        <v>357.90800000000002</v>
      </c>
      <c r="I253" s="88"/>
      <c r="J253" s="238">
        <f t="shared" si="60"/>
        <v>0</v>
      </c>
      <c r="K253" s="239"/>
      <c r="L253" s="148"/>
      <c r="M253" s="240" t="s">
        <v>1</v>
      </c>
      <c r="N253" s="241" t="s">
        <v>42</v>
      </c>
      <c r="O253" s="242"/>
      <c r="P253" s="243">
        <f t="shared" si="61"/>
        <v>0</v>
      </c>
      <c r="Q253" s="243">
        <v>0</v>
      </c>
      <c r="R253" s="243">
        <f t="shared" si="62"/>
        <v>0</v>
      </c>
      <c r="S253" s="243">
        <v>5.0000000000000001E-3</v>
      </c>
      <c r="T253" s="244">
        <f t="shared" si="63"/>
        <v>1.7895400000000001</v>
      </c>
      <c r="U253" s="147"/>
      <c r="V253" s="147"/>
      <c r="W253" s="147"/>
      <c r="X253" s="147"/>
      <c r="Y253" s="147"/>
      <c r="Z253" s="147"/>
      <c r="AA253" s="147"/>
      <c r="AB253" s="147"/>
      <c r="AC253" s="147"/>
      <c r="AD253" s="147"/>
      <c r="AE253" s="147"/>
      <c r="AR253" s="245" t="s">
        <v>193</v>
      </c>
      <c r="AT253" s="245" t="s">
        <v>189</v>
      </c>
      <c r="AU253" s="245" t="s">
        <v>86</v>
      </c>
      <c r="AY253" s="138" t="s">
        <v>187</v>
      </c>
      <c r="BE253" s="246">
        <f t="shared" si="64"/>
        <v>0</v>
      </c>
      <c r="BF253" s="246">
        <f t="shared" si="65"/>
        <v>0</v>
      </c>
      <c r="BG253" s="246">
        <f t="shared" si="66"/>
        <v>0</v>
      </c>
      <c r="BH253" s="246">
        <f t="shared" si="67"/>
        <v>0</v>
      </c>
      <c r="BI253" s="246">
        <f t="shared" si="68"/>
        <v>0</v>
      </c>
      <c r="BJ253" s="138" t="s">
        <v>84</v>
      </c>
      <c r="BK253" s="246">
        <f t="shared" si="69"/>
        <v>0</v>
      </c>
      <c r="BL253" s="138" t="s">
        <v>193</v>
      </c>
      <c r="BM253" s="245" t="s">
        <v>600</v>
      </c>
    </row>
    <row r="254" spans="1:65" s="151" customFormat="1" ht="21.75" customHeight="1">
      <c r="A254" s="147"/>
      <c r="B254" s="148"/>
      <c r="C254" s="233" t="s">
        <v>601</v>
      </c>
      <c r="D254" s="233" t="s">
        <v>189</v>
      </c>
      <c r="E254" s="234" t="s">
        <v>602</v>
      </c>
      <c r="F254" s="235" t="s">
        <v>603</v>
      </c>
      <c r="G254" s="236" t="s">
        <v>192</v>
      </c>
      <c r="H254" s="237">
        <v>308.91300000000001</v>
      </c>
      <c r="I254" s="88"/>
      <c r="J254" s="238">
        <f t="shared" si="60"/>
        <v>0</v>
      </c>
      <c r="K254" s="239"/>
      <c r="L254" s="148"/>
      <c r="M254" s="240" t="s">
        <v>1</v>
      </c>
      <c r="N254" s="241" t="s">
        <v>42</v>
      </c>
      <c r="O254" s="242"/>
      <c r="P254" s="243">
        <f t="shared" si="61"/>
        <v>0</v>
      </c>
      <c r="Q254" s="243">
        <v>0</v>
      </c>
      <c r="R254" s="243">
        <f t="shared" si="62"/>
        <v>0</v>
      </c>
      <c r="S254" s="243">
        <v>1.6E-2</v>
      </c>
      <c r="T254" s="244">
        <f t="shared" si="63"/>
        <v>4.9426079999999999</v>
      </c>
      <c r="U254" s="147"/>
      <c r="V254" s="147"/>
      <c r="W254" s="147"/>
      <c r="X254" s="147"/>
      <c r="Y254" s="147"/>
      <c r="Z254" s="147"/>
      <c r="AA254" s="147"/>
      <c r="AB254" s="147"/>
      <c r="AC254" s="147"/>
      <c r="AD254" s="147"/>
      <c r="AE254" s="147"/>
      <c r="AR254" s="245" t="s">
        <v>193</v>
      </c>
      <c r="AT254" s="245" t="s">
        <v>189</v>
      </c>
      <c r="AU254" s="245" t="s">
        <v>86</v>
      </c>
      <c r="AY254" s="138" t="s">
        <v>187</v>
      </c>
      <c r="BE254" s="246">
        <f t="shared" si="64"/>
        <v>0</v>
      </c>
      <c r="BF254" s="246">
        <f t="shared" si="65"/>
        <v>0</v>
      </c>
      <c r="BG254" s="246">
        <f t="shared" si="66"/>
        <v>0</v>
      </c>
      <c r="BH254" s="246">
        <f t="shared" si="67"/>
        <v>0</v>
      </c>
      <c r="BI254" s="246">
        <f t="shared" si="68"/>
        <v>0</v>
      </c>
      <c r="BJ254" s="138" t="s">
        <v>84</v>
      </c>
      <c r="BK254" s="246">
        <f t="shared" si="69"/>
        <v>0</v>
      </c>
      <c r="BL254" s="138" t="s">
        <v>193</v>
      </c>
      <c r="BM254" s="245" t="s">
        <v>604</v>
      </c>
    </row>
    <row r="255" spans="1:65" s="151" customFormat="1" ht="21.75" customHeight="1">
      <c r="A255" s="147"/>
      <c r="B255" s="148"/>
      <c r="C255" s="233" t="s">
        <v>605</v>
      </c>
      <c r="D255" s="233" t="s">
        <v>189</v>
      </c>
      <c r="E255" s="234" t="s">
        <v>606</v>
      </c>
      <c r="F255" s="235" t="s">
        <v>607</v>
      </c>
      <c r="G255" s="236" t="s">
        <v>192</v>
      </c>
      <c r="H255" s="237">
        <v>172.5</v>
      </c>
      <c r="I255" s="88"/>
      <c r="J255" s="238">
        <f t="shared" si="60"/>
        <v>0</v>
      </c>
      <c r="K255" s="239"/>
      <c r="L255" s="148"/>
      <c r="M255" s="240" t="s">
        <v>1</v>
      </c>
      <c r="N255" s="241" t="s">
        <v>42</v>
      </c>
      <c r="O255" s="242"/>
      <c r="P255" s="243">
        <f t="shared" si="61"/>
        <v>0</v>
      </c>
      <c r="Q255" s="243">
        <v>0</v>
      </c>
      <c r="R255" s="243">
        <f t="shared" si="62"/>
        <v>0</v>
      </c>
      <c r="S255" s="243">
        <v>8.8999999999999996E-2</v>
      </c>
      <c r="T255" s="244">
        <f t="shared" si="63"/>
        <v>15.352499999999999</v>
      </c>
      <c r="U255" s="147"/>
      <c r="V255" s="147"/>
      <c r="W255" s="147"/>
      <c r="X255" s="147"/>
      <c r="Y255" s="147"/>
      <c r="Z255" s="147"/>
      <c r="AA255" s="147"/>
      <c r="AB255" s="147"/>
      <c r="AC255" s="147"/>
      <c r="AD255" s="147"/>
      <c r="AE255" s="147"/>
      <c r="AR255" s="245" t="s">
        <v>193</v>
      </c>
      <c r="AT255" s="245" t="s">
        <v>189</v>
      </c>
      <c r="AU255" s="245" t="s">
        <v>86</v>
      </c>
      <c r="AY255" s="138" t="s">
        <v>187</v>
      </c>
      <c r="BE255" s="246">
        <f t="shared" si="64"/>
        <v>0</v>
      </c>
      <c r="BF255" s="246">
        <f t="shared" si="65"/>
        <v>0</v>
      </c>
      <c r="BG255" s="246">
        <f t="shared" si="66"/>
        <v>0</v>
      </c>
      <c r="BH255" s="246">
        <f t="shared" si="67"/>
        <v>0</v>
      </c>
      <c r="BI255" s="246">
        <f t="shared" si="68"/>
        <v>0</v>
      </c>
      <c r="BJ255" s="138" t="s">
        <v>84</v>
      </c>
      <c r="BK255" s="246">
        <f t="shared" si="69"/>
        <v>0</v>
      </c>
      <c r="BL255" s="138" t="s">
        <v>193</v>
      </c>
      <c r="BM255" s="245" t="s">
        <v>608</v>
      </c>
    </row>
    <row r="256" spans="1:65" s="151" customFormat="1" ht="21.75" customHeight="1">
      <c r="A256" s="147"/>
      <c r="B256" s="148"/>
      <c r="C256" s="233" t="s">
        <v>609</v>
      </c>
      <c r="D256" s="233" t="s">
        <v>189</v>
      </c>
      <c r="E256" s="234" t="s">
        <v>610</v>
      </c>
      <c r="F256" s="235" t="s">
        <v>611</v>
      </c>
      <c r="G256" s="236" t="s">
        <v>192</v>
      </c>
      <c r="H256" s="237">
        <v>77.900000000000006</v>
      </c>
      <c r="I256" s="88"/>
      <c r="J256" s="238">
        <f t="shared" si="60"/>
        <v>0</v>
      </c>
      <c r="K256" s="239"/>
      <c r="L256" s="148"/>
      <c r="M256" s="240" t="s">
        <v>1</v>
      </c>
      <c r="N256" s="241" t="s">
        <v>42</v>
      </c>
      <c r="O256" s="242"/>
      <c r="P256" s="243">
        <f t="shared" si="61"/>
        <v>0</v>
      </c>
      <c r="Q256" s="243">
        <v>0</v>
      </c>
      <c r="R256" s="243">
        <f t="shared" si="62"/>
        <v>0</v>
      </c>
      <c r="S256" s="243">
        <v>2.1999999999999999E-2</v>
      </c>
      <c r="T256" s="244">
        <f t="shared" si="63"/>
        <v>1.7138</v>
      </c>
      <c r="U256" s="147"/>
      <c r="V256" s="147"/>
      <c r="W256" s="147"/>
      <c r="X256" s="147"/>
      <c r="Y256" s="147"/>
      <c r="Z256" s="147"/>
      <c r="AA256" s="147"/>
      <c r="AB256" s="147"/>
      <c r="AC256" s="147"/>
      <c r="AD256" s="147"/>
      <c r="AE256" s="147"/>
      <c r="AR256" s="245" t="s">
        <v>193</v>
      </c>
      <c r="AT256" s="245" t="s">
        <v>189</v>
      </c>
      <c r="AU256" s="245" t="s">
        <v>86</v>
      </c>
      <c r="AY256" s="138" t="s">
        <v>187</v>
      </c>
      <c r="BE256" s="246">
        <f t="shared" si="64"/>
        <v>0</v>
      </c>
      <c r="BF256" s="246">
        <f t="shared" si="65"/>
        <v>0</v>
      </c>
      <c r="BG256" s="246">
        <f t="shared" si="66"/>
        <v>0</v>
      </c>
      <c r="BH256" s="246">
        <f t="shared" si="67"/>
        <v>0</v>
      </c>
      <c r="BI256" s="246">
        <f t="shared" si="68"/>
        <v>0</v>
      </c>
      <c r="BJ256" s="138" t="s">
        <v>84</v>
      </c>
      <c r="BK256" s="246">
        <f t="shared" si="69"/>
        <v>0</v>
      </c>
      <c r="BL256" s="138" t="s">
        <v>193</v>
      </c>
      <c r="BM256" s="245" t="s">
        <v>612</v>
      </c>
    </row>
    <row r="257" spans="1:65" s="151" customFormat="1" ht="21.75" customHeight="1">
      <c r="A257" s="147"/>
      <c r="B257" s="148"/>
      <c r="C257" s="233" t="s">
        <v>613</v>
      </c>
      <c r="D257" s="233" t="s">
        <v>189</v>
      </c>
      <c r="E257" s="234" t="s">
        <v>614</v>
      </c>
      <c r="F257" s="235" t="s">
        <v>615</v>
      </c>
      <c r="G257" s="236" t="s">
        <v>192</v>
      </c>
      <c r="H257" s="237">
        <v>575.9</v>
      </c>
      <c r="I257" s="88"/>
      <c r="J257" s="238">
        <f t="shared" si="60"/>
        <v>0</v>
      </c>
      <c r="K257" s="239"/>
      <c r="L257" s="148"/>
      <c r="M257" s="240" t="s">
        <v>1</v>
      </c>
      <c r="N257" s="241" t="s">
        <v>42</v>
      </c>
      <c r="O257" s="242"/>
      <c r="P257" s="243">
        <f t="shared" si="61"/>
        <v>0</v>
      </c>
      <c r="Q257" s="243">
        <v>0</v>
      </c>
      <c r="R257" s="243">
        <f t="shared" si="62"/>
        <v>0</v>
      </c>
      <c r="S257" s="243">
        <v>7.4999999999999997E-2</v>
      </c>
      <c r="T257" s="244">
        <f t="shared" si="63"/>
        <v>43.192499999999995</v>
      </c>
      <c r="U257" s="147"/>
      <c r="V257" s="147"/>
      <c r="W257" s="147"/>
      <c r="X257" s="147"/>
      <c r="Y257" s="147"/>
      <c r="Z257" s="147"/>
      <c r="AA257" s="147"/>
      <c r="AB257" s="147"/>
      <c r="AC257" s="147"/>
      <c r="AD257" s="147"/>
      <c r="AE257" s="147"/>
      <c r="AR257" s="245" t="s">
        <v>193</v>
      </c>
      <c r="AT257" s="245" t="s">
        <v>189</v>
      </c>
      <c r="AU257" s="245" t="s">
        <v>86</v>
      </c>
      <c r="AY257" s="138" t="s">
        <v>187</v>
      </c>
      <c r="BE257" s="246">
        <f t="shared" si="64"/>
        <v>0</v>
      </c>
      <c r="BF257" s="246">
        <f t="shared" si="65"/>
        <v>0</v>
      </c>
      <c r="BG257" s="246">
        <f t="shared" si="66"/>
        <v>0</v>
      </c>
      <c r="BH257" s="246">
        <f t="shared" si="67"/>
        <v>0</v>
      </c>
      <c r="BI257" s="246">
        <f t="shared" si="68"/>
        <v>0</v>
      </c>
      <c r="BJ257" s="138" t="s">
        <v>84</v>
      </c>
      <c r="BK257" s="246">
        <f t="shared" si="69"/>
        <v>0</v>
      </c>
      <c r="BL257" s="138" t="s">
        <v>193</v>
      </c>
      <c r="BM257" s="245" t="s">
        <v>616</v>
      </c>
    </row>
    <row r="258" spans="1:65" s="151" customFormat="1" ht="21.75" customHeight="1">
      <c r="A258" s="147"/>
      <c r="B258" s="148"/>
      <c r="C258" s="233" t="s">
        <v>617</v>
      </c>
      <c r="D258" s="233" t="s">
        <v>189</v>
      </c>
      <c r="E258" s="234" t="s">
        <v>618</v>
      </c>
      <c r="F258" s="235" t="s">
        <v>619</v>
      </c>
      <c r="G258" s="236" t="s">
        <v>192</v>
      </c>
      <c r="H258" s="237">
        <v>696</v>
      </c>
      <c r="I258" s="88"/>
      <c r="J258" s="238">
        <f t="shared" si="60"/>
        <v>0</v>
      </c>
      <c r="K258" s="239"/>
      <c r="L258" s="148"/>
      <c r="M258" s="240" t="s">
        <v>1</v>
      </c>
      <c r="N258" s="241" t="s">
        <v>42</v>
      </c>
      <c r="O258" s="242"/>
      <c r="P258" s="243">
        <f t="shared" si="61"/>
        <v>0</v>
      </c>
      <c r="Q258" s="243">
        <v>0</v>
      </c>
      <c r="R258" s="243">
        <f t="shared" si="62"/>
        <v>0</v>
      </c>
      <c r="S258" s="243">
        <v>0</v>
      </c>
      <c r="T258" s="244">
        <f t="shared" si="63"/>
        <v>0</v>
      </c>
      <c r="U258" s="147"/>
      <c r="V258" s="147"/>
      <c r="W258" s="147"/>
      <c r="X258" s="147"/>
      <c r="Y258" s="147"/>
      <c r="Z258" s="147"/>
      <c r="AA258" s="147"/>
      <c r="AB258" s="147"/>
      <c r="AC258" s="147"/>
      <c r="AD258" s="147"/>
      <c r="AE258" s="147"/>
      <c r="AR258" s="245" t="s">
        <v>193</v>
      </c>
      <c r="AT258" s="245" t="s">
        <v>189</v>
      </c>
      <c r="AU258" s="245" t="s">
        <v>86</v>
      </c>
      <c r="AY258" s="138" t="s">
        <v>187</v>
      </c>
      <c r="BE258" s="246">
        <f t="shared" si="64"/>
        <v>0</v>
      </c>
      <c r="BF258" s="246">
        <f t="shared" si="65"/>
        <v>0</v>
      </c>
      <c r="BG258" s="246">
        <f t="shared" si="66"/>
        <v>0</v>
      </c>
      <c r="BH258" s="246">
        <f t="shared" si="67"/>
        <v>0</v>
      </c>
      <c r="BI258" s="246">
        <f t="shared" si="68"/>
        <v>0</v>
      </c>
      <c r="BJ258" s="138" t="s">
        <v>84</v>
      </c>
      <c r="BK258" s="246">
        <f t="shared" si="69"/>
        <v>0</v>
      </c>
      <c r="BL258" s="138" t="s">
        <v>193</v>
      </c>
      <c r="BM258" s="245" t="s">
        <v>620</v>
      </c>
    </row>
    <row r="259" spans="1:65" s="151" customFormat="1" ht="21.75" customHeight="1">
      <c r="A259" s="147"/>
      <c r="B259" s="148"/>
      <c r="C259" s="233" t="s">
        <v>621</v>
      </c>
      <c r="D259" s="233" t="s">
        <v>189</v>
      </c>
      <c r="E259" s="234" t="s">
        <v>622</v>
      </c>
      <c r="F259" s="235" t="s">
        <v>623</v>
      </c>
      <c r="G259" s="236" t="s">
        <v>192</v>
      </c>
      <c r="H259" s="237">
        <v>1016.737</v>
      </c>
      <c r="I259" s="88"/>
      <c r="J259" s="238">
        <f t="shared" si="60"/>
        <v>0</v>
      </c>
      <c r="K259" s="239"/>
      <c r="L259" s="148"/>
      <c r="M259" s="240" t="s">
        <v>1</v>
      </c>
      <c r="N259" s="241" t="s">
        <v>42</v>
      </c>
      <c r="O259" s="242"/>
      <c r="P259" s="243">
        <f t="shared" si="61"/>
        <v>0</v>
      </c>
      <c r="Q259" s="243">
        <v>0</v>
      </c>
      <c r="R259" s="243">
        <f t="shared" si="62"/>
        <v>0</v>
      </c>
      <c r="S259" s="243">
        <v>1.06E-2</v>
      </c>
      <c r="T259" s="244">
        <f t="shared" si="63"/>
        <v>10.777412200000001</v>
      </c>
      <c r="U259" s="147"/>
      <c r="V259" s="147"/>
      <c r="W259" s="147"/>
      <c r="X259" s="147"/>
      <c r="Y259" s="147"/>
      <c r="Z259" s="147"/>
      <c r="AA259" s="147"/>
      <c r="AB259" s="147"/>
      <c r="AC259" s="147"/>
      <c r="AD259" s="147"/>
      <c r="AE259" s="147"/>
      <c r="AR259" s="245" t="s">
        <v>193</v>
      </c>
      <c r="AT259" s="245" t="s">
        <v>189</v>
      </c>
      <c r="AU259" s="245" t="s">
        <v>86</v>
      </c>
      <c r="AY259" s="138" t="s">
        <v>187</v>
      </c>
      <c r="BE259" s="246">
        <f t="shared" si="64"/>
        <v>0</v>
      </c>
      <c r="BF259" s="246">
        <f t="shared" si="65"/>
        <v>0</v>
      </c>
      <c r="BG259" s="246">
        <f t="shared" si="66"/>
        <v>0</v>
      </c>
      <c r="BH259" s="246">
        <f t="shared" si="67"/>
        <v>0</v>
      </c>
      <c r="BI259" s="246">
        <f t="shared" si="68"/>
        <v>0</v>
      </c>
      <c r="BJ259" s="138" t="s">
        <v>84</v>
      </c>
      <c r="BK259" s="246">
        <f t="shared" si="69"/>
        <v>0</v>
      </c>
      <c r="BL259" s="138" t="s">
        <v>193</v>
      </c>
      <c r="BM259" s="245" t="s">
        <v>624</v>
      </c>
    </row>
    <row r="260" spans="1:65" s="151" customFormat="1" ht="21.75" customHeight="1">
      <c r="A260" s="147"/>
      <c r="B260" s="148"/>
      <c r="C260" s="233" t="s">
        <v>625</v>
      </c>
      <c r="D260" s="233" t="s">
        <v>189</v>
      </c>
      <c r="E260" s="234" t="s">
        <v>626</v>
      </c>
      <c r="F260" s="235" t="s">
        <v>627</v>
      </c>
      <c r="G260" s="236" t="s">
        <v>192</v>
      </c>
      <c r="H260" s="237">
        <v>23.37</v>
      </c>
      <c r="I260" s="88"/>
      <c r="J260" s="238">
        <f t="shared" si="60"/>
        <v>0</v>
      </c>
      <c r="K260" s="239"/>
      <c r="L260" s="148"/>
      <c r="M260" s="240" t="s">
        <v>1</v>
      </c>
      <c r="N260" s="241" t="s">
        <v>42</v>
      </c>
      <c r="O260" s="242"/>
      <c r="P260" s="243">
        <f t="shared" si="61"/>
        <v>0</v>
      </c>
      <c r="Q260" s="243">
        <v>5.8279999999999998E-2</v>
      </c>
      <c r="R260" s="243">
        <f t="shared" si="62"/>
        <v>1.3620036</v>
      </c>
      <c r="S260" s="243">
        <v>0</v>
      </c>
      <c r="T260" s="244">
        <f t="shared" si="63"/>
        <v>0</v>
      </c>
      <c r="U260" s="147"/>
      <c r="V260" s="147"/>
      <c r="W260" s="147"/>
      <c r="X260" s="147"/>
      <c r="Y260" s="147"/>
      <c r="Z260" s="147"/>
      <c r="AA260" s="147"/>
      <c r="AB260" s="147"/>
      <c r="AC260" s="147"/>
      <c r="AD260" s="147"/>
      <c r="AE260" s="147"/>
      <c r="AR260" s="245" t="s">
        <v>193</v>
      </c>
      <c r="AT260" s="245" t="s">
        <v>189</v>
      </c>
      <c r="AU260" s="245" t="s">
        <v>86</v>
      </c>
      <c r="AY260" s="138" t="s">
        <v>187</v>
      </c>
      <c r="BE260" s="246">
        <f t="shared" si="64"/>
        <v>0</v>
      </c>
      <c r="BF260" s="246">
        <f t="shared" si="65"/>
        <v>0</v>
      </c>
      <c r="BG260" s="246">
        <f t="shared" si="66"/>
        <v>0</v>
      </c>
      <c r="BH260" s="246">
        <f t="shared" si="67"/>
        <v>0</v>
      </c>
      <c r="BI260" s="246">
        <f t="shared" si="68"/>
        <v>0</v>
      </c>
      <c r="BJ260" s="138" t="s">
        <v>84</v>
      </c>
      <c r="BK260" s="246">
        <f t="shared" si="69"/>
        <v>0</v>
      </c>
      <c r="BL260" s="138" t="s">
        <v>193</v>
      </c>
      <c r="BM260" s="245" t="s">
        <v>628</v>
      </c>
    </row>
    <row r="261" spans="1:65" s="151" customFormat="1" ht="21.75" customHeight="1">
      <c r="A261" s="147"/>
      <c r="B261" s="148"/>
      <c r="C261" s="233" t="s">
        <v>629</v>
      </c>
      <c r="D261" s="233" t="s">
        <v>189</v>
      </c>
      <c r="E261" s="234" t="s">
        <v>630</v>
      </c>
      <c r="F261" s="235" t="s">
        <v>631</v>
      </c>
      <c r="G261" s="236" t="s">
        <v>192</v>
      </c>
      <c r="H261" s="237">
        <v>153</v>
      </c>
      <c r="I261" s="88"/>
      <c r="J261" s="238">
        <f t="shared" si="60"/>
        <v>0</v>
      </c>
      <c r="K261" s="239"/>
      <c r="L261" s="148"/>
      <c r="M261" s="240" t="s">
        <v>1</v>
      </c>
      <c r="N261" s="241" t="s">
        <v>42</v>
      </c>
      <c r="O261" s="242"/>
      <c r="P261" s="243">
        <f t="shared" si="61"/>
        <v>0</v>
      </c>
      <c r="Q261" s="243">
        <v>5.3400000000000001E-3</v>
      </c>
      <c r="R261" s="243">
        <f t="shared" si="62"/>
        <v>0.81701999999999997</v>
      </c>
      <c r="S261" s="243">
        <v>0</v>
      </c>
      <c r="T261" s="244">
        <f t="shared" si="63"/>
        <v>0</v>
      </c>
      <c r="U261" s="147"/>
      <c r="V261" s="147"/>
      <c r="W261" s="147"/>
      <c r="X261" s="147"/>
      <c r="Y261" s="147"/>
      <c r="Z261" s="147"/>
      <c r="AA261" s="147"/>
      <c r="AB261" s="147"/>
      <c r="AC261" s="147"/>
      <c r="AD261" s="147"/>
      <c r="AE261" s="147"/>
      <c r="AR261" s="245" t="s">
        <v>193</v>
      </c>
      <c r="AT261" s="245" t="s">
        <v>189</v>
      </c>
      <c r="AU261" s="245" t="s">
        <v>86</v>
      </c>
      <c r="AY261" s="138" t="s">
        <v>187</v>
      </c>
      <c r="BE261" s="246">
        <f t="shared" si="64"/>
        <v>0</v>
      </c>
      <c r="BF261" s="246">
        <f t="shared" si="65"/>
        <v>0</v>
      </c>
      <c r="BG261" s="246">
        <f t="shared" si="66"/>
        <v>0</v>
      </c>
      <c r="BH261" s="246">
        <f t="shared" si="67"/>
        <v>0</v>
      </c>
      <c r="BI261" s="246">
        <f t="shared" si="68"/>
        <v>0</v>
      </c>
      <c r="BJ261" s="138" t="s">
        <v>84</v>
      </c>
      <c r="BK261" s="246">
        <f t="shared" si="69"/>
        <v>0</v>
      </c>
      <c r="BL261" s="138" t="s">
        <v>193</v>
      </c>
      <c r="BM261" s="245" t="s">
        <v>632</v>
      </c>
    </row>
    <row r="262" spans="1:65" s="151" customFormat="1" ht="21.75" customHeight="1">
      <c r="A262" s="147"/>
      <c r="B262" s="148"/>
      <c r="C262" s="233" t="s">
        <v>633</v>
      </c>
      <c r="D262" s="233" t="s">
        <v>189</v>
      </c>
      <c r="E262" s="234" t="s">
        <v>634</v>
      </c>
      <c r="F262" s="235" t="s">
        <v>635</v>
      </c>
      <c r="G262" s="236" t="s">
        <v>192</v>
      </c>
      <c r="H262" s="237">
        <v>77.900000000000006</v>
      </c>
      <c r="I262" s="88"/>
      <c r="J262" s="238">
        <f t="shared" si="60"/>
        <v>0</v>
      </c>
      <c r="K262" s="239"/>
      <c r="L262" s="148"/>
      <c r="M262" s="240" t="s">
        <v>1</v>
      </c>
      <c r="N262" s="241" t="s">
        <v>42</v>
      </c>
      <c r="O262" s="242"/>
      <c r="P262" s="243">
        <f t="shared" si="61"/>
        <v>0</v>
      </c>
      <c r="Q262" s="243">
        <v>8.8999999999999999E-3</v>
      </c>
      <c r="R262" s="243">
        <f t="shared" si="62"/>
        <v>0.69331000000000009</v>
      </c>
      <c r="S262" s="243">
        <v>0</v>
      </c>
      <c r="T262" s="244">
        <f t="shared" si="63"/>
        <v>0</v>
      </c>
      <c r="U262" s="147"/>
      <c r="V262" s="147"/>
      <c r="W262" s="147"/>
      <c r="X262" s="147"/>
      <c r="Y262" s="147"/>
      <c r="Z262" s="147"/>
      <c r="AA262" s="147"/>
      <c r="AB262" s="147"/>
      <c r="AC262" s="147"/>
      <c r="AD262" s="147"/>
      <c r="AE262" s="147"/>
      <c r="AR262" s="245" t="s">
        <v>193</v>
      </c>
      <c r="AT262" s="245" t="s">
        <v>189</v>
      </c>
      <c r="AU262" s="245" t="s">
        <v>86</v>
      </c>
      <c r="AY262" s="138" t="s">
        <v>187</v>
      </c>
      <c r="BE262" s="246">
        <f t="shared" si="64"/>
        <v>0</v>
      </c>
      <c r="BF262" s="246">
        <f t="shared" si="65"/>
        <v>0</v>
      </c>
      <c r="BG262" s="246">
        <f t="shared" si="66"/>
        <v>0</v>
      </c>
      <c r="BH262" s="246">
        <f t="shared" si="67"/>
        <v>0</v>
      </c>
      <c r="BI262" s="246">
        <f t="shared" si="68"/>
        <v>0</v>
      </c>
      <c r="BJ262" s="138" t="s">
        <v>84</v>
      </c>
      <c r="BK262" s="246">
        <f t="shared" si="69"/>
        <v>0</v>
      </c>
      <c r="BL262" s="138" t="s">
        <v>193</v>
      </c>
      <c r="BM262" s="245" t="s">
        <v>636</v>
      </c>
    </row>
    <row r="263" spans="1:65" s="151" customFormat="1" ht="21.75" customHeight="1">
      <c r="A263" s="147"/>
      <c r="B263" s="148"/>
      <c r="C263" s="233" t="s">
        <v>637</v>
      </c>
      <c r="D263" s="233" t="s">
        <v>189</v>
      </c>
      <c r="E263" s="234" t="s">
        <v>638</v>
      </c>
      <c r="F263" s="235" t="s">
        <v>639</v>
      </c>
      <c r="G263" s="236" t="s">
        <v>192</v>
      </c>
      <c r="H263" s="237">
        <v>524.29999999999995</v>
      </c>
      <c r="I263" s="88"/>
      <c r="J263" s="238">
        <f t="shared" si="60"/>
        <v>0</v>
      </c>
      <c r="K263" s="239"/>
      <c r="L263" s="148"/>
      <c r="M263" s="240" t="s">
        <v>1</v>
      </c>
      <c r="N263" s="241" t="s">
        <v>42</v>
      </c>
      <c r="O263" s="242"/>
      <c r="P263" s="243">
        <f t="shared" si="61"/>
        <v>0</v>
      </c>
      <c r="Q263" s="243">
        <v>5.3400000000000001E-3</v>
      </c>
      <c r="R263" s="243">
        <f t="shared" si="62"/>
        <v>2.7997619999999999</v>
      </c>
      <c r="S263" s="243">
        <v>0</v>
      </c>
      <c r="T263" s="244">
        <f t="shared" si="63"/>
        <v>0</v>
      </c>
      <c r="U263" s="147"/>
      <c r="V263" s="147"/>
      <c r="W263" s="147"/>
      <c r="X263" s="147"/>
      <c r="Y263" s="147"/>
      <c r="Z263" s="147"/>
      <c r="AA263" s="147"/>
      <c r="AB263" s="147"/>
      <c r="AC263" s="147"/>
      <c r="AD263" s="147"/>
      <c r="AE263" s="147"/>
      <c r="AR263" s="245" t="s">
        <v>193</v>
      </c>
      <c r="AT263" s="245" t="s">
        <v>189</v>
      </c>
      <c r="AU263" s="245" t="s">
        <v>86</v>
      </c>
      <c r="AY263" s="138" t="s">
        <v>187</v>
      </c>
      <c r="BE263" s="246">
        <f t="shared" si="64"/>
        <v>0</v>
      </c>
      <c r="BF263" s="246">
        <f t="shared" si="65"/>
        <v>0</v>
      </c>
      <c r="BG263" s="246">
        <f t="shared" si="66"/>
        <v>0</v>
      </c>
      <c r="BH263" s="246">
        <f t="shared" si="67"/>
        <v>0</v>
      </c>
      <c r="BI263" s="246">
        <f t="shared" si="68"/>
        <v>0</v>
      </c>
      <c r="BJ263" s="138" t="s">
        <v>84</v>
      </c>
      <c r="BK263" s="246">
        <f t="shared" si="69"/>
        <v>0</v>
      </c>
      <c r="BL263" s="138" t="s">
        <v>193</v>
      </c>
      <c r="BM263" s="245" t="s">
        <v>640</v>
      </c>
    </row>
    <row r="264" spans="1:65" s="151" customFormat="1" ht="21.75" customHeight="1">
      <c r="A264" s="147"/>
      <c r="B264" s="148"/>
      <c r="C264" s="233" t="s">
        <v>641</v>
      </c>
      <c r="D264" s="233" t="s">
        <v>189</v>
      </c>
      <c r="E264" s="234" t="s">
        <v>642</v>
      </c>
      <c r="F264" s="235" t="s">
        <v>643</v>
      </c>
      <c r="G264" s="236" t="s">
        <v>192</v>
      </c>
      <c r="H264" s="237">
        <v>23.37</v>
      </c>
      <c r="I264" s="88"/>
      <c r="J264" s="238">
        <f t="shared" si="60"/>
        <v>0</v>
      </c>
      <c r="K264" s="239"/>
      <c r="L264" s="148"/>
      <c r="M264" s="240" t="s">
        <v>1</v>
      </c>
      <c r="N264" s="241" t="s">
        <v>42</v>
      </c>
      <c r="O264" s="242"/>
      <c r="P264" s="243">
        <f t="shared" si="61"/>
        <v>0</v>
      </c>
      <c r="Q264" s="243">
        <v>9.8999999999999999E-4</v>
      </c>
      <c r="R264" s="243">
        <f t="shared" si="62"/>
        <v>2.3136300000000002E-2</v>
      </c>
      <c r="S264" s="243">
        <v>0</v>
      </c>
      <c r="T264" s="244">
        <f t="shared" si="63"/>
        <v>0</v>
      </c>
      <c r="U264" s="147"/>
      <c r="V264" s="147"/>
      <c r="W264" s="147"/>
      <c r="X264" s="147"/>
      <c r="Y264" s="147"/>
      <c r="Z264" s="147"/>
      <c r="AA264" s="147"/>
      <c r="AB264" s="147"/>
      <c r="AC264" s="147"/>
      <c r="AD264" s="147"/>
      <c r="AE264" s="147"/>
      <c r="AR264" s="245" t="s">
        <v>193</v>
      </c>
      <c r="AT264" s="245" t="s">
        <v>189</v>
      </c>
      <c r="AU264" s="245" t="s">
        <v>86</v>
      </c>
      <c r="AY264" s="138" t="s">
        <v>187</v>
      </c>
      <c r="BE264" s="246">
        <f t="shared" si="64"/>
        <v>0</v>
      </c>
      <c r="BF264" s="246">
        <f t="shared" si="65"/>
        <v>0</v>
      </c>
      <c r="BG264" s="246">
        <f t="shared" si="66"/>
        <v>0</v>
      </c>
      <c r="BH264" s="246">
        <f t="shared" si="67"/>
        <v>0</v>
      </c>
      <c r="BI264" s="246">
        <f t="shared" si="68"/>
        <v>0</v>
      </c>
      <c r="BJ264" s="138" t="s">
        <v>84</v>
      </c>
      <c r="BK264" s="246">
        <f t="shared" si="69"/>
        <v>0</v>
      </c>
      <c r="BL264" s="138" t="s">
        <v>193</v>
      </c>
      <c r="BM264" s="245" t="s">
        <v>644</v>
      </c>
    </row>
    <row r="265" spans="1:65" s="151" customFormat="1" ht="21.75" customHeight="1">
      <c r="A265" s="147"/>
      <c r="B265" s="148"/>
      <c r="C265" s="233" t="s">
        <v>645</v>
      </c>
      <c r="D265" s="233" t="s">
        <v>189</v>
      </c>
      <c r="E265" s="234" t="s">
        <v>646</v>
      </c>
      <c r="F265" s="235" t="s">
        <v>647</v>
      </c>
      <c r="G265" s="236" t="s">
        <v>192</v>
      </c>
      <c r="H265" s="237">
        <v>101.27</v>
      </c>
      <c r="I265" s="88"/>
      <c r="J265" s="238">
        <f t="shared" si="60"/>
        <v>0</v>
      </c>
      <c r="K265" s="239"/>
      <c r="L265" s="148"/>
      <c r="M265" s="240" t="s">
        <v>1</v>
      </c>
      <c r="N265" s="241" t="s">
        <v>42</v>
      </c>
      <c r="O265" s="242"/>
      <c r="P265" s="243">
        <f t="shared" si="61"/>
        <v>0</v>
      </c>
      <c r="Q265" s="243">
        <v>1.58E-3</v>
      </c>
      <c r="R265" s="243">
        <f t="shared" si="62"/>
        <v>0.1600066</v>
      </c>
      <c r="S265" s="243">
        <v>0</v>
      </c>
      <c r="T265" s="244">
        <f t="shared" si="63"/>
        <v>0</v>
      </c>
      <c r="U265" s="147"/>
      <c r="V265" s="147"/>
      <c r="W265" s="147"/>
      <c r="X265" s="147"/>
      <c r="Y265" s="147"/>
      <c r="Z265" s="147"/>
      <c r="AA265" s="147"/>
      <c r="AB265" s="147"/>
      <c r="AC265" s="147"/>
      <c r="AD265" s="147"/>
      <c r="AE265" s="147"/>
      <c r="AR265" s="245" t="s">
        <v>193</v>
      </c>
      <c r="AT265" s="245" t="s">
        <v>189</v>
      </c>
      <c r="AU265" s="245" t="s">
        <v>86</v>
      </c>
      <c r="AY265" s="138" t="s">
        <v>187</v>
      </c>
      <c r="BE265" s="246">
        <f t="shared" si="64"/>
        <v>0</v>
      </c>
      <c r="BF265" s="246">
        <f t="shared" si="65"/>
        <v>0</v>
      </c>
      <c r="BG265" s="246">
        <f t="shared" si="66"/>
        <v>0</v>
      </c>
      <c r="BH265" s="246">
        <f t="shared" si="67"/>
        <v>0</v>
      </c>
      <c r="BI265" s="246">
        <f t="shared" si="68"/>
        <v>0</v>
      </c>
      <c r="BJ265" s="138" t="s">
        <v>84</v>
      </c>
      <c r="BK265" s="246">
        <f t="shared" si="69"/>
        <v>0</v>
      </c>
      <c r="BL265" s="138" t="s">
        <v>193</v>
      </c>
      <c r="BM265" s="245" t="s">
        <v>648</v>
      </c>
    </row>
    <row r="266" spans="1:65" s="151" customFormat="1" ht="21.75" customHeight="1">
      <c r="A266" s="147"/>
      <c r="B266" s="148"/>
      <c r="C266" s="233" t="s">
        <v>649</v>
      </c>
      <c r="D266" s="233" t="s">
        <v>189</v>
      </c>
      <c r="E266" s="234" t="s">
        <v>650</v>
      </c>
      <c r="F266" s="235" t="s">
        <v>651</v>
      </c>
      <c r="G266" s="236" t="s">
        <v>192</v>
      </c>
      <c r="H266" s="237">
        <v>20.004999999999999</v>
      </c>
      <c r="I266" s="88"/>
      <c r="J266" s="238">
        <f t="shared" si="60"/>
        <v>0</v>
      </c>
      <c r="K266" s="239"/>
      <c r="L266" s="148"/>
      <c r="M266" s="240" t="s">
        <v>1</v>
      </c>
      <c r="N266" s="241" t="s">
        <v>42</v>
      </c>
      <c r="O266" s="242"/>
      <c r="P266" s="243">
        <f t="shared" si="61"/>
        <v>0</v>
      </c>
      <c r="Q266" s="243">
        <v>4.0000000000000002E-4</v>
      </c>
      <c r="R266" s="243">
        <f t="shared" si="62"/>
        <v>8.0020000000000004E-3</v>
      </c>
      <c r="S266" s="243">
        <v>0</v>
      </c>
      <c r="T266" s="244">
        <f t="shared" si="63"/>
        <v>0</v>
      </c>
      <c r="U266" s="147"/>
      <c r="V266" s="147"/>
      <c r="W266" s="147"/>
      <c r="X266" s="147"/>
      <c r="Y266" s="147"/>
      <c r="Z266" s="147"/>
      <c r="AA266" s="147"/>
      <c r="AB266" s="147"/>
      <c r="AC266" s="147"/>
      <c r="AD266" s="147"/>
      <c r="AE266" s="147"/>
      <c r="AR266" s="245" t="s">
        <v>193</v>
      </c>
      <c r="AT266" s="245" t="s">
        <v>189</v>
      </c>
      <c r="AU266" s="245" t="s">
        <v>86</v>
      </c>
      <c r="AY266" s="138" t="s">
        <v>187</v>
      </c>
      <c r="BE266" s="246">
        <f t="shared" si="64"/>
        <v>0</v>
      </c>
      <c r="BF266" s="246">
        <f t="shared" si="65"/>
        <v>0</v>
      </c>
      <c r="BG266" s="246">
        <f t="shared" si="66"/>
        <v>0</v>
      </c>
      <c r="BH266" s="246">
        <f t="shared" si="67"/>
        <v>0</v>
      </c>
      <c r="BI266" s="246">
        <f t="shared" si="68"/>
        <v>0</v>
      </c>
      <c r="BJ266" s="138" t="s">
        <v>84</v>
      </c>
      <c r="BK266" s="246">
        <f t="shared" si="69"/>
        <v>0</v>
      </c>
      <c r="BL266" s="138" t="s">
        <v>193</v>
      </c>
      <c r="BM266" s="245" t="s">
        <v>652</v>
      </c>
    </row>
    <row r="267" spans="1:65" s="151" customFormat="1" ht="21.75" customHeight="1">
      <c r="A267" s="147"/>
      <c r="B267" s="148"/>
      <c r="C267" s="233" t="s">
        <v>653</v>
      </c>
      <c r="D267" s="233" t="s">
        <v>189</v>
      </c>
      <c r="E267" s="234" t="s">
        <v>654</v>
      </c>
      <c r="F267" s="235" t="s">
        <v>655</v>
      </c>
      <c r="G267" s="236" t="s">
        <v>192</v>
      </c>
      <c r="H267" s="237">
        <v>77.900000000000006</v>
      </c>
      <c r="I267" s="88"/>
      <c r="J267" s="238">
        <f t="shared" si="60"/>
        <v>0</v>
      </c>
      <c r="K267" s="239"/>
      <c r="L267" s="148"/>
      <c r="M267" s="240" t="s">
        <v>1</v>
      </c>
      <c r="N267" s="241" t="s">
        <v>42</v>
      </c>
      <c r="O267" s="242"/>
      <c r="P267" s="243">
        <f t="shared" si="61"/>
        <v>0</v>
      </c>
      <c r="Q267" s="243">
        <v>3.0300000000000001E-3</v>
      </c>
      <c r="R267" s="243">
        <f t="shared" si="62"/>
        <v>0.23603700000000002</v>
      </c>
      <c r="S267" s="243">
        <v>0</v>
      </c>
      <c r="T267" s="244">
        <f t="shared" si="63"/>
        <v>0</v>
      </c>
      <c r="U267" s="147"/>
      <c r="V267" s="147"/>
      <c r="W267" s="147"/>
      <c r="X267" s="147"/>
      <c r="Y267" s="147"/>
      <c r="Z267" s="147"/>
      <c r="AA267" s="147"/>
      <c r="AB267" s="147"/>
      <c r="AC267" s="147"/>
      <c r="AD267" s="147"/>
      <c r="AE267" s="147"/>
      <c r="AR267" s="245" t="s">
        <v>193</v>
      </c>
      <c r="AT267" s="245" t="s">
        <v>189</v>
      </c>
      <c r="AU267" s="245" t="s">
        <v>86</v>
      </c>
      <c r="AY267" s="138" t="s">
        <v>187</v>
      </c>
      <c r="BE267" s="246">
        <f t="shared" si="64"/>
        <v>0</v>
      </c>
      <c r="BF267" s="246">
        <f t="shared" si="65"/>
        <v>0</v>
      </c>
      <c r="BG267" s="246">
        <f t="shared" si="66"/>
        <v>0</v>
      </c>
      <c r="BH267" s="246">
        <f t="shared" si="67"/>
        <v>0</v>
      </c>
      <c r="BI267" s="246">
        <f t="shared" si="68"/>
        <v>0</v>
      </c>
      <c r="BJ267" s="138" t="s">
        <v>84</v>
      </c>
      <c r="BK267" s="246">
        <f t="shared" si="69"/>
        <v>0</v>
      </c>
      <c r="BL267" s="138" t="s">
        <v>193</v>
      </c>
      <c r="BM267" s="245" t="s">
        <v>656</v>
      </c>
    </row>
    <row r="268" spans="1:65" s="151" customFormat="1" ht="16.5" customHeight="1">
      <c r="A268" s="147"/>
      <c r="B268" s="148"/>
      <c r="C268" s="233" t="s">
        <v>657</v>
      </c>
      <c r="D268" s="233" t="s">
        <v>189</v>
      </c>
      <c r="E268" s="234" t="s">
        <v>658</v>
      </c>
      <c r="F268" s="235" t="s">
        <v>659</v>
      </c>
      <c r="G268" s="236" t="s">
        <v>660</v>
      </c>
      <c r="H268" s="237">
        <v>1</v>
      </c>
      <c r="I268" s="88"/>
      <c r="J268" s="238">
        <f t="shared" si="60"/>
        <v>0</v>
      </c>
      <c r="K268" s="239"/>
      <c r="L268" s="148"/>
      <c r="M268" s="240" t="s">
        <v>1</v>
      </c>
      <c r="N268" s="241" t="s">
        <v>42</v>
      </c>
      <c r="O268" s="242"/>
      <c r="P268" s="243">
        <f t="shared" si="61"/>
        <v>0</v>
      </c>
      <c r="Q268" s="243">
        <v>0</v>
      </c>
      <c r="R268" s="243">
        <f t="shared" si="62"/>
        <v>0</v>
      </c>
      <c r="S268" s="243">
        <v>0</v>
      </c>
      <c r="T268" s="244">
        <f t="shared" si="63"/>
        <v>0</v>
      </c>
      <c r="U268" s="147"/>
      <c r="V268" s="147"/>
      <c r="W268" s="147"/>
      <c r="X268" s="147"/>
      <c r="Y268" s="147"/>
      <c r="Z268" s="147"/>
      <c r="AA268" s="147"/>
      <c r="AB268" s="147"/>
      <c r="AC268" s="147"/>
      <c r="AD268" s="147"/>
      <c r="AE268" s="147"/>
      <c r="AR268" s="245" t="s">
        <v>193</v>
      </c>
      <c r="AT268" s="245" t="s">
        <v>189</v>
      </c>
      <c r="AU268" s="245" t="s">
        <v>86</v>
      </c>
      <c r="AY268" s="138" t="s">
        <v>187</v>
      </c>
      <c r="BE268" s="246">
        <f t="shared" si="64"/>
        <v>0</v>
      </c>
      <c r="BF268" s="246">
        <f t="shared" si="65"/>
        <v>0</v>
      </c>
      <c r="BG268" s="246">
        <f t="shared" si="66"/>
        <v>0</v>
      </c>
      <c r="BH268" s="246">
        <f t="shared" si="67"/>
        <v>0</v>
      </c>
      <c r="BI268" s="246">
        <f t="shared" si="68"/>
        <v>0</v>
      </c>
      <c r="BJ268" s="138" t="s">
        <v>84</v>
      </c>
      <c r="BK268" s="246">
        <f t="shared" si="69"/>
        <v>0</v>
      </c>
      <c r="BL268" s="138" t="s">
        <v>193</v>
      </c>
      <c r="BM268" s="245" t="s">
        <v>661</v>
      </c>
    </row>
    <row r="269" spans="1:65" s="151" customFormat="1" ht="21.75" customHeight="1">
      <c r="A269" s="147"/>
      <c r="B269" s="148"/>
      <c r="C269" s="233" t="s">
        <v>662</v>
      </c>
      <c r="D269" s="233" t="s">
        <v>189</v>
      </c>
      <c r="E269" s="234" t="s">
        <v>663</v>
      </c>
      <c r="F269" s="235" t="s">
        <v>664</v>
      </c>
      <c r="G269" s="236" t="s">
        <v>192</v>
      </c>
      <c r="H269" s="237">
        <v>62.2</v>
      </c>
      <c r="I269" s="88"/>
      <c r="J269" s="238">
        <f t="shared" si="60"/>
        <v>0</v>
      </c>
      <c r="K269" s="239"/>
      <c r="L269" s="148"/>
      <c r="M269" s="240" t="s">
        <v>1</v>
      </c>
      <c r="N269" s="241" t="s">
        <v>42</v>
      </c>
      <c r="O269" s="242"/>
      <c r="P269" s="243">
        <f t="shared" si="61"/>
        <v>0</v>
      </c>
      <c r="Q269" s="243">
        <v>0</v>
      </c>
      <c r="R269" s="243">
        <f t="shared" si="62"/>
        <v>0</v>
      </c>
      <c r="S269" s="243">
        <v>0</v>
      </c>
      <c r="T269" s="244">
        <f t="shared" si="63"/>
        <v>0</v>
      </c>
      <c r="U269" s="147"/>
      <c r="V269" s="147"/>
      <c r="W269" s="147"/>
      <c r="X269" s="147"/>
      <c r="Y269" s="147"/>
      <c r="Z269" s="147"/>
      <c r="AA269" s="147"/>
      <c r="AB269" s="147"/>
      <c r="AC269" s="147"/>
      <c r="AD269" s="147"/>
      <c r="AE269" s="147"/>
      <c r="AR269" s="245" t="s">
        <v>193</v>
      </c>
      <c r="AT269" s="245" t="s">
        <v>189</v>
      </c>
      <c r="AU269" s="245" t="s">
        <v>86</v>
      </c>
      <c r="AY269" s="138" t="s">
        <v>187</v>
      </c>
      <c r="BE269" s="246">
        <f t="shared" si="64"/>
        <v>0</v>
      </c>
      <c r="BF269" s="246">
        <f t="shared" si="65"/>
        <v>0</v>
      </c>
      <c r="BG269" s="246">
        <f t="shared" si="66"/>
        <v>0</v>
      </c>
      <c r="BH269" s="246">
        <f t="shared" si="67"/>
        <v>0</v>
      </c>
      <c r="BI269" s="246">
        <f t="shared" si="68"/>
        <v>0</v>
      </c>
      <c r="BJ269" s="138" t="s">
        <v>84</v>
      </c>
      <c r="BK269" s="246">
        <f t="shared" si="69"/>
        <v>0</v>
      </c>
      <c r="BL269" s="138" t="s">
        <v>193</v>
      </c>
      <c r="BM269" s="245" t="s">
        <v>665</v>
      </c>
    </row>
    <row r="270" spans="1:65" s="151" customFormat="1" ht="21.75" customHeight="1">
      <c r="A270" s="147"/>
      <c r="B270" s="148"/>
      <c r="C270" s="233" t="s">
        <v>666</v>
      </c>
      <c r="D270" s="233" t="s">
        <v>189</v>
      </c>
      <c r="E270" s="234" t="s">
        <v>667</v>
      </c>
      <c r="F270" s="235" t="s">
        <v>668</v>
      </c>
      <c r="G270" s="236" t="s">
        <v>197</v>
      </c>
      <c r="H270" s="237">
        <v>15</v>
      </c>
      <c r="I270" s="88"/>
      <c r="J270" s="238">
        <f t="shared" si="60"/>
        <v>0</v>
      </c>
      <c r="K270" s="239"/>
      <c r="L270" s="148"/>
      <c r="M270" s="240" t="s">
        <v>1</v>
      </c>
      <c r="N270" s="241" t="s">
        <v>42</v>
      </c>
      <c r="O270" s="242"/>
      <c r="P270" s="243">
        <f t="shared" si="61"/>
        <v>0</v>
      </c>
      <c r="Q270" s="243">
        <v>0</v>
      </c>
      <c r="R270" s="243">
        <f t="shared" si="62"/>
        <v>0</v>
      </c>
      <c r="S270" s="243">
        <v>2</v>
      </c>
      <c r="T270" s="244">
        <f t="shared" si="63"/>
        <v>30</v>
      </c>
      <c r="U270" s="147"/>
      <c r="V270" s="147"/>
      <c r="W270" s="147"/>
      <c r="X270" s="147"/>
      <c r="Y270" s="147"/>
      <c r="Z270" s="147"/>
      <c r="AA270" s="147"/>
      <c r="AB270" s="147"/>
      <c r="AC270" s="147"/>
      <c r="AD270" s="147"/>
      <c r="AE270" s="147"/>
      <c r="AR270" s="245" t="s">
        <v>193</v>
      </c>
      <c r="AT270" s="245" t="s">
        <v>189</v>
      </c>
      <c r="AU270" s="245" t="s">
        <v>86</v>
      </c>
      <c r="AY270" s="138" t="s">
        <v>187</v>
      </c>
      <c r="BE270" s="246">
        <f t="shared" si="64"/>
        <v>0</v>
      </c>
      <c r="BF270" s="246">
        <f t="shared" si="65"/>
        <v>0</v>
      </c>
      <c r="BG270" s="246">
        <f t="shared" si="66"/>
        <v>0</v>
      </c>
      <c r="BH270" s="246">
        <f t="shared" si="67"/>
        <v>0</v>
      </c>
      <c r="BI270" s="246">
        <f t="shared" si="68"/>
        <v>0</v>
      </c>
      <c r="BJ270" s="138" t="s">
        <v>84</v>
      </c>
      <c r="BK270" s="246">
        <f t="shared" si="69"/>
        <v>0</v>
      </c>
      <c r="BL270" s="138" t="s">
        <v>193</v>
      </c>
      <c r="BM270" s="245" t="s">
        <v>669</v>
      </c>
    </row>
    <row r="271" spans="1:65" s="220" customFormat="1" ht="22.9" customHeight="1">
      <c r="B271" s="221"/>
      <c r="D271" s="222" t="s">
        <v>76</v>
      </c>
      <c r="E271" s="231" t="s">
        <v>670</v>
      </c>
      <c r="F271" s="231" t="s">
        <v>671</v>
      </c>
      <c r="J271" s="232">
        <f>BK271</f>
        <v>0</v>
      </c>
      <c r="L271" s="221"/>
      <c r="M271" s="225"/>
      <c r="N271" s="226"/>
      <c r="O271" s="226"/>
      <c r="P271" s="227">
        <f>SUM(P272:P282)</f>
        <v>0</v>
      </c>
      <c r="Q271" s="226"/>
      <c r="R271" s="227">
        <f>SUM(R272:R282)</f>
        <v>0</v>
      </c>
      <c r="S271" s="226"/>
      <c r="T271" s="228">
        <f>SUM(T272:T282)</f>
        <v>0</v>
      </c>
      <c r="AR271" s="222" t="s">
        <v>84</v>
      </c>
      <c r="AT271" s="229" t="s">
        <v>76</v>
      </c>
      <c r="AU271" s="229" t="s">
        <v>84</v>
      </c>
      <c r="AY271" s="222" t="s">
        <v>187</v>
      </c>
      <c r="BK271" s="230">
        <f>SUM(BK272:BK282)</f>
        <v>0</v>
      </c>
    </row>
    <row r="272" spans="1:65" s="151" customFormat="1" ht="33" customHeight="1">
      <c r="A272" s="147"/>
      <c r="B272" s="148"/>
      <c r="C272" s="233" t="s">
        <v>672</v>
      </c>
      <c r="D272" s="233" t="s">
        <v>189</v>
      </c>
      <c r="E272" s="234" t="s">
        <v>673</v>
      </c>
      <c r="F272" s="235" t="s">
        <v>674</v>
      </c>
      <c r="G272" s="236" t="s">
        <v>205</v>
      </c>
      <c r="H272" s="237">
        <v>188.1</v>
      </c>
      <c r="I272" s="88"/>
      <c r="J272" s="238">
        <f t="shared" ref="J272:J282" si="70">ROUND(I272*H272,2)</f>
        <v>0</v>
      </c>
      <c r="K272" s="239"/>
      <c r="L272" s="148"/>
      <c r="M272" s="240" t="s">
        <v>1</v>
      </c>
      <c r="N272" s="241" t="s">
        <v>42</v>
      </c>
      <c r="O272" s="242"/>
      <c r="P272" s="243">
        <f t="shared" ref="P272:P282" si="71">O272*H272</f>
        <v>0</v>
      </c>
      <c r="Q272" s="243">
        <v>0</v>
      </c>
      <c r="R272" s="243">
        <f t="shared" ref="R272:R282" si="72">Q272*H272</f>
        <v>0</v>
      </c>
      <c r="S272" s="243">
        <v>0</v>
      </c>
      <c r="T272" s="244">
        <f t="shared" ref="T272:T282" si="73">S272*H272</f>
        <v>0</v>
      </c>
      <c r="U272" s="147"/>
      <c r="V272" s="147"/>
      <c r="W272" s="147"/>
      <c r="X272" s="147"/>
      <c r="Y272" s="147"/>
      <c r="Z272" s="147"/>
      <c r="AA272" s="147"/>
      <c r="AB272" s="147"/>
      <c r="AC272" s="147"/>
      <c r="AD272" s="147"/>
      <c r="AE272" s="147"/>
      <c r="AR272" s="245" t="s">
        <v>193</v>
      </c>
      <c r="AT272" s="245" t="s">
        <v>189</v>
      </c>
      <c r="AU272" s="245" t="s">
        <v>86</v>
      </c>
      <c r="AY272" s="138" t="s">
        <v>187</v>
      </c>
      <c r="BE272" s="246">
        <f t="shared" ref="BE272:BE282" si="74">IF(N272="základní",J272,0)</f>
        <v>0</v>
      </c>
      <c r="BF272" s="246">
        <f t="shared" ref="BF272:BF282" si="75">IF(N272="snížená",J272,0)</f>
        <v>0</v>
      </c>
      <c r="BG272" s="246">
        <f t="shared" ref="BG272:BG282" si="76">IF(N272="zákl. přenesená",J272,0)</f>
        <v>0</v>
      </c>
      <c r="BH272" s="246">
        <f t="shared" ref="BH272:BH282" si="77">IF(N272="sníž. přenesená",J272,0)</f>
        <v>0</v>
      </c>
      <c r="BI272" s="246">
        <f t="shared" ref="BI272:BI282" si="78">IF(N272="nulová",J272,0)</f>
        <v>0</v>
      </c>
      <c r="BJ272" s="138" t="s">
        <v>84</v>
      </c>
      <c r="BK272" s="246">
        <f t="shared" ref="BK272:BK282" si="79">ROUND(I272*H272,2)</f>
        <v>0</v>
      </c>
      <c r="BL272" s="138" t="s">
        <v>193</v>
      </c>
      <c r="BM272" s="245" t="s">
        <v>675</v>
      </c>
    </row>
    <row r="273" spans="1:65" s="151" customFormat="1" ht="21.75" customHeight="1">
      <c r="A273" s="147"/>
      <c r="B273" s="148"/>
      <c r="C273" s="233" t="s">
        <v>676</v>
      </c>
      <c r="D273" s="233" t="s">
        <v>189</v>
      </c>
      <c r="E273" s="234" t="s">
        <v>677</v>
      </c>
      <c r="F273" s="235" t="s">
        <v>678</v>
      </c>
      <c r="G273" s="236" t="s">
        <v>205</v>
      </c>
      <c r="H273" s="237">
        <v>188.1</v>
      </c>
      <c r="I273" s="88"/>
      <c r="J273" s="238">
        <f t="shared" si="70"/>
        <v>0</v>
      </c>
      <c r="K273" s="239"/>
      <c r="L273" s="148"/>
      <c r="M273" s="240" t="s">
        <v>1</v>
      </c>
      <c r="N273" s="241" t="s">
        <v>42</v>
      </c>
      <c r="O273" s="242"/>
      <c r="P273" s="243">
        <f t="shared" si="71"/>
        <v>0</v>
      </c>
      <c r="Q273" s="243">
        <v>0</v>
      </c>
      <c r="R273" s="243">
        <f t="shared" si="72"/>
        <v>0</v>
      </c>
      <c r="S273" s="243">
        <v>0</v>
      </c>
      <c r="T273" s="244">
        <f t="shared" si="73"/>
        <v>0</v>
      </c>
      <c r="U273" s="147"/>
      <c r="V273" s="147"/>
      <c r="W273" s="147"/>
      <c r="X273" s="147"/>
      <c r="Y273" s="147"/>
      <c r="Z273" s="147"/>
      <c r="AA273" s="147"/>
      <c r="AB273" s="147"/>
      <c r="AC273" s="147"/>
      <c r="AD273" s="147"/>
      <c r="AE273" s="147"/>
      <c r="AR273" s="245" t="s">
        <v>193</v>
      </c>
      <c r="AT273" s="245" t="s">
        <v>189</v>
      </c>
      <c r="AU273" s="245" t="s">
        <v>86</v>
      </c>
      <c r="AY273" s="138" t="s">
        <v>187</v>
      </c>
      <c r="BE273" s="246">
        <f t="shared" si="74"/>
        <v>0</v>
      </c>
      <c r="BF273" s="246">
        <f t="shared" si="75"/>
        <v>0</v>
      </c>
      <c r="BG273" s="246">
        <f t="shared" si="76"/>
        <v>0</v>
      </c>
      <c r="BH273" s="246">
        <f t="shared" si="77"/>
        <v>0</v>
      </c>
      <c r="BI273" s="246">
        <f t="shared" si="78"/>
        <v>0</v>
      </c>
      <c r="BJ273" s="138" t="s">
        <v>84</v>
      </c>
      <c r="BK273" s="246">
        <f t="shared" si="79"/>
        <v>0</v>
      </c>
      <c r="BL273" s="138" t="s">
        <v>193</v>
      </c>
      <c r="BM273" s="245" t="s">
        <v>679</v>
      </c>
    </row>
    <row r="274" spans="1:65" s="151" customFormat="1" ht="21.75" customHeight="1">
      <c r="A274" s="147"/>
      <c r="B274" s="148"/>
      <c r="C274" s="233" t="s">
        <v>680</v>
      </c>
      <c r="D274" s="233" t="s">
        <v>189</v>
      </c>
      <c r="E274" s="234" t="s">
        <v>681</v>
      </c>
      <c r="F274" s="235" t="s">
        <v>682</v>
      </c>
      <c r="G274" s="236" t="s">
        <v>205</v>
      </c>
      <c r="H274" s="237">
        <v>1692.9</v>
      </c>
      <c r="I274" s="88"/>
      <c r="J274" s="238">
        <f t="shared" si="70"/>
        <v>0</v>
      </c>
      <c r="K274" s="239"/>
      <c r="L274" s="148"/>
      <c r="M274" s="240" t="s">
        <v>1</v>
      </c>
      <c r="N274" s="241" t="s">
        <v>42</v>
      </c>
      <c r="O274" s="242"/>
      <c r="P274" s="243">
        <f t="shared" si="71"/>
        <v>0</v>
      </c>
      <c r="Q274" s="243">
        <v>0</v>
      </c>
      <c r="R274" s="243">
        <f t="shared" si="72"/>
        <v>0</v>
      </c>
      <c r="S274" s="243">
        <v>0</v>
      </c>
      <c r="T274" s="244">
        <f t="shared" si="73"/>
        <v>0</v>
      </c>
      <c r="U274" s="147"/>
      <c r="V274" s="147"/>
      <c r="W274" s="147"/>
      <c r="X274" s="147"/>
      <c r="Y274" s="147"/>
      <c r="Z274" s="147"/>
      <c r="AA274" s="147"/>
      <c r="AB274" s="147"/>
      <c r="AC274" s="147"/>
      <c r="AD274" s="147"/>
      <c r="AE274" s="147"/>
      <c r="AR274" s="245" t="s">
        <v>193</v>
      </c>
      <c r="AT274" s="245" t="s">
        <v>189</v>
      </c>
      <c r="AU274" s="245" t="s">
        <v>86</v>
      </c>
      <c r="AY274" s="138" t="s">
        <v>187</v>
      </c>
      <c r="BE274" s="246">
        <f t="shared" si="74"/>
        <v>0</v>
      </c>
      <c r="BF274" s="246">
        <f t="shared" si="75"/>
        <v>0</v>
      </c>
      <c r="BG274" s="246">
        <f t="shared" si="76"/>
        <v>0</v>
      </c>
      <c r="BH274" s="246">
        <f t="shared" si="77"/>
        <v>0</v>
      </c>
      <c r="BI274" s="246">
        <f t="shared" si="78"/>
        <v>0</v>
      </c>
      <c r="BJ274" s="138" t="s">
        <v>84</v>
      </c>
      <c r="BK274" s="246">
        <f t="shared" si="79"/>
        <v>0</v>
      </c>
      <c r="BL274" s="138" t="s">
        <v>193</v>
      </c>
      <c r="BM274" s="245" t="s">
        <v>683</v>
      </c>
    </row>
    <row r="275" spans="1:65" s="151" customFormat="1" ht="33" customHeight="1">
      <c r="A275" s="147"/>
      <c r="B275" s="148"/>
      <c r="C275" s="233" t="s">
        <v>684</v>
      </c>
      <c r="D275" s="233" t="s">
        <v>189</v>
      </c>
      <c r="E275" s="234" t="s">
        <v>685</v>
      </c>
      <c r="F275" s="235" t="s">
        <v>686</v>
      </c>
      <c r="G275" s="236" t="s">
        <v>205</v>
      </c>
      <c r="H275" s="237">
        <v>41.85</v>
      </c>
      <c r="I275" s="88"/>
      <c r="J275" s="238">
        <f t="shared" si="70"/>
        <v>0</v>
      </c>
      <c r="K275" s="239"/>
      <c r="L275" s="148"/>
      <c r="M275" s="240" t="s">
        <v>1</v>
      </c>
      <c r="N275" s="241" t="s">
        <v>42</v>
      </c>
      <c r="O275" s="242"/>
      <c r="P275" s="243">
        <f t="shared" si="71"/>
        <v>0</v>
      </c>
      <c r="Q275" s="243">
        <v>0</v>
      </c>
      <c r="R275" s="243">
        <f t="shared" si="72"/>
        <v>0</v>
      </c>
      <c r="S275" s="243">
        <v>0</v>
      </c>
      <c r="T275" s="244">
        <f t="shared" si="73"/>
        <v>0</v>
      </c>
      <c r="U275" s="147"/>
      <c r="V275" s="147"/>
      <c r="W275" s="147"/>
      <c r="X275" s="147"/>
      <c r="Y275" s="147"/>
      <c r="Z275" s="147"/>
      <c r="AA275" s="147"/>
      <c r="AB275" s="147"/>
      <c r="AC275" s="147"/>
      <c r="AD275" s="147"/>
      <c r="AE275" s="147"/>
      <c r="AR275" s="245" t="s">
        <v>193</v>
      </c>
      <c r="AT275" s="245" t="s">
        <v>189</v>
      </c>
      <c r="AU275" s="245" t="s">
        <v>86</v>
      </c>
      <c r="AY275" s="138" t="s">
        <v>187</v>
      </c>
      <c r="BE275" s="246">
        <f t="shared" si="74"/>
        <v>0</v>
      </c>
      <c r="BF275" s="246">
        <f t="shared" si="75"/>
        <v>0</v>
      </c>
      <c r="BG275" s="246">
        <f t="shared" si="76"/>
        <v>0</v>
      </c>
      <c r="BH275" s="246">
        <f t="shared" si="77"/>
        <v>0</v>
      </c>
      <c r="BI275" s="246">
        <f t="shared" si="78"/>
        <v>0</v>
      </c>
      <c r="BJ275" s="138" t="s">
        <v>84</v>
      </c>
      <c r="BK275" s="246">
        <f t="shared" si="79"/>
        <v>0</v>
      </c>
      <c r="BL275" s="138" t="s">
        <v>193</v>
      </c>
      <c r="BM275" s="245" t="s">
        <v>687</v>
      </c>
    </row>
    <row r="276" spans="1:65" s="151" customFormat="1" ht="33" customHeight="1">
      <c r="A276" s="147"/>
      <c r="B276" s="148"/>
      <c r="C276" s="233" t="s">
        <v>688</v>
      </c>
      <c r="D276" s="233" t="s">
        <v>189</v>
      </c>
      <c r="E276" s="234" t="s">
        <v>689</v>
      </c>
      <c r="F276" s="235" t="s">
        <v>690</v>
      </c>
      <c r="G276" s="236" t="s">
        <v>205</v>
      </c>
      <c r="H276" s="237">
        <v>3.74</v>
      </c>
      <c r="I276" s="88"/>
      <c r="J276" s="238">
        <f t="shared" si="70"/>
        <v>0</v>
      </c>
      <c r="K276" s="239"/>
      <c r="L276" s="148"/>
      <c r="M276" s="240" t="s">
        <v>1</v>
      </c>
      <c r="N276" s="241" t="s">
        <v>42</v>
      </c>
      <c r="O276" s="242"/>
      <c r="P276" s="243">
        <f t="shared" si="71"/>
        <v>0</v>
      </c>
      <c r="Q276" s="243">
        <v>0</v>
      </c>
      <c r="R276" s="243">
        <f t="shared" si="72"/>
        <v>0</v>
      </c>
      <c r="S276" s="243">
        <v>0</v>
      </c>
      <c r="T276" s="244">
        <f t="shared" si="73"/>
        <v>0</v>
      </c>
      <c r="U276" s="147"/>
      <c r="V276" s="147"/>
      <c r="W276" s="147"/>
      <c r="X276" s="147"/>
      <c r="Y276" s="147"/>
      <c r="Z276" s="147"/>
      <c r="AA276" s="147"/>
      <c r="AB276" s="147"/>
      <c r="AC276" s="147"/>
      <c r="AD276" s="147"/>
      <c r="AE276" s="147"/>
      <c r="AR276" s="245" t="s">
        <v>193</v>
      </c>
      <c r="AT276" s="245" t="s">
        <v>189</v>
      </c>
      <c r="AU276" s="245" t="s">
        <v>86</v>
      </c>
      <c r="AY276" s="138" t="s">
        <v>187</v>
      </c>
      <c r="BE276" s="246">
        <f t="shared" si="74"/>
        <v>0</v>
      </c>
      <c r="BF276" s="246">
        <f t="shared" si="75"/>
        <v>0</v>
      </c>
      <c r="BG276" s="246">
        <f t="shared" si="76"/>
        <v>0</v>
      </c>
      <c r="BH276" s="246">
        <f t="shared" si="77"/>
        <v>0</v>
      </c>
      <c r="BI276" s="246">
        <f t="shared" si="78"/>
        <v>0</v>
      </c>
      <c r="BJ276" s="138" t="s">
        <v>84</v>
      </c>
      <c r="BK276" s="246">
        <f t="shared" si="79"/>
        <v>0</v>
      </c>
      <c r="BL276" s="138" t="s">
        <v>193</v>
      </c>
      <c r="BM276" s="245" t="s">
        <v>691</v>
      </c>
    </row>
    <row r="277" spans="1:65" s="151" customFormat="1" ht="33" customHeight="1">
      <c r="A277" s="147"/>
      <c r="B277" s="148"/>
      <c r="C277" s="233" t="s">
        <v>692</v>
      </c>
      <c r="D277" s="233" t="s">
        <v>189</v>
      </c>
      <c r="E277" s="234" t="s">
        <v>693</v>
      </c>
      <c r="F277" s="235" t="s">
        <v>694</v>
      </c>
      <c r="G277" s="236" t="s">
        <v>205</v>
      </c>
      <c r="H277" s="237">
        <v>2.7989999999999999</v>
      </c>
      <c r="I277" s="88"/>
      <c r="J277" s="238">
        <f t="shared" si="70"/>
        <v>0</v>
      </c>
      <c r="K277" s="239"/>
      <c r="L277" s="148"/>
      <c r="M277" s="240" t="s">
        <v>1</v>
      </c>
      <c r="N277" s="241" t="s">
        <v>42</v>
      </c>
      <c r="O277" s="242"/>
      <c r="P277" s="243">
        <f t="shared" si="71"/>
        <v>0</v>
      </c>
      <c r="Q277" s="243">
        <v>0</v>
      </c>
      <c r="R277" s="243">
        <f t="shared" si="72"/>
        <v>0</v>
      </c>
      <c r="S277" s="243">
        <v>0</v>
      </c>
      <c r="T277" s="244">
        <f t="shared" si="73"/>
        <v>0</v>
      </c>
      <c r="U277" s="147"/>
      <c r="V277" s="147"/>
      <c r="W277" s="147"/>
      <c r="X277" s="147"/>
      <c r="Y277" s="147"/>
      <c r="Z277" s="147"/>
      <c r="AA277" s="147"/>
      <c r="AB277" s="147"/>
      <c r="AC277" s="147"/>
      <c r="AD277" s="147"/>
      <c r="AE277" s="147"/>
      <c r="AR277" s="245" t="s">
        <v>193</v>
      </c>
      <c r="AT277" s="245" t="s">
        <v>189</v>
      </c>
      <c r="AU277" s="245" t="s">
        <v>86</v>
      </c>
      <c r="AY277" s="138" t="s">
        <v>187</v>
      </c>
      <c r="BE277" s="246">
        <f t="shared" si="74"/>
        <v>0</v>
      </c>
      <c r="BF277" s="246">
        <f t="shared" si="75"/>
        <v>0</v>
      </c>
      <c r="BG277" s="246">
        <f t="shared" si="76"/>
        <v>0</v>
      </c>
      <c r="BH277" s="246">
        <f t="shared" si="77"/>
        <v>0</v>
      </c>
      <c r="BI277" s="246">
        <f t="shared" si="78"/>
        <v>0</v>
      </c>
      <c r="BJ277" s="138" t="s">
        <v>84</v>
      </c>
      <c r="BK277" s="246">
        <f t="shared" si="79"/>
        <v>0</v>
      </c>
      <c r="BL277" s="138" t="s">
        <v>193</v>
      </c>
      <c r="BM277" s="245" t="s">
        <v>695</v>
      </c>
    </row>
    <row r="278" spans="1:65" s="151" customFormat="1" ht="33" customHeight="1">
      <c r="A278" s="147"/>
      <c r="B278" s="148"/>
      <c r="C278" s="233" t="s">
        <v>696</v>
      </c>
      <c r="D278" s="233" t="s">
        <v>189</v>
      </c>
      <c r="E278" s="234" t="s">
        <v>697</v>
      </c>
      <c r="F278" s="235" t="s">
        <v>698</v>
      </c>
      <c r="G278" s="236" t="s">
        <v>205</v>
      </c>
      <c r="H278" s="237">
        <v>65.462000000000003</v>
      </c>
      <c r="I278" s="88"/>
      <c r="J278" s="238">
        <f t="shared" si="70"/>
        <v>0</v>
      </c>
      <c r="K278" s="239"/>
      <c r="L278" s="148"/>
      <c r="M278" s="240" t="s">
        <v>1</v>
      </c>
      <c r="N278" s="241" t="s">
        <v>42</v>
      </c>
      <c r="O278" s="242"/>
      <c r="P278" s="243">
        <f t="shared" si="71"/>
        <v>0</v>
      </c>
      <c r="Q278" s="243">
        <v>0</v>
      </c>
      <c r="R278" s="243">
        <f t="shared" si="72"/>
        <v>0</v>
      </c>
      <c r="S278" s="243">
        <v>0</v>
      </c>
      <c r="T278" s="244">
        <f t="shared" si="73"/>
        <v>0</v>
      </c>
      <c r="U278" s="147"/>
      <c r="V278" s="147"/>
      <c r="W278" s="147"/>
      <c r="X278" s="147"/>
      <c r="Y278" s="147"/>
      <c r="Z278" s="147"/>
      <c r="AA278" s="147"/>
      <c r="AB278" s="147"/>
      <c r="AC278" s="147"/>
      <c r="AD278" s="147"/>
      <c r="AE278" s="147"/>
      <c r="AR278" s="245" t="s">
        <v>193</v>
      </c>
      <c r="AT278" s="245" t="s">
        <v>189</v>
      </c>
      <c r="AU278" s="245" t="s">
        <v>86</v>
      </c>
      <c r="AY278" s="138" t="s">
        <v>187</v>
      </c>
      <c r="BE278" s="246">
        <f t="shared" si="74"/>
        <v>0</v>
      </c>
      <c r="BF278" s="246">
        <f t="shared" si="75"/>
        <v>0</v>
      </c>
      <c r="BG278" s="246">
        <f t="shared" si="76"/>
        <v>0</v>
      </c>
      <c r="BH278" s="246">
        <f t="shared" si="77"/>
        <v>0</v>
      </c>
      <c r="BI278" s="246">
        <f t="shared" si="78"/>
        <v>0</v>
      </c>
      <c r="BJ278" s="138" t="s">
        <v>84</v>
      </c>
      <c r="BK278" s="246">
        <f t="shared" si="79"/>
        <v>0</v>
      </c>
      <c r="BL278" s="138" t="s">
        <v>193</v>
      </c>
      <c r="BM278" s="245" t="s">
        <v>699</v>
      </c>
    </row>
    <row r="279" spans="1:65" s="151" customFormat="1" ht="33" customHeight="1">
      <c r="A279" s="147"/>
      <c r="B279" s="148"/>
      <c r="C279" s="233" t="s">
        <v>700</v>
      </c>
      <c r="D279" s="233" t="s">
        <v>189</v>
      </c>
      <c r="E279" s="234" t="s">
        <v>701</v>
      </c>
      <c r="F279" s="235" t="s">
        <v>702</v>
      </c>
      <c r="G279" s="236" t="s">
        <v>205</v>
      </c>
      <c r="H279" s="237">
        <v>0.70599999999999996</v>
      </c>
      <c r="I279" s="88"/>
      <c r="J279" s="238">
        <f t="shared" si="70"/>
        <v>0</v>
      </c>
      <c r="K279" s="239"/>
      <c r="L279" s="148"/>
      <c r="M279" s="240" t="s">
        <v>1</v>
      </c>
      <c r="N279" s="241" t="s">
        <v>42</v>
      </c>
      <c r="O279" s="242"/>
      <c r="P279" s="243">
        <f t="shared" si="71"/>
        <v>0</v>
      </c>
      <c r="Q279" s="243">
        <v>0</v>
      </c>
      <c r="R279" s="243">
        <f t="shared" si="72"/>
        <v>0</v>
      </c>
      <c r="S279" s="243">
        <v>0</v>
      </c>
      <c r="T279" s="244">
        <f t="shared" si="73"/>
        <v>0</v>
      </c>
      <c r="U279" s="147"/>
      <c r="V279" s="147"/>
      <c r="W279" s="147"/>
      <c r="X279" s="147"/>
      <c r="Y279" s="147"/>
      <c r="Z279" s="147"/>
      <c r="AA279" s="147"/>
      <c r="AB279" s="147"/>
      <c r="AC279" s="147"/>
      <c r="AD279" s="147"/>
      <c r="AE279" s="147"/>
      <c r="AR279" s="245" t="s">
        <v>193</v>
      </c>
      <c r="AT279" s="245" t="s">
        <v>189</v>
      </c>
      <c r="AU279" s="245" t="s">
        <v>86</v>
      </c>
      <c r="AY279" s="138" t="s">
        <v>187</v>
      </c>
      <c r="BE279" s="246">
        <f t="shared" si="74"/>
        <v>0</v>
      </c>
      <c r="BF279" s="246">
        <f t="shared" si="75"/>
        <v>0</v>
      </c>
      <c r="BG279" s="246">
        <f t="shared" si="76"/>
        <v>0</v>
      </c>
      <c r="BH279" s="246">
        <f t="shared" si="77"/>
        <v>0</v>
      </c>
      <c r="BI279" s="246">
        <f t="shared" si="78"/>
        <v>0</v>
      </c>
      <c r="BJ279" s="138" t="s">
        <v>84</v>
      </c>
      <c r="BK279" s="246">
        <f t="shared" si="79"/>
        <v>0</v>
      </c>
      <c r="BL279" s="138" t="s">
        <v>193</v>
      </c>
      <c r="BM279" s="245" t="s">
        <v>703</v>
      </c>
    </row>
    <row r="280" spans="1:65" s="151" customFormat="1" ht="33" customHeight="1">
      <c r="A280" s="147"/>
      <c r="B280" s="148"/>
      <c r="C280" s="233" t="s">
        <v>704</v>
      </c>
      <c r="D280" s="233" t="s">
        <v>189</v>
      </c>
      <c r="E280" s="234" t="s">
        <v>705</v>
      </c>
      <c r="F280" s="235" t="s">
        <v>706</v>
      </c>
      <c r="G280" s="236" t="s">
        <v>205</v>
      </c>
      <c r="H280" s="237">
        <v>0.35</v>
      </c>
      <c r="I280" s="88"/>
      <c r="J280" s="238">
        <f t="shared" si="70"/>
        <v>0</v>
      </c>
      <c r="K280" s="239"/>
      <c r="L280" s="148"/>
      <c r="M280" s="240" t="s">
        <v>1</v>
      </c>
      <c r="N280" s="241" t="s">
        <v>42</v>
      </c>
      <c r="O280" s="242"/>
      <c r="P280" s="243">
        <f t="shared" si="71"/>
        <v>0</v>
      </c>
      <c r="Q280" s="243">
        <v>0</v>
      </c>
      <c r="R280" s="243">
        <f t="shared" si="72"/>
        <v>0</v>
      </c>
      <c r="S280" s="243">
        <v>0</v>
      </c>
      <c r="T280" s="244">
        <f t="shared" si="73"/>
        <v>0</v>
      </c>
      <c r="U280" s="147"/>
      <c r="V280" s="147"/>
      <c r="W280" s="147"/>
      <c r="X280" s="147"/>
      <c r="Y280" s="147"/>
      <c r="Z280" s="147"/>
      <c r="AA280" s="147"/>
      <c r="AB280" s="147"/>
      <c r="AC280" s="147"/>
      <c r="AD280" s="147"/>
      <c r="AE280" s="147"/>
      <c r="AR280" s="245" t="s">
        <v>193</v>
      </c>
      <c r="AT280" s="245" t="s">
        <v>189</v>
      </c>
      <c r="AU280" s="245" t="s">
        <v>86</v>
      </c>
      <c r="AY280" s="138" t="s">
        <v>187</v>
      </c>
      <c r="BE280" s="246">
        <f t="shared" si="74"/>
        <v>0</v>
      </c>
      <c r="BF280" s="246">
        <f t="shared" si="75"/>
        <v>0</v>
      </c>
      <c r="BG280" s="246">
        <f t="shared" si="76"/>
        <v>0</v>
      </c>
      <c r="BH280" s="246">
        <f t="shared" si="77"/>
        <v>0</v>
      </c>
      <c r="BI280" s="246">
        <f t="shared" si="78"/>
        <v>0</v>
      </c>
      <c r="BJ280" s="138" t="s">
        <v>84</v>
      </c>
      <c r="BK280" s="246">
        <f t="shared" si="79"/>
        <v>0</v>
      </c>
      <c r="BL280" s="138" t="s">
        <v>193</v>
      </c>
      <c r="BM280" s="245" t="s">
        <v>707</v>
      </c>
    </row>
    <row r="281" spans="1:65" s="151" customFormat="1" ht="33" customHeight="1">
      <c r="A281" s="147"/>
      <c r="B281" s="148"/>
      <c r="C281" s="233" t="s">
        <v>708</v>
      </c>
      <c r="D281" s="233" t="s">
        <v>189</v>
      </c>
      <c r="E281" s="234" t="s">
        <v>709</v>
      </c>
      <c r="F281" s="235" t="s">
        <v>710</v>
      </c>
      <c r="G281" s="236" t="s">
        <v>205</v>
      </c>
      <c r="H281" s="237">
        <v>43.192999999999998</v>
      </c>
      <c r="I281" s="88"/>
      <c r="J281" s="238">
        <f t="shared" si="70"/>
        <v>0</v>
      </c>
      <c r="K281" s="239"/>
      <c r="L281" s="148"/>
      <c r="M281" s="240" t="s">
        <v>1</v>
      </c>
      <c r="N281" s="241" t="s">
        <v>42</v>
      </c>
      <c r="O281" s="242"/>
      <c r="P281" s="243">
        <f t="shared" si="71"/>
        <v>0</v>
      </c>
      <c r="Q281" s="243">
        <v>0</v>
      </c>
      <c r="R281" s="243">
        <f t="shared" si="72"/>
        <v>0</v>
      </c>
      <c r="S281" s="243">
        <v>0</v>
      </c>
      <c r="T281" s="244">
        <f t="shared" si="73"/>
        <v>0</v>
      </c>
      <c r="U281" s="147"/>
      <c r="V281" s="147"/>
      <c r="W281" s="147"/>
      <c r="X281" s="147"/>
      <c r="Y281" s="147"/>
      <c r="Z281" s="147"/>
      <c r="AA281" s="147"/>
      <c r="AB281" s="147"/>
      <c r="AC281" s="147"/>
      <c r="AD281" s="147"/>
      <c r="AE281" s="147"/>
      <c r="AR281" s="245" t="s">
        <v>193</v>
      </c>
      <c r="AT281" s="245" t="s">
        <v>189</v>
      </c>
      <c r="AU281" s="245" t="s">
        <v>86</v>
      </c>
      <c r="AY281" s="138" t="s">
        <v>187</v>
      </c>
      <c r="BE281" s="246">
        <f t="shared" si="74"/>
        <v>0</v>
      </c>
      <c r="BF281" s="246">
        <f t="shared" si="75"/>
        <v>0</v>
      </c>
      <c r="BG281" s="246">
        <f t="shared" si="76"/>
        <v>0</v>
      </c>
      <c r="BH281" s="246">
        <f t="shared" si="77"/>
        <v>0</v>
      </c>
      <c r="BI281" s="246">
        <f t="shared" si="78"/>
        <v>0</v>
      </c>
      <c r="BJ281" s="138" t="s">
        <v>84</v>
      </c>
      <c r="BK281" s="246">
        <f t="shared" si="79"/>
        <v>0</v>
      </c>
      <c r="BL281" s="138" t="s">
        <v>193</v>
      </c>
      <c r="BM281" s="245" t="s">
        <v>711</v>
      </c>
    </row>
    <row r="282" spans="1:65" s="151" customFormat="1" ht="33" customHeight="1">
      <c r="A282" s="147"/>
      <c r="B282" s="148"/>
      <c r="C282" s="233" t="s">
        <v>712</v>
      </c>
      <c r="D282" s="233" t="s">
        <v>189</v>
      </c>
      <c r="E282" s="234" t="s">
        <v>713</v>
      </c>
      <c r="F282" s="235" t="s">
        <v>714</v>
      </c>
      <c r="G282" s="236" t="s">
        <v>205</v>
      </c>
      <c r="H282" s="237">
        <v>30</v>
      </c>
      <c r="I282" s="88"/>
      <c r="J282" s="238">
        <f t="shared" si="70"/>
        <v>0</v>
      </c>
      <c r="K282" s="239"/>
      <c r="L282" s="148"/>
      <c r="M282" s="240" t="s">
        <v>1</v>
      </c>
      <c r="N282" s="241" t="s">
        <v>42</v>
      </c>
      <c r="O282" s="242"/>
      <c r="P282" s="243">
        <f t="shared" si="71"/>
        <v>0</v>
      </c>
      <c r="Q282" s="243">
        <v>0</v>
      </c>
      <c r="R282" s="243">
        <f t="shared" si="72"/>
        <v>0</v>
      </c>
      <c r="S282" s="243">
        <v>0</v>
      </c>
      <c r="T282" s="244">
        <f t="shared" si="73"/>
        <v>0</v>
      </c>
      <c r="U282" s="147"/>
      <c r="V282" s="147"/>
      <c r="W282" s="147"/>
      <c r="X282" s="147"/>
      <c r="Y282" s="147"/>
      <c r="Z282" s="147"/>
      <c r="AA282" s="147"/>
      <c r="AB282" s="147"/>
      <c r="AC282" s="147"/>
      <c r="AD282" s="147"/>
      <c r="AE282" s="147"/>
      <c r="AR282" s="245" t="s">
        <v>193</v>
      </c>
      <c r="AT282" s="245" t="s">
        <v>189</v>
      </c>
      <c r="AU282" s="245" t="s">
        <v>86</v>
      </c>
      <c r="AY282" s="138" t="s">
        <v>187</v>
      </c>
      <c r="BE282" s="246">
        <f t="shared" si="74"/>
        <v>0</v>
      </c>
      <c r="BF282" s="246">
        <f t="shared" si="75"/>
        <v>0</v>
      </c>
      <c r="BG282" s="246">
        <f t="shared" si="76"/>
        <v>0</v>
      </c>
      <c r="BH282" s="246">
        <f t="shared" si="77"/>
        <v>0</v>
      </c>
      <c r="BI282" s="246">
        <f t="shared" si="78"/>
        <v>0</v>
      </c>
      <c r="BJ282" s="138" t="s">
        <v>84</v>
      </c>
      <c r="BK282" s="246">
        <f t="shared" si="79"/>
        <v>0</v>
      </c>
      <c r="BL282" s="138" t="s">
        <v>193</v>
      </c>
      <c r="BM282" s="245" t="s">
        <v>715</v>
      </c>
    </row>
    <row r="283" spans="1:65" s="220" customFormat="1" ht="22.9" customHeight="1">
      <c r="B283" s="221"/>
      <c r="D283" s="222" t="s">
        <v>76</v>
      </c>
      <c r="E283" s="231" t="s">
        <v>716</v>
      </c>
      <c r="F283" s="231" t="s">
        <v>717</v>
      </c>
      <c r="J283" s="232">
        <f>BK283</f>
        <v>0</v>
      </c>
      <c r="L283" s="221"/>
      <c r="M283" s="225"/>
      <c r="N283" s="226"/>
      <c r="O283" s="226"/>
      <c r="P283" s="227">
        <f>P284</f>
        <v>0</v>
      </c>
      <c r="Q283" s="226"/>
      <c r="R283" s="227">
        <f>R284</f>
        <v>0</v>
      </c>
      <c r="S283" s="226"/>
      <c r="T283" s="228">
        <f>T284</f>
        <v>0</v>
      </c>
      <c r="AR283" s="222" t="s">
        <v>84</v>
      </c>
      <c r="AT283" s="229" t="s">
        <v>76</v>
      </c>
      <c r="AU283" s="229" t="s">
        <v>84</v>
      </c>
      <c r="AY283" s="222" t="s">
        <v>187</v>
      </c>
      <c r="BK283" s="230">
        <f>BK284</f>
        <v>0</v>
      </c>
    </row>
    <row r="284" spans="1:65" s="151" customFormat="1" ht="16.5" customHeight="1">
      <c r="A284" s="147"/>
      <c r="B284" s="148"/>
      <c r="C284" s="233" t="s">
        <v>718</v>
      </c>
      <c r="D284" s="233" t="s">
        <v>189</v>
      </c>
      <c r="E284" s="234" t="s">
        <v>719</v>
      </c>
      <c r="F284" s="235" t="s">
        <v>720</v>
      </c>
      <c r="G284" s="236" t="s">
        <v>205</v>
      </c>
      <c r="H284" s="237">
        <v>283.74299999999999</v>
      </c>
      <c r="I284" s="88"/>
      <c r="J284" s="238">
        <f>ROUND(I284*H284,2)</f>
        <v>0</v>
      </c>
      <c r="K284" s="239"/>
      <c r="L284" s="148"/>
      <c r="M284" s="240" t="s">
        <v>1</v>
      </c>
      <c r="N284" s="241" t="s">
        <v>42</v>
      </c>
      <c r="O284" s="242"/>
      <c r="P284" s="243">
        <f>O284*H284</f>
        <v>0</v>
      </c>
      <c r="Q284" s="243">
        <v>0</v>
      </c>
      <c r="R284" s="243">
        <f>Q284*H284</f>
        <v>0</v>
      </c>
      <c r="S284" s="243">
        <v>0</v>
      </c>
      <c r="T284" s="244">
        <f>S284*H284</f>
        <v>0</v>
      </c>
      <c r="U284" s="147"/>
      <c r="V284" s="147"/>
      <c r="W284" s="147"/>
      <c r="X284" s="147"/>
      <c r="Y284" s="147"/>
      <c r="Z284" s="147"/>
      <c r="AA284" s="147"/>
      <c r="AB284" s="147"/>
      <c r="AC284" s="147"/>
      <c r="AD284" s="147"/>
      <c r="AE284" s="147"/>
      <c r="AR284" s="245" t="s">
        <v>193</v>
      </c>
      <c r="AT284" s="245" t="s">
        <v>189</v>
      </c>
      <c r="AU284" s="245" t="s">
        <v>86</v>
      </c>
      <c r="AY284" s="138" t="s">
        <v>187</v>
      </c>
      <c r="BE284" s="246">
        <f>IF(N284="základní",J284,0)</f>
        <v>0</v>
      </c>
      <c r="BF284" s="246">
        <f>IF(N284="snížená",J284,0)</f>
        <v>0</v>
      </c>
      <c r="BG284" s="246">
        <f>IF(N284="zákl. přenesená",J284,0)</f>
        <v>0</v>
      </c>
      <c r="BH284" s="246">
        <f>IF(N284="sníž. přenesená",J284,0)</f>
        <v>0</v>
      </c>
      <c r="BI284" s="246">
        <f>IF(N284="nulová",J284,0)</f>
        <v>0</v>
      </c>
      <c r="BJ284" s="138" t="s">
        <v>84</v>
      </c>
      <c r="BK284" s="246">
        <f>ROUND(I284*H284,2)</f>
        <v>0</v>
      </c>
      <c r="BL284" s="138" t="s">
        <v>193</v>
      </c>
      <c r="BM284" s="245" t="s">
        <v>721</v>
      </c>
    </row>
    <row r="285" spans="1:65" s="220" customFormat="1" ht="25.9" customHeight="1">
      <c r="B285" s="221"/>
      <c r="D285" s="222" t="s">
        <v>76</v>
      </c>
      <c r="E285" s="223" t="s">
        <v>722</v>
      </c>
      <c r="F285" s="223" t="s">
        <v>723</v>
      </c>
      <c r="J285" s="224">
        <f>BK285</f>
        <v>0</v>
      </c>
      <c r="L285" s="221"/>
      <c r="M285" s="225"/>
      <c r="N285" s="226"/>
      <c r="O285" s="226"/>
      <c r="P285" s="227">
        <f>P286+P289+P295+P308+P323+P325+P329+P350+P398+P408+P414+P431+P437+P442+P444</f>
        <v>0</v>
      </c>
      <c r="Q285" s="226"/>
      <c r="R285" s="227">
        <f>R286+R289+R295+R308+R323+R325+R329+R350+R398+R408+R414+R431+R437+R442+R444</f>
        <v>11.514219400000002</v>
      </c>
      <c r="S285" s="226"/>
      <c r="T285" s="228">
        <f>T286+T289+T295+T308+T323+T325+T329+T350+T398+T408+T414+T431+T437+T442+T444</f>
        <v>8.3152920000000012</v>
      </c>
      <c r="AR285" s="222" t="s">
        <v>86</v>
      </c>
      <c r="AT285" s="229" t="s">
        <v>76</v>
      </c>
      <c r="AU285" s="229" t="s">
        <v>77</v>
      </c>
      <c r="AY285" s="222" t="s">
        <v>187</v>
      </c>
      <c r="BK285" s="230">
        <f>BK286+BK289+BK295+BK308+BK323+BK325+BK329+BK350+BK398+BK408+BK414+BK431+BK437+BK442+BK444</f>
        <v>0</v>
      </c>
    </row>
    <row r="286" spans="1:65" s="220" customFormat="1" ht="22.9" customHeight="1">
      <c r="B286" s="221"/>
      <c r="D286" s="222" t="s">
        <v>76</v>
      </c>
      <c r="E286" s="231" t="s">
        <v>724</v>
      </c>
      <c r="F286" s="231" t="s">
        <v>725</v>
      </c>
      <c r="J286" s="232">
        <f>BK286</f>
        <v>0</v>
      </c>
      <c r="L286" s="221"/>
      <c r="M286" s="225"/>
      <c r="N286" s="226"/>
      <c r="O286" s="226"/>
      <c r="P286" s="227">
        <f>SUM(P287:P288)</f>
        <v>0</v>
      </c>
      <c r="Q286" s="226"/>
      <c r="R286" s="227">
        <f>SUM(R287:R288)</f>
        <v>0.27265</v>
      </c>
      <c r="S286" s="226"/>
      <c r="T286" s="228">
        <f>SUM(T287:T288)</f>
        <v>0</v>
      </c>
      <c r="AR286" s="222" t="s">
        <v>86</v>
      </c>
      <c r="AT286" s="229" t="s">
        <v>76</v>
      </c>
      <c r="AU286" s="229" t="s">
        <v>84</v>
      </c>
      <c r="AY286" s="222" t="s">
        <v>187</v>
      </c>
      <c r="BK286" s="230">
        <f>SUM(BK287:BK288)</f>
        <v>0</v>
      </c>
    </row>
    <row r="287" spans="1:65" s="151" customFormat="1" ht="33" customHeight="1">
      <c r="A287" s="147"/>
      <c r="B287" s="148"/>
      <c r="C287" s="233" t="s">
        <v>726</v>
      </c>
      <c r="D287" s="233" t="s">
        <v>189</v>
      </c>
      <c r="E287" s="234" t="s">
        <v>727</v>
      </c>
      <c r="F287" s="235" t="s">
        <v>728</v>
      </c>
      <c r="G287" s="236" t="s">
        <v>192</v>
      </c>
      <c r="H287" s="237">
        <v>77.900000000000006</v>
      </c>
      <c r="I287" s="88"/>
      <c r="J287" s="238">
        <f>ROUND(I287*H287,2)</f>
        <v>0</v>
      </c>
      <c r="K287" s="239"/>
      <c r="L287" s="148"/>
      <c r="M287" s="240" t="s">
        <v>1</v>
      </c>
      <c r="N287" s="241" t="s">
        <v>42</v>
      </c>
      <c r="O287" s="242"/>
      <c r="P287" s="243">
        <f>O287*H287</f>
        <v>0</v>
      </c>
      <c r="Q287" s="243">
        <v>3.5000000000000001E-3</v>
      </c>
      <c r="R287" s="243">
        <f>Q287*H287</f>
        <v>0.27265</v>
      </c>
      <c r="S287" s="243">
        <v>0</v>
      </c>
      <c r="T287" s="244">
        <f>S287*H287</f>
        <v>0</v>
      </c>
      <c r="U287" s="147"/>
      <c r="V287" s="147"/>
      <c r="W287" s="147"/>
      <c r="X287" s="147"/>
      <c r="Y287" s="147"/>
      <c r="Z287" s="147"/>
      <c r="AA287" s="147"/>
      <c r="AB287" s="147"/>
      <c r="AC287" s="147"/>
      <c r="AD287" s="147"/>
      <c r="AE287" s="147"/>
      <c r="AR287" s="245" t="s">
        <v>252</v>
      </c>
      <c r="AT287" s="245" t="s">
        <v>189</v>
      </c>
      <c r="AU287" s="245" t="s">
        <v>86</v>
      </c>
      <c r="AY287" s="138" t="s">
        <v>187</v>
      </c>
      <c r="BE287" s="246">
        <f>IF(N287="základní",J287,0)</f>
        <v>0</v>
      </c>
      <c r="BF287" s="246">
        <f>IF(N287="snížená",J287,0)</f>
        <v>0</v>
      </c>
      <c r="BG287" s="246">
        <f>IF(N287="zákl. přenesená",J287,0)</f>
        <v>0</v>
      </c>
      <c r="BH287" s="246">
        <f>IF(N287="sníž. přenesená",J287,0)</f>
        <v>0</v>
      </c>
      <c r="BI287" s="246">
        <f>IF(N287="nulová",J287,0)</f>
        <v>0</v>
      </c>
      <c r="BJ287" s="138" t="s">
        <v>84</v>
      </c>
      <c r="BK287" s="246">
        <f>ROUND(I287*H287,2)</f>
        <v>0</v>
      </c>
      <c r="BL287" s="138" t="s">
        <v>252</v>
      </c>
      <c r="BM287" s="245" t="s">
        <v>729</v>
      </c>
    </row>
    <row r="288" spans="1:65" s="151" customFormat="1" ht="21.75" customHeight="1">
      <c r="A288" s="147"/>
      <c r="B288" s="148"/>
      <c r="C288" s="233" t="s">
        <v>730</v>
      </c>
      <c r="D288" s="233" t="s">
        <v>189</v>
      </c>
      <c r="E288" s="234" t="s">
        <v>731</v>
      </c>
      <c r="F288" s="235" t="s">
        <v>732</v>
      </c>
      <c r="G288" s="236" t="s">
        <v>205</v>
      </c>
      <c r="H288" s="237">
        <v>0.27300000000000002</v>
      </c>
      <c r="I288" s="88"/>
      <c r="J288" s="238">
        <f>ROUND(I288*H288,2)</f>
        <v>0</v>
      </c>
      <c r="K288" s="239"/>
      <c r="L288" s="148"/>
      <c r="M288" s="240" t="s">
        <v>1</v>
      </c>
      <c r="N288" s="241" t="s">
        <v>42</v>
      </c>
      <c r="O288" s="242"/>
      <c r="P288" s="243">
        <f>O288*H288</f>
        <v>0</v>
      </c>
      <c r="Q288" s="243">
        <v>0</v>
      </c>
      <c r="R288" s="243">
        <f>Q288*H288</f>
        <v>0</v>
      </c>
      <c r="S288" s="243">
        <v>0</v>
      </c>
      <c r="T288" s="244">
        <f>S288*H288</f>
        <v>0</v>
      </c>
      <c r="U288" s="147"/>
      <c r="V288" s="147"/>
      <c r="W288" s="147"/>
      <c r="X288" s="147"/>
      <c r="Y288" s="147"/>
      <c r="Z288" s="147"/>
      <c r="AA288" s="147"/>
      <c r="AB288" s="147"/>
      <c r="AC288" s="147"/>
      <c r="AD288" s="147"/>
      <c r="AE288" s="147"/>
      <c r="AR288" s="245" t="s">
        <v>252</v>
      </c>
      <c r="AT288" s="245" t="s">
        <v>189</v>
      </c>
      <c r="AU288" s="245" t="s">
        <v>86</v>
      </c>
      <c r="AY288" s="138" t="s">
        <v>187</v>
      </c>
      <c r="BE288" s="246">
        <f>IF(N288="základní",J288,0)</f>
        <v>0</v>
      </c>
      <c r="BF288" s="246">
        <f>IF(N288="snížená",J288,0)</f>
        <v>0</v>
      </c>
      <c r="BG288" s="246">
        <f>IF(N288="zákl. přenesená",J288,0)</f>
        <v>0</v>
      </c>
      <c r="BH288" s="246">
        <f>IF(N288="sníž. přenesená",J288,0)</f>
        <v>0</v>
      </c>
      <c r="BI288" s="246">
        <f>IF(N288="nulová",J288,0)</f>
        <v>0</v>
      </c>
      <c r="BJ288" s="138" t="s">
        <v>84</v>
      </c>
      <c r="BK288" s="246">
        <f>ROUND(I288*H288,2)</f>
        <v>0</v>
      </c>
      <c r="BL288" s="138" t="s">
        <v>252</v>
      </c>
      <c r="BM288" s="245" t="s">
        <v>733</v>
      </c>
    </row>
    <row r="289" spans="1:65" s="220" customFormat="1" ht="22.9" customHeight="1">
      <c r="B289" s="221"/>
      <c r="D289" s="222" t="s">
        <v>76</v>
      </c>
      <c r="E289" s="231" t="s">
        <v>734</v>
      </c>
      <c r="F289" s="231" t="s">
        <v>735</v>
      </c>
      <c r="J289" s="232">
        <f>BK289</f>
        <v>0</v>
      </c>
      <c r="L289" s="221"/>
      <c r="M289" s="225"/>
      <c r="N289" s="226"/>
      <c r="O289" s="226"/>
      <c r="P289" s="227">
        <f>SUM(P290:P294)</f>
        <v>0</v>
      </c>
      <c r="Q289" s="226"/>
      <c r="R289" s="227">
        <f>SUM(R290:R294)</f>
        <v>3.0799999999999998E-3</v>
      </c>
      <c r="S289" s="226"/>
      <c r="T289" s="228">
        <f>SUM(T290:T294)</f>
        <v>0</v>
      </c>
      <c r="AR289" s="222" t="s">
        <v>86</v>
      </c>
      <c r="AT289" s="229" t="s">
        <v>76</v>
      </c>
      <c r="AU289" s="229" t="s">
        <v>84</v>
      </c>
      <c r="AY289" s="222" t="s">
        <v>187</v>
      </c>
      <c r="BK289" s="230">
        <f>SUM(BK290:BK294)</f>
        <v>0</v>
      </c>
    </row>
    <row r="290" spans="1:65" s="151" customFormat="1" ht="16.5" customHeight="1">
      <c r="A290" s="147"/>
      <c r="B290" s="148"/>
      <c r="C290" s="233" t="s">
        <v>736</v>
      </c>
      <c r="D290" s="233" t="s">
        <v>189</v>
      </c>
      <c r="E290" s="234" t="s">
        <v>737</v>
      </c>
      <c r="F290" s="235" t="s">
        <v>738</v>
      </c>
      <c r="G290" s="236" t="s">
        <v>279</v>
      </c>
      <c r="H290" s="237">
        <v>1</v>
      </c>
      <c r="I290" s="88"/>
      <c r="J290" s="238">
        <f>ROUND(I290*H290,2)</f>
        <v>0</v>
      </c>
      <c r="K290" s="239"/>
      <c r="L290" s="148"/>
      <c r="M290" s="240" t="s">
        <v>1</v>
      </c>
      <c r="N290" s="241" t="s">
        <v>42</v>
      </c>
      <c r="O290" s="242"/>
      <c r="P290" s="243">
        <f>O290*H290</f>
        <v>0</v>
      </c>
      <c r="Q290" s="243">
        <v>3.1E-4</v>
      </c>
      <c r="R290" s="243">
        <f>Q290*H290</f>
        <v>3.1E-4</v>
      </c>
      <c r="S290" s="243">
        <v>0</v>
      </c>
      <c r="T290" s="244">
        <f>S290*H290</f>
        <v>0</v>
      </c>
      <c r="U290" s="147"/>
      <c r="V290" s="147"/>
      <c r="W290" s="147"/>
      <c r="X290" s="147"/>
      <c r="Y290" s="147"/>
      <c r="Z290" s="147"/>
      <c r="AA290" s="147"/>
      <c r="AB290" s="147"/>
      <c r="AC290" s="147"/>
      <c r="AD290" s="147"/>
      <c r="AE290" s="147"/>
      <c r="AR290" s="245" t="s">
        <v>252</v>
      </c>
      <c r="AT290" s="245" t="s">
        <v>189</v>
      </c>
      <c r="AU290" s="245" t="s">
        <v>86</v>
      </c>
      <c r="AY290" s="138" t="s">
        <v>187</v>
      </c>
      <c r="BE290" s="246">
        <f>IF(N290="základní",J290,0)</f>
        <v>0</v>
      </c>
      <c r="BF290" s="246">
        <f>IF(N290="snížená",J290,0)</f>
        <v>0</v>
      </c>
      <c r="BG290" s="246">
        <f>IF(N290="zákl. přenesená",J290,0)</f>
        <v>0</v>
      </c>
      <c r="BH290" s="246">
        <f>IF(N290="sníž. přenesená",J290,0)</f>
        <v>0</v>
      </c>
      <c r="BI290" s="246">
        <f>IF(N290="nulová",J290,0)</f>
        <v>0</v>
      </c>
      <c r="BJ290" s="138" t="s">
        <v>84</v>
      </c>
      <c r="BK290" s="246">
        <f>ROUND(I290*H290,2)</f>
        <v>0</v>
      </c>
      <c r="BL290" s="138" t="s">
        <v>252</v>
      </c>
      <c r="BM290" s="245" t="s">
        <v>739</v>
      </c>
    </row>
    <row r="291" spans="1:65" s="151" customFormat="1" ht="16.5" customHeight="1">
      <c r="A291" s="147"/>
      <c r="B291" s="148"/>
      <c r="C291" s="233" t="s">
        <v>740</v>
      </c>
      <c r="D291" s="233" t="s">
        <v>189</v>
      </c>
      <c r="E291" s="234" t="s">
        <v>741</v>
      </c>
      <c r="F291" s="235" t="s">
        <v>742</v>
      </c>
      <c r="G291" s="236" t="s">
        <v>279</v>
      </c>
      <c r="H291" s="237">
        <v>1</v>
      </c>
      <c r="I291" s="88"/>
      <c r="J291" s="238">
        <f>ROUND(I291*H291,2)</f>
        <v>0</v>
      </c>
      <c r="K291" s="239"/>
      <c r="L291" s="148"/>
      <c r="M291" s="240" t="s">
        <v>1</v>
      </c>
      <c r="N291" s="241" t="s">
        <v>42</v>
      </c>
      <c r="O291" s="242"/>
      <c r="P291" s="243">
        <f>O291*H291</f>
        <v>0</v>
      </c>
      <c r="Q291" s="243">
        <v>1E-3</v>
      </c>
      <c r="R291" s="243">
        <f>Q291*H291</f>
        <v>1E-3</v>
      </c>
      <c r="S291" s="243">
        <v>0</v>
      </c>
      <c r="T291" s="244">
        <f>S291*H291</f>
        <v>0</v>
      </c>
      <c r="U291" s="147"/>
      <c r="V291" s="147"/>
      <c r="W291" s="147"/>
      <c r="X291" s="147"/>
      <c r="Y291" s="147"/>
      <c r="Z291" s="147"/>
      <c r="AA291" s="147"/>
      <c r="AB291" s="147"/>
      <c r="AC291" s="147"/>
      <c r="AD291" s="147"/>
      <c r="AE291" s="147"/>
      <c r="AR291" s="245" t="s">
        <v>252</v>
      </c>
      <c r="AT291" s="245" t="s">
        <v>189</v>
      </c>
      <c r="AU291" s="245" t="s">
        <v>86</v>
      </c>
      <c r="AY291" s="138" t="s">
        <v>187</v>
      </c>
      <c r="BE291" s="246">
        <f>IF(N291="základní",J291,0)</f>
        <v>0</v>
      </c>
      <c r="BF291" s="246">
        <f>IF(N291="snížená",J291,0)</f>
        <v>0</v>
      </c>
      <c r="BG291" s="246">
        <f>IF(N291="zákl. přenesená",J291,0)</f>
        <v>0</v>
      </c>
      <c r="BH291" s="246">
        <f>IF(N291="sníž. přenesená",J291,0)</f>
        <v>0</v>
      </c>
      <c r="BI291" s="246">
        <f>IF(N291="nulová",J291,0)</f>
        <v>0</v>
      </c>
      <c r="BJ291" s="138" t="s">
        <v>84</v>
      </c>
      <c r="BK291" s="246">
        <f>ROUND(I291*H291,2)</f>
        <v>0</v>
      </c>
      <c r="BL291" s="138" t="s">
        <v>252</v>
      </c>
      <c r="BM291" s="245" t="s">
        <v>743</v>
      </c>
    </row>
    <row r="292" spans="1:65" s="151" customFormat="1" ht="21.75" customHeight="1">
      <c r="A292" s="147"/>
      <c r="B292" s="148"/>
      <c r="C292" s="233" t="s">
        <v>744</v>
      </c>
      <c r="D292" s="233" t="s">
        <v>189</v>
      </c>
      <c r="E292" s="234" t="s">
        <v>745</v>
      </c>
      <c r="F292" s="235" t="s">
        <v>746</v>
      </c>
      <c r="G292" s="236" t="s">
        <v>279</v>
      </c>
      <c r="H292" s="237">
        <v>1</v>
      </c>
      <c r="I292" s="88"/>
      <c r="J292" s="238">
        <f>ROUND(I292*H292,2)</f>
        <v>0</v>
      </c>
      <c r="K292" s="239"/>
      <c r="L292" s="148"/>
      <c r="M292" s="240" t="s">
        <v>1</v>
      </c>
      <c r="N292" s="241" t="s">
        <v>42</v>
      </c>
      <c r="O292" s="242"/>
      <c r="P292" s="243">
        <f>O292*H292</f>
        <v>0</v>
      </c>
      <c r="Q292" s="243">
        <v>1.48E-3</v>
      </c>
      <c r="R292" s="243">
        <f>Q292*H292</f>
        <v>1.48E-3</v>
      </c>
      <c r="S292" s="243">
        <v>0</v>
      </c>
      <c r="T292" s="244">
        <f>S292*H292</f>
        <v>0</v>
      </c>
      <c r="U292" s="147"/>
      <c r="V292" s="147"/>
      <c r="W292" s="147"/>
      <c r="X292" s="147"/>
      <c r="Y292" s="147"/>
      <c r="Z292" s="147"/>
      <c r="AA292" s="147"/>
      <c r="AB292" s="147"/>
      <c r="AC292" s="147"/>
      <c r="AD292" s="147"/>
      <c r="AE292" s="147"/>
      <c r="AR292" s="245" t="s">
        <v>252</v>
      </c>
      <c r="AT292" s="245" t="s">
        <v>189</v>
      </c>
      <c r="AU292" s="245" t="s">
        <v>86</v>
      </c>
      <c r="AY292" s="138" t="s">
        <v>187</v>
      </c>
      <c r="BE292" s="246">
        <f>IF(N292="základní",J292,0)</f>
        <v>0</v>
      </c>
      <c r="BF292" s="246">
        <f>IF(N292="snížená",J292,0)</f>
        <v>0</v>
      </c>
      <c r="BG292" s="246">
        <f>IF(N292="zákl. přenesená",J292,0)</f>
        <v>0</v>
      </c>
      <c r="BH292" s="246">
        <f>IF(N292="sníž. přenesená",J292,0)</f>
        <v>0</v>
      </c>
      <c r="BI292" s="246">
        <f>IF(N292="nulová",J292,0)</f>
        <v>0</v>
      </c>
      <c r="BJ292" s="138" t="s">
        <v>84</v>
      </c>
      <c r="BK292" s="246">
        <f>ROUND(I292*H292,2)</f>
        <v>0</v>
      </c>
      <c r="BL292" s="138" t="s">
        <v>252</v>
      </c>
      <c r="BM292" s="245" t="s">
        <v>747</v>
      </c>
    </row>
    <row r="293" spans="1:65" s="151" customFormat="1" ht="16.5" customHeight="1">
      <c r="A293" s="147"/>
      <c r="B293" s="148"/>
      <c r="C293" s="233" t="s">
        <v>748</v>
      </c>
      <c r="D293" s="233" t="s">
        <v>189</v>
      </c>
      <c r="E293" s="234" t="s">
        <v>749</v>
      </c>
      <c r="F293" s="235" t="s">
        <v>750</v>
      </c>
      <c r="G293" s="236" t="s">
        <v>279</v>
      </c>
      <c r="H293" s="237">
        <v>1</v>
      </c>
      <c r="I293" s="88"/>
      <c r="J293" s="238">
        <f>ROUND(I293*H293,2)</f>
        <v>0</v>
      </c>
      <c r="K293" s="239"/>
      <c r="L293" s="148"/>
      <c r="M293" s="240" t="s">
        <v>1</v>
      </c>
      <c r="N293" s="241" t="s">
        <v>42</v>
      </c>
      <c r="O293" s="242"/>
      <c r="P293" s="243">
        <f>O293*H293</f>
        <v>0</v>
      </c>
      <c r="Q293" s="243">
        <v>2.9E-4</v>
      </c>
      <c r="R293" s="243">
        <f>Q293*H293</f>
        <v>2.9E-4</v>
      </c>
      <c r="S293" s="243">
        <v>0</v>
      </c>
      <c r="T293" s="244">
        <f>S293*H293</f>
        <v>0</v>
      </c>
      <c r="U293" s="147"/>
      <c r="V293" s="147"/>
      <c r="W293" s="147"/>
      <c r="X293" s="147"/>
      <c r="Y293" s="147"/>
      <c r="Z293" s="147"/>
      <c r="AA293" s="147"/>
      <c r="AB293" s="147"/>
      <c r="AC293" s="147"/>
      <c r="AD293" s="147"/>
      <c r="AE293" s="147"/>
      <c r="AR293" s="245" t="s">
        <v>252</v>
      </c>
      <c r="AT293" s="245" t="s">
        <v>189</v>
      </c>
      <c r="AU293" s="245" t="s">
        <v>86</v>
      </c>
      <c r="AY293" s="138" t="s">
        <v>187</v>
      </c>
      <c r="BE293" s="246">
        <f>IF(N293="základní",J293,0)</f>
        <v>0</v>
      </c>
      <c r="BF293" s="246">
        <f>IF(N293="snížená",J293,0)</f>
        <v>0</v>
      </c>
      <c r="BG293" s="246">
        <f>IF(N293="zákl. přenesená",J293,0)</f>
        <v>0</v>
      </c>
      <c r="BH293" s="246">
        <f>IF(N293="sníž. přenesená",J293,0)</f>
        <v>0</v>
      </c>
      <c r="BI293" s="246">
        <f>IF(N293="nulová",J293,0)</f>
        <v>0</v>
      </c>
      <c r="BJ293" s="138" t="s">
        <v>84</v>
      </c>
      <c r="BK293" s="246">
        <f>ROUND(I293*H293,2)</f>
        <v>0</v>
      </c>
      <c r="BL293" s="138" t="s">
        <v>252</v>
      </c>
      <c r="BM293" s="245" t="s">
        <v>751</v>
      </c>
    </row>
    <row r="294" spans="1:65" s="151" customFormat="1" ht="21.75" customHeight="1">
      <c r="A294" s="147"/>
      <c r="B294" s="148"/>
      <c r="C294" s="233" t="s">
        <v>752</v>
      </c>
      <c r="D294" s="233" t="s">
        <v>189</v>
      </c>
      <c r="E294" s="234" t="s">
        <v>753</v>
      </c>
      <c r="F294" s="235" t="s">
        <v>754</v>
      </c>
      <c r="G294" s="236" t="s">
        <v>279</v>
      </c>
      <c r="H294" s="237">
        <v>1</v>
      </c>
      <c r="I294" s="88"/>
      <c r="J294" s="238">
        <f>ROUND(I294*H294,2)</f>
        <v>0</v>
      </c>
      <c r="K294" s="239"/>
      <c r="L294" s="148"/>
      <c r="M294" s="240" t="s">
        <v>1</v>
      </c>
      <c r="N294" s="241" t="s">
        <v>42</v>
      </c>
      <c r="O294" s="242"/>
      <c r="P294" s="243">
        <f>O294*H294</f>
        <v>0</v>
      </c>
      <c r="Q294" s="243">
        <v>0</v>
      </c>
      <c r="R294" s="243">
        <f>Q294*H294</f>
        <v>0</v>
      </c>
      <c r="S294" s="243">
        <v>0</v>
      </c>
      <c r="T294" s="244">
        <f>S294*H294</f>
        <v>0</v>
      </c>
      <c r="U294" s="147"/>
      <c r="V294" s="147"/>
      <c r="W294" s="147"/>
      <c r="X294" s="147"/>
      <c r="Y294" s="147"/>
      <c r="Z294" s="147"/>
      <c r="AA294" s="147"/>
      <c r="AB294" s="147"/>
      <c r="AC294" s="147"/>
      <c r="AD294" s="147"/>
      <c r="AE294" s="147"/>
      <c r="AR294" s="245" t="s">
        <v>252</v>
      </c>
      <c r="AT294" s="245" t="s">
        <v>189</v>
      </c>
      <c r="AU294" s="245" t="s">
        <v>86</v>
      </c>
      <c r="AY294" s="138" t="s">
        <v>187</v>
      </c>
      <c r="BE294" s="246">
        <f>IF(N294="základní",J294,0)</f>
        <v>0</v>
      </c>
      <c r="BF294" s="246">
        <f>IF(N294="snížená",J294,0)</f>
        <v>0</v>
      </c>
      <c r="BG294" s="246">
        <f>IF(N294="zákl. přenesená",J294,0)</f>
        <v>0</v>
      </c>
      <c r="BH294" s="246">
        <f>IF(N294="sníž. přenesená",J294,0)</f>
        <v>0</v>
      </c>
      <c r="BI294" s="246">
        <f>IF(N294="nulová",J294,0)</f>
        <v>0</v>
      </c>
      <c r="BJ294" s="138" t="s">
        <v>84</v>
      </c>
      <c r="BK294" s="246">
        <f>ROUND(I294*H294,2)</f>
        <v>0</v>
      </c>
      <c r="BL294" s="138" t="s">
        <v>252</v>
      </c>
      <c r="BM294" s="245" t="s">
        <v>755</v>
      </c>
    </row>
    <row r="295" spans="1:65" s="220" customFormat="1" ht="22.9" customHeight="1">
      <c r="B295" s="221"/>
      <c r="D295" s="222" t="s">
        <v>76</v>
      </c>
      <c r="E295" s="231" t="s">
        <v>756</v>
      </c>
      <c r="F295" s="231" t="s">
        <v>757</v>
      </c>
      <c r="J295" s="232">
        <f>BK295</f>
        <v>0</v>
      </c>
      <c r="L295" s="221"/>
      <c r="M295" s="225"/>
      <c r="N295" s="226"/>
      <c r="O295" s="226"/>
      <c r="P295" s="227">
        <f>SUM(P296:P307)</f>
        <v>0</v>
      </c>
      <c r="Q295" s="226"/>
      <c r="R295" s="227">
        <f>SUM(R296:R307)</f>
        <v>9.7750000000000004E-2</v>
      </c>
      <c r="S295" s="226"/>
      <c r="T295" s="228">
        <f>SUM(T296:T307)</f>
        <v>0</v>
      </c>
      <c r="AR295" s="222" t="s">
        <v>86</v>
      </c>
      <c r="AT295" s="229" t="s">
        <v>76</v>
      </c>
      <c r="AU295" s="229" t="s">
        <v>84</v>
      </c>
      <c r="AY295" s="222" t="s">
        <v>187</v>
      </c>
      <c r="BK295" s="230">
        <f>SUM(BK296:BK307)</f>
        <v>0</v>
      </c>
    </row>
    <row r="296" spans="1:65" s="151" customFormat="1" ht="21.75" customHeight="1">
      <c r="A296" s="147"/>
      <c r="B296" s="148"/>
      <c r="C296" s="233" t="s">
        <v>758</v>
      </c>
      <c r="D296" s="233" t="s">
        <v>189</v>
      </c>
      <c r="E296" s="234" t="s">
        <v>759</v>
      </c>
      <c r="F296" s="235" t="s">
        <v>760</v>
      </c>
      <c r="G296" s="236" t="s">
        <v>279</v>
      </c>
      <c r="H296" s="237">
        <v>1</v>
      </c>
      <c r="I296" s="88"/>
      <c r="J296" s="238">
        <f t="shared" ref="J296:J307" si="80">ROUND(I296*H296,2)</f>
        <v>0</v>
      </c>
      <c r="K296" s="239"/>
      <c r="L296" s="148"/>
      <c r="M296" s="240" t="s">
        <v>1</v>
      </c>
      <c r="N296" s="241" t="s">
        <v>42</v>
      </c>
      <c r="O296" s="242"/>
      <c r="P296" s="243">
        <f t="shared" ref="P296:P307" si="81">O296*H296</f>
        <v>0</v>
      </c>
      <c r="Q296" s="243">
        <v>4.0000000000000003E-5</v>
      </c>
      <c r="R296" s="243">
        <f t="shared" ref="R296:R307" si="82">Q296*H296</f>
        <v>4.0000000000000003E-5</v>
      </c>
      <c r="S296" s="243">
        <v>0</v>
      </c>
      <c r="T296" s="244">
        <f t="shared" ref="T296:T307" si="83">S296*H296</f>
        <v>0</v>
      </c>
      <c r="U296" s="147"/>
      <c r="V296" s="147"/>
      <c r="W296" s="147"/>
      <c r="X296" s="147"/>
      <c r="Y296" s="147"/>
      <c r="Z296" s="147"/>
      <c r="AA296" s="147"/>
      <c r="AB296" s="147"/>
      <c r="AC296" s="147"/>
      <c r="AD296" s="147"/>
      <c r="AE296" s="147"/>
      <c r="AR296" s="245" t="s">
        <v>252</v>
      </c>
      <c r="AT296" s="245" t="s">
        <v>189</v>
      </c>
      <c r="AU296" s="245" t="s">
        <v>86</v>
      </c>
      <c r="AY296" s="138" t="s">
        <v>187</v>
      </c>
      <c r="BE296" s="246">
        <f t="shared" ref="BE296:BE307" si="84">IF(N296="základní",J296,0)</f>
        <v>0</v>
      </c>
      <c r="BF296" s="246">
        <f t="shared" ref="BF296:BF307" si="85">IF(N296="snížená",J296,0)</f>
        <v>0</v>
      </c>
      <c r="BG296" s="246">
        <f t="shared" ref="BG296:BG307" si="86">IF(N296="zákl. přenesená",J296,0)</f>
        <v>0</v>
      </c>
      <c r="BH296" s="246">
        <f t="shared" ref="BH296:BH307" si="87">IF(N296="sníž. přenesená",J296,0)</f>
        <v>0</v>
      </c>
      <c r="BI296" s="246">
        <f t="shared" ref="BI296:BI307" si="88">IF(N296="nulová",J296,0)</f>
        <v>0</v>
      </c>
      <c r="BJ296" s="138" t="s">
        <v>84</v>
      </c>
      <c r="BK296" s="246">
        <f t="shared" ref="BK296:BK307" si="89">ROUND(I296*H296,2)</f>
        <v>0</v>
      </c>
      <c r="BL296" s="138" t="s">
        <v>252</v>
      </c>
      <c r="BM296" s="245" t="s">
        <v>761</v>
      </c>
    </row>
    <row r="297" spans="1:65" s="151" customFormat="1" ht="21.75" customHeight="1">
      <c r="A297" s="147"/>
      <c r="B297" s="148"/>
      <c r="C297" s="247" t="s">
        <v>762</v>
      </c>
      <c r="D297" s="247" t="s">
        <v>216</v>
      </c>
      <c r="E297" s="248" t="s">
        <v>763</v>
      </c>
      <c r="F297" s="249" t="s">
        <v>764</v>
      </c>
      <c r="G297" s="250" t="s">
        <v>296</v>
      </c>
      <c r="H297" s="251">
        <v>0.25</v>
      </c>
      <c r="I297" s="89"/>
      <c r="J297" s="252">
        <f t="shared" si="80"/>
        <v>0</v>
      </c>
      <c r="K297" s="253"/>
      <c r="L297" s="254"/>
      <c r="M297" s="255" t="s">
        <v>1</v>
      </c>
      <c r="N297" s="256" t="s">
        <v>42</v>
      </c>
      <c r="O297" s="242"/>
      <c r="P297" s="243">
        <f t="shared" si="81"/>
        <v>0</v>
      </c>
      <c r="Q297" s="243">
        <v>3.2000000000000003E-4</v>
      </c>
      <c r="R297" s="243">
        <f t="shared" si="82"/>
        <v>8.0000000000000007E-5</v>
      </c>
      <c r="S297" s="243">
        <v>0</v>
      </c>
      <c r="T297" s="244">
        <f t="shared" si="83"/>
        <v>0</v>
      </c>
      <c r="U297" s="147"/>
      <c r="V297" s="147"/>
      <c r="W297" s="147"/>
      <c r="X297" s="147"/>
      <c r="Y297" s="147"/>
      <c r="Z297" s="147"/>
      <c r="AA297" s="147"/>
      <c r="AB297" s="147"/>
      <c r="AC297" s="147"/>
      <c r="AD297" s="147"/>
      <c r="AE297" s="147"/>
      <c r="AR297" s="245" t="s">
        <v>319</v>
      </c>
      <c r="AT297" s="245" t="s">
        <v>216</v>
      </c>
      <c r="AU297" s="245" t="s">
        <v>86</v>
      </c>
      <c r="AY297" s="138" t="s">
        <v>187</v>
      </c>
      <c r="BE297" s="246">
        <f t="shared" si="84"/>
        <v>0</v>
      </c>
      <c r="BF297" s="246">
        <f t="shared" si="85"/>
        <v>0</v>
      </c>
      <c r="BG297" s="246">
        <f t="shared" si="86"/>
        <v>0</v>
      </c>
      <c r="BH297" s="246">
        <f t="shared" si="87"/>
        <v>0</v>
      </c>
      <c r="BI297" s="246">
        <f t="shared" si="88"/>
        <v>0</v>
      </c>
      <c r="BJ297" s="138" t="s">
        <v>84</v>
      </c>
      <c r="BK297" s="246">
        <f t="shared" si="89"/>
        <v>0</v>
      </c>
      <c r="BL297" s="138" t="s">
        <v>252</v>
      </c>
      <c r="BM297" s="245" t="s">
        <v>765</v>
      </c>
    </row>
    <row r="298" spans="1:65" s="151" customFormat="1" ht="16.5" customHeight="1">
      <c r="A298" s="147"/>
      <c r="B298" s="148"/>
      <c r="C298" s="247" t="s">
        <v>766</v>
      </c>
      <c r="D298" s="247" t="s">
        <v>216</v>
      </c>
      <c r="E298" s="248" t="s">
        <v>767</v>
      </c>
      <c r="F298" s="249" t="s">
        <v>768</v>
      </c>
      <c r="G298" s="250" t="s">
        <v>279</v>
      </c>
      <c r="H298" s="251">
        <v>1</v>
      </c>
      <c r="I298" s="89"/>
      <c r="J298" s="252">
        <f t="shared" si="80"/>
        <v>0</v>
      </c>
      <c r="K298" s="253"/>
      <c r="L298" s="254"/>
      <c r="M298" s="255" t="s">
        <v>1</v>
      </c>
      <c r="N298" s="256" t="s">
        <v>42</v>
      </c>
      <c r="O298" s="242"/>
      <c r="P298" s="243">
        <f t="shared" si="81"/>
        <v>0</v>
      </c>
      <c r="Q298" s="243">
        <v>5.0000000000000001E-4</v>
      </c>
      <c r="R298" s="243">
        <f t="shared" si="82"/>
        <v>5.0000000000000001E-4</v>
      </c>
      <c r="S298" s="243">
        <v>0</v>
      </c>
      <c r="T298" s="244">
        <f t="shared" si="83"/>
        <v>0</v>
      </c>
      <c r="U298" s="147"/>
      <c r="V298" s="147"/>
      <c r="W298" s="147"/>
      <c r="X298" s="147"/>
      <c r="Y298" s="147"/>
      <c r="Z298" s="147"/>
      <c r="AA298" s="147"/>
      <c r="AB298" s="147"/>
      <c r="AC298" s="147"/>
      <c r="AD298" s="147"/>
      <c r="AE298" s="147"/>
      <c r="AR298" s="245" t="s">
        <v>319</v>
      </c>
      <c r="AT298" s="245" t="s">
        <v>216</v>
      </c>
      <c r="AU298" s="245" t="s">
        <v>86</v>
      </c>
      <c r="AY298" s="138" t="s">
        <v>187</v>
      </c>
      <c r="BE298" s="246">
        <f t="shared" si="84"/>
        <v>0</v>
      </c>
      <c r="BF298" s="246">
        <f t="shared" si="85"/>
        <v>0</v>
      </c>
      <c r="BG298" s="246">
        <f t="shared" si="86"/>
        <v>0</v>
      </c>
      <c r="BH298" s="246">
        <f t="shared" si="87"/>
        <v>0</v>
      </c>
      <c r="BI298" s="246">
        <f t="shared" si="88"/>
        <v>0</v>
      </c>
      <c r="BJ298" s="138" t="s">
        <v>84</v>
      </c>
      <c r="BK298" s="246">
        <f t="shared" si="89"/>
        <v>0</v>
      </c>
      <c r="BL298" s="138" t="s">
        <v>252</v>
      </c>
      <c r="BM298" s="245" t="s">
        <v>769</v>
      </c>
    </row>
    <row r="299" spans="1:65" s="151" customFormat="1" ht="21.75" customHeight="1">
      <c r="A299" s="147"/>
      <c r="B299" s="148"/>
      <c r="C299" s="233" t="s">
        <v>770</v>
      </c>
      <c r="D299" s="233" t="s">
        <v>189</v>
      </c>
      <c r="E299" s="234" t="s">
        <v>771</v>
      </c>
      <c r="F299" s="235" t="s">
        <v>772</v>
      </c>
      <c r="G299" s="236" t="s">
        <v>279</v>
      </c>
      <c r="H299" s="237">
        <v>6</v>
      </c>
      <c r="I299" s="88"/>
      <c r="J299" s="238">
        <f t="shared" si="80"/>
        <v>0</v>
      </c>
      <c r="K299" s="239"/>
      <c r="L299" s="148"/>
      <c r="M299" s="240" t="s">
        <v>1</v>
      </c>
      <c r="N299" s="241" t="s">
        <v>42</v>
      </c>
      <c r="O299" s="242"/>
      <c r="P299" s="243">
        <f t="shared" si="81"/>
        <v>0</v>
      </c>
      <c r="Q299" s="243">
        <v>5.0000000000000002E-5</v>
      </c>
      <c r="R299" s="243">
        <f t="shared" si="82"/>
        <v>3.0000000000000003E-4</v>
      </c>
      <c r="S299" s="243">
        <v>0</v>
      </c>
      <c r="T299" s="244">
        <f t="shared" si="83"/>
        <v>0</v>
      </c>
      <c r="U299" s="147"/>
      <c r="V299" s="147"/>
      <c r="W299" s="147"/>
      <c r="X299" s="147"/>
      <c r="Y299" s="147"/>
      <c r="Z299" s="147"/>
      <c r="AA299" s="147"/>
      <c r="AB299" s="147"/>
      <c r="AC299" s="147"/>
      <c r="AD299" s="147"/>
      <c r="AE299" s="147"/>
      <c r="AR299" s="245" t="s">
        <v>252</v>
      </c>
      <c r="AT299" s="245" t="s">
        <v>189</v>
      </c>
      <c r="AU299" s="245" t="s">
        <v>86</v>
      </c>
      <c r="AY299" s="138" t="s">
        <v>187</v>
      </c>
      <c r="BE299" s="246">
        <f t="shared" si="84"/>
        <v>0</v>
      </c>
      <c r="BF299" s="246">
        <f t="shared" si="85"/>
        <v>0</v>
      </c>
      <c r="BG299" s="246">
        <f t="shared" si="86"/>
        <v>0</v>
      </c>
      <c r="BH299" s="246">
        <f t="shared" si="87"/>
        <v>0</v>
      </c>
      <c r="BI299" s="246">
        <f t="shared" si="88"/>
        <v>0</v>
      </c>
      <c r="BJ299" s="138" t="s">
        <v>84</v>
      </c>
      <c r="BK299" s="246">
        <f t="shared" si="89"/>
        <v>0</v>
      </c>
      <c r="BL299" s="138" t="s">
        <v>252</v>
      </c>
      <c r="BM299" s="245" t="s">
        <v>773</v>
      </c>
    </row>
    <row r="300" spans="1:65" s="151" customFormat="1" ht="21.75" customHeight="1">
      <c r="A300" s="147"/>
      <c r="B300" s="148"/>
      <c r="C300" s="247" t="s">
        <v>774</v>
      </c>
      <c r="D300" s="247" t="s">
        <v>216</v>
      </c>
      <c r="E300" s="248" t="s">
        <v>775</v>
      </c>
      <c r="F300" s="249" t="s">
        <v>776</v>
      </c>
      <c r="G300" s="250" t="s">
        <v>296</v>
      </c>
      <c r="H300" s="251">
        <v>1</v>
      </c>
      <c r="I300" s="89"/>
      <c r="J300" s="252">
        <f t="shared" si="80"/>
        <v>0</v>
      </c>
      <c r="K300" s="253"/>
      <c r="L300" s="254"/>
      <c r="M300" s="255" t="s">
        <v>1</v>
      </c>
      <c r="N300" s="256" t="s">
        <v>42</v>
      </c>
      <c r="O300" s="242"/>
      <c r="P300" s="243">
        <f t="shared" si="81"/>
        <v>0</v>
      </c>
      <c r="Q300" s="243">
        <v>4.6999999999999999E-4</v>
      </c>
      <c r="R300" s="243">
        <f t="shared" si="82"/>
        <v>4.6999999999999999E-4</v>
      </c>
      <c r="S300" s="243">
        <v>0</v>
      </c>
      <c r="T300" s="244">
        <f t="shared" si="83"/>
        <v>0</v>
      </c>
      <c r="U300" s="147"/>
      <c r="V300" s="147"/>
      <c r="W300" s="147"/>
      <c r="X300" s="147"/>
      <c r="Y300" s="147"/>
      <c r="Z300" s="147"/>
      <c r="AA300" s="147"/>
      <c r="AB300" s="147"/>
      <c r="AC300" s="147"/>
      <c r="AD300" s="147"/>
      <c r="AE300" s="147"/>
      <c r="AR300" s="245" t="s">
        <v>319</v>
      </c>
      <c r="AT300" s="245" t="s">
        <v>216</v>
      </c>
      <c r="AU300" s="245" t="s">
        <v>86</v>
      </c>
      <c r="AY300" s="138" t="s">
        <v>187</v>
      </c>
      <c r="BE300" s="246">
        <f t="shared" si="84"/>
        <v>0</v>
      </c>
      <c r="BF300" s="246">
        <f t="shared" si="85"/>
        <v>0</v>
      </c>
      <c r="BG300" s="246">
        <f t="shared" si="86"/>
        <v>0</v>
      </c>
      <c r="BH300" s="246">
        <f t="shared" si="87"/>
        <v>0</v>
      </c>
      <c r="BI300" s="246">
        <f t="shared" si="88"/>
        <v>0</v>
      </c>
      <c r="BJ300" s="138" t="s">
        <v>84</v>
      </c>
      <c r="BK300" s="246">
        <f t="shared" si="89"/>
        <v>0</v>
      </c>
      <c r="BL300" s="138" t="s">
        <v>252</v>
      </c>
      <c r="BM300" s="245" t="s">
        <v>777</v>
      </c>
    </row>
    <row r="301" spans="1:65" s="151" customFormat="1" ht="16.5" customHeight="1">
      <c r="A301" s="147"/>
      <c r="B301" s="148"/>
      <c r="C301" s="247" t="s">
        <v>778</v>
      </c>
      <c r="D301" s="247" t="s">
        <v>216</v>
      </c>
      <c r="E301" s="248" t="s">
        <v>779</v>
      </c>
      <c r="F301" s="249" t="s">
        <v>780</v>
      </c>
      <c r="G301" s="250" t="s">
        <v>279</v>
      </c>
      <c r="H301" s="251">
        <v>6</v>
      </c>
      <c r="I301" s="89"/>
      <c r="J301" s="252">
        <f t="shared" si="80"/>
        <v>0</v>
      </c>
      <c r="K301" s="253"/>
      <c r="L301" s="254"/>
      <c r="M301" s="255" t="s">
        <v>1</v>
      </c>
      <c r="N301" s="256" t="s">
        <v>42</v>
      </c>
      <c r="O301" s="242"/>
      <c r="P301" s="243">
        <f t="shared" si="81"/>
        <v>0</v>
      </c>
      <c r="Q301" s="243">
        <v>6.0000000000000002E-5</v>
      </c>
      <c r="R301" s="243">
        <f t="shared" si="82"/>
        <v>3.6000000000000002E-4</v>
      </c>
      <c r="S301" s="243">
        <v>0</v>
      </c>
      <c r="T301" s="244">
        <f t="shared" si="83"/>
        <v>0</v>
      </c>
      <c r="U301" s="147"/>
      <c r="V301" s="147"/>
      <c r="W301" s="147"/>
      <c r="X301" s="147"/>
      <c r="Y301" s="147"/>
      <c r="Z301" s="147"/>
      <c r="AA301" s="147"/>
      <c r="AB301" s="147"/>
      <c r="AC301" s="147"/>
      <c r="AD301" s="147"/>
      <c r="AE301" s="147"/>
      <c r="AR301" s="245" t="s">
        <v>319</v>
      </c>
      <c r="AT301" s="245" t="s">
        <v>216</v>
      </c>
      <c r="AU301" s="245" t="s">
        <v>86</v>
      </c>
      <c r="AY301" s="138" t="s">
        <v>187</v>
      </c>
      <c r="BE301" s="246">
        <f t="shared" si="84"/>
        <v>0</v>
      </c>
      <c r="BF301" s="246">
        <f t="shared" si="85"/>
        <v>0</v>
      </c>
      <c r="BG301" s="246">
        <f t="shared" si="86"/>
        <v>0</v>
      </c>
      <c r="BH301" s="246">
        <f t="shared" si="87"/>
        <v>0</v>
      </c>
      <c r="BI301" s="246">
        <f t="shared" si="88"/>
        <v>0</v>
      </c>
      <c r="BJ301" s="138" t="s">
        <v>84</v>
      </c>
      <c r="BK301" s="246">
        <f t="shared" si="89"/>
        <v>0</v>
      </c>
      <c r="BL301" s="138" t="s">
        <v>252</v>
      </c>
      <c r="BM301" s="245" t="s">
        <v>781</v>
      </c>
    </row>
    <row r="302" spans="1:65" s="151" customFormat="1" ht="21.75" customHeight="1">
      <c r="A302" s="147"/>
      <c r="B302" s="148"/>
      <c r="C302" s="233" t="s">
        <v>782</v>
      </c>
      <c r="D302" s="233" t="s">
        <v>189</v>
      </c>
      <c r="E302" s="234" t="s">
        <v>783</v>
      </c>
      <c r="F302" s="235" t="s">
        <v>784</v>
      </c>
      <c r="G302" s="236" t="s">
        <v>279</v>
      </c>
      <c r="H302" s="237">
        <v>2</v>
      </c>
      <c r="I302" s="88"/>
      <c r="J302" s="238">
        <f t="shared" si="80"/>
        <v>0</v>
      </c>
      <c r="K302" s="239"/>
      <c r="L302" s="148"/>
      <c r="M302" s="240" t="s">
        <v>1</v>
      </c>
      <c r="N302" s="241" t="s">
        <v>42</v>
      </c>
      <c r="O302" s="242"/>
      <c r="P302" s="243">
        <f t="shared" si="81"/>
        <v>0</v>
      </c>
      <c r="Q302" s="243">
        <v>0</v>
      </c>
      <c r="R302" s="243">
        <f t="shared" si="82"/>
        <v>0</v>
      </c>
      <c r="S302" s="243">
        <v>0</v>
      </c>
      <c r="T302" s="244">
        <f t="shared" si="83"/>
        <v>0</v>
      </c>
      <c r="U302" s="147"/>
      <c r="V302" s="147"/>
      <c r="W302" s="147"/>
      <c r="X302" s="147"/>
      <c r="Y302" s="147"/>
      <c r="Z302" s="147"/>
      <c r="AA302" s="147"/>
      <c r="AB302" s="147"/>
      <c r="AC302" s="147"/>
      <c r="AD302" s="147"/>
      <c r="AE302" s="147"/>
      <c r="AR302" s="245" t="s">
        <v>252</v>
      </c>
      <c r="AT302" s="245" t="s">
        <v>189</v>
      </c>
      <c r="AU302" s="245" t="s">
        <v>86</v>
      </c>
      <c r="AY302" s="138" t="s">
        <v>187</v>
      </c>
      <c r="BE302" s="246">
        <f t="shared" si="84"/>
        <v>0</v>
      </c>
      <c r="BF302" s="246">
        <f t="shared" si="85"/>
        <v>0</v>
      </c>
      <c r="BG302" s="246">
        <f t="shared" si="86"/>
        <v>0</v>
      </c>
      <c r="BH302" s="246">
        <f t="shared" si="87"/>
        <v>0</v>
      </c>
      <c r="BI302" s="246">
        <f t="shared" si="88"/>
        <v>0</v>
      </c>
      <c r="BJ302" s="138" t="s">
        <v>84</v>
      </c>
      <c r="BK302" s="246">
        <f t="shared" si="89"/>
        <v>0</v>
      </c>
      <c r="BL302" s="138" t="s">
        <v>252</v>
      </c>
      <c r="BM302" s="245" t="s">
        <v>785</v>
      </c>
    </row>
    <row r="303" spans="1:65" s="151" customFormat="1" ht="16.5" customHeight="1">
      <c r="A303" s="147"/>
      <c r="B303" s="148"/>
      <c r="C303" s="233" t="s">
        <v>786</v>
      </c>
      <c r="D303" s="233" t="s">
        <v>189</v>
      </c>
      <c r="E303" s="234" t="s">
        <v>787</v>
      </c>
      <c r="F303" s="235" t="s">
        <v>788</v>
      </c>
      <c r="G303" s="236" t="s">
        <v>279</v>
      </c>
      <c r="H303" s="237">
        <v>4</v>
      </c>
      <c r="I303" s="88"/>
      <c r="J303" s="238">
        <f t="shared" si="80"/>
        <v>0</v>
      </c>
      <c r="K303" s="239"/>
      <c r="L303" s="148"/>
      <c r="M303" s="240" t="s">
        <v>1</v>
      </c>
      <c r="N303" s="241" t="s">
        <v>42</v>
      </c>
      <c r="O303" s="242"/>
      <c r="P303" s="243">
        <f t="shared" si="81"/>
        <v>0</v>
      </c>
      <c r="Q303" s="243">
        <v>0</v>
      </c>
      <c r="R303" s="243">
        <f t="shared" si="82"/>
        <v>0</v>
      </c>
      <c r="S303" s="243">
        <v>0</v>
      </c>
      <c r="T303" s="244">
        <f t="shared" si="83"/>
        <v>0</v>
      </c>
      <c r="U303" s="147"/>
      <c r="V303" s="147"/>
      <c r="W303" s="147"/>
      <c r="X303" s="147"/>
      <c r="Y303" s="147"/>
      <c r="Z303" s="147"/>
      <c r="AA303" s="147"/>
      <c r="AB303" s="147"/>
      <c r="AC303" s="147"/>
      <c r="AD303" s="147"/>
      <c r="AE303" s="147"/>
      <c r="AR303" s="245" t="s">
        <v>252</v>
      </c>
      <c r="AT303" s="245" t="s">
        <v>189</v>
      </c>
      <c r="AU303" s="245" t="s">
        <v>86</v>
      </c>
      <c r="AY303" s="138" t="s">
        <v>187</v>
      </c>
      <c r="BE303" s="246">
        <f t="shared" si="84"/>
        <v>0</v>
      </c>
      <c r="BF303" s="246">
        <f t="shared" si="85"/>
        <v>0</v>
      </c>
      <c r="BG303" s="246">
        <f t="shared" si="86"/>
        <v>0</v>
      </c>
      <c r="BH303" s="246">
        <f t="shared" si="87"/>
        <v>0</v>
      </c>
      <c r="BI303" s="246">
        <f t="shared" si="88"/>
        <v>0</v>
      </c>
      <c r="BJ303" s="138" t="s">
        <v>84</v>
      </c>
      <c r="BK303" s="246">
        <f t="shared" si="89"/>
        <v>0</v>
      </c>
      <c r="BL303" s="138" t="s">
        <v>252</v>
      </c>
      <c r="BM303" s="245" t="s">
        <v>789</v>
      </c>
    </row>
    <row r="304" spans="1:65" s="151" customFormat="1" ht="16.5" customHeight="1">
      <c r="A304" s="147"/>
      <c r="B304" s="148"/>
      <c r="C304" s="247" t="s">
        <v>790</v>
      </c>
      <c r="D304" s="247" t="s">
        <v>216</v>
      </c>
      <c r="E304" s="248" t="s">
        <v>791</v>
      </c>
      <c r="F304" s="249" t="s">
        <v>792</v>
      </c>
      <c r="G304" s="250" t="s">
        <v>279</v>
      </c>
      <c r="H304" s="251">
        <v>4</v>
      </c>
      <c r="I304" s="89"/>
      <c r="J304" s="252">
        <f t="shared" si="80"/>
        <v>0</v>
      </c>
      <c r="K304" s="253"/>
      <c r="L304" s="254"/>
      <c r="M304" s="255" t="s">
        <v>1</v>
      </c>
      <c r="N304" s="256" t="s">
        <v>42</v>
      </c>
      <c r="O304" s="242"/>
      <c r="P304" s="243">
        <f t="shared" si="81"/>
        <v>0</v>
      </c>
      <c r="Q304" s="243">
        <v>1.2E-2</v>
      </c>
      <c r="R304" s="243">
        <f t="shared" si="82"/>
        <v>4.8000000000000001E-2</v>
      </c>
      <c r="S304" s="243">
        <v>0</v>
      </c>
      <c r="T304" s="244">
        <f t="shared" si="83"/>
        <v>0</v>
      </c>
      <c r="U304" s="147"/>
      <c r="V304" s="147"/>
      <c r="W304" s="147"/>
      <c r="X304" s="147"/>
      <c r="Y304" s="147"/>
      <c r="Z304" s="147"/>
      <c r="AA304" s="147"/>
      <c r="AB304" s="147"/>
      <c r="AC304" s="147"/>
      <c r="AD304" s="147"/>
      <c r="AE304" s="147"/>
      <c r="AR304" s="245" t="s">
        <v>319</v>
      </c>
      <c r="AT304" s="245" t="s">
        <v>216</v>
      </c>
      <c r="AU304" s="245" t="s">
        <v>86</v>
      </c>
      <c r="AY304" s="138" t="s">
        <v>187</v>
      </c>
      <c r="BE304" s="246">
        <f t="shared" si="84"/>
        <v>0</v>
      </c>
      <c r="BF304" s="246">
        <f t="shared" si="85"/>
        <v>0</v>
      </c>
      <c r="BG304" s="246">
        <f t="shared" si="86"/>
        <v>0</v>
      </c>
      <c r="BH304" s="246">
        <f t="shared" si="87"/>
        <v>0</v>
      </c>
      <c r="BI304" s="246">
        <f t="shared" si="88"/>
        <v>0</v>
      </c>
      <c r="BJ304" s="138" t="s">
        <v>84</v>
      </c>
      <c r="BK304" s="246">
        <f t="shared" si="89"/>
        <v>0</v>
      </c>
      <c r="BL304" s="138" t="s">
        <v>252</v>
      </c>
      <c r="BM304" s="245" t="s">
        <v>793</v>
      </c>
    </row>
    <row r="305" spans="1:65" s="151" customFormat="1" ht="16.5" customHeight="1">
      <c r="A305" s="147"/>
      <c r="B305" s="148"/>
      <c r="C305" s="247" t="s">
        <v>794</v>
      </c>
      <c r="D305" s="247" t="s">
        <v>216</v>
      </c>
      <c r="E305" s="248" t="s">
        <v>795</v>
      </c>
      <c r="F305" s="249" t="s">
        <v>796</v>
      </c>
      <c r="G305" s="250" t="s">
        <v>279</v>
      </c>
      <c r="H305" s="251">
        <v>4</v>
      </c>
      <c r="I305" s="89"/>
      <c r="J305" s="252">
        <f t="shared" si="80"/>
        <v>0</v>
      </c>
      <c r="K305" s="253"/>
      <c r="L305" s="254"/>
      <c r="M305" s="255" t="s">
        <v>1</v>
      </c>
      <c r="N305" s="256" t="s">
        <v>42</v>
      </c>
      <c r="O305" s="242"/>
      <c r="P305" s="243">
        <f t="shared" si="81"/>
        <v>0</v>
      </c>
      <c r="Q305" s="243">
        <v>1.2E-2</v>
      </c>
      <c r="R305" s="243">
        <f t="shared" si="82"/>
        <v>4.8000000000000001E-2</v>
      </c>
      <c r="S305" s="243">
        <v>0</v>
      </c>
      <c r="T305" s="244">
        <f t="shared" si="83"/>
        <v>0</v>
      </c>
      <c r="U305" s="147"/>
      <c r="V305" s="147"/>
      <c r="W305" s="147"/>
      <c r="X305" s="147"/>
      <c r="Y305" s="147"/>
      <c r="Z305" s="147"/>
      <c r="AA305" s="147"/>
      <c r="AB305" s="147"/>
      <c r="AC305" s="147"/>
      <c r="AD305" s="147"/>
      <c r="AE305" s="147"/>
      <c r="AR305" s="245" t="s">
        <v>319</v>
      </c>
      <c r="AT305" s="245" t="s">
        <v>216</v>
      </c>
      <c r="AU305" s="245" t="s">
        <v>86</v>
      </c>
      <c r="AY305" s="138" t="s">
        <v>187</v>
      </c>
      <c r="BE305" s="246">
        <f t="shared" si="84"/>
        <v>0</v>
      </c>
      <c r="BF305" s="246">
        <f t="shared" si="85"/>
        <v>0</v>
      </c>
      <c r="BG305" s="246">
        <f t="shared" si="86"/>
        <v>0</v>
      </c>
      <c r="BH305" s="246">
        <f t="shared" si="87"/>
        <v>0</v>
      </c>
      <c r="BI305" s="246">
        <f t="shared" si="88"/>
        <v>0</v>
      </c>
      <c r="BJ305" s="138" t="s">
        <v>84</v>
      </c>
      <c r="BK305" s="246">
        <f t="shared" si="89"/>
        <v>0</v>
      </c>
      <c r="BL305" s="138" t="s">
        <v>252</v>
      </c>
      <c r="BM305" s="245" t="s">
        <v>797</v>
      </c>
    </row>
    <row r="306" spans="1:65" s="151" customFormat="1" ht="16.5" customHeight="1">
      <c r="A306" s="147"/>
      <c r="B306" s="148"/>
      <c r="C306" s="233" t="s">
        <v>798</v>
      </c>
      <c r="D306" s="233" t="s">
        <v>189</v>
      </c>
      <c r="E306" s="234" t="s">
        <v>799</v>
      </c>
      <c r="F306" s="235" t="s">
        <v>800</v>
      </c>
      <c r="G306" s="236" t="s">
        <v>279</v>
      </c>
      <c r="H306" s="237">
        <v>4</v>
      </c>
      <c r="I306" s="88"/>
      <c r="J306" s="238">
        <f t="shared" si="80"/>
        <v>0</v>
      </c>
      <c r="K306" s="239"/>
      <c r="L306" s="148"/>
      <c r="M306" s="240" t="s">
        <v>1</v>
      </c>
      <c r="N306" s="241" t="s">
        <v>42</v>
      </c>
      <c r="O306" s="242"/>
      <c r="P306" s="243">
        <f t="shared" si="81"/>
        <v>0</v>
      </c>
      <c r="Q306" s="243">
        <v>0</v>
      </c>
      <c r="R306" s="243">
        <f t="shared" si="82"/>
        <v>0</v>
      </c>
      <c r="S306" s="243">
        <v>0</v>
      </c>
      <c r="T306" s="244">
        <f t="shared" si="83"/>
        <v>0</v>
      </c>
      <c r="U306" s="147"/>
      <c r="V306" s="147"/>
      <c r="W306" s="147"/>
      <c r="X306" s="147"/>
      <c r="Y306" s="147"/>
      <c r="Z306" s="147"/>
      <c r="AA306" s="147"/>
      <c r="AB306" s="147"/>
      <c r="AC306" s="147"/>
      <c r="AD306" s="147"/>
      <c r="AE306" s="147"/>
      <c r="AR306" s="245" t="s">
        <v>252</v>
      </c>
      <c r="AT306" s="245" t="s">
        <v>189</v>
      </c>
      <c r="AU306" s="245" t="s">
        <v>86</v>
      </c>
      <c r="AY306" s="138" t="s">
        <v>187</v>
      </c>
      <c r="BE306" s="246">
        <f t="shared" si="84"/>
        <v>0</v>
      </c>
      <c r="BF306" s="246">
        <f t="shared" si="85"/>
        <v>0</v>
      </c>
      <c r="BG306" s="246">
        <f t="shared" si="86"/>
        <v>0</v>
      </c>
      <c r="BH306" s="246">
        <f t="shared" si="87"/>
        <v>0</v>
      </c>
      <c r="BI306" s="246">
        <f t="shared" si="88"/>
        <v>0</v>
      </c>
      <c r="BJ306" s="138" t="s">
        <v>84</v>
      </c>
      <c r="BK306" s="246">
        <f t="shared" si="89"/>
        <v>0</v>
      </c>
      <c r="BL306" s="138" t="s">
        <v>252</v>
      </c>
      <c r="BM306" s="245" t="s">
        <v>801</v>
      </c>
    </row>
    <row r="307" spans="1:65" s="151" customFormat="1" ht="16.5" customHeight="1">
      <c r="A307" s="147"/>
      <c r="B307" s="148"/>
      <c r="C307" s="233" t="s">
        <v>802</v>
      </c>
      <c r="D307" s="233" t="s">
        <v>189</v>
      </c>
      <c r="E307" s="234" t="s">
        <v>803</v>
      </c>
      <c r="F307" s="235" t="s">
        <v>804</v>
      </c>
      <c r="G307" s="236" t="s">
        <v>805</v>
      </c>
      <c r="H307" s="237">
        <v>1</v>
      </c>
      <c r="I307" s="88"/>
      <c r="J307" s="238">
        <f t="shared" si="80"/>
        <v>0</v>
      </c>
      <c r="K307" s="239"/>
      <c r="L307" s="148"/>
      <c r="M307" s="240" t="s">
        <v>1</v>
      </c>
      <c r="N307" s="241" t="s">
        <v>42</v>
      </c>
      <c r="O307" s="242"/>
      <c r="P307" s="243">
        <f t="shared" si="81"/>
        <v>0</v>
      </c>
      <c r="Q307" s="243">
        <v>0</v>
      </c>
      <c r="R307" s="243">
        <f t="shared" si="82"/>
        <v>0</v>
      </c>
      <c r="S307" s="243">
        <v>0</v>
      </c>
      <c r="T307" s="244">
        <f t="shared" si="83"/>
        <v>0</v>
      </c>
      <c r="U307" s="147"/>
      <c r="V307" s="147"/>
      <c r="W307" s="147"/>
      <c r="X307" s="147"/>
      <c r="Y307" s="147"/>
      <c r="Z307" s="147"/>
      <c r="AA307" s="147"/>
      <c r="AB307" s="147"/>
      <c r="AC307" s="147"/>
      <c r="AD307" s="147"/>
      <c r="AE307" s="147"/>
      <c r="AR307" s="245" t="s">
        <v>252</v>
      </c>
      <c r="AT307" s="245" t="s">
        <v>189</v>
      </c>
      <c r="AU307" s="245" t="s">
        <v>86</v>
      </c>
      <c r="AY307" s="138" t="s">
        <v>187</v>
      </c>
      <c r="BE307" s="246">
        <f t="shared" si="84"/>
        <v>0</v>
      </c>
      <c r="BF307" s="246">
        <f t="shared" si="85"/>
        <v>0</v>
      </c>
      <c r="BG307" s="246">
        <f t="shared" si="86"/>
        <v>0</v>
      </c>
      <c r="BH307" s="246">
        <f t="shared" si="87"/>
        <v>0</v>
      </c>
      <c r="BI307" s="246">
        <f t="shared" si="88"/>
        <v>0</v>
      </c>
      <c r="BJ307" s="138" t="s">
        <v>84</v>
      </c>
      <c r="BK307" s="246">
        <f t="shared" si="89"/>
        <v>0</v>
      </c>
      <c r="BL307" s="138" t="s">
        <v>252</v>
      </c>
      <c r="BM307" s="245" t="s">
        <v>806</v>
      </c>
    </row>
    <row r="308" spans="1:65" s="220" customFormat="1" ht="22.9" customHeight="1">
      <c r="B308" s="221"/>
      <c r="D308" s="222" t="s">
        <v>76</v>
      </c>
      <c r="E308" s="231" t="s">
        <v>807</v>
      </c>
      <c r="F308" s="231" t="s">
        <v>808</v>
      </c>
      <c r="J308" s="232">
        <f>BK308</f>
        <v>0</v>
      </c>
      <c r="L308" s="221"/>
      <c r="M308" s="225"/>
      <c r="N308" s="226"/>
      <c r="O308" s="226"/>
      <c r="P308" s="227">
        <f>SUM(P309:P322)</f>
        <v>0</v>
      </c>
      <c r="Q308" s="226"/>
      <c r="R308" s="227">
        <f>SUM(R309:R322)</f>
        <v>8.3099999999999993E-2</v>
      </c>
      <c r="S308" s="226"/>
      <c r="T308" s="228">
        <f>SUM(T309:T322)</f>
        <v>0.19760000000000003</v>
      </c>
      <c r="AR308" s="222" t="s">
        <v>86</v>
      </c>
      <c r="AT308" s="229" t="s">
        <v>76</v>
      </c>
      <c r="AU308" s="229" t="s">
        <v>84</v>
      </c>
      <c r="AY308" s="222" t="s">
        <v>187</v>
      </c>
      <c r="BK308" s="230">
        <f>SUM(BK309:BK322)</f>
        <v>0</v>
      </c>
    </row>
    <row r="309" spans="1:65" s="151" customFormat="1" ht="21.75" customHeight="1">
      <c r="A309" s="147"/>
      <c r="B309" s="148"/>
      <c r="C309" s="233" t="s">
        <v>809</v>
      </c>
      <c r="D309" s="233" t="s">
        <v>189</v>
      </c>
      <c r="E309" s="234" t="s">
        <v>810</v>
      </c>
      <c r="F309" s="235" t="s">
        <v>811</v>
      </c>
      <c r="G309" s="236" t="s">
        <v>812</v>
      </c>
      <c r="H309" s="237">
        <v>1</v>
      </c>
      <c r="I309" s="88"/>
      <c r="J309" s="238">
        <f t="shared" ref="J309:J322" si="90">ROUND(I309*H309,2)</f>
        <v>0</v>
      </c>
      <c r="K309" s="239"/>
      <c r="L309" s="148"/>
      <c r="M309" s="240" t="s">
        <v>1</v>
      </c>
      <c r="N309" s="241" t="s">
        <v>42</v>
      </c>
      <c r="O309" s="242"/>
      <c r="P309" s="243">
        <f t="shared" ref="P309:P322" si="91">O309*H309</f>
        <v>0</v>
      </c>
      <c r="Q309" s="243">
        <v>9.5E-4</v>
      </c>
      <c r="R309" s="243">
        <f t="shared" ref="R309:R322" si="92">Q309*H309</f>
        <v>9.5E-4</v>
      </c>
      <c r="S309" s="243">
        <v>0</v>
      </c>
      <c r="T309" s="244">
        <f t="shared" ref="T309:T322" si="93">S309*H309</f>
        <v>0</v>
      </c>
      <c r="U309" s="147"/>
      <c r="V309" s="147"/>
      <c r="W309" s="147"/>
      <c r="X309" s="147"/>
      <c r="Y309" s="147"/>
      <c r="Z309" s="147"/>
      <c r="AA309" s="147"/>
      <c r="AB309" s="147"/>
      <c r="AC309" s="147"/>
      <c r="AD309" s="147"/>
      <c r="AE309" s="147"/>
      <c r="AR309" s="245" t="s">
        <v>252</v>
      </c>
      <c r="AT309" s="245" t="s">
        <v>189</v>
      </c>
      <c r="AU309" s="245" t="s">
        <v>86</v>
      </c>
      <c r="AY309" s="138" t="s">
        <v>187</v>
      </c>
      <c r="BE309" s="246">
        <f t="shared" ref="BE309:BE322" si="94">IF(N309="základní",J309,0)</f>
        <v>0</v>
      </c>
      <c r="BF309" s="246">
        <f t="shared" ref="BF309:BF322" si="95">IF(N309="snížená",J309,0)</f>
        <v>0</v>
      </c>
      <c r="BG309" s="246">
        <f t="shared" ref="BG309:BG322" si="96">IF(N309="zákl. přenesená",J309,0)</f>
        <v>0</v>
      </c>
      <c r="BH309" s="246">
        <f t="shared" ref="BH309:BH322" si="97">IF(N309="sníž. přenesená",J309,0)</f>
        <v>0</v>
      </c>
      <c r="BI309" s="246">
        <f t="shared" ref="BI309:BI322" si="98">IF(N309="nulová",J309,0)</f>
        <v>0</v>
      </c>
      <c r="BJ309" s="138" t="s">
        <v>84</v>
      </c>
      <c r="BK309" s="246">
        <f t="shared" ref="BK309:BK322" si="99">ROUND(I309*H309,2)</f>
        <v>0</v>
      </c>
      <c r="BL309" s="138" t="s">
        <v>252</v>
      </c>
      <c r="BM309" s="245" t="s">
        <v>813</v>
      </c>
    </row>
    <row r="310" spans="1:65" s="151" customFormat="1" ht="21.75" customHeight="1">
      <c r="A310" s="147"/>
      <c r="B310" s="148"/>
      <c r="C310" s="233" t="s">
        <v>814</v>
      </c>
      <c r="D310" s="233" t="s">
        <v>189</v>
      </c>
      <c r="E310" s="234" t="s">
        <v>815</v>
      </c>
      <c r="F310" s="235" t="s">
        <v>816</v>
      </c>
      <c r="G310" s="236" t="s">
        <v>812</v>
      </c>
      <c r="H310" s="237">
        <v>3</v>
      </c>
      <c r="I310" s="88"/>
      <c r="J310" s="238">
        <f t="shared" si="90"/>
        <v>0</v>
      </c>
      <c r="K310" s="239"/>
      <c r="L310" s="148"/>
      <c r="M310" s="240" t="s">
        <v>1</v>
      </c>
      <c r="N310" s="241" t="s">
        <v>42</v>
      </c>
      <c r="O310" s="242"/>
      <c r="P310" s="243">
        <f t="shared" si="91"/>
        <v>0</v>
      </c>
      <c r="Q310" s="243">
        <v>2.4000000000000001E-4</v>
      </c>
      <c r="R310" s="243">
        <f t="shared" si="92"/>
        <v>7.2000000000000005E-4</v>
      </c>
      <c r="S310" s="243">
        <v>0</v>
      </c>
      <c r="T310" s="244">
        <f t="shared" si="93"/>
        <v>0</v>
      </c>
      <c r="U310" s="147"/>
      <c r="V310" s="147"/>
      <c r="W310" s="147"/>
      <c r="X310" s="147"/>
      <c r="Y310" s="147"/>
      <c r="Z310" s="147"/>
      <c r="AA310" s="147"/>
      <c r="AB310" s="147"/>
      <c r="AC310" s="147"/>
      <c r="AD310" s="147"/>
      <c r="AE310" s="147"/>
      <c r="AR310" s="245" t="s">
        <v>252</v>
      </c>
      <c r="AT310" s="245" t="s">
        <v>189</v>
      </c>
      <c r="AU310" s="245" t="s">
        <v>86</v>
      </c>
      <c r="AY310" s="138" t="s">
        <v>187</v>
      </c>
      <c r="BE310" s="246">
        <f t="shared" si="94"/>
        <v>0</v>
      </c>
      <c r="BF310" s="246">
        <f t="shared" si="95"/>
        <v>0</v>
      </c>
      <c r="BG310" s="246">
        <f t="shared" si="96"/>
        <v>0</v>
      </c>
      <c r="BH310" s="246">
        <f t="shared" si="97"/>
        <v>0</v>
      </c>
      <c r="BI310" s="246">
        <f t="shared" si="98"/>
        <v>0</v>
      </c>
      <c r="BJ310" s="138" t="s">
        <v>84</v>
      </c>
      <c r="BK310" s="246">
        <f t="shared" si="99"/>
        <v>0</v>
      </c>
      <c r="BL310" s="138" t="s">
        <v>252</v>
      </c>
      <c r="BM310" s="245" t="s">
        <v>817</v>
      </c>
    </row>
    <row r="311" spans="1:65" s="151" customFormat="1" ht="16.5" customHeight="1">
      <c r="A311" s="147"/>
      <c r="B311" s="148"/>
      <c r="C311" s="233" t="s">
        <v>818</v>
      </c>
      <c r="D311" s="233" t="s">
        <v>189</v>
      </c>
      <c r="E311" s="234" t="s">
        <v>819</v>
      </c>
      <c r="F311" s="235" t="s">
        <v>820</v>
      </c>
      <c r="G311" s="236" t="s">
        <v>812</v>
      </c>
      <c r="H311" s="237">
        <v>1</v>
      </c>
      <c r="I311" s="88"/>
      <c r="J311" s="238">
        <f t="shared" si="90"/>
        <v>0</v>
      </c>
      <c r="K311" s="239"/>
      <c r="L311" s="148"/>
      <c r="M311" s="240" t="s">
        <v>1</v>
      </c>
      <c r="N311" s="241" t="s">
        <v>42</v>
      </c>
      <c r="O311" s="242"/>
      <c r="P311" s="243">
        <f t="shared" si="91"/>
        <v>0</v>
      </c>
      <c r="Q311" s="243">
        <v>0</v>
      </c>
      <c r="R311" s="243">
        <f t="shared" si="92"/>
        <v>0</v>
      </c>
      <c r="S311" s="243">
        <v>1.933E-2</v>
      </c>
      <c r="T311" s="244">
        <f t="shared" si="93"/>
        <v>1.933E-2</v>
      </c>
      <c r="U311" s="147"/>
      <c r="V311" s="147"/>
      <c r="W311" s="147"/>
      <c r="X311" s="147"/>
      <c r="Y311" s="147"/>
      <c r="Z311" s="147"/>
      <c r="AA311" s="147"/>
      <c r="AB311" s="147"/>
      <c r="AC311" s="147"/>
      <c r="AD311" s="147"/>
      <c r="AE311" s="147"/>
      <c r="AR311" s="245" t="s">
        <v>252</v>
      </c>
      <c r="AT311" s="245" t="s">
        <v>189</v>
      </c>
      <c r="AU311" s="245" t="s">
        <v>86</v>
      </c>
      <c r="AY311" s="138" t="s">
        <v>187</v>
      </c>
      <c r="BE311" s="246">
        <f t="shared" si="94"/>
        <v>0</v>
      </c>
      <c r="BF311" s="246">
        <f t="shared" si="95"/>
        <v>0</v>
      </c>
      <c r="BG311" s="246">
        <f t="shared" si="96"/>
        <v>0</v>
      </c>
      <c r="BH311" s="246">
        <f t="shared" si="97"/>
        <v>0</v>
      </c>
      <c r="BI311" s="246">
        <f t="shared" si="98"/>
        <v>0</v>
      </c>
      <c r="BJ311" s="138" t="s">
        <v>84</v>
      </c>
      <c r="BK311" s="246">
        <f t="shared" si="99"/>
        <v>0</v>
      </c>
      <c r="BL311" s="138" t="s">
        <v>252</v>
      </c>
      <c r="BM311" s="245" t="s">
        <v>821</v>
      </c>
    </row>
    <row r="312" spans="1:65" s="151" customFormat="1" ht="21.75" customHeight="1">
      <c r="A312" s="147"/>
      <c r="B312" s="148"/>
      <c r="C312" s="233" t="s">
        <v>822</v>
      </c>
      <c r="D312" s="233" t="s">
        <v>189</v>
      </c>
      <c r="E312" s="234" t="s">
        <v>823</v>
      </c>
      <c r="F312" s="235" t="s">
        <v>824</v>
      </c>
      <c r="G312" s="236" t="s">
        <v>812</v>
      </c>
      <c r="H312" s="237">
        <v>1</v>
      </c>
      <c r="I312" s="88"/>
      <c r="J312" s="238">
        <f t="shared" si="90"/>
        <v>0</v>
      </c>
      <c r="K312" s="239"/>
      <c r="L312" s="148"/>
      <c r="M312" s="240" t="s">
        <v>1</v>
      </c>
      <c r="N312" s="241" t="s">
        <v>42</v>
      </c>
      <c r="O312" s="242"/>
      <c r="P312" s="243">
        <f t="shared" si="91"/>
        <v>0</v>
      </c>
      <c r="Q312" s="243">
        <v>2.8219999999999999E-2</v>
      </c>
      <c r="R312" s="243">
        <f t="shared" si="92"/>
        <v>2.8219999999999999E-2</v>
      </c>
      <c r="S312" s="243">
        <v>0</v>
      </c>
      <c r="T312" s="244">
        <f t="shared" si="93"/>
        <v>0</v>
      </c>
      <c r="U312" s="147"/>
      <c r="V312" s="147"/>
      <c r="W312" s="147"/>
      <c r="X312" s="147"/>
      <c r="Y312" s="147"/>
      <c r="Z312" s="147"/>
      <c r="AA312" s="147"/>
      <c r="AB312" s="147"/>
      <c r="AC312" s="147"/>
      <c r="AD312" s="147"/>
      <c r="AE312" s="147"/>
      <c r="AR312" s="245" t="s">
        <v>252</v>
      </c>
      <c r="AT312" s="245" t="s">
        <v>189</v>
      </c>
      <c r="AU312" s="245" t="s">
        <v>86</v>
      </c>
      <c r="AY312" s="138" t="s">
        <v>187</v>
      </c>
      <c r="BE312" s="246">
        <f t="shared" si="94"/>
        <v>0</v>
      </c>
      <c r="BF312" s="246">
        <f t="shared" si="95"/>
        <v>0</v>
      </c>
      <c r="BG312" s="246">
        <f t="shared" si="96"/>
        <v>0</v>
      </c>
      <c r="BH312" s="246">
        <f t="shared" si="97"/>
        <v>0</v>
      </c>
      <c r="BI312" s="246">
        <f t="shared" si="98"/>
        <v>0</v>
      </c>
      <c r="BJ312" s="138" t="s">
        <v>84</v>
      </c>
      <c r="BK312" s="246">
        <f t="shared" si="99"/>
        <v>0</v>
      </c>
      <c r="BL312" s="138" t="s">
        <v>252</v>
      </c>
      <c r="BM312" s="245" t="s">
        <v>825</v>
      </c>
    </row>
    <row r="313" spans="1:65" s="151" customFormat="1" ht="16.5" customHeight="1">
      <c r="A313" s="147"/>
      <c r="B313" s="148"/>
      <c r="C313" s="233" t="s">
        <v>826</v>
      </c>
      <c r="D313" s="233" t="s">
        <v>189</v>
      </c>
      <c r="E313" s="234" t="s">
        <v>827</v>
      </c>
      <c r="F313" s="235" t="s">
        <v>828</v>
      </c>
      <c r="G313" s="236" t="s">
        <v>812</v>
      </c>
      <c r="H313" s="237">
        <v>1</v>
      </c>
      <c r="I313" s="88"/>
      <c r="J313" s="238">
        <f t="shared" si="90"/>
        <v>0</v>
      </c>
      <c r="K313" s="239"/>
      <c r="L313" s="148"/>
      <c r="M313" s="240" t="s">
        <v>1</v>
      </c>
      <c r="N313" s="241" t="s">
        <v>42</v>
      </c>
      <c r="O313" s="242"/>
      <c r="P313" s="243">
        <f t="shared" si="91"/>
        <v>0</v>
      </c>
      <c r="Q313" s="243">
        <v>0</v>
      </c>
      <c r="R313" s="243">
        <f t="shared" si="92"/>
        <v>0</v>
      </c>
      <c r="S313" s="243">
        <v>1.9460000000000002E-2</v>
      </c>
      <c r="T313" s="244">
        <f t="shared" si="93"/>
        <v>1.9460000000000002E-2</v>
      </c>
      <c r="U313" s="147"/>
      <c r="V313" s="147"/>
      <c r="W313" s="147"/>
      <c r="X313" s="147"/>
      <c r="Y313" s="147"/>
      <c r="Z313" s="147"/>
      <c r="AA313" s="147"/>
      <c r="AB313" s="147"/>
      <c r="AC313" s="147"/>
      <c r="AD313" s="147"/>
      <c r="AE313" s="147"/>
      <c r="AR313" s="245" t="s">
        <v>252</v>
      </c>
      <c r="AT313" s="245" t="s">
        <v>189</v>
      </c>
      <c r="AU313" s="245" t="s">
        <v>86</v>
      </c>
      <c r="AY313" s="138" t="s">
        <v>187</v>
      </c>
      <c r="BE313" s="246">
        <f t="shared" si="94"/>
        <v>0</v>
      </c>
      <c r="BF313" s="246">
        <f t="shared" si="95"/>
        <v>0</v>
      </c>
      <c r="BG313" s="246">
        <f t="shared" si="96"/>
        <v>0</v>
      </c>
      <c r="BH313" s="246">
        <f t="shared" si="97"/>
        <v>0</v>
      </c>
      <c r="BI313" s="246">
        <f t="shared" si="98"/>
        <v>0</v>
      </c>
      <c r="BJ313" s="138" t="s">
        <v>84</v>
      </c>
      <c r="BK313" s="246">
        <f t="shared" si="99"/>
        <v>0</v>
      </c>
      <c r="BL313" s="138" t="s">
        <v>252</v>
      </c>
      <c r="BM313" s="245" t="s">
        <v>829</v>
      </c>
    </row>
    <row r="314" spans="1:65" s="151" customFormat="1" ht="21.75" customHeight="1">
      <c r="A314" s="147"/>
      <c r="B314" s="148"/>
      <c r="C314" s="233" t="s">
        <v>830</v>
      </c>
      <c r="D314" s="233" t="s">
        <v>189</v>
      </c>
      <c r="E314" s="234" t="s">
        <v>831</v>
      </c>
      <c r="F314" s="235" t="s">
        <v>832</v>
      </c>
      <c r="G314" s="236" t="s">
        <v>812</v>
      </c>
      <c r="H314" s="237">
        <v>1</v>
      </c>
      <c r="I314" s="88"/>
      <c r="J314" s="238">
        <f t="shared" si="90"/>
        <v>0</v>
      </c>
      <c r="K314" s="239"/>
      <c r="L314" s="148"/>
      <c r="M314" s="240" t="s">
        <v>1</v>
      </c>
      <c r="N314" s="241" t="s">
        <v>42</v>
      </c>
      <c r="O314" s="242"/>
      <c r="P314" s="243">
        <f t="shared" si="91"/>
        <v>0</v>
      </c>
      <c r="Q314" s="243">
        <v>1.197E-2</v>
      </c>
      <c r="R314" s="243">
        <f t="shared" si="92"/>
        <v>1.197E-2</v>
      </c>
      <c r="S314" s="243">
        <v>0</v>
      </c>
      <c r="T314" s="244">
        <f t="shared" si="93"/>
        <v>0</v>
      </c>
      <c r="U314" s="147"/>
      <c r="V314" s="147"/>
      <c r="W314" s="147"/>
      <c r="X314" s="147"/>
      <c r="Y314" s="147"/>
      <c r="Z314" s="147"/>
      <c r="AA314" s="147"/>
      <c r="AB314" s="147"/>
      <c r="AC314" s="147"/>
      <c r="AD314" s="147"/>
      <c r="AE314" s="147"/>
      <c r="AR314" s="245" t="s">
        <v>252</v>
      </c>
      <c r="AT314" s="245" t="s">
        <v>189</v>
      </c>
      <c r="AU314" s="245" t="s">
        <v>86</v>
      </c>
      <c r="AY314" s="138" t="s">
        <v>187</v>
      </c>
      <c r="BE314" s="246">
        <f t="shared" si="94"/>
        <v>0</v>
      </c>
      <c r="BF314" s="246">
        <f t="shared" si="95"/>
        <v>0</v>
      </c>
      <c r="BG314" s="246">
        <f t="shared" si="96"/>
        <v>0</v>
      </c>
      <c r="BH314" s="246">
        <f t="shared" si="97"/>
        <v>0</v>
      </c>
      <c r="BI314" s="246">
        <f t="shared" si="98"/>
        <v>0</v>
      </c>
      <c r="BJ314" s="138" t="s">
        <v>84</v>
      </c>
      <c r="BK314" s="246">
        <f t="shared" si="99"/>
        <v>0</v>
      </c>
      <c r="BL314" s="138" t="s">
        <v>252</v>
      </c>
      <c r="BM314" s="245" t="s">
        <v>833</v>
      </c>
    </row>
    <row r="315" spans="1:65" s="151" customFormat="1" ht="16.5" customHeight="1">
      <c r="A315" s="147"/>
      <c r="B315" s="148"/>
      <c r="C315" s="233" t="s">
        <v>834</v>
      </c>
      <c r="D315" s="233" t="s">
        <v>189</v>
      </c>
      <c r="E315" s="234" t="s">
        <v>835</v>
      </c>
      <c r="F315" s="235" t="s">
        <v>836</v>
      </c>
      <c r="G315" s="236" t="s">
        <v>812</v>
      </c>
      <c r="H315" s="237">
        <v>1</v>
      </c>
      <c r="I315" s="88"/>
      <c r="J315" s="238">
        <f t="shared" si="90"/>
        <v>0</v>
      </c>
      <c r="K315" s="239"/>
      <c r="L315" s="148"/>
      <c r="M315" s="240" t="s">
        <v>1</v>
      </c>
      <c r="N315" s="241" t="s">
        <v>42</v>
      </c>
      <c r="O315" s="242"/>
      <c r="P315" s="243">
        <f t="shared" si="91"/>
        <v>0</v>
      </c>
      <c r="Q315" s="243">
        <v>0</v>
      </c>
      <c r="R315" s="243">
        <f t="shared" si="92"/>
        <v>0</v>
      </c>
      <c r="S315" s="243">
        <v>0.155</v>
      </c>
      <c r="T315" s="244">
        <f t="shared" si="93"/>
        <v>0.155</v>
      </c>
      <c r="U315" s="147"/>
      <c r="V315" s="147"/>
      <c r="W315" s="147"/>
      <c r="X315" s="147"/>
      <c r="Y315" s="147"/>
      <c r="Z315" s="147"/>
      <c r="AA315" s="147"/>
      <c r="AB315" s="147"/>
      <c r="AC315" s="147"/>
      <c r="AD315" s="147"/>
      <c r="AE315" s="147"/>
      <c r="AR315" s="245" t="s">
        <v>252</v>
      </c>
      <c r="AT315" s="245" t="s">
        <v>189</v>
      </c>
      <c r="AU315" s="245" t="s">
        <v>86</v>
      </c>
      <c r="AY315" s="138" t="s">
        <v>187</v>
      </c>
      <c r="BE315" s="246">
        <f t="shared" si="94"/>
        <v>0</v>
      </c>
      <c r="BF315" s="246">
        <f t="shared" si="95"/>
        <v>0</v>
      </c>
      <c r="BG315" s="246">
        <f t="shared" si="96"/>
        <v>0</v>
      </c>
      <c r="BH315" s="246">
        <f t="shared" si="97"/>
        <v>0</v>
      </c>
      <c r="BI315" s="246">
        <f t="shared" si="98"/>
        <v>0</v>
      </c>
      <c r="BJ315" s="138" t="s">
        <v>84</v>
      </c>
      <c r="BK315" s="246">
        <f t="shared" si="99"/>
        <v>0</v>
      </c>
      <c r="BL315" s="138" t="s">
        <v>252</v>
      </c>
      <c r="BM315" s="245" t="s">
        <v>837</v>
      </c>
    </row>
    <row r="316" spans="1:65" s="151" customFormat="1" ht="21.75" customHeight="1">
      <c r="A316" s="147"/>
      <c r="B316" s="148"/>
      <c r="C316" s="233" t="s">
        <v>838</v>
      </c>
      <c r="D316" s="233" t="s">
        <v>189</v>
      </c>
      <c r="E316" s="234" t="s">
        <v>839</v>
      </c>
      <c r="F316" s="235" t="s">
        <v>840</v>
      </c>
      <c r="G316" s="236" t="s">
        <v>812</v>
      </c>
      <c r="H316" s="237">
        <v>1</v>
      </c>
      <c r="I316" s="88"/>
      <c r="J316" s="238">
        <f t="shared" si="90"/>
        <v>0</v>
      </c>
      <c r="K316" s="239"/>
      <c r="L316" s="148"/>
      <c r="M316" s="240" t="s">
        <v>1</v>
      </c>
      <c r="N316" s="241" t="s">
        <v>42</v>
      </c>
      <c r="O316" s="242"/>
      <c r="P316" s="243">
        <f t="shared" si="91"/>
        <v>0</v>
      </c>
      <c r="Q316" s="243">
        <v>3.6339999999999997E-2</v>
      </c>
      <c r="R316" s="243">
        <f t="shared" si="92"/>
        <v>3.6339999999999997E-2</v>
      </c>
      <c r="S316" s="243">
        <v>0</v>
      </c>
      <c r="T316" s="244">
        <f t="shared" si="93"/>
        <v>0</v>
      </c>
      <c r="U316" s="147"/>
      <c r="V316" s="147"/>
      <c r="W316" s="147"/>
      <c r="X316" s="147"/>
      <c r="Y316" s="147"/>
      <c r="Z316" s="147"/>
      <c r="AA316" s="147"/>
      <c r="AB316" s="147"/>
      <c r="AC316" s="147"/>
      <c r="AD316" s="147"/>
      <c r="AE316" s="147"/>
      <c r="AR316" s="245" t="s">
        <v>252</v>
      </c>
      <c r="AT316" s="245" t="s">
        <v>189</v>
      </c>
      <c r="AU316" s="245" t="s">
        <v>86</v>
      </c>
      <c r="AY316" s="138" t="s">
        <v>187</v>
      </c>
      <c r="BE316" s="246">
        <f t="shared" si="94"/>
        <v>0</v>
      </c>
      <c r="BF316" s="246">
        <f t="shared" si="95"/>
        <v>0</v>
      </c>
      <c r="BG316" s="246">
        <f t="shared" si="96"/>
        <v>0</v>
      </c>
      <c r="BH316" s="246">
        <f t="shared" si="97"/>
        <v>0</v>
      </c>
      <c r="BI316" s="246">
        <f t="shared" si="98"/>
        <v>0</v>
      </c>
      <c r="BJ316" s="138" t="s">
        <v>84</v>
      </c>
      <c r="BK316" s="246">
        <f t="shared" si="99"/>
        <v>0</v>
      </c>
      <c r="BL316" s="138" t="s">
        <v>252</v>
      </c>
      <c r="BM316" s="245" t="s">
        <v>841</v>
      </c>
    </row>
    <row r="317" spans="1:65" s="151" customFormat="1" ht="33" customHeight="1">
      <c r="A317" s="147"/>
      <c r="B317" s="148"/>
      <c r="C317" s="233" t="s">
        <v>842</v>
      </c>
      <c r="D317" s="233" t="s">
        <v>189</v>
      </c>
      <c r="E317" s="234" t="s">
        <v>843</v>
      </c>
      <c r="F317" s="235" t="s">
        <v>844</v>
      </c>
      <c r="G317" s="236" t="s">
        <v>205</v>
      </c>
      <c r="H317" s="237">
        <v>0.19800000000000001</v>
      </c>
      <c r="I317" s="88"/>
      <c r="J317" s="238">
        <f t="shared" si="90"/>
        <v>0</v>
      </c>
      <c r="K317" s="239"/>
      <c r="L317" s="148"/>
      <c r="M317" s="240" t="s">
        <v>1</v>
      </c>
      <c r="N317" s="241" t="s">
        <v>42</v>
      </c>
      <c r="O317" s="242"/>
      <c r="P317" s="243">
        <f t="shared" si="91"/>
        <v>0</v>
      </c>
      <c r="Q317" s="243">
        <v>0</v>
      </c>
      <c r="R317" s="243">
        <f t="shared" si="92"/>
        <v>0</v>
      </c>
      <c r="S317" s="243">
        <v>0</v>
      </c>
      <c r="T317" s="244">
        <f t="shared" si="93"/>
        <v>0</v>
      </c>
      <c r="U317" s="147"/>
      <c r="V317" s="147"/>
      <c r="W317" s="147"/>
      <c r="X317" s="147"/>
      <c r="Y317" s="147"/>
      <c r="Z317" s="147"/>
      <c r="AA317" s="147"/>
      <c r="AB317" s="147"/>
      <c r="AC317" s="147"/>
      <c r="AD317" s="147"/>
      <c r="AE317" s="147"/>
      <c r="AR317" s="245" t="s">
        <v>252</v>
      </c>
      <c r="AT317" s="245" t="s">
        <v>189</v>
      </c>
      <c r="AU317" s="245" t="s">
        <v>86</v>
      </c>
      <c r="AY317" s="138" t="s">
        <v>187</v>
      </c>
      <c r="BE317" s="246">
        <f t="shared" si="94"/>
        <v>0</v>
      </c>
      <c r="BF317" s="246">
        <f t="shared" si="95"/>
        <v>0</v>
      </c>
      <c r="BG317" s="246">
        <f t="shared" si="96"/>
        <v>0</v>
      </c>
      <c r="BH317" s="246">
        <f t="shared" si="97"/>
        <v>0</v>
      </c>
      <c r="BI317" s="246">
        <f t="shared" si="98"/>
        <v>0</v>
      </c>
      <c r="BJ317" s="138" t="s">
        <v>84</v>
      </c>
      <c r="BK317" s="246">
        <f t="shared" si="99"/>
        <v>0</v>
      </c>
      <c r="BL317" s="138" t="s">
        <v>252</v>
      </c>
      <c r="BM317" s="245" t="s">
        <v>845</v>
      </c>
    </row>
    <row r="318" spans="1:65" s="151" customFormat="1" ht="16.5" customHeight="1">
      <c r="A318" s="147"/>
      <c r="B318" s="148"/>
      <c r="C318" s="233" t="s">
        <v>846</v>
      </c>
      <c r="D318" s="233" t="s">
        <v>189</v>
      </c>
      <c r="E318" s="234" t="s">
        <v>847</v>
      </c>
      <c r="F318" s="235" t="s">
        <v>848</v>
      </c>
      <c r="G318" s="236" t="s">
        <v>812</v>
      </c>
      <c r="H318" s="237">
        <v>1</v>
      </c>
      <c r="I318" s="88"/>
      <c r="J318" s="238">
        <f t="shared" si="90"/>
        <v>0</v>
      </c>
      <c r="K318" s="239"/>
      <c r="L318" s="148"/>
      <c r="M318" s="240" t="s">
        <v>1</v>
      </c>
      <c r="N318" s="241" t="s">
        <v>42</v>
      </c>
      <c r="O318" s="242"/>
      <c r="P318" s="243">
        <f t="shared" si="91"/>
        <v>0</v>
      </c>
      <c r="Q318" s="243">
        <v>0</v>
      </c>
      <c r="R318" s="243">
        <f t="shared" si="92"/>
        <v>0</v>
      </c>
      <c r="S318" s="243">
        <v>1.56E-3</v>
      </c>
      <c r="T318" s="244">
        <f t="shared" si="93"/>
        <v>1.56E-3</v>
      </c>
      <c r="U318" s="147"/>
      <c r="V318" s="147"/>
      <c r="W318" s="147"/>
      <c r="X318" s="147"/>
      <c r="Y318" s="147"/>
      <c r="Z318" s="147"/>
      <c r="AA318" s="147"/>
      <c r="AB318" s="147"/>
      <c r="AC318" s="147"/>
      <c r="AD318" s="147"/>
      <c r="AE318" s="147"/>
      <c r="AR318" s="245" t="s">
        <v>252</v>
      </c>
      <c r="AT318" s="245" t="s">
        <v>189</v>
      </c>
      <c r="AU318" s="245" t="s">
        <v>86</v>
      </c>
      <c r="AY318" s="138" t="s">
        <v>187</v>
      </c>
      <c r="BE318" s="246">
        <f t="shared" si="94"/>
        <v>0</v>
      </c>
      <c r="BF318" s="246">
        <f t="shared" si="95"/>
        <v>0</v>
      </c>
      <c r="BG318" s="246">
        <f t="shared" si="96"/>
        <v>0</v>
      </c>
      <c r="BH318" s="246">
        <f t="shared" si="97"/>
        <v>0</v>
      </c>
      <c r="BI318" s="246">
        <f t="shared" si="98"/>
        <v>0</v>
      </c>
      <c r="BJ318" s="138" t="s">
        <v>84</v>
      </c>
      <c r="BK318" s="246">
        <f t="shared" si="99"/>
        <v>0</v>
      </c>
      <c r="BL318" s="138" t="s">
        <v>252</v>
      </c>
      <c r="BM318" s="245" t="s">
        <v>849</v>
      </c>
    </row>
    <row r="319" spans="1:65" s="151" customFormat="1" ht="21.75" customHeight="1">
      <c r="A319" s="147"/>
      <c r="B319" s="148"/>
      <c r="C319" s="233" t="s">
        <v>850</v>
      </c>
      <c r="D319" s="233" t="s">
        <v>189</v>
      </c>
      <c r="E319" s="234" t="s">
        <v>851</v>
      </c>
      <c r="F319" s="235" t="s">
        <v>852</v>
      </c>
      <c r="G319" s="236" t="s">
        <v>812</v>
      </c>
      <c r="H319" s="237">
        <v>1</v>
      </c>
      <c r="I319" s="88"/>
      <c r="J319" s="238">
        <f t="shared" si="90"/>
        <v>0</v>
      </c>
      <c r="K319" s="239"/>
      <c r="L319" s="148"/>
      <c r="M319" s="240" t="s">
        <v>1</v>
      </c>
      <c r="N319" s="241" t="s">
        <v>42</v>
      </c>
      <c r="O319" s="242"/>
      <c r="P319" s="243">
        <f t="shared" si="91"/>
        <v>0</v>
      </c>
      <c r="Q319" s="243">
        <v>1.8E-3</v>
      </c>
      <c r="R319" s="243">
        <f t="shared" si="92"/>
        <v>1.8E-3</v>
      </c>
      <c r="S319" s="243">
        <v>0</v>
      </c>
      <c r="T319" s="244">
        <f t="shared" si="93"/>
        <v>0</v>
      </c>
      <c r="U319" s="147"/>
      <c r="V319" s="147"/>
      <c r="W319" s="147"/>
      <c r="X319" s="147"/>
      <c r="Y319" s="147"/>
      <c r="Z319" s="147"/>
      <c r="AA319" s="147"/>
      <c r="AB319" s="147"/>
      <c r="AC319" s="147"/>
      <c r="AD319" s="147"/>
      <c r="AE319" s="147"/>
      <c r="AR319" s="245" t="s">
        <v>252</v>
      </c>
      <c r="AT319" s="245" t="s">
        <v>189</v>
      </c>
      <c r="AU319" s="245" t="s">
        <v>86</v>
      </c>
      <c r="AY319" s="138" t="s">
        <v>187</v>
      </c>
      <c r="BE319" s="246">
        <f t="shared" si="94"/>
        <v>0</v>
      </c>
      <c r="BF319" s="246">
        <f t="shared" si="95"/>
        <v>0</v>
      </c>
      <c r="BG319" s="246">
        <f t="shared" si="96"/>
        <v>0</v>
      </c>
      <c r="BH319" s="246">
        <f t="shared" si="97"/>
        <v>0</v>
      </c>
      <c r="BI319" s="246">
        <f t="shared" si="98"/>
        <v>0</v>
      </c>
      <c r="BJ319" s="138" t="s">
        <v>84</v>
      </c>
      <c r="BK319" s="246">
        <f t="shared" si="99"/>
        <v>0</v>
      </c>
      <c r="BL319" s="138" t="s">
        <v>252</v>
      </c>
      <c r="BM319" s="245" t="s">
        <v>853</v>
      </c>
    </row>
    <row r="320" spans="1:65" s="151" customFormat="1" ht="16.5" customHeight="1">
      <c r="A320" s="147"/>
      <c r="B320" s="148"/>
      <c r="C320" s="233" t="s">
        <v>854</v>
      </c>
      <c r="D320" s="233" t="s">
        <v>189</v>
      </c>
      <c r="E320" s="234" t="s">
        <v>855</v>
      </c>
      <c r="F320" s="235" t="s">
        <v>856</v>
      </c>
      <c r="G320" s="236" t="s">
        <v>279</v>
      </c>
      <c r="H320" s="237">
        <v>1</v>
      </c>
      <c r="I320" s="88"/>
      <c r="J320" s="238">
        <f t="shared" si="90"/>
        <v>0</v>
      </c>
      <c r="K320" s="239"/>
      <c r="L320" s="148"/>
      <c r="M320" s="240" t="s">
        <v>1</v>
      </c>
      <c r="N320" s="241" t="s">
        <v>42</v>
      </c>
      <c r="O320" s="242"/>
      <c r="P320" s="243">
        <f t="shared" si="91"/>
        <v>0</v>
      </c>
      <c r="Q320" s="243">
        <v>0</v>
      </c>
      <c r="R320" s="243">
        <f t="shared" si="92"/>
        <v>0</v>
      </c>
      <c r="S320" s="243">
        <v>2.2499999999999998E-3</v>
      </c>
      <c r="T320" s="244">
        <f t="shared" si="93"/>
        <v>2.2499999999999998E-3</v>
      </c>
      <c r="U320" s="147"/>
      <c r="V320" s="147"/>
      <c r="W320" s="147"/>
      <c r="X320" s="147"/>
      <c r="Y320" s="147"/>
      <c r="Z320" s="147"/>
      <c r="AA320" s="147"/>
      <c r="AB320" s="147"/>
      <c r="AC320" s="147"/>
      <c r="AD320" s="147"/>
      <c r="AE320" s="147"/>
      <c r="AR320" s="245" t="s">
        <v>252</v>
      </c>
      <c r="AT320" s="245" t="s">
        <v>189</v>
      </c>
      <c r="AU320" s="245" t="s">
        <v>86</v>
      </c>
      <c r="AY320" s="138" t="s">
        <v>187</v>
      </c>
      <c r="BE320" s="246">
        <f t="shared" si="94"/>
        <v>0</v>
      </c>
      <c r="BF320" s="246">
        <f t="shared" si="95"/>
        <v>0</v>
      </c>
      <c r="BG320" s="246">
        <f t="shared" si="96"/>
        <v>0</v>
      </c>
      <c r="BH320" s="246">
        <f t="shared" si="97"/>
        <v>0</v>
      </c>
      <c r="BI320" s="246">
        <f t="shared" si="98"/>
        <v>0</v>
      </c>
      <c r="BJ320" s="138" t="s">
        <v>84</v>
      </c>
      <c r="BK320" s="246">
        <f t="shared" si="99"/>
        <v>0</v>
      </c>
      <c r="BL320" s="138" t="s">
        <v>252</v>
      </c>
      <c r="BM320" s="245" t="s">
        <v>857</v>
      </c>
    </row>
    <row r="321" spans="1:65" s="151" customFormat="1" ht="21.75" customHeight="1">
      <c r="A321" s="147"/>
      <c r="B321" s="148"/>
      <c r="C321" s="233" t="s">
        <v>858</v>
      </c>
      <c r="D321" s="233" t="s">
        <v>189</v>
      </c>
      <c r="E321" s="234" t="s">
        <v>859</v>
      </c>
      <c r="F321" s="235" t="s">
        <v>860</v>
      </c>
      <c r="G321" s="236" t="s">
        <v>812</v>
      </c>
      <c r="H321" s="237">
        <v>1</v>
      </c>
      <c r="I321" s="88"/>
      <c r="J321" s="238">
        <f t="shared" si="90"/>
        <v>0</v>
      </c>
      <c r="K321" s="239"/>
      <c r="L321" s="148"/>
      <c r="M321" s="240" t="s">
        <v>1</v>
      </c>
      <c r="N321" s="241" t="s">
        <v>42</v>
      </c>
      <c r="O321" s="242"/>
      <c r="P321" s="243">
        <f t="shared" si="91"/>
        <v>0</v>
      </c>
      <c r="Q321" s="243">
        <v>3.0999999999999999E-3</v>
      </c>
      <c r="R321" s="243">
        <f t="shared" si="92"/>
        <v>3.0999999999999999E-3</v>
      </c>
      <c r="S321" s="243">
        <v>0</v>
      </c>
      <c r="T321" s="244">
        <f t="shared" si="93"/>
        <v>0</v>
      </c>
      <c r="U321" s="147"/>
      <c r="V321" s="147"/>
      <c r="W321" s="147"/>
      <c r="X321" s="147"/>
      <c r="Y321" s="147"/>
      <c r="Z321" s="147"/>
      <c r="AA321" s="147"/>
      <c r="AB321" s="147"/>
      <c r="AC321" s="147"/>
      <c r="AD321" s="147"/>
      <c r="AE321" s="147"/>
      <c r="AR321" s="245" t="s">
        <v>252</v>
      </c>
      <c r="AT321" s="245" t="s">
        <v>189</v>
      </c>
      <c r="AU321" s="245" t="s">
        <v>86</v>
      </c>
      <c r="AY321" s="138" t="s">
        <v>187</v>
      </c>
      <c r="BE321" s="246">
        <f t="shared" si="94"/>
        <v>0</v>
      </c>
      <c r="BF321" s="246">
        <f t="shared" si="95"/>
        <v>0</v>
      </c>
      <c r="BG321" s="246">
        <f t="shared" si="96"/>
        <v>0</v>
      </c>
      <c r="BH321" s="246">
        <f t="shared" si="97"/>
        <v>0</v>
      </c>
      <c r="BI321" s="246">
        <f t="shared" si="98"/>
        <v>0</v>
      </c>
      <c r="BJ321" s="138" t="s">
        <v>84</v>
      </c>
      <c r="BK321" s="246">
        <f t="shared" si="99"/>
        <v>0</v>
      </c>
      <c r="BL321" s="138" t="s">
        <v>252</v>
      </c>
      <c r="BM321" s="245" t="s">
        <v>861</v>
      </c>
    </row>
    <row r="322" spans="1:65" s="151" customFormat="1" ht="21.75" customHeight="1">
      <c r="A322" s="147"/>
      <c r="B322" s="148"/>
      <c r="C322" s="233" t="s">
        <v>862</v>
      </c>
      <c r="D322" s="233" t="s">
        <v>189</v>
      </c>
      <c r="E322" s="234" t="s">
        <v>863</v>
      </c>
      <c r="F322" s="235" t="s">
        <v>864</v>
      </c>
      <c r="G322" s="236" t="s">
        <v>205</v>
      </c>
      <c r="H322" s="237">
        <v>8.3000000000000004E-2</v>
      </c>
      <c r="I322" s="88"/>
      <c r="J322" s="238">
        <f t="shared" si="90"/>
        <v>0</v>
      </c>
      <c r="K322" s="239"/>
      <c r="L322" s="148"/>
      <c r="M322" s="240" t="s">
        <v>1</v>
      </c>
      <c r="N322" s="241" t="s">
        <v>42</v>
      </c>
      <c r="O322" s="242"/>
      <c r="P322" s="243">
        <f t="shared" si="91"/>
        <v>0</v>
      </c>
      <c r="Q322" s="243">
        <v>0</v>
      </c>
      <c r="R322" s="243">
        <f t="shared" si="92"/>
        <v>0</v>
      </c>
      <c r="S322" s="243">
        <v>0</v>
      </c>
      <c r="T322" s="244">
        <f t="shared" si="93"/>
        <v>0</v>
      </c>
      <c r="U322" s="147"/>
      <c r="V322" s="147"/>
      <c r="W322" s="147"/>
      <c r="X322" s="147"/>
      <c r="Y322" s="147"/>
      <c r="Z322" s="147"/>
      <c r="AA322" s="147"/>
      <c r="AB322" s="147"/>
      <c r="AC322" s="147"/>
      <c r="AD322" s="147"/>
      <c r="AE322" s="147"/>
      <c r="AR322" s="245" t="s">
        <v>252</v>
      </c>
      <c r="AT322" s="245" t="s">
        <v>189</v>
      </c>
      <c r="AU322" s="245" t="s">
        <v>86</v>
      </c>
      <c r="AY322" s="138" t="s">
        <v>187</v>
      </c>
      <c r="BE322" s="246">
        <f t="shared" si="94"/>
        <v>0</v>
      </c>
      <c r="BF322" s="246">
        <f t="shared" si="95"/>
        <v>0</v>
      </c>
      <c r="BG322" s="246">
        <f t="shared" si="96"/>
        <v>0</v>
      </c>
      <c r="BH322" s="246">
        <f t="shared" si="97"/>
        <v>0</v>
      </c>
      <c r="BI322" s="246">
        <f t="shared" si="98"/>
        <v>0</v>
      </c>
      <c r="BJ322" s="138" t="s">
        <v>84</v>
      </c>
      <c r="BK322" s="246">
        <f t="shared" si="99"/>
        <v>0</v>
      </c>
      <c r="BL322" s="138" t="s">
        <v>252</v>
      </c>
      <c r="BM322" s="245" t="s">
        <v>865</v>
      </c>
    </row>
    <row r="323" spans="1:65" s="220" customFormat="1" ht="22.9" customHeight="1">
      <c r="B323" s="221"/>
      <c r="D323" s="222" t="s">
        <v>76</v>
      </c>
      <c r="E323" s="231" t="s">
        <v>866</v>
      </c>
      <c r="F323" s="231" t="s">
        <v>867</v>
      </c>
      <c r="J323" s="232">
        <f>BK323</f>
        <v>0</v>
      </c>
      <c r="L323" s="221"/>
      <c r="M323" s="225"/>
      <c r="N323" s="226"/>
      <c r="O323" s="226"/>
      <c r="P323" s="227">
        <f>P324</f>
        <v>0</v>
      </c>
      <c r="Q323" s="226"/>
      <c r="R323" s="227">
        <f>R324</f>
        <v>3.4199999999999999E-3</v>
      </c>
      <c r="S323" s="226"/>
      <c r="T323" s="228">
        <f>T324</f>
        <v>0</v>
      </c>
      <c r="AR323" s="222" t="s">
        <v>86</v>
      </c>
      <c r="AT323" s="229" t="s">
        <v>76</v>
      </c>
      <c r="AU323" s="229" t="s">
        <v>84</v>
      </c>
      <c r="AY323" s="222" t="s">
        <v>187</v>
      </c>
      <c r="BK323" s="230">
        <f>BK324</f>
        <v>0</v>
      </c>
    </row>
    <row r="324" spans="1:65" s="151" customFormat="1" ht="21.75" customHeight="1">
      <c r="A324" s="147"/>
      <c r="B324" s="148"/>
      <c r="C324" s="233" t="s">
        <v>868</v>
      </c>
      <c r="D324" s="233" t="s">
        <v>189</v>
      </c>
      <c r="E324" s="234" t="s">
        <v>869</v>
      </c>
      <c r="F324" s="235" t="s">
        <v>870</v>
      </c>
      <c r="G324" s="236" t="s">
        <v>812</v>
      </c>
      <c r="H324" s="237">
        <v>1</v>
      </c>
      <c r="I324" s="88"/>
      <c r="J324" s="238">
        <f>ROUND(I324*H324,2)</f>
        <v>0</v>
      </c>
      <c r="K324" s="239"/>
      <c r="L324" s="148"/>
      <c r="M324" s="240" t="s">
        <v>1</v>
      </c>
      <c r="N324" s="241" t="s">
        <v>42</v>
      </c>
      <c r="O324" s="242"/>
      <c r="P324" s="243">
        <f>O324*H324</f>
        <v>0</v>
      </c>
      <c r="Q324" s="243">
        <v>3.4199999999999999E-3</v>
      </c>
      <c r="R324" s="243">
        <f>Q324*H324</f>
        <v>3.4199999999999999E-3</v>
      </c>
      <c r="S324" s="243">
        <v>0</v>
      </c>
      <c r="T324" s="244">
        <f>S324*H324</f>
        <v>0</v>
      </c>
      <c r="U324" s="147"/>
      <c r="V324" s="147"/>
      <c r="W324" s="147"/>
      <c r="X324" s="147"/>
      <c r="Y324" s="147"/>
      <c r="Z324" s="147"/>
      <c r="AA324" s="147"/>
      <c r="AB324" s="147"/>
      <c r="AC324" s="147"/>
      <c r="AD324" s="147"/>
      <c r="AE324" s="147"/>
      <c r="AR324" s="245" t="s">
        <v>252</v>
      </c>
      <c r="AT324" s="245" t="s">
        <v>189</v>
      </c>
      <c r="AU324" s="245" t="s">
        <v>86</v>
      </c>
      <c r="AY324" s="138" t="s">
        <v>187</v>
      </c>
      <c r="BE324" s="246">
        <f>IF(N324="základní",J324,0)</f>
        <v>0</v>
      </c>
      <c r="BF324" s="246">
        <f>IF(N324="snížená",J324,0)</f>
        <v>0</v>
      </c>
      <c r="BG324" s="246">
        <f>IF(N324="zákl. přenesená",J324,0)</f>
        <v>0</v>
      </c>
      <c r="BH324" s="246">
        <f>IF(N324="sníž. přenesená",J324,0)</f>
        <v>0</v>
      </c>
      <c r="BI324" s="246">
        <f>IF(N324="nulová",J324,0)</f>
        <v>0</v>
      </c>
      <c r="BJ324" s="138" t="s">
        <v>84</v>
      </c>
      <c r="BK324" s="246">
        <f>ROUND(I324*H324,2)</f>
        <v>0</v>
      </c>
      <c r="BL324" s="138" t="s">
        <v>252</v>
      </c>
      <c r="BM324" s="245" t="s">
        <v>871</v>
      </c>
    </row>
    <row r="325" spans="1:65" s="220" customFormat="1" ht="22.9" customHeight="1">
      <c r="B325" s="221"/>
      <c r="D325" s="222" t="s">
        <v>76</v>
      </c>
      <c r="E325" s="231" t="s">
        <v>872</v>
      </c>
      <c r="F325" s="231" t="s">
        <v>873</v>
      </c>
      <c r="J325" s="232">
        <f>BK325</f>
        <v>0</v>
      </c>
      <c r="L325" s="221"/>
      <c r="M325" s="225"/>
      <c r="N325" s="226"/>
      <c r="O325" s="226"/>
      <c r="P325" s="227">
        <f>SUM(P326:P328)</f>
        <v>0</v>
      </c>
      <c r="Q325" s="226"/>
      <c r="R325" s="227">
        <f>SUM(R326:R328)</f>
        <v>6.4601999999999993E-2</v>
      </c>
      <c r="S325" s="226"/>
      <c r="T325" s="228">
        <f>SUM(T326:T328)</f>
        <v>3.7074000000000003E-2</v>
      </c>
      <c r="AR325" s="222" t="s">
        <v>86</v>
      </c>
      <c r="AT325" s="229" t="s">
        <v>76</v>
      </c>
      <c r="AU325" s="229" t="s">
        <v>84</v>
      </c>
      <c r="AY325" s="222" t="s">
        <v>187</v>
      </c>
      <c r="BK325" s="230">
        <f>SUM(BK326:BK328)</f>
        <v>0</v>
      </c>
    </row>
    <row r="326" spans="1:65" s="151" customFormat="1" ht="16.5" customHeight="1">
      <c r="A326" s="147"/>
      <c r="B326" s="148"/>
      <c r="C326" s="233" t="s">
        <v>874</v>
      </c>
      <c r="D326" s="233" t="s">
        <v>189</v>
      </c>
      <c r="E326" s="234" t="s">
        <v>875</v>
      </c>
      <c r="F326" s="235" t="s">
        <v>876</v>
      </c>
      <c r="G326" s="236" t="s">
        <v>296</v>
      </c>
      <c r="H326" s="237">
        <v>22.2</v>
      </c>
      <c r="I326" s="88"/>
      <c r="J326" s="238">
        <f>ROUND(I326*H326,2)</f>
        <v>0</v>
      </c>
      <c r="K326" s="239"/>
      <c r="L326" s="148"/>
      <c r="M326" s="240" t="s">
        <v>1</v>
      </c>
      <c r="N326" s="241" t="s">
        <v>42</v>
      </c>
      <c r="O326" s="242"/>
      <c r="P326" s="243">
        <f>O326*H326</f>
        <v>0</v>
      </c>
      <c r="Q326" s="243">
        <v>0</v>
      </c>
      <c r="R326" s="243">
        <f>Q326*H326</f>
        <v>0</v>
      </c>
      <c r="S326" s="243">
        <v>1.67E-3</v>
      </c>
      <c r="T326" s="244">
        <f>S326*H326</f>
        <v>3.7074000000000003E-2</v>
      </c>
      <c r="U326" s="147"/>
      <c r="V326" s="147"/>
      <c r="W326" s="147"/>
      <c r="X326" s="147"/>
      <c r="Y326" s="147"/>
      <c r="Z326" s="147"/>
      <c r="AA326" s="147"/>
      <c r="AB326" s="147"/>
      <c r="AC326" s="147"/>
      <c r="AD326" s="147"/>
      <c r="AE326" s="147"/>
      <c r="AR326" s="245" t="s">
        <v>252</v>
      </c>
      <c r="AT326" s="245" t="s">
        <v>189</v>
      </c>
      <c r="AU326" s="245" t="s">
        <v>86</v>
      </c>
      <c r="AY326" s="138" t="s">
        <v>187</v>
      </c>
      <c r="BE326" s="246">
        <f>IF(N326="základní",J326,0)</f>
        <v>0</v>
      </c>
      <c r="BF326" s="246">
        <f>IF(N326="snížená",J326,0)</f>
        <v>0</v>
      </c>
      <c r="BG326" s="246">
        <f>IF(N326="zákl. přenesená",J326,0)</f>
        <v>0</v>
      </c>
      <c r="BH326" s="246">
        <f>IF(N326="sníž. přenesená",J326,0)</f>
        <v>0</v>
      </c>
      <c r="BI326" s="246">
        <f>IF(N326="nulová",J326,0)</f>
        <v>0</v>
      </c>
      <c r="BJ326" s="138" t="s">
        <v>84</v>
      </c>
      <c r="BK326" s="246">
        <f>ROUND(I326*H326,2)</f>
        <v>0</v>
      </c>
      <c r="BL326" s="138" t="s">
        <v>252</v>
      </c>
      <c r="BM326" s="245" t="s">
        <v>877</v>
      </c>
    </row>
    <row r="327" spans="1:65" s="151" customFormat="1" ht="21.75" customHeight="1">
      <c r="A327" s="147"/>
      <c r="B327" s="148"/>
      <c r="C327" s="233" t="s">
        <v>878</v>
      </c>
      <c r="D327" s="233" t="s">
        <v>189</v>
      </c>
      <c r="E327" s="234" t="s">
        <v>879</v>
      </c>
      <c r="F327" s="235" t="s">
        <v>880</v>
      </c>
      <c r="G327" s="236" t="s">
        <v>296</v>
      </c>
      <c r="H327" s="237">
        <v>22.2</v>
      </c>
      <c r="I327" s="88"/>
      <c r="J327" s="238">
        <f>ROUND(I327*H327,2)</f>
        <v>0</v>
      </c>
      <c r="K327" s="239"/>
      <c r="L327" s="148"/>
      <c r="M327" s="240" t="s">
        <v>1</v>
      </c>
      <c r="N327" s="241" t="s">
        <v>42</v>
      </c>
      <c r="O327" s="242"/>
      <c r="P327" s="243">
        <f>O327*H327</f>
        <v>0</v>
      </c>
      <c r="Q327" s="243">
        <v>2.9099999999999998E-3</v>
      </c>
      <c r="R327" s="243">
        <f>Q327*H327</f>
        <v>6.4601999999999993E-2</v>
      </c>
      <c r="S327" s="243">
        <v>0</v>
      </c>
      <c r="T327" s="244">
        <f>S327*H327</f>
        <v>0</v>
      </c>
      <c r="U327" s="147"/>
      <c r="V327" s="147"/>
      <c r="W327" s="147"/>
      <c r="X327" s="147"/>
      <c r="Y327" s="147"/>
      <c r="Z327" s="147"/>
      <c r="AA327" s="147"/>
      <c r="AB327" s="147"/>
      <c r="AC327" s="147"/>
      <c r="AD327" s="147"/>
      <c r="AE327" s="147"/>
      <c r="AR327" s="245" t="s">
        <v>252</v>
      </c>
      <c r="AT327" s="245" t="s">
        <v>189</v>
      </c>
      <c r="AU327" s="245" t="s">
        <v>86</v>
      </c>
      <c r="AY327" s="138" t="s">
        <v>187</v>
      </c>
      <c r="BE327" s="246">
        <f>IF(N327="základní",J327,0)</f>
        <v>0</v>
      </c>
      <c r="BF327" s="246">
        <f>IF(N327="snížená",J327,0)</f>
        <v>0</v>
      </c>
      <c r="BG327" s="246">
        <f>IF(N327="zákl. přenesená",J327,0)</f>
        <v>0</v>
      </c>
      <c r="BH327" s="246">
        <f>IF(N327="sníž. přenesená",J327,0)</f>
        <v>0</v>
      </c>
      <c r="BI327" s="246">
        <f>IF(N327="nulová",J327,0)</f>
        <v>0</v>
      </c>
      <c r="BJ327" s="138" t="s">
        <v>84</v>
      </c>
      <c r="BK327" s="246">
        <f>ROUND(I327*H327,2)</f>
        <v>0</v>
      </c>
      <c r="BL327" s="138" t="s">
        <v>252</v>
      </c>
      <c r="BM327" s="245" t="s">
        <v>881</v>
      </c>
    </row>
    <row r="328" spans="1:65" s="151" customFormat="1" ht="21.75" customHeight="1">
      <c r="A328" s="147"/>
      <c r="B328" s="148"/>
      <c r="C328" s="233" t="s">
        <v>882</v>
      </c>
      <c r="D328" s="233" t="s">
        <v>189</v>
      </c>
      <c r="E328" s="234" t="s">
        <v>883</v>
      </c>
      <c r="F328" s="235" t="s">
        <v>884</v>
      </c>
      <c r="G328" s="236" t="s">
        <v>205</v>
      </c>
      <c r="H328" s="237">
        <v>6.5000000000000002E-2</v>
      </c>
      <c r="I328" s="88"/>
      <c r="J328" s="238">
        <f>ROUND(I328*H328,2)</f>
        <v>0</v>
      </c>
      <c r="K328" s="239"/>
      <c r="L328" s="148"/>
      <c r="M328" s="240" t="s">
        <v>1</v>
      </c>
      <c r="N328" s="241" t="s">
        <v>42</v>
      </c>
      <c r="O328" s="242"/>
      <c r="P328" s="243">
        <f>O328*H328</f>
        <v>0</v>
      </c>
      <c r="Q328" s="243">
        <v>0</v>
      </c>
      <c r="R328" s="243">
        <f>Q328*H328</f>
        <v>0</v>
      </c>
      <c r="S328" s="243">
        <v>0</v>
      </c>
      <c r="T328" s="244">
        <f>S328*H328</f>
        <v>0</v>
      </c>
      <c r="U328" s="147"/>
      <c r="V328" s="147"/>
      <c r="W328" s="147"/>
      <c r="X328" s="147"/>
      <c r="Y328" s="147"/>
      <c r="Z328" s="147"/>
      <c r="AA328" s="147"/>
      <c r="AB328" s="147"/>
      <c r="AC328" s="147"/>
      <c r="AD328" s="147"/>
      <c r="AE328" s="147"/>
      <c r="AR328" s="245" t="s">
        <v>252</v>
      </c>
      <c r="AT328" s="245" t="s">
        <v>189</v>
      </c>
      <c r="AU328" s="245" t="s">
        <v>86</v>
      </c>
      <c r="AY328" s="138" t="s">
        <v>187</v>
      </c>
      <c r="BE328" s="246">
        <f>IF(N328="základní",J328,0)</f>
        <v>0</v>
      </c>
      <c r="BF328" s="246">
        <f>IF(N328="snížená",J328,0)</f>
        <v>0</v>
      </c>
      <c r="BG328" s="246">
        <f>IF(N328="zákl. přenesená",J328,0)</f>
        <v>0</v>
      </c>
      <c r="BH328" s="246">
        <f>IF(N328="sníž. přenesená",J328,0)</f>
        <v>0</v>
      </c>
      <c r="BI328" s="246">
        <f>IF(N328="nulová",J328,0)</f>
        <v>0</v>
      </c>
      <c r="BJ328" s="138" t="s">
        <v>84</v>
      </c>
      <c r="BK328" s="246">
        <f>ROUND(I328*H328,2)</f>
        <v>0</v>
      </c>
      <c r="BL328" s="138" t="s">
        <v>252</v>
      </c>
      <c r="BM328" s="245" t="s">
        <v>885</v>
      </c>
    </row>
    <row r="329" spans="1:65" s="220" customFormat="1" ht="22.9" customHeight="1">
      <c r="B329" s="221"/>
      <c r="D329" s="222" t="s">
        <v>76</v>
      </c>
      <c r="E329" s="231" t="s">
        <v>886</v>
      </c>
      <c r="F329" s="231" t="s">
        <v>887</v>
      </c>
      <c r="J329" s="232">
        <f>BK329</f>
        <v>0</v>
      </c>
      <c r="L329" s="221"/>
      <c r="M329" s="225"/>
      <c r="N329" s="226"/>
      <c r="O329" s="226"/>
      <c r="P329" s="227">
        <f>SUM(P330:P349)</f>
        <v>0</v>
      </c>
      <c r="Q329" s="226"/>
      <c r="R329" s="227">
        <f>SUM(R330:R349)</f>
        <v>1.0987031999999999</v>
      </c>
      <c r="S329" s="226"/>
      <c r="T329" s="228">
        <f>SUM(T330:T349)</f>
        <v>6.6000000000000003E-2</v>
      </c>
      <c r="AR329" s="222" t="s">
        <v>86</v>
      </c>
      <c r="AT329" s="229" t="s">
        <v>76</v>
      </c>
      <c r="AU329" s="229" t="s">
        <v>84</v>
      </c>
      <c r="AY329" s="222" t="s">
        <v>187</v>
      </c>
      <c r="BK329" s="230">
        <f>SUM(BK330:BK349)</f>
        <v>0</v>
      </c>
    </row>
    <row r="330" spans="1:65" s="151" customFormat="1" ht="21.75" customHeight="1">
      <c r="A330" s="147"/>
      <c r="B330" s="148"/>
      <c r="C330" s="233" t="s">
        <v>888</v>
      </c>
      <c r="D330" s="233" t="s">
        <v>189</v>
      </c>
      <c r="E330" s="234" t="s">
        <v>889</v>
      </c>
      <c r="F330" s="235" t="s">
        <v>890</v>
      </c>
      <c r="G330" s="236" t="s">
        <v>279</v>
      </c>
      <c r="H330" s="237">
        <v>17</v>
      </c>
      <c r="I330" s="88"/>
      <c r="J330" s="238">
        <f t="shared" ref="J330:J349" si="100">ROUND(I330*H330,2)</f>
        <v>0</v>
      </c>
      <c r="K330" s="239"/>
      <c r="L330" s="148"/>
      <c r="M330" s="240" t="s">
        <v>1</v>
      </c>
      <c r="N330" s="241" t="s">
        <v>42</v>
      </c>
      <c r="O330" s="242"/>
      <c r="P330" s="243">
        <f t="shared" ref="P330:P349" si="101">O330*H330</f>
        <v>0</v>
      </c>
      <c r="Q330" s="243">
        <v>0</v>
      </c>
      <c r="R330" s="243">
        <f t="shared" ref="R330:R349" si="102">Q330*H330</f>
        <v>0</v>
      </c>
      <c r="S330" s="243">
        <v>3.0000000000000001E-3</v>
      </c>
      <c r="T330" s="244">
        <f t="shared" ref="T330:T349" si="103">S330*H330</f>
        <v>5.1000000000000004E-2</v>
      </c>
      <c r="U330" s="147"/>
      <c r="V330" s="147"/>
      <c r="W330" s="147"/>
      <c r="X330" s="147"/>
      <c r="Y330" s="147"/>
      <c r="Z330" s="147"/>
      <c r="AA330" s="147"/>
      <c r="AB330" s="147"/>
      <c r="AC330" s="147"/>
      <c r="AD330" s="147"/>
      <c r="AE330" s="147"/>
      <c r="AR330" s="245" t="s">
        <v>252</v>
      </c>
      <c r="AT330" s="245" t="s">
        <v>189</v>
      </c>
      <c r="AU330" s="245" t="s">
        <v>86</v>
      </c>
      <c r="AY330" s="138" t="s">
        <v>187</v>
      </c>
      <c r="BE330" s="246">
        <f t="shared" ref="BE330:BE349" si="104">IF(N330="základní",J330,0)</f>
        <v>0</v>
      </c>
      <c r="BF330" s="246">
        <f t="shared" ref="BF330:BF349" si="105">IF(N330="snížená",J330,0)</f>
        <v>0</v>
      </c>
      <c r="BG330" s="246">
        <f t="shared" ref="BG330:BG349" si="106">IF(N330="zákl. přenesená",J330,0)</f>
        <v>0</v>
      </c>
      <c r="BH330" s="246">
        <f t="shared" ref="BH330:BH349" si="107">IF(N330="sníž. přenesená",J330,0)</f>
        <v>0</v>
      </c>
      <c r="BI330" s="246">
        <f t="shared" ref="BI330:BI349" si="108">IF(N330="nulová",J330,0)</f>
        <v>0</v>
      </c>
      <c r="BJ330" s="138" t="s">
        <v>84</v>
      </c>
      <c r="BK330" s="246">
        <f t="shared" ref="BK330:BK349" si="109">ROUND(I330*H330,2)</f>
        <v>0</v>
      </c>
      <c r="BL330" s="138" t="s">
        <v>252</v>
      </c>
      <c r="BM330" s="245" t="s">
        <v>891</v>
      </c>
    </row>
    <row r="331" spans="1:65" s="151" customFormat="1" ht="21.75" customHeight="1">
      <c r="A331" s="147"/>
      <c r="B331" s="148"/>
      <c r="C331" s="233" t="s">
        <v>892</v>
      </c>
      <c r="D331" s="233" t="s">
        <v>189</v>
      </c>
      <c r="E331" s="234" t="s">
        <v>893</v>
      </c>
      <c r="F331" s="235" t="s">
        <v>894</v>
      </c>
      <c r="G331" s="236" t="s">
        <v>279</v>
      </c>
      <c r="H331" s="237">
        <v>3</v>
      </c>
      <c r="I331" s="88"/>
      <c r="J331" s="238">
        <f t="shared" si="100"/>
        <v>0</v>
      </c>
      <c r="K331" s="239"/>
      <c r="L331" s="148"/>
      <c r="M331" s="240" t="s">
        <v>1</v>
      </c>
      <c r="N331" s="241" t="s">
        <v>42</v>
      </c>
      <c r="O331" s="242"/>
      <c r="P331" s="243">
        <f t="shared" si="101"/>
        <v>0</v>
      </c>
      <c r="Q331" s="243">
        <v>0</v>
      </c>
      <c r="R331" s="243">
        <f t="shared" si="102"/>
        <v>0</v>
      </c>
      <c r="S331" s="243">
        <v>5.0000000000000001E-3</v>
      </c>
      <c r="T331" s="244">
        <f t="shared" si="103"/>
        <v>1.4999999999999999E-2</v>
      </c>
      <c r="U331" s="147"/>
      <c r="V331" s="147"/>
      <c r="W331" s="147"/>
      <c r="X331" s="147"/>
      <c r="Y331" s="147"/>
      <c r="Z331" s="147"/>
      <c r="AA331" s="147"/>
      <c r="AB331" s="147"/>
      <c r="AC331" s="147"/>
      <c r="AD331" s="147"/>
      <c r="AE331" s="147"/>
      <c r="AR331" s="245" t="s">
        <v>252</v>
      </c>
      <c r="AT331" s="245" t="s">
        <v>189</v>
      </c>
      <c r="AU331" s="245" t="s">
        <v>86</v>
      </c>
      <c r="AY331" s="138" t="s">
        <v>187</v>
      </c>
      <c r="BE331" s="246">
        <f t="shared" si="104"/>
        <v>0</v>
      </c>
      <c r="BF331" s="246">
        <f t="shared" si="105"/>
        <v>0</v>
      </c>
      <c r="BG331" s="246">
        <f t="shared" si="106"/>
        <v>0</v>
      </c>
      <c r="BH331" s="246">
        <f t="shared" si="107"/>
        <v>0</v>
      </c>
      <c r="BI331" s="246">
        <f t="shared" si="108"/>
        <v>0</v>
      </c>
      <c r="BJ331" s="138" t="s">
        <v>84</v>
      </c>
      <c r="BK331" s="246">
        <f t="shared" si="109"/>
        <v>0</v>
      </c>
      <c r="BL331" s="138" t="s">
        <v>252</v>
      </c>
      <c r="BM331" s="245" t="s">
        <v>895</v>
      </c>
    </row>
    <row r="332" spans="1:65" s="151" customFormat="1" ht="21.75" customHeight="1">
      <c r="A332" s="147"/>
      <c r="B332" s="148"/>
      <c r="C332" s="233" t="s">
        <v>896</v>
      </c>
      <c r="D332" s="233" t="s">
        <v>189</v>
      </c>
      <c r="E332" s="234" t="s">
        <v>897</v>
      </c>
      <c r="F332" s="235" t="s">
        <v>898</v>
      </c>
      <c r="G332" s="236" t="s">
        <v>192</v>
      </c>
      <c r="H332" s="237">
        <v>17.16</v>
      </c>
      <c r="I332" s="88"/>
      <c r="J332" s="238">
        <f t="shared" si="100"/>
        <v>0</v>
      </c>
      <c r="K332" s="239"/>
      <c r="L332" s="148"/>
      <c r="M332" s="240" t="s">
        <v>1</v>
      </c>
      <c r="N332" s="241" t="s">
        <v>42</v>
      </c>
      <c r="O332" s="242"/>
      <c r="P332" s="243">
        <f t="shared" si="101"/>
        <v>0</v>
      </c>
      <c r="Q332" s="243">
        <v>2.7E-4</v>
      </c>
      <c r="R332" s="243">
        <f t="shared" si="102"/>
        <v>4.6332000000000005E-3</v>
      </c>
      <c r="S332" s="243">
        <v>0</v>
      </c>
      <c r="T332" s="244">
        <f t="shared" si="103"/>
        <v>0</v>
      </c>
      <c r="U332" s="147"/>
      <c r="V332" s="147"/>
      <c r="W332" s="147"/>
      <c r="X332" s="147"/>
      <c r="Y332" s="147"/>
      <c r="Z332" s="147"/>
      <c r="AA332" s="147"/>
      <c r="AB332" s="147"/>
      <c r="AC332" s="147"/>
      <c r="AD332" s="147"/>
      <c r="AE332" s="147"/>
      <c r="AR332" s="245" t="s">
        <v>252</v>
      </c>
      <c r="AT332" s="245" t="s">
        <v>189</v>
      </c>
      <c r="AU332" s="245" t="s">
        <v>86</v>
      </c>
      <c r="AY332" s="138" t="s">
        <v>187</v>
      </c>
      <c r="BE332" s="246">
        <f t="shared" si="104"/>
        <v>0</v>
      </c>
      <c r="BF332" s="246">
        <f t="shared" si="105"/>
        <v>0</v>
      </c>
      <c r="BG332" s="246">
        <f t="shared" si="106"/>
        <v>0</v>
      </c>
      <c r="BH332" s="246">
        <f t="shared" si="107"/>
        <v>0</v>
      </c>
      <c r="BI332" s="246">
        <f t="shared" si="108"/>
        <v>0</v>
      </c>
      <c r="BJ332" s="138" t="s">
        <v>84</v>
      </c>
      <c r="BK332" s="246">
        <f t="shared" si="109"/>
        <v>0</v>
      </c>
      <c r="BL332" s="138" t="s">
        <v>252</v>
      </c>
      <c r="BM332" s="245" t="s">
        <v>899</v>
      </c>
    </row>
    <row r="333" spans="1:65" s="151" customFormat="1" ht="33" customHeight="1">
      <c r="A333" s="147"/>
      <c r="B333" s="148"/>
      <c r="C333" s="247" t="s">
        <v>900</v>
      </c>
      <c r="D333" s="247" t="s">
        <v>216</v>
      </c>
      <c r="E333" s="248" t="s">
        <v>901</v>
      </c>
      <c r="F333" s="249" t="s">
        <v>902</v>
      </c>
      <c r="G333" s="250" t="s">
        <v>279</v>
      </c>
      <c r="H333" s="251">
        <v>3</v>
      </c>
      <c r="I333" s="89"/>
      <c r="J333" s="252">
        <f t="shared" si="100"/>
        <v>0</v>
      </c>
      <c r="K333" s="253"/>
      <c r="L333" s="254"/>
      <c r="M333" s="255" t="s">
        <v>1</v>
      </c>
      <c r="N333" s="256" t="s">
        <v>42</v>
      </c>
      <c r="O333" s="242"/>
      <c r="P333" s="243">
        <f t="shared" si="101"/>
        <v>0</v>
      </c>
      <c r="Q333" s="243">
        <v>5.3999999999999999E-2</v>
      </c>
      <c r="R333" s="243">
        <f t="shared" si="102"/>
        <v>0.16200000000000001</v>
      </c>
      <c r="S333" s="243">
        <v>0</v>
      </c>
      <c r="T333" s="244">
        <f t="shared" si="103"/>
        <v>0</v>
      </c>
      <c r="U333" s="147"/>
      <c r="V333" s="147"/>
      <c r="W333" s="147"/>
      <c r="X333" s="147"/>
      <c r="Y333" s="147"/>
      <c r="Z333" s="147"/>
      <c r="AA333" s="147"/>
      <c r="AB333" s="147"/>
      <c r="AC333" s="147"/>
      <c r="AD333" s="147"/>
      <c r="AE333" s="147"/>
      <c r="AR333" s="245" t="s">
        <v>319</v>
      </c>
      <c r="AT333" s="245" t="s">
        <v>216</v>
      </c>
      <c r="AU333" s="245" t="s">
        <v>86</v>
      </c>
      <c r="AY333" s="138" t="s">
        <v>187</v>
      </c>
      <c r="BE333" s="246">
        <f t="shared" si="104"/>
        <v>0</v>
      </c>
      <c r="BF333" s="246">
        <f t="shared" si="105"/>
        <v>0</v>
      </c>
      <c r="BG333" s="246">
        <f t="shared" si="106"/>
        <v>0</v>
      </c>
      <c r="BH333" s="246">
        <f t="shared" si="107"/>
        <v>0</v>
      </c>
      <c r="BI333" s="246">
        <f t="shared" si="108"/>
        <v>0</v>
      </c>
      <c r="BJ333" s="138" t="s">
        <v>84</v>
      </c>
      <c r="BK333" s="246">
        <f t="shared" si="109"/>
        <v>0</v>
      </c>
      <c r="BL333" s="138" t="s">
        <v>252</v>
      </c>
      <c r="BM333" s="245" t="s">
        <v>903</v>
      </c>
    </row>
    <row r="334" spans="1:65" s="151" customFormat="1" ht="33" customHeight="1">
      <c r="A334" s="147"/>
      <c r="B334" s="148"/>
      <c r="C334" s="247" t="s">
        <v>904</v>
      </c>
      <c r="D334" s="247" t="s">
        <v>216</v>
      </c>
      <c r="E334" s="248" t="s">
        <v>905</v>
      </c>
      <c r="F334" s="249" t="s">
        <v>906</v>
      </c>
      <c r="G334" s="250" t="s">
        <v>279</v>
      </c>
      <c r="H334" s="251">
        <v>6</v>
      </c>
      <c r="I334" s="89"/>
      <c r="J334" s="252">
        <f t="shared" si="100"/>
        <v>0</v>
      </c>
      <c r="K334" s="253"/>
      <c r="L334" s="254"/>
      <c r="M334" s="255" t="s">
        <v>1</v>
      </c>
      <c r="N334" s="256" t="s">
        <v>42</v>
      </c>
      <c r="O334" s="242"/>
      <c r="P334" s="243">
        <f t="shared" si="101"/>
        <v>0</v>
      </c>
      <c r="Q334" s="243">
        <v>5.3999999999999999E-2</v>
      </c>
      <c r="R334" s="243">
        <f t="shared" si="102"/>
        <v>0.32400000000000001</v>
      </c>
      <c r="S334" s="243">
        <v>0</v>
      </c>
      <c r="T334" s="244">
        <f t="shared" si="103"/>
        <v>0</v>
      </c>
      <c r="U334" s="147"/>
      <c r="V334" s="147"/>
      <c r="W334" s="147"/>
      <c r="X334" s="147"/>
      <c r="Y334" s="147"/>
      <c r="Z334" s="147"/>
      <c r="AA334" s="147"/>
      <c r="AB334" s="147"/>
      <c r="AC334" s="147"/>
      <c r="AD334" s="147"/>
      <c r="AE334" s="147"/>
      <c r="AR334" s="245" t="s">
        <v>319</v>
      </c>
      <c r="AT334" s="245" t="s">
        <v>216</v>
      </c>
      <c r="AU334" s="245" t="s">
        <v>86</v>
      </c>
      <c r="AY334" s="138" t="s">
        <v>187</v>
      </c>
      <c r="BE334" s="246">
        <f t="shared" si="104"/>
        <v>0</v>
      </c>
      <c r="BF334" s="246">
        <f t="shared" si="105"/>
        <v>0</v>
      </c>
      <c r="BG334" s="246">
        <f t="shared" si="106"/>
        <v>0</v>
      </c>
      <c r="BH334" s="246">
        <f t="shared" si="107"/>
        <v>0</v>
      </c>
      <c r="BI334" s="246">
        <f t="shared" si="108"/>
        <v>0</v>
      </c>
      <c r="BJ334" s="138" t="s">
        <v>84</v>
      </c>
      <c r="BK334" s="246">
        <f t="shared" si="109"/>
        <v>0</v>
      </c>
      <c r="BL334" s="138" t="s">
        <v>252</v>
      </c>
      <c r="BM334" s="245" t="s">
        <v>907</v>
      </c>
    </row>
    <row r="335" spans="1:65" s="151" customFormat="1" ht="21.75" customHeight="1">
      <c r="A335" s="147"/>
      <c r="B335" s="148"/>
      <c r="C335" s="247" t="s">
        <v>908</v>
      </c>
      <c r="D335" s="247" t="s">
        <v>216</v>
      </c>
      <c r="E335" s="248" t="s">
        <v>909</v>
      </c>
      <c r="F335" s="249" t="s">
        <v>910</v>
      </c>
      <c r="G335" s="250" t="s">
        <v>279</v>
      </c>
      <c r="H335" s="251">
        <v>4</v>
      </c>
      <c r="I335" s="89"/>
      <c r="J335" s="252">
        <f t="shared" si="100"/>
        <v>0</v>
      </c>
      <c r="K335" s="253"/>
      <c r="L335" s="254"/>
      <c r="M335" s="255" t="s">
        <v>1</v>
      </c>
      <c r="N335" s="256" t="s">
        <v>42</v>
      </c>
      <c r="O335" s="242"/>
      <c r="P335" s="243">
        <f t="shared" si="101"/>
        <v>0</v>
      </c>
      <c r="Q335" s="243">
        <v>5.3999999999999999E-2</v>
      </c>
      <c r="R335" s="243">
        <f t="shared" si="102"/>
        <v>0.216</v>
      </c>
      <c r="S335" s="243">
        <v>0</v>
      </c>
      <c r="T335" s="244">
        <f t="shared" si="103"/>
        <v>0</v>
      </c>
      <c r="U335" s="147"/>
      <c r="V335" s="147"/>
      <c r="W335" s="147"/>
      <c r="X335" s="147"/>
      <c r="Y335" s="147"/>
      <c r="Z335" s="147"/>
      <c r="AA335" s="147"/>
      <c r="AB335" s="147"/>
      <c r="AC335" s="147"/>
      <c r="AD335" s="147"/>
      <c r="AE335" s="147"/>
      <c r="AR335" s="245" t="s">
        <v>319</v>
      </c>
      <c r="AT335" s="245" t="s">
        <v>216</v>
      </c>
      <c r="AU335" s="245" t="s">
        <v>86</v>
      </c>
      <c r="AY335" s="138" t="s">
        <v>187</v>
      </c>
      <c r="BE335" s="246">
        <f t="shared" si="104"/>
        <v>0</v>
      </c>
      <c r="BF335" s="246">
        <f t="shared" si="105"/>
        <v>0</v>
      </c>
      <c r="BG335" s="246">
        <f t="shared" si="106"/>
        <v>0</v>
      </c>
      <c r="BH335" s="246">
        <f t="shared" si="107"/>
        <v>0</v>
      </c>
      <c r="BI335" s="246">
        <f t="shared" si="108"/>
        <v>0</v>
      </c>
      <c r="BJ335" s="138" t="s">
        <v>84</v>
      </c>
      <c r="BK335" s="246">
        <f t="shared" si="109"/>
        <v>0</v>
      </c>
      <c r="BL335" s="138" t="s">
        <v>252</v>
      </c>
      <c r="BM335" s="245" t="s">
        <v>911</v>
      </c>
    </row>
    <row r="336" spans="1:65" s="151" customFormat="1" ht="21.75" customHeight="1">
      <c r="A336" s="147"/>
      <c r="B336" s="148"/>
      <c r="C336" s="233" t="s">
        <v>912</v>
      </c>
      <c r="D336" s="233" t="s">
        <v>189</v>
      </c>
      <c r="E336" s="234" t="s">
        <v>913</v>
      </c>
      <c r="F336" s="235" t="s">
        <v>914</v>
      </c>
      <c r="G336" s="236" t="s">
        <v>279</v>
      </c>
      <c r="H336" s="237">
        <v>15</v>
      </c>
      <c r="I336" s="88"/>
      <c r="J336" s="238">
        <f t="shared" si="100"/>
        <v>0</v>
      </c>
      <c r="K336" s="239"/>
      <c r="L336" s="148"/>
      <c r="M336" s="240" t="s">
        <v>1</v>
      </c>
      <c r="N336" s="241" t="s">
        <v>42</v>
      </c>
      <c r="O336" s="242"/>
      <c r="P336" s="243">
        <f t="shared" si="101"/>
        <v>0</v>
      </c>
      <c r="Q336" s="243">
        <v>2.7E-4</v>
      </c>
      <c r="R336" s="243">
        <f t="shared" si="102"/>
        <v>4.0499999999999998E-3</v>
      </c>
      <c r="S336" s="243">
        <v>0</v>
      </c>
      <c r="T336" s="244">
        <f t="shared" si="103"/>
        <v>0</v>
      </c>
      <c r="U336" s="147"/>
      <c r="V336" s="147"/>
      <c r="W336" s="147"/>
      <c r="X336" s="147"/>
      <c r="Y336" s="147"/>
      <c r="Z336" s="147"/>
      <c r="AA336" s="147"/>
      <c r="AB336" s="147"/>
      <c r="AC336" s="147"/>
      <c r="AD336" s="147"/>
      <c r="AE336" s="147"/>
      <c r="AR336" s="245" t="s">
        <v>252</v>
      </c>
      <c r="AT336" s="245" t="s">
        <v>189</v>
      </c>
      <c r="AU336" s="245" t="s">
        <v>86</v>
      </c>
      <c r="AY336" s="138" t="s">
        <v>187</v>
      </c>
      <c r="BE336" s="246">
        <f t="shared" si="104"/>
        <v>0</v>
      </c>
      <c r="BF336" s="246">
        <f t="shared" si="105"/>
        <v>0</v>
      </c>
      <c r="BG336" s="246">
        <f t="shared" si="106"/>
        <v>0</v>
      </c>
      <c r="BH336" s="246">
        <f t="shared" si="107"/>
        <v>0</v>
      </c>
      <c r="BI336" s="246">
        <f t="shared" si="108"/>
        <v>0</v>
      </c>
      <c r="BJ336" s="138" t="s">
        <v>84</v>
      </c>
      <c r="BK336" s="246">
        <f t="shared" si="109"/>
        <v>0</v>
      </c>
      <c r="BL336" s="138" t="s">
        <v>252</v>
      </c>
      <c r="BM336" s="245" t="s">
        <v>915</v>
      </c>
    </row>
    <row r="337" spans="1:65" s="151" customFormat="1" ht="33" customHeight="1">
      <c r="A337" s="147"/>
      <c r="B337" s="148"/>
      <c r="C337" s="247" t="s">
        <v>916</v>
      </c>
      <c r="D337" s="247" t="s">
        <v>216</v>
      </c>
      <c r="E337" s="248" t="s">
        <v>917</v>
      </c>
      <c r="F337" s="249" t="s">
        <v>918</v>
      </c>
      <c r="G337" s="250" t="s">
        <v>279</v>
      </c>
      <c r="H337" s="251">
        <v>4</v>
      </c>
      <c r="I337" s="89"/>
      <c r="J337" s="252">
        <f t="shared" si="100"/>
        <v>0</v>
      </c>
      <c r="K337" s="253"/>
      <c r="L337" s="254"/>
      <c r="M337" s="255" t="s">
        <v>1</v>
      </c>
      <c r="N337" s="256" t="s">
        <v>42</v>
      </c>
      <c r="O337" s="242"/>
      <c r="P337" s="243">
        <f t="shared" si="101"/>
        <v>0</v>
      </c>
      <c r="Q337" s="243">
        <v>1.4E-2</v>
      </c>
      <c r="R337" s="243">
        <f t="shared" si="102"/>
        <v>5.6000000000000001E-2</v>
      </c>
      <c r="S337" s="243">
        <v>0</v>
      </c>
      <c r="T337" s="244">
        <f t="shared" si="103"/>
        <v>0</v>
      </c>
      <c r="U337" s="147"/>
      <c r="V337" s="147"/>
      <c r="W337" s="147"/>
      <c r="X337" s="147"/>
      <c r="Y337" s="147"/>
      <c r="Z337" s="147"/>
      <c r="AA337" s="147"/>
      <c r="AB337" s="147"/>
      <c r="AC337" s="147"/>
      <c r="AD337" s="147"/>
      <c r="AE337" s="147"/>
      <c r="AR337" s="245" t="s">
        <v>319</v>
      </c>
      <c r="AT337" s="245" t="s">
        <v>216</v>
      </c>
      <c r="AU337" s="245" t="s">
        <v>86</v>
      </c>
      <c r="AY337" s="138" t="s">
        <v>187</v>
      </c>
      <c r="BE337" s="246">
        <f t="shared" si="104"/>
        <v>0</v>
      </c>
      <c r="BF337" s="246">
        <f t="shared" si="105"/>
        <v>0</v>
      </c>
      <c r="BG337" s="246">
        <f t="shared" si="106"/>
        <v>0</v>
      </c>
      <c r="BH337" s="246">
        <f t="shared" si="107"/>
        <v>0</v>
      </c>
      <c r="BI337" s="246">
        <f t="shared" si="108"/>
        <v>0</v>
      </c>
      <c r="BJ337" s="138" t="s">
        <v>84</v>
      </c>
      <c r="BK337" s="246">
        <f t="shared" si="109"/>
        <v>0</v>
      </c>
      <c r="BL337" s="138" t="s">
        <v>252</v>
      </c>
      <c r="BM337" s="245" t="s">
        <v>919</v>
      </c>
    </row>
    <row r="338" spans="1:65" s="151" customFormat="1" ht="33" customHeight="1">
      <c r="A338" s="147"/>
      <c r="B338" s="148"/>
      <c r="C338" s="247" t="s">
        <v>920</v>
      </c>
      <c r="D338" s="247" t="s">
        <v>216</v>
      </c>
      <c r="E338" s="248" t="s">
        <v>921</v>
      </c>
      <c r="F338" s="249" t="s">
        <v>922</v>
      </c>
      <c r="G338" s="250" t="s">
        <v>279</v>
      </c>
      <c r="H338" s="251">
        <v>6</v>
      </c>
      <c r="I338" s="89"/>
      <c r="J338" s="252">
        <f t="shared" si="100"/>
        <v>0</v>
      </c>
      <c r="K338" s="253"/>
      <c r="L338" s="254"/>
      <c r="M338" s="255" t="s">
        <v>1</v>
      </c>
      <c r="N338" s="256" t="s">
        <v>42</v>
      </c>
      <c r="O338" s="242"/>
      <c r="P338" s="243">
        <f t="shared" si="101"/>
        <v>0</v>
      </c>
      <c r="Q338" s="243">
        <v>2.1999999999999999E-2</v>
      </c>
      <c r="R338" s="243">
        <f t="shared" si="102"/>
        <v>0.13200000000000001</v>
      </c>
      <c r="S338" s="243">
        <v>0</v>
      </c>
      <c r="T338" s="244">
        <f t="shared" si="103"/>
        <v>0</v>
      </c>
      <c r="U338" s="147"/>
      <c r="V338" s="147"/>
      <c r="W338" s="147"/>
      <c r="X338" s="147"/>
      <c r="Y338" s="147"/>
      <c r="Z338" s="147"/>
      <c r="AA338" s="147"/>
      <c r="AB338" s="147"/>
      <c r="AC338" s="147"/>
      <c r="AD338" s="147"/>
      <c r="AE338" s="147"/>
      <c r="AR338" s="245" t="s">
        <v>319</v>
      </c>
      <c r="AT338" s="245" t="s">
        <v>216</v>
      </c>
      <c r="AU338" s="245" t="s">
        <v>86</v>
      </c>
      <c r="AY338" s="138" t="s">
        <v>187</v>
      </c>
      <c r="BE338" s="246">
        <f t="shared" si="104"/>
        <v>0</v>
      </c>
      <c r="BF338" s="246">
        <f t="shared" si="105"/>
        <v>0</v>
      </c>
      <c r="BG338" s="246">
        <f t="shared" si="106"/>
        <v>0</v>
      </c>
      <c r="BH338" s="246">
        <f t="shared" si="107"/>
        <v>0</v>
      </c>
      <c r="BI338" s="246">
        <f t="shared" si="108"/>
        <v>0</v>
      </c>
      <c r="BJ338" s="138" t="s">
        <v>84</v>
      </c>
      <c r="BK338" s="246">
        <f t="shared" si="109"/>
        <v>0</v>
      </c>
      <c r="BL338" s="138" t="s">
        <v>252</v>
      </c>
      <c r="BM338" s="245" t="s">
        <v>923</v>
      </c>
    </row>
    <row r="339" spans="1:65" s="151" customFormat="1" ht="33" customHeight="1">
      <c r="A339" s="147"/>
      <c r="B339" s="148"/>
      <c r="C339" s="247" t="s">
        <v>924</v>
      </c>
      <c r="D339" s="247" t="s">
        <v>216</v>
      </c>
      <c r="E339" s="248" t="s">
        <v>925</v>
      </c>
      <c r="F339" s="249" t="s">
        <v>926</v>
      </c>
      <c r="G339" s="250" t="s">
        <v>279</v>
      </c>
      <c r="H339" s="251">
        <v>1</v>
      </c>
      <c r="I339" s="89"/>
      <c r="J339" s="252">
        <f t="shared" si="100"/>
        <v>0</v>
      </c>
      <c r="K339" s="253"/>
      <c r="L339" s="254"/>
      <c r="M339" s="255" t="s">
        <v>1</v>
      </c>
      <c r="N339" s="256" t="s">
        <v>42</v>
      </c>
      <c r="O339" s="242"/>
      <c r="P339" s="243">
        <f t="shared" si="101"/>
        <v>0</v>
      </c>
      <c r="Q339" s="243">
        <v>2.1000000000000001E-2</v>
      </c>
      <c r="R339" s="243">
        <f t="shared" si="102"/>
        <v>2.1000000000000001E-2</v>
      </c>
      <c r="S339" s="243">
        <v>0</v>
      </c>
      <c r="T339" s="244">
        <f t="shared" si="103"/>
        <v>0</v>
      </c>
      <c r="U339" s="147"/>
      <c r="V339" s="147"/>
      <c r="W339" s="147"/>
      <c r="X339" s="147"/>
      <c r="Y339" s="147"/>
      <c r="Z339" s="147"/>
      <c r="AA339" s="147"/>
      <c r="AB339" s="147"/>
      <c r="AC339" s="147"/>
      <c r="AD339" s="147"/>
      <c r="AE339" s="147"/>
      <c r="AR339" s="245" t="s">
        <v>319</v>
      </c>
      <c r="AT339" s="245" t="s">
        <v>216</v>
      </c>
      <c r="AU339" s="245" t="s">
        <v>86</v>
      </c>
      <c r="AY339" s="138" t="s">
        <v>187</v>
      </c>
      <c r="BE339" s="246">
        <f t="shared" si="104"/>
        <v>0</v>
      </c>
      <c r="BF339" s="246">
        <f t="shared" si="105"/>
        <v>0</v>
      </c>
      <c r="BG339" s="246">
        <f t="shared" si="106"/>
        <v>0</v>
      </c>
      <c r="BH339" s="246">
        <f t="shared" si="107"/>
        <v>0</v>
      </c>
      <c r="BI339" s="246">
        <f t="shared" si="108"/>
        <v>0</v>
      </c>
      <c r="BJ339" s="138" t="s">
        <v>84</v>
      </c>
      <c r="BK339" s="246">
        <f t="shared" si="109"/>
        <v>0</v>
      </c>
      <c r="BL339" s="138" t="s">
        <v>252</v>
      </c>
      <c r="BM339" s="245" t="s">
        <v>927</v>
      </c>
    </row>
    <row r="340" spans="1:65" s="151" customFormat="1" ht="21.75" customHeight="1">
      <c r="A340" s="147"/>
      <c r="B340" s="148"/>
      <c r="C340" s="247" t="s">
        <v>928</v>
      </c>
      <c r="D340" s="247" t="s">
        <v>216</v>
      </c>
      <c r="E340" s="248" t="s">
        <v>929</v>
      </c>
      <c r="F340" s="249" t="s">
        <v>930</v>
      </c>
      <c r="G340" s="250" t="s">
        <v>279</v>
      </c>
      <c r="H340" s="251">
        <v>4</v>
      </c>
      <c r="I340" s="89"/>
      <c r="J340" s="252">
        <f t="shared" si="100"/>
        <v>0</v>
      </c>
      <c r="K340" s="253"/>
      <c r="L340" s="254"/>
      <c r="M340" s="255" t="s">
        <v>1</v>
      </c>
      <c r="N340" s="256" t="s">
        <v>42</v>
      </c>
      <c r="O340" s="242"/>
      <c r="P340" s="243">
        <f t="shared" si="101"/>
        <v>0</v>
      </c>
      <c r="Q340" s="243">
        <v>2.1000000000000001E-2</v>
      </c>
      <c r="R340" s="243">
        <f t="shared" si="102"/>
        <v>8.4000000000000005E-2</v>
      </c>
      <c r="S340" s="243">
        <v>0</v>
      </c>
      <c r="T340" s="244">
        <f t="shared" si="103"/>
        <v>0</v>
      </c>
      <c r="U340" s="147"/>
      <c r="V340" s="147"/>
      <c r="W340" s="147"/>
      <c r="X340" s="147"/>
      <c r="Y340" s="147"/>
      <c r="Z340" s="147"/>
      <c r="AA340" s="147"/>
      <c r="AB340" s="147"/>
      <c r="AC340" s="147"/>
      <c r="AD340" s="147"/>
      <c r="AE340" s="147"/>
      <c r="AR340" s="245" t="s">
        <v>319</v>
      </c>
      <c r="AT340" s="245" t="s">
        <v>216</v>
      </c>
      <c r="AU340" s="245" t="s">
        <v>86</v>
      </c>
      <c r="AY340" s="138" t="s">
        <v>187</v>
      </c>
      <c r="BE340" s="246">
        <f t="shared" si="104"/>
        <v>0</v>
      </c>
      <c r="BF340" s="246">
        <f t="shared" si="105"/>
        <v>0</v>
      </c>
      <c r="BG340" s="246">
        <f t="shared" si="106"/>
        <v>0</v>
      </c>
      <c r="BH340" s="246">
        <f t="shared" si="107"/>
        <v>0</v>
      </c>
      <c r="BI340" s="246">
        <f t="shared" si="108"/>
        <v>0</v>
      </c>
      <c r="BJ340" s="138" t="s">
        <v>84</v>
      </c>
      <c r="BK340" s="246">
        <f t="shared" si="109"/>
        <v>0</v>
      </c>
      <c r="BL340" s="138" t="s">
        <v>252</v>
      </c>
      <c r="BM340" s="245" t="s">
        <v>931</v>
      </c>
    </row>
    <row r="341" spans="1:65" s="151" customFormat="1" ht="21.75" customHeight="1">
      <c r="A341" s="147"/>
      <c r="B341" s="148"/>
      <c r="C341" s="233" t="s">
        <v>932</v>
      </c>
      <c r="D341" s="233" t="s">
        <v>189</v>
      </c>
      <c r="E341" s="234" t="s">
        <v>933</v>
      </c>
      <c r="F341" s="235" t="s">
        <v>934</v>
      </c>
      <c r="G341" s="236" t="s">
        <v>279</v>
      </c>
      <c r="H341" s="237">
        <v>4</v>
      </c>
      <c r="I341" s="88"/>
      <c r="J341" s="238">
        <f t="shared" si="100"/>
        <v>0</v>
      </c>
      <c r="K341" s="239"/>
      <c r="L341" s="148"/>
      <c r="M341" s="240" t="s">
        <v>1</v>
      </c>
      <c r="N341" s="241" t="s">
        <v>42</v>
      </c>
      <c r="O341" s="242"/>
      <c r="P341" s="243">
        <f t="shared" si="101"/>
        <v>0</v>
      </c>
      <c r="Q341" s="243">
        <v>0</v>
      </c>
      <c r="R341" s="243">
        <f t="shared" si="102"/>
        <v>0</v>
      </c>
      <c r="S341" s="243">
        <v>0</v>
      </c>
      <c r="T341" s="244">
        <f t="shared" si="103"/>
        <v>0</v>
      </c>
      <c r="U341" s="147"/>
      <c r="V341" s="147"/>
      <c r="W341" s="147"/>
      <c r="X341" s="147"/>
      <c r="Y341" s="147"/>
      <c r="Z341" s="147"/>
      <c r="AA341" s="147"/>
      <c r="AB341" s="147"/>
      <c r="AC341" s="147"/>
      <c r="AD341" s="147"/>
      <c r="AE341" s="147"/>
      <c r="AR341" s="245" t="s">
        <v>252</v>
      </c>
      <c r="AT341" s="245" t="s">
        <v>189</v>
      </c>
      <c r="AU341" s="245" t="s">
        <v>86</v>
      </c>
      <c r="AY341" s="138" t="s">
        <v>187</v>
      </c>
      <c r="BE341" s="246">
        <f t="shared" si="104"/>
        <v>0</v>
      </c>
      <c r="BF341" s="246">
        <f t="shared" si="105"/>
        <v>0</v>
      </c>
      <c r="BG341" s="246">
        <f t="shared" si="106"/>
        <v>0</v>
      </c>
      <c r="BH341" s="246">
        <f t="shared" si="107"/>
        <v>0</v>
      </c>
      <c r="BI341" s="246">
        <f t="shared" si="108"/>
        <v>0</v>
      </c>
      <c r="BJ341" s="138" t="s">
        <v>84</v>
      </c>
      <c r="BK341" s="246">
        <f t="shared" si="109"/>
        <v>0</v>
      </c>
      <c r="BL341" s="138" t="s">
        <v>252</v>
      </c>
      <c r="BM341" s="245" t="s">
        <v>935</v>
      </c>
    </row>
    <row r="342" spans="1:65" s="151" customFormat="1" ht="33" customHeight="1">
      <c r="A342" s="147"/>
      <c r="B342" s="148"/>
      <c r="C342" s="247" t="s">
        <v>936</v>
      </c>
      <c r="D342" s="247" t="s">
        <v>216</v>
      </c>
      <c r="E342" s="248" t="s">
        <v>937</v>
      </c>
      <c r="F342" s="249" t="s">
        <v>938</v>
      </c>
      <c r="G342" s="250" t="s">
        <v>279</v>
      </c>
      <c r="H342" s="251">
        <v>1</v>
      </c>
      <c r="I342" s="89"/>
      <c r="J342" s="252">
        <f t="shared" si="100"/>
        <v>0</v>
      </c>
      <c r="K342" s="253"/>
      <c r="L342" s="254"/>
      <c r="M342" s="255" t="s">
        <v>1</v>
      </c>
      <c r="N342" s="256" t="s">
        <v>42</v>
      </c>
      <c r="O342" s="242"/>
      <c r="P342" s="243">
        <f t="shared" si="101"/>
        <v>0</v>
      </c>
      <c r="Q342" s="243">
        <v>1.6E-2</v>
      </c>
      <c r="R342" s="243">
        <f t="shared" si="102"/>
        <v>1.6E-2</v>
      </c>
      <c r="S342" s="243">
        <v>0</v>
      </c>
      <c r="T342" s="244">
        <f t="shared" si="103"/>
        <v>0</v>
      </c>
      <c r="U342" s="147"/>
      <c r="V342" s="147"/>
      <c r="W342" s="147"/>
      <c r="X342" s="147"/>
      <c r="Y342" s="147"/>
      <c r="Z342" s="147"/>
      <c r="AA342" s="147"/>
      <c r="AB342" s="147"/>
      <c r="AC342" s="147"/>
      <c r="AD342" s="147"/>
      <c r="AE342" s="147"/>
      <c r="AR342" s="245" t="s">
        <v>319</v>
      </c>
      <c r="AT342" s="245" t="s">
        <v>216</v>
      </c>
      <c r="AU342" s="245" t="s">
        <v>86</v>
      </c>
      <c r="AY342" s="138" t="s">
        <v>187</v>
      </c>
      <c r="BE342" s="246">
        <f t="shared" si="104"/>
        <v>0</v>
      </c>
      <c r="BF342" s="246">
        <f t="shared" si="105"/>
        <v>0</v>
      </c>
      <c r="BG342" s="246">
        <f t="shared" si="106"/>
        <v>0</v>
      </c>
      <c r="BH342" s="246">
        <f t="shared" si="107"/>
        <v>0</v>
      </c>
      <c r="BI342" s="246">
        <f t="shared" si="108"/>
        <v>0</v>
      </c>
      <c r="BJ342" s="138" t="s">
        <v>84</v>
      </c>
      <c r="BK342" s="246">
        <f t="shared" si="109"/>
        <v>0</v>
      </c>
      <c r="BL342" s="138" t="s">
        <v>252</v>
      </c>
      <c r="BM342" s="245" t="s">
        <v>939</v>
      </c>
    </row>
    <row r="343" spans="1:65" s="151" customFormat="1" ht="33" customHeight="1">
      <c r="A343" s="147"/>
      <c r="B343" s="148"/>
      <c r="C343" s="247" t="s">
        <v>940</v>
      </c>
      <c r="D343" s="247" t="s">
        <v>216</v>
      </c>
      <c r="E343" s="248" t="s">
        <v>941</v>
      </c>
      <c r="F343" s="249" t="s">
        <v>942</v>
      </c>
      <c r="G343" s="250" t="s">
        <v>279</v>
      </c>
      <c r="H343" s="251">
        <v>3</v>
      </c>
      <c r="I343" s="89"/>
      <c r="J343" s="252">
        <f t="shared" si="100"/>
        <v>0</v>
      </c>
      <c r="K343" s="253"/>
      <c r="L343" s="254"/>
      <c r="M343" s="255" t="s">
        <v>1</v>
      </c>
      <c r="N343" s="256" t="s">
        <v>42</v>
      </c>
      <c r="O343" s="242"/>
      <c r="P343" s="243">
        <f t="shared" si="101"/>
        <v>0</v>
      </c>
      <c r="Q343" s="243">
        <v>1.4999999999999999E-2</v>
      </c>
      <c r="R343" s="243">
        <f t="shared" si="102"/>
        <v>4.4999999999999998E-2</v>
      </c>
      <c r="S343" s="243">
        <v>0</v>
      </c>
      <c r="T343" s="244">
        <f t="shared" si="103"/>
        <v>0</v>
      </c>
      <c r="U343" s="147"/>
      <c r="V343" s="147"/>
      <c r="W343" s="147"/>
      <c r="X343" s="147"/>
      <c r="Y343" s="147"/>
      <c r="Z343" s="147"/>
      <c r="AA343" s="147"/>
      <c r="AB343" s="147"/>
      <c r="AC343" s="147"/>
      <c r="AD343" s="147"/>
      <c r="AE343" s="147"/>
      <c r="AR343" s="245" t="s">
        <v>319</v>
      </c>
      <c r="AT343" s="245" t="s">
        <v>216</v>
      </c>
      <c r="AU343" s="245" t="s">
        <v>86</v>
      </c>
      <c r="AY343" s="138" t="s">
        <v>187</v>
      </c>
      <c r="BE343" s="246">
        <f t="shared" si="104"/>
        <v>0</v>
      </c>
      <c r="BF343" s="246">
        <f t="shared" si="105"/>
        <v>0</v>
      </c>
      <c r="BG343" s="246">
        <f t="shared" si="106"/>
        <v>0</v>
      </c>
      <c r="BH343" s="246">
        <f t="shared" si="107"/>
        <v>0</v>
      </c>
      <c r="BI343" s="246">
        <f t="shared" si="108"/>
        <v>0</v>
      </c>
      <c r="BJ343" s="138" t="s">
        <v>84</v>
      </c>
      <c r="BK343" s="246">
        <f t="shared" si="109"/>
        <v>0</v>
      </c>
      <c r="BL343" s="138" t="s">
        <v>252</v>
      </c>
      <c r="BM343" s="245" t="s">
        <v>943</v>
      </c>
    </row>
    <row r="344" spans="1:65" s="151" customFormat="1" ht="21.75" customHeight="1">
      <c r="A344" s="147"/>
      <c r="B344" s="148"/>
      <c r="C344" s="233" t="s">
        <v>944</v>
      </c>
      <c r="D344" s="233" t="s">
        <v>189</v>
      </c>
      <c r="E344" s="234" t="s">
        <v>945</v>
      </c>
      <c r="F344" s="235" t="s">
        <v>946</v>
      </c>
      <c r="G344" s="236" t="s">
        <v>279</v>
      </c>
      <c r="H344" s="237">
        <v>1</v>
      </c>
      <c r="I344" s="88"/>
      <c r="J344" s="238">
        <f t="shared" si="100"/>
        <v>0</v>
      </c>
      <c r="K344" s="239"/>
      <c r="L344" s="148"/>
      <c r="M344" s="240" t="s">
        <v>1</v>
      </c>
      <c r="N344" s="241" t="s">
        <v>42</v>
      </c>
      <c r="O344" s="242"/>
      <c r="P344" s="243">
        <f t="shared" si="101"/>
        <v>0</v>
      </c>
      <c r="Q344" s="243">
        <v>9.2000000000000003E-4</v>
      </c>
      <c r="R344" s="243">
        <f t="shared" si="102"/>
        <v>9.2000000000000003E-4</v>
      </c>
      <c r="S344" s="243">
        <v>0</v>
      </c>
      <c r="T344" s="244">
        <f t="shared" si="103"/>
        <v>0</v>
      </c>
      <c r="U344" s="147"/>
      <c r="V344" s="147"/>
      <c r="W344" s="147"/>
      <c r="X344" s="147"/>
      <c r="Y344" s="147"/>
      <c r="Z344" s="147"/>
      <c r="AA344" s="147"/>
      <c r="AB344" s="147"/>
      <c r="AC344" s="147"/>
      <c r="AD344" s="147"/>
      <c r="AE344" s="147"/>
      <c r="AR344" s="245" t="s">
        <v>252</v>
      </c>
      <c r="AT344" s="245" t="s">
        <v>189</v>
      </c>
      <c r="AU344" s="245" t="s">
        <v>86</v>
      </c>
      <c r="AY344" s="138" t="s">
        <v>187</v>
      </c>
      <c r="BE344" s="246">
        <f t="shared" si="104"/>
        <v>0</v>
      </c>
      <c r="BF344" s="246">
        <f t="shared" si="105"/>
        <v>0</v>
      </c>
      <c r="BG344" s="246">
        <f t="shared" si="106"/>
        <v>0</v>
      </c>
      <c r="BH344" s="246">
        <f t="shared" si="107"/>
        <v>0</v>
      </c>
      <c r="BI344" s="246">
        <f t="shared" si="108"/>
        <v>0</v>
      </c>
      <c r="BJ344" s="138" t="s">
        <v>84</v>
      </c>
      <c r="BK344" s="246">
        <f t="shared" si="109"/>
        <v>0</v>
      </c>
      <c r="BL344" s="138" t="s">
        <v>252</v>
      </c>
      <c r="BM344" s="245" t="s">
        <v>947</v>
      </c>
    </row>
    <row r="345" spans="1:65" s="151" customFormat="1" ht="44.25" customHeight="1">
      <c r="A345" s="147"/>
      <c r="B345" s="148"/>
      <c r="C345" s="247" t="s">
        <v>948</v>
      </c>
      <c r="D345" s="247" t="s">
        <v>216</v>
      </c>
      <c r="E345" s="248" t="s">
        <v>949</v>
      </c>
      <c r="F345" s="249" t="s">
        <v>950</v>
      </c>
      <c r="G345" s="250" t="s">
        <v>279</v>
      </c>
      <c r="H345" s="251">
        <v>1</v>
      </c>
      <c r="I345" s="89"/>
      <c r="J345" s="252">
        <f t="shared" si="100"/>
        <v>0</v>
      </c>
      <c r="K345" s="253"/>
      <c r="L345" s="254"/>
      <c r="M345" s="255" t="s">
        <v>1</v>
      </c>
      <c r="N345" s="256" t="s">
        <v>42</v>
      </c>
      <c r="O345" s="242"/>
      <c r="P345" s="243">
        <f t="shared" si="101"/>
        <v>0</v>
      </c>
      <c r="Q345" s="243">
        <v>1.6E-2</v>
      </c>
      <c r="R345" s="243">
        <f t="shared" si="102"/>
        <v>1.6E-2</v>
      </c>
      <c r="S345" s="243">
        <v>0</v>
      </c>
      <c r="T345" s="244">
        <f t="shared" si="103"/>
        <v>0</v>
      </c>
      <c r="U345" s="147"/>
      <c r="V345" s="147"/>
      <c r="W345" s="147"/>
      <c r="X345" s="147"/>
      <c r="Y345" s="147"/>
      <c r="Z345" s="147"/>
      <c r="AA345" s="147"/>
      <c r="AB345" s="147"/>
      <c r="AC345" s="147"/>
      <c r="AD345" s="147"/>
      <c r="AE345" s="147"/>
      <c r="AR345" s="245" t="s">
        <v>319</v>
      </c>
      <c r="AT345" s="245" t="s">
        <v>216</v>
      </c>
      <c r="AU345" s="245" t="s">
        <v>86</v>
      </c>
      <c r="AY345" s="138" t="s">
        <v>187</v>
      </c>
      <c r="BE345" s="246">
        <f t="shared" si="104"/>
        <v>0</v>
      </c>
      <c r="BF345" s="246">
        <f t="shared" si="105"/>
        <v>0</v>
      </c>
      <c r="BG345" s="246">
        <f t="shared" si="106"/>
        <v>0</v>
      </c>
      <c r="BH345" s="246">
        <f t="shared" si="107"/>
        <v>0</v>
      </c>
      <c r="BI345" s="246">
        <f t="shared" si="108"/>
        <v>0</v>
      </c>
      <c r="BJ345" s="138" t="s">
        <v>84</v>
      </c>
      <c r="BK345" s="246">
        <f t="shared" si="109"/>
        <v>0</v>
      </c>
      <c r="BL345" s="138" t="s">
        <v>252</v>
      </c>
      <c r="BM345" s="245" t="s">
        <v>951</v>
      </c>
    </row>
    <row r="346" spans="1:65" s="151" customFormat="1" ht="21.75" customHeight="1">
      <c r="A346" s="147"/>
      <c r="B346" s="148"/>
      <c r="C346" s="233" t="s">
        <v>952</v>
      </c>
      <c r="D346" s="233" t="s">
        <v>189</v>
      </c>
      <c r="E346" s="234" t="s">
        <v>953</v>
      </c>
      <c r="F346" s="235" t="s">
        <v>954</v>
      </c>
      <c r="G346" s="236" t="s">
        <v>279</v>
      </c>
      <c r="H346" s="237">
        <v>4</v>
      </c>
      <c r="I346" s="88"/>
      <c r="J346" s="238">
        <f t="shared" si="100"/>
        <v>0</v>
      </c>
      <c r="K346" s="239"/>
      <c r="L346" s="148"/>
      <c r="M346" s="240" t="s">
        <v>1</v>
      </c>
      <c r="N346" s="241" t="s">
        <v>42</v>
      </c>
      <c r="O346" s="242"/>
      <c r="P346" s="243">
        <f t="shared" si="101"/>
        <v>0</v>
      </c>
      <c r="Q346" s="243">
        <v>0</v>
      </c>
      <c r="R346" s="243">
        <f t="shared" si="102"/>
        <v>0</v>
      </c>
      <c r="S346" s="243">
        <v>0</v>
      </c>
      <c r="T346" s="244">
        <f t="shared" si="103"/>
        <v>0</v>
      </c>
      <c r="U346" s="147"/>
      <c r="V346" s="147"/>
      <c r="W346" s="147"/>
      <c r="X346" s="147"/>
      <c r="Y346" s="147"/>
      <c r="Z346" s="147"/>
      <c r="AA346" s="147"/>
      <c r="AB346" s="147"/>
      <c r="AC346" s="147"/>
      <c r="AD346" s="147"/>
      <c r="AE346" s="147"/>
      <c r="AR346" s="245" t="s">
        <v>252</v>
      </c>
      <c r="AT346" s="245" t="s">
        <v>189</v>
      </c>
      <c r="AU346" s="245" t="s">
        <v>86</v>
      </c>
      <c r="AY346" s="138" t="s">
        <v>187</v>
      </c>
      <c r="BE346" s="246">
        <f t="shared" si="104"/>
        <v>0</v>
      </c>
      <c r="BF346" s="246">
        <f t="shared" si="105"/>
        <v>0</v>
      </c>
      <c r="BG346" s="246">
        <f t="shared" si="106"/>
        <v>0</v>
      </c>
      <c r="BH346" s="246">
        <f t="shared" si="107"/>
        <v>0</v>
      </c>
      <c r="BI346" s="246">
        <f t="shared" si="108"/>
        <v>0</v>
      </c>
      <c r="BJ346" s="138" t="s">
        <v>84</v>
      </c>
      <c r="BK346" s="246">
        <f t="shared" si="109"/>
        <v>0</v>
      </c>
      <c r="BL346" s="138" t="s">
        <v>252</v>
      </c>
      <c r="BM346" s="245" t="s">
        <v>955</v>
      </c>
    </row>
    <row r="347" spans="1:65" s="151" customFormat="1" ht="21.75" customHeight="1">
      <c r="A347" s="147"/>
      <c r="B347" s="148"/>
      <c r="C347" s="233" t="s">
        <v>956</v>
      </c>
      <c r="D347" s="233" t="s">
        <v>189</v>
      </c>
      <c r="E347" s="234" t="s">
        <v>957</v>
      </c>
      <c r="F347" s="235" t="s">
        <v>958</v>
      </c>
      <c r="G347" s="236" t="s">
        <v>279</v>
      </c>
      <c r="H347" s="237">
        <v>3</v>
      </c>
      <c r="I347" s="88"/>
      <c r="J347" s="238">
        <f t="shared" si="100"/>
        <v>0</v>
      </c>
      <c r="K347" s="239"/>
      <c r="L347" s="148"/>
      <c r="M347" s="240" t="s">
        <v>1</v>
      </c>
      <c r="N347" s="241" t="s">
        <v>42</v>
      </c>
      <c r="O347" s="242"/>
      <c r="P347" s="243">
        <f t="shared" si="101"/>
        <v>0</v>
      </c>
      <c r="Q347" s="243">
        <v>0</v>
      </c>
      <c r="R347" s="243">
        <f t="shared" si="102"/>
        <v>0</v>
      </c>
      <c r="S347" s="243">
        <v>0</v>
      </c>
      <c r="T347" s="244">
        <f t="shared" si="103"/>
        <v>0</v>
      </c>
      <c r="U347" s="147"/>
      <c r="V347" s="147"/>
      <c r="W347" s="147"/>
      <c r="X347" s="147"/>
      <c r="Y347" s="147"/>
      <c r="Z347" s="147"/>
      <c r="AA347" s="147"/>
      <c r="AB347" s="147"/>
      <c r="AC347" s="147"/>
      <c r="AD347" s="147"/>
      <c r="AE347" s="147"/>
      <c r="AR347" s="245" t="s">
        <v>252</v>
      </c>
      <c r="AT347" s="245" t="s">
        <v>189</v>
      </c>
      <c r="AU347" s="245" t="s">
        <v>86</v>
      </c>
      <c r="AY347" s="138" t="s">
        <v>187</v>
      </c>
      <c r="BE347" s="246">
        <f t="shared" si="104"/>
        <v>0</v>
      </c>
      <c r="BF347" s="246">
        <f t="shared" si="105"/>
        <v>0</v>
      </c>
      <c r="BG347" s="246">
        <f t="shared" si="106"/>
        <v>0</v>
      </c>
      <c r="BH347" s="246">
        <f t="shared" si="107"/>
        <v>0</v>
      </c>
      <c r="BI347" s="246">
        <f t="shared" si="108"/>
        <v>0</v>
      </c>
      <c r="BJ347" s="138" t="s">
        <v>84</v>
      </c>
      <c r="BK347" s="246">
        <f t="shared" si="109"/>
        <v>0</v>
      </c>
      <c r="BL347" s="138" t="s">
        <v>252</v>
      </c>
      <c r="BM347" s="245" t="s">
        <v>959</v>
      </c>
    </row>
    <row r="348" spans="1:65" s="151" customFormat="1" ht="21.75" customHeight="1">
      <c r="A348" s="147"/>
      <c r="B348" s="148"/>
      <c r="C348" s="247" t="s">
        <v>960</v>
      </c>
      <c r="D348" s="247" t="s">
        <v>216</v>
      </c>
      <c r="E348" s="248" t="s">
        <v>961</v>
      </c>
      <c r="F348" s="249" t="s">
        <v>962</v>
      </c>
      <c r="G348" s="250" t="s">
        <v>296</v>
      </c>
      <c r="H348" s="251">
        <v>5.7</v>
      </c>
      <c r="I348" s="89"/>
      <c r="J348" s="252">
        <f t="shared" si="100"/>
        <v>0</v>
      </c>
      <c r="K348" s="253"/>
      <c r="L348" s="254"/>
      <c r="M348" s="255" t="s">
        <v>1</v>
      </c>
      <c r="N348" s="256" t="s">
        <v>42</v>
      </c>
      <c r="O348" s="242"/>
      <c r="P348" s="243">
        <f t="shared" si="101"/>
        <v>0</v>
      </c>
      <c r="Q348" s="243">
        <v>3.0000000000000001E-3</v>
      </c>
      <c r="R348" s="243">
        <f t="shared" si="102"/>
        <v>1.7100000000000001E-2</v>
      </c>
      <c r="S348" s="243">
        <v>0</v>
      </c>
      <c r="T348" s="244">
        <f t="shared" si="103"/>
        <v>0</v>
      </c>
      <c r="U348" s="147"/>
      <c r="V348" s="147"/>
      <c r="W348" s="147"/>
      <c r="X348" s="147"/>
      <c r="Y348" s="147"/>
      <c r="Z348" s="147"/>
      <c r="AA348" s="147"/>
      <c r="AB348" s="147"/>
      <c r="AC348" s="147"/>
      <c r="AD348" s="147"/>
      <c r="AE348" s="147"/>
      <c r="AR348" s="245" t="s">
        <v>319</v>
      </c>
      <c r="AT348" s="245" t="s">
        <v>216</v>
      </c>
      <c r="AU348" s="245" t="s">
        <v>86</v>
      </c>
      <c r="AY348" s="138" t="s">
        <v>187</v>
      </c>
      <c r="BE348" s="246">
        <f t="shared" si="104"/>
        <v>0</v>
      </c>
      <c r="BF348" s="246">
        <f t="shared" si="105"/>
        <v>0</v>
      </c>
      <c r="BG348" s="246">
        <f t="shared" si="106"/>
        <v>0</v>
      </c>
      <c r="BH348" s="246">
        <f t="shared" si="107"/>
        <v>0</v>
      </c>
      <c r="BI348" s="246">
        <f t="shared" si="108"/>
        <v>0</v>
      </c>
      <c r="BJ348" s="138" t="s">
        <v>84</v>
      </c>
      <c r="BK348" s="246">
        <f t="shared" si="109"/>
        <v>0</v>
      </c>
      <c r="BL348" s="138" t="s">
        <v>252</v>
      </c>
      <c r="BM348" s="245" t="s">
        <v>963</v>
      </c>
    </row>
    <row r="349" spans="1:65" s="151" customFormat="1" ht="21.75" customHeight="1">
      <c r="A349" s="147"/>
      <c r="B349" s="148"/>
      <c r="C349" s="233" t="s">
        <v>964</v>
      </c>
      <c r="D349" s="233" t="s">
        <v>189</v>
      </c>
      <c r="E349" s="234" t="s">
        <v>965</v>
      </c>
      <c r="F349" s="235" t="s">
        <v>966</v>
      </c>
      <c r="G349" s="236" t="s">
        <v>205</v>
      </c>
      <c r="H349" s="237">
        <v>1.099</v>
      </c>
      <c r="I349" s="88"/>
      <c r="J349" s="238">
        <f t="shared" si="100"/>
        <v>0</v>
      </c>
      <c r="K349" s="239"/>
      <c r="L349" s="148"/>
      <c r="M349" s="240" t="s">
        <v>1</v>
      </c>
      <c r="N349" s="241" t="s">
        <v>42</v>
      </c>
      <c r="O349" s="242"/>
      <c r="P349" s="243">
        <f t="shared" si="101"/>
        <v>0</v>
      </c>
      <c r="Q349" s="243">
        <v>0</v>
      </c>
      <c r="R349" s="243">
        <f t="shared" si="102"/>
        <v>0</v>
      </c>
      <c r="S349" s="243">
        <v>0</v>
      </c>
      <c r="T349" s="244">
        <f t="shared" si="103"/>
        <v>0</v>
      </c>
      <c r="U349" s="147"/>
      <c r="V349" s="147"/>
      <c r="W349" s="147"/>
      <c r="X349" s="147"/>
      <c r="Y349" s="147"/>
      <c r="Z349" s="147"/>
      <c r="AA349" s="147"/>
      <c r="AB349" s="147"/>
      <c r="AC349" s="147"/>
      <c r="AD349" s="147"/>
      <c r="AE349" s="147"/>
      <c r="AR349" s="245" t="s">
        <v>252</v>
      </c>
      <c r="AT349" s="245" t="s">
        <v>189</v>
      </c>
      <c r="AU349" s="245" t="s">
        <v>86</v>
      </c>
      <c r="AY349" s="138" t="s">
        <v>187</v>
      </c>
      <c r="BE349" s="246">
        <f t="shared" si="104"/>
        <v>0</v>
      </c>
      <c r="BF349" s="246">
        <f t="shared" si="105"/>
        <v>0</v>
      </c>
      <c r="BG349" s="246">
        <f t="shared" si="106"/>
        <v>0</v>
      </c>
      <c r="BH349" s="246">
        <f t="shared" si="107"/>
        <v>0</v>
      </c>
      <c r="BI349" s="246">
        <f t="shared" si="108"/>
        <v>0</v>
      </c>
      <c r="BJ349" s="138" t="s">
        <v>84</v>
      </c>
      <c r="BK349" s="246">
        <f t="shared" si="109"/>
        <v>0</v>
      </c>
      <c r="BL349" s="138" t="s">
        <v>252</v>
      </c>
      <c r="BM349" s="245" t="s">
        <v>967</v>
      </c>
    </row>
    <row r="350" spans="1:65" s="220" customFormat="1" ht="22.9" customHeight="1">
      <c r="B350" s="221"/>
      <c r="D350" s="222" t="s">
        <v>76</v>
      </c>
      <c r="E350" s="231" t="s">
        <v>968</v>
      </c>
      <c r="F350" s="231" t="s">
        <v>969</v>
      </c>
      <c r="J350" s="232">
        <f>BK350</f>
        <v>0</v>
      </c>
      <c r="L350" s="221"/>
      <c r="M350" s="225"/>
      <c r="N350" s="226"/>
      <c r="O350" s="226"/>
      <c r="P350" s="227">
        <f>SUM(P351:P397)</f>
        <v>0</v>
      </c>
      <c r="Q350" s="226"/>
      <c r="R350" s="227">
        <f>SUM(R351:R397)</f>
        <v>6.4988415000000002</v>
      </c>
      <c r="S350" s="226"/>
      <c r="T350" s="228">
        <f>SUM(T351:T397)</f>
        <v>3.4031500000000001</v>
      </c>
      <c r="AR350" s="222" t="s">
        <v>86</v>
      </c>
      <c r="AT350" s="229" t="s">
        <v>76</v>
      </c>
      <c r="AU350" s="229" t="s">
        <v>84</v>
      </c>
      <c r="AY350" s="222" t="s">
        <v>187</v>
      </c>
      <c r="BK350" s="230">
        <f>SUM(BK351:BK397)</f>
        <v>0</v>
      </c>
    </row>
    <row r="351" spans="1:65" s="151" customFormat="1" ht="16.5" customHeight="1">
      <c r="A351" s="147"/>
      <c r="B351" s="148"/>
      <c r="C351" s="233" t="s">
        <v>970</v>
      </c>
      <c r="D351" s="233" t="s">
        <v>189</v>
      </c>
      <c r="E351" s="234" t="s">
        <v>971</v>
      </c>
      <c r="F351" s="235" t="s">
        <v>972</v>
      </c>
      <c r="G351" s="236" t="s">
        <v>192</v>
      </c>
      <c r="H351" s="237">
        <v>65.25</v>
      </c>
      <c r="I351" s="88"/>
      <c r="J351" s="238">
        <f t="shared" ref="J351:J397" si="110">ROUND(I351*H351,2)</f>
        <v>0</v>
      </c>
      <c r="K351" s="239"/>
      <c r="L351" s="148"/>
      <c r="M351" s="240" t="s">
        <v>1</v>
      </c>
      <c r="N351" s="241" t="s">
        <v>42</v>
      </c>
      <c r="O351" s="242"/>
      <c r="P351" s="243">
        <f t="shared" ref="P351:P397" si="111">O351*H351</f>
        <v>0</v>
      </c>
      <c r="Q351" s="243">
        <v>0</v>
      </c>
      <c r="R351" s="243">
        <f t="shared" ref="R351:R397" si="112">Q351*H351</f>
        <v>0</v>
      </c>
      <c r="S351" s="243">
        <v>3.3000000000000002E-2</v>
      </c>
      <c r="T351" s="244">
        <f t="shared" ref="T351:T397" si="113">S351*H351</f>
        <v>2.1532499999999999</v>
      </c>
      <c r="U351" s="147"/>
      <c r="V351" s="147"/>
      <c r="W351" s="147"/>
      <c r="X351" s="147"/>
      <c r="Y351" s="147"/>
      <c r="Z351" s="147"/>
      <c r="AA351" s="147"/>
      <c r="AB351" s="147"/>
      <c r="AC351" s="147"/>
      <c r="AD351" s="147"/>
      <c r="AE351" s="147"/>
      <c r="AR351" s="245" t="s">
        <v>252</v>
      </c>
      <c r="AT351" s="245" t="s">
        <v>189</v>
      </c>
      <c r="AU351" s="245" t="s">
        <v>86</v>
      </c>
      <c r="AY351" s="138" t="s">
        <v>187</v>
      </c>
      <c r="BE351" s="246">
        <f t="shared" ref="BE351:BE397" si="114">IF(N351="základní",J351,0)</f>
        <v>0</v>
      </c>
      <c r="BF351" s="246">
        <f t="shared" ref="BF351:BF397" si="115">IF(N351="snížená",J351,0)</f>
        <v>0</v>
      </c>
      <c r="BG351" s="246">
        <f t="shared" ref="BG351:BG397" si="116">IF(N351="zákl. přenesená",J351,0)</f>
        <v>0</v>
      </c>
      <c r="BH351" s="246">
        <f t="shared" ref="BH351:BH397" si="117">IF(N351="sníž. přenesená",J351,0)</f>
        <v>0</v>
      </c>
      <c r="BI351" s="246">
        <f t="shared" ref="BI351:BI397" si="118">IF(N351="nulová",J351,0)</f>
        <v>0</v>
      </c>
      <c r="BJ351" s="138" t="s">
        <v>84</v>
      </c>
      <c r="BK351" s="246">
        <f t="shared" ref="BK351:BK397" si="119">ROUND(I351*H351,2)</f>
        <v>0</v>
      </c>
      <c r="BL351" s="138" t="s">
        <v>252</v>
      </c>
      <c r="BM351" s="245" t="s">
        <v>973</v>
      </c>
    </row>
    <row r="352" spans="1:65" s="151" customFormat="1" ht="21.75" customHeight="1">
      <c r="A352" s="147"/>
      <c r="B352" s="148"/>
      <c r="C352" s="233" t="s">
        <v>974</v>
      </c>
      <c r="D352" s="233" t="s">
        <v>189</v>
      </c>
      <c r="E352" s="234" t="s">
        <v>975</v>
      </c>
      <c r="F352" s="235" t="s">
        <v>976</v>
      </c>
      <c r="G352" s="236" t="s">
        <v>296</v>
      </c>
      <c r="H352" s="237">
        <v>14.05</v>
      </c>
      <c r="I352" s="88"/>
      <c r="J352" s="238">
        <f t="shared" si="110"/>
        <v>0</v>
      </c>
      <c r="K352" s="239"/>
      <c r="L352" s="148"/>
      <c r="M352" s="240" t="s">
        <v>1</v>
      </c>
      <c r="N352" s="241" t="s">
        <v>42</v>
      </c>
      <c r="O352" s="242"/>
      <c r="P352" s="243">
        <f t="shared" si="111"/>
        <v>0</v>
      </c>
      <c r="Q352" s="243">
        <v>0</v>
      </c>
      <c r="R352" s="243">
        <f t="shared" si="112"/>
        <v>0</v>
      </c>
      <c r="S352" s="243">
        <v>1.6E-2</v>
      </c>
      <c r="T352" s="244">
        <f t="shared" si="113"/>
        <v>0.22480000000000003</v>
      </c>
      <c r="U352" s="147"/>
      <c r="V352" s="147"/>
      <c r="W352" s="147"/>
      <c r="X352" s="147"/>
      <c r="Y352" s="147"/>
      <c r="Z352" s="147"/>
      <c r="AA352" s="147"/>
      <c r="AB352" s="147"/>
      <c r="AC352" s="147"/>
      <c r="AD352" s="147"/>
      <c r="AE352" s="147"/>
      <c r="AR352" s="245" t="s">
        <v>252</v>
      </c>
      <c r="AT352" s="245" t="s">
        <v>189</v>
      </c>
      <c r="AU352" s="245" t="s">
        <v>86</v>
      </c>
      <c r="AY352" s="138" t="s">
        <v>187</v>
      </c>
      <c r="BE352" s="246">
        <f t="shared" si="114"/>
        <v>0</v>
      </c>
      <c r="BF352" s="246">
        <f t="shared" si="115"/>
        <v>0</v>
      </c>
      <c r="BG352" s="246">
        <f t="shared" si="116"/>
        <v>0</v>
      </c>
      <c r="BH352" s="246">
        <f t="shared" si="117"/>
        <v>0</v>
      </c>
      <c r="BI352" s="246">
        <f t="shared" si="118"/>
        <v>0</v>
      </c>
      <c r="BJ352" s="138" t="s">
        <v>84</v>
      </c>
      <c r="BK352" s="246">
        <f t="shared" si="119"/>
        <v>0</v>
      </c>
      <c r="BL352" s="138" t="s">
        <v>252</v>
      </c>
      <c r="BM352" s="245" t="s">
        <v>977</v>
      </c>
    </row>
    <row r="353" spans="1:65" s="151" customFormat="1" ht="33" customHeight="1">
      <c r="A353" s="147"/>
      <c r="B353" s="148"/>
      <c r="C353" s="233" t="s">
        <v>978</v>
      </c>
      <c r="D353" s="233" t="s">
        <v>189</v>
      </c>
      <c r="E353" s="234" t="s">
        <v>979</v>
      </c>
      <c r="F353" s="235" t="s">
        <v>980</v>
      </c>
      <c r="G353" s="236" t="s">
        <v>296</v>
      </c>
      <c r="H353" s="237">
        <v>6.5</v>
      </c>
      <c r="I353" s="88"/>
      <c r="J353" s="238">
        <f t="shared" si="110"/>
        <v>0</v>
      </c>
      <c r="K353" s="239"/>
      <c r="L353" s="148"/>
      <c r="M353" s="240" t="s">
        <v>1</v>
      </c>
      <c r="N353" s="241" t="s">
        <v>42</v>
      </c>
      <c r="O353" s="242"/>
      <c r="P353" s="243">
        <f t="shared" si="111"/>
        <v>0</v>
      </c>
      <c r="Q353" s="243">
        <v>0</v>
      </c>
      <c r="R353" s="243">
        <f t="shared" si="112"/>
        <v>0</v>
      </c>
      <c r="S353" s="243">
        <v>1.6E-2</v>
      </c>
      <c r="T353" s="244">
        <f t="shared" si="113"/>
        <v>0.10400000000000001</v>
      </c>
      <c r="U353" s="147"/>
      <c r="V353" s="147"/>
      <c r="W353" s="147"/>
      <c r="X353" s="147"/>
      <c r="Y353" s="147"/>
      <c r="Z353" s="147"/>
      <c r="AA353" s="147"/>
      <c r="AB353" s="147"/>
      <c r="AC353" s="147"/>
      <c r="AD353" s="147"/>
      <c r="AE353" s="147"/>
      <c r="AR353" s="245" t="s">
        <v>252</v>
      </c>
      <c r="AT353" s="245" t="s">
        <v>189</v>
      </c>
      <c r="AU353" s="245" t="s">
        <v>86</v>
      </c>
      <c r="AY353" s="138" t="s">
        <v>187</v>
      </c>
      <c r="BE353" s="246">
        <f t="shared" si="114"/>
        <v>0</v>
      </c>
      <c r="BF353" s="246">
        <f t="shared" si="115"/>
        <v>0</v>
      </c>
      <c r="BG353" s="246">
        <f t="shared" si="116"/>
        <v>0</v>
      </c>
      <c r="BH353" s="246">
        <f t="shared" si="117"/>
        <v>0</v>
      </c>
      <c r="BI353" s="246">
        <f t="shared" si="118"/>
        <v>0</v>
      </c>
      <c r="BJ353" s="138" t="s">
        <v>84</v>
      </c>
      <c r="BK353" s="246">
        <f t="shared" si="119"/>
        <v>0</v>
      </c>
      <c r="BL353" s="138" t="s">
        <v>252</v>
      </c>
      <c r="BM353" s="245" t="s">
        <v>981</v>
      </c>
    </row>
    <row r="354" spans="1:65" s="151" customFormat="1" ht="21.75" customHeight="1">
      <c r="A354" s="147"/>
      <c r="B354" s="148"/>
      <c r="C354" s="233" t="s">
        <v>982</v>
      </c>
      <c r="D354" s="233" t="s">
        <v>189</v>
      </c>
      <c r="E354" s="234" t="s">
        <v>983</v>
      </c>
      <c r="F354" s="235" t="s">
        <v>984</v>
      </c>
      <c r="G354" s="236" t="s">
        <v>279</v>
      </c>
      <c r="H354" s="237">
        <v>5</v>
      </c>
      <c r="I354" s="88"/>
      <c r="J354" s="238">
        <f t="shared" si="110"/>
        <v>0</v>
      </c>
      <c r="K354" s="239"/>
      <c r="L354" s="148"/>
      <c r="M354" s="240" t="s">
        <v>1</v>
      </c>
      <c r="N354" s="241" t="s">
        <v>42</v>
      </c>
      <c r="O354" s="242"/>
      <c r="P354" s="243">
        <f t="shared" si="111"/>
        <v>0</v>
      </c>
      <c r="Q354" s="243">
        <v>0</v>
      </c>
      <c r="R354" s="243">
        <f t="shared" si="112"/>
        <v>0</v>
      </c>
      <c r="S354" s="243">
        <v>0</v>
      </c>
      <c r="T354" s="244">
        <f t="shared" si="113"/>
        <v>0</v>
      </c>
      <c r="U354" s="147"/>
      <c r="V354" s="147"/>
      <c r="W354" s="147"/>
      <c r="X354" s="147"/>
      <c r="Y354" s="147"/>
      <c r="Z354" s="147"/>
      <c r="AA354" s="147"/>
      <c r="AB354" s="147"/>
      <c r="AC354" s="147"/>
      <c r="AD354" s="147"/>
      <c r="AE354" s="147"/>
      <c r="AR354" s="245" t="s">
        <v>252</v>
      </c>
      <c r="AT354" s="245" t="s">
        <v>189</v>
      </c>
      <c r="AU354" s="245" t="s">
        <v>86</v>
      </c>
      <c r="AY354" s="138" t="s">
        <v>187</v>
      </c>
      <c r="BE354" s="246">
        <f t="shared" si="114"/>
        <v>0</v>
      </c>
      <c r="BF354" s="246">
        <f t="shared" si="115"/>
        <v>0</v>
      </c>
      <c r="BG354" s="246">
        <f t="shared" si="116"/>
        <v>0</v>
      </c>
      <c r="BH354" s="246">
        <f t="shared" si="117"/>
        <v>0</v>
      </c>
      <c r="BI354" s="246">
        <f t="shared" si="118"/>
        <v>0</v>
      </c>
      <c r="BJ354" s="138" t="s">
        <v>84</v>
      </c>
      <c r="BK354" s="246">
        <f t="shared" si="119"/>
        <v>0</v>
      </c>
      <c r="BL354" s="138" t="s">
        <v>252</v>
      </c>
      <c r="BM354" s="245" t="s">
        <v>985</v>
      </c>
    </row>
    <row r="355" spans="1:65" s="151" customFormat="1" ht="44.25" customHeight="1">
      <c r="A355" s="147"/>
      <c r="B355" s="148"/>
      <c r="C355" s="247" t="s">
        <v>986</v>
      </c>
      <c r="D355" s="247" t="s">
        <v>216</v>
      </c>
      <c r="E355" s="248" t="s">
        <v>987</v>
      </c>
      <c r="F355" s="249" t="s">
        <v>988</v>
      </c>
      <c r="G355" s="250" t="s">
        <v>279</v>
      </c>
      <c r="H355" s="251">
        <v>1</v>
      </c>
      <c r="I355" s="89"/>
      <c r="J355" s="252">
        <f t="shared" si="110"/>
        <v>0</v>
      </c>
      <c r="K355" s="253"/>
      <c r="L355" s="254"/>
      <c r="M355" s="255" t="s">
        <v>1</v>
      </c>
      <c r="N355" s="256" t="s">
        <v>42</v>
      </c>
      <c r="O355" s="242"/>
      <c r="P355" s="243">
        <f t="shared" si="111"/>
        <v>0</v>
      </c>
      <c r="Q355" s="243">
        <v>8.4000000000000005E-2</v>
      </c>
      <c r="R355" s="243">
        <f t="shared" si="112"/>
        <v>8.4000000000000005E-2</v>
      </c>
      <c r="S355" s="243">
        <v>0</v>
      </c>
      <c r="T355" s="244">
        <f t="shared" si="113"/>
        <v>0</v>
      </c>
      <c r="U355" s="147"/>
      <c r="V355" s="147"/>
      <c r="W355" s="147"/>
      <c r="X355" s="147"/>
      <c r="Y355" s="147"/>
      <c r="Z355" s="147"/>
      <c r="AA355" s="147"/>
      <c r="AB355" s="147"/>
      <c r="AC355" s="147"/>
      <c r="AD355" s="147"/>
      <c r="AE355" s="147"/>
      <c r="AR355" s="245" t="s">
        <v>319</v>
      </c>
      <c r="AT355" s="245" t="s">
        <v>216</v>
      </c>
      <c r="AU355" s="245" t="s">
        <v>86</v>
      </c>
      <c r="AY355" s="138" t="s">
        <v>187</v>
      </c>
      <c r="BE355" s="246">
        <f t="shared" si="114"/>
        <v>0</v>
      </c>
      <c r="BF355" s="246">
        <f t="shared" si="115"/>
        <v>0</v>
      </c>
      <c r="BG355" s="246">
        <f t="shared" si="116"/>
        <v>0</v>
      </c>
      <c r="BH355" s="246">
        <f t="shared" si="117"/>
        <v>0</v>
      </c>
      <c r="BI355" s="246">
        <f t="shared" si="118"/>
        <v>0</v>
      </c>
      <c r="BJ355" s="138" t="s">
        <v>84</v>
      </c>
      <c r="BK355" s="246">
        <f t="shared" si="119"/>
        <v>0</v>
      </c>
      <c r="BL355" s="138" t="s">
        <v>252</v>
      </c>
      <c r="BM355" s="245" t="s">
        <v>989</v>
      </c>
    </row>
    <row r="356" spans="1:65" s="151" customFormat="1" ht="44.25" customHeight="1">
      <c r="A356" s="147"/>
      <c r="B356" s="148"/>
      <c r="C356" s="247" t="s">
        <v>990</v>
      </c>
      <c r="D356" s="247" t="s">
        <v>216</v>
      </c>
      <c r="E356" s="248" t="s">
        <v>991</v>
      </c>
      <c r="F356" s="249" t="s">
        <v>992</v>
      </c>
      <c r="G356" s="250" t="s">
        <v>279</v>
      </c>
      <c r="H356" s="251">
        <v>1</v>
      </c>
      <c r="I356" s="89"/>
      <c r="J356" s="252">
        <f t="shared" si="110"/>
        <v>0</v>
      </c>
      <c r="K356" s="253"/>
      <c r="L356" s="254"/>
      <c r="M356" s="255" t="s">
        <v>1</v>
      </c>
      <c r="N356" s="256" t="s">
        <v>42</v>
      </c>
      <c r="O356" s="242"/>
      <c r="P356" s="243">
        <f t="shared" si="111"/>
        <v>0</v>
      </c>
      <c r="Q356" s="243">
        <v>7.6999999999999999E-2</v>
      </c>
      <c r="R356" s="243">
        <f t="shared" si="112"/>
        <v>7.6999999999999999E-2</v>
      </c>
      <c r="S356" s="243">
        <v>0</v>
      </c>
      <c r="T356" s="244">
        <f t="shared" si="113"/>
        <v>0</v>
      </c>
      <c r="U356" s="147"/>
      <c r="V356" s="147"/>
      <c r="W356" s="147"/>
      <c r="X356" s="147"/>
      <c r="Y356" s="147"/>
      <c r="Z356" s="147"/>
      <c r="AA356" s="147"/>
      <c r="AB356" s="147"/>
      <c r="AC356" s="147"/>
      <c r="AD356" s="147"/>
      <c r="AE356" s="147"/>
      <c r="AR356" s="245" t="s">
        <v>319</v>
      </c>
      <c r="AT356" s="245" t="s">
        <v>216</v>
      </c>
      <c r="AU356" s="245" t="s">
        <v>86</v>
      </c>
      <c r="AY356" s="138" t="s">
        <v>187</v>
      </c>
      <c r="BE356" s="246">
        <f t="shared" si="114"/>
        <v>0</v>
      </c>
      <c r="BF356" s="246">
        <f t="shared" si="115"/>
        <v>0</v>
      </c>
      <c r="BG356" s="246">
        <f t="shared" si="116"/>
        <v>0</v>
      </c>
      <c r="BH356" s="246">
        <f t="shared" si="117"/>
        <v>0</v>
      </c>
      <c r="BI356" s="246">
        <f t="shared" si="118"/>
        <v>0</v>
      </c>
      <c r="BJ356" s="138" t="s">
        <v>84</v>
      </c>
      <c r="BK356" s="246">
        <f t="shared" si="119"/>
        <v>0</v>
      </c>
      <c r="BL356" s="138" t="s">
        <v>252</v>
      </c>
      <c r="BM356" s="245" t="s">
        <v>993</v>
      </c>
    </row>
    <row r="357" spans="1:65" s="151" customFormat="1" ht="44.25" customHeight="1">
      <c r="A357" s="147"/>
      <c r="B357" s="148"/>
      <c r="C357" s="247" t="s">
        <v>994</v>
      </c>
      <c r="D357" s="247" t="s">
        <v>216</v>
      </c>
      <c r="E357" s="248" t="s">
        <v>995</v>
      </c>
      <c r="F357" s="249" t="s">
        <v>996</v>
      </c>
      <c r="G357" s="250" t="s">
        <v>279</v>
      </c>
      <c r="H357" s="251">
        <v>3</v>
      </c>
      <c r="I357" s="89"/>
      <c r="J357" s="252">
        <f t="shared" si="110"/>
        <v>0</v>
      </c>
      <c r="K357" s="253"/>
      <c r="L357" s="254"/>
      <c r="M357" s="255" t="s">
        <v>1</v>
      </c>
      <c r="N357" s="256" t="s">
        <v>42</v>
      </c>
      <c r="O357" s="242"/>
      <c r="P357" s="243">
        <f t="shared" si="111"/>
        <v>0</v>
      </c>
      <c r="Q357" s="243">
        <v>7.6999999999999999E-2</v>
      </c>
      <c r="R357" s="243">
        <f t="shared" si="112"/>
        <v>0.23099999999999998</v>
      </c>
      <c r="S357" s="243">
        <v>0</v>
      </c>
      <c r="T357" s="244">
        <f t="shared" si="113"/>
        <v>0</v>
      </c>
      <c r="U357" s="147"/>
      <c r="V357" s="147"/>
      <c r="W357" s="147"/>
      <c r="X357" s="147"/>
      <c r="Y357" s="147"/>
      <c r="Z357" s="147"/>
      <c r="AA357" s="147"/>
      <c r="AB357" s="147"/>
      <c r="AC357" s="147"/>
      <c r="AD357" s="147"/>
      <c r="AE357" s="147"/>
      <c r="AR357" s="245" t="s">
        <v>319</v>
      </c>
      <c r="AT357" s="245" t="s">
        <v>216</v>
      </c>
      <c r="AU357" s="245" t="s">
        <v>86</v>
      </c>
      <c r="AY357" s="138" t="s">
        <v>187</v>
      </c>
      <c r="BE357" s="246">
        <f t="shared" si="114"/>
        <v>0</v>
      </c>
      <c r="BF357" s="246">
        <f t="shared" si="115"/>
        <v>0</v>
      </c>
      <c r="BG357" s="246">
        <f t="shared" si="116"/>
        <v>0</v>
      </c>
      <c r="BH357" s="246">
        <f t="shared" si="117"/>
        <v>0</v>
      </c>
      <c r="BI357" s="246">
        <f t="shared" si="118"/>
        <v>0</v>
      </c>
      <c r="BJ357" s="138" t="s">
        <v>84</v>
      </c>
      <c r="BK357" s="246">
        <f t="shared" si="119"/>
        <v>0</v>
      </c>
      <c r="BL357" s="138" t="s">
        <v>252</v>
      </c>
      <c r="BM357" s="245" t="s">
        <v>997</v>
      </c>
    </row>
    <row r="358" spans="1:65" s="151" customFormat="1" ht="16.5" customHeight="1">
      <c r="A358" s="147"/>
      <c r="B358" s="148"/>
      <c r="C358" s="233" t="s">
        <v>998</v>
      </c>
      <c r="D358" s="233" t="s">
        <v>189</v>
      </c>
      <c r="E358" s="234" t="s">
        <v>999</v>
      </c>
      <c r="F358" s="235" t="s">
        <v>1000</v>
      </c>
      <c r="G358" s="236" t="s">
        <v>279</v>
      </c>
      <c r="H358" s="237">
        <v>3</v>
      </c>
      <c r="I358" s="88"/>
      <c r="J358" s="238">
        <f t="shared" si="110"/>
        <v>0</v>
      </c>
      <c r="K358" s="239"/>
      <c r="L358" s="148"/>
      <c r="M358" s="240" t="s">
        <v>1</v>
      </c>
      <c r="N358" s="241" t="s">
        <v>42</v>
      </c>
      <c r="O358" s="242"/>
      <c r="P358" s="243">
        <f t="shared" si="111"/>
        <v>0</v>
      </c>
      <c r="Q358" s="243">
        <v>0</v>
      </c>
      <c r="R358" s="243">
        <f t="shared" si="112"/>
        <v>0</v>
      </c>
      <c r="S358" s="243">
        <v>0</v>
      </c>
      <c r="T358" s="244">
        <f t="shared" si="113"/>
        <v>0</v>
      </c>
      <c r="U358" s="147"/>
      <c r="V358" s="147"/>
      <c r="W358" s="147"/>
      <c r="X358" s="147"/>
      <c r="Y358" s="147"/>
      <c r="Z358" s="147"/>
      <c r="AA358" s="147"/>
      <c r="AB358" s="147"/>
      <c r="AC358" s="147"/>
      <c r="AD358" s="147"/>
      <c r="AE358" s="147"/>
      <c r="AR358" s="245" t="s">
        <v>252</v>
      </c>
      <c r="AT358" s="245" t="s">
        <v>189</v>
      </c>
      <c r="AU358" s="245" t="s">
        <v>86</v>
      </c>
      <c r="AY358" s="138" t="s">
        <v>187</v>
      </c>
      <c r="BE358" s="246">
        <f t="shared" si="114"/>
        <v>0</v>
      </c>
      <c r="BF358" s="246">
        <f t="shared" si="115"/>
        <v>0</v>
      </c>
      <c r="BG358" s="246">
        <f t="shared" si="116"/>
        <v>0</v>
      </c>
      <c r="BH358" s="246">
        <f t="shared" si="117"/>
        <v>0</v>
      </c>
      <c r="BI358" s="246">
        <f t="shared" si="118"/>
        <v>0</v>
      </c>
      <c r="BJ358" s="138" t="s">
        <v>84</v>
      </c>
      <c r="BK358" s="246">
        <f t="shared" si="119"/>
        <v>0</v>
      </c>
      <c r="BL358" s="138" t="s">
        <v>252</v>
      </c>
      <c r="BM358" s="245" t="s">
        <v>1001</v>
      </c>
    </row>
    <row r="359" spans="1:65" s="151" customFormat="1" ht="44.25" customHeight="1">
      <c r="A359" s="147"/>
      <c r="B359" s="148"/>
      <c r="C359" s="247" t="s">
        <v>1002</v>
      </c>
      <c r="D359" s="247" t="s">
        <v>216</v>
      </c>
      <c r="E359" s="248" t="s">
        <v>1003</v>
      </c>
      <c r="F359" s="249" t="s">
        <v>1004</v>
      </c>
      <c r="G359" s="250" t="s">
        <v>279</v>
      </c>
      <c r="H359" s="251">
        <v>1</v>
      </c>
      <c r="I359" s="89"/>
      <c r="J359" s="252">
        <f t="shared" si="110"/>
        <v>0</v>
      </c>
      <c r="K359" s="253"/>
      <c r="L359" s="254"/>
      <c r="M359" s="255" t="s">
        <v>1</v>
      </c>
      <c r="N359" s="256" t="s">
        <v>42</v>
      </c>
      <c r="O359" s="242"/>
      <c r="P359" s="243">
        <f t="shared" si="111"/>
        <v>0</v>
      </c>
      <c r="Q359" s="243">
        <v>0.1</v>
      </c>
      <c r="R359" s="243">
        <f t="shared" si="112"/>
        <v>0.1</v>
      </c>
      <c r="S359" s="243">
        <v>0</v>
      </c>
      <c r="T359" s="244">
        <f t="shared" si="113"/>
        <v>0</v>
      </c>
      <c r="U359" s="147"/>
      <c r="V359" s="147"/>
      <c r="W359" s="147"/>
      <c r="X359" s="147"/>
      <c r="Y359" s="147"/>
      <c r="Z359" s="147"/>
      <c r="AA359" s="147"/>
      <c r="AB359" s="147"/>
      <c r="AC359" s="147"/>
      <c r="AD359" s="147"/>
      <c r="AE359" s="147"/>
      <c r="AR359" s="245" t="s">
        <v>319</v>
      </c>
      <c r="AT359" s="245" t="s">
        <v>216</v>
      </c>
      <c r="AU359" s="245" t="s">
        <v>86</v>
      </c>
      <c r="AY359" s="138" t="s">
        <v>187</v>
      </c>
      <c r="BE359" s="246">
        <f t="shared" si="114"/>
        <v>0</v>
      </c>
      <c r="BF359" s="246">
        <f t="shared" si="115"/>
        <v>0</v>
      </c>
      <c r="BG359" s="246">
        <f t="shared" si="116"/>
        <v>0</v>
      </c>
      <c r="BH359" s="246">
        <f t="shared" si="117"/>
        <v>0</v>
      </c>
      <c r="BI359" s="246">
        <f t="shared" si="118"/>
        <v>0</v>
      </c>
      <c r="BJ359" s="138" t="s">
        <v>84</v>
      </c>
      <c r="BK359" s="246">
        <f t="shared" si="119"/>
        <v>0</v>
      </c>
      <c r="BL359" s="138" t="s">
        <v>252</v>
      </c>
      <c r="BM359" s="245" t="s">
        <v>1005</v>
      </c>
    </row>
    <row r="360" spans="1:65" s="151" customFormat="1" ht="44.25" customHeight="1">
      <c r="A360" s="147"/>
      <c r="B360" s="148"/>
      <c r="C360" s="247" t="s">
        <v>1006</v>
      </c>
      <c r="D360" s="247" t="s">
        <v>216</v>
      </c>
      <c r="E360" s="248" t="s">
        <v>1007</v>
      </c>
      <c r="F360" s="249" t="s">
        <v>1008</v>
      </c>
      <c r="G360" s="250" t="s">
        <v>279</v>
      </c>
      <c r="H360" s="251">
        <v>2</v>
      </c>
      <c r="I360" s="89"/>
      <c r="J360" s="252">
        <f t="shared" si="110"/>
        <v>0</v>
      </c>
      <c r="K360" s="253"/>
      <c r="L360" s="254"/>
      <c r="M360" s="255" t="s">
        <v>1</v>
      </c>
      <c r="N360" s="256" t="s">
        <v>42</v>
      </c>
      <c r="O360" s="242"/>
      <c r="P360" s="243">
        <f t="shared" si="111"/>
        <v>0</v>
      </c>
      <c r="Q360" s="243">
        <v>7.8E-2</v>
      </c>
      <c r="R360" s="243">
        <f t="shared" si="112"/>
        <v>0.156</v>
      </c>
      <c r="S360" s="243">
        <v>0</v>
      </c>
      <c r="T360" s="244">
        <f t="shared" si="113"/>
        <v>0</v>
      </c>
      <c r="U360" s="147"/>
      <c r="V360" s="147"/>
      <c r="W360" s="147"/>
      <c r="X360" s="147"/>
      <c r="Y360" s="147"/>
      <c r="Z360" s="147"/>
      <c r="AA360" s="147"/>
      <c r="AB360" s="147"/>
      <c r="AC360" s="147"/>
      <c r="AD360" s="147"/>
      <c r="AE360" s="147"/>
      <c r="AR360" s="245" t="s">
        <v>319</v>
      </c>
      <c r="AT360" s="245" t="s">
        <v>216</v>
      </c>
      <c r="AU360" s="245" t="s">
        <v>86</v>
      </c>
      <c r="AY360" s="138" t="s">
        <v>187</v>
      </c>
      <c r="BE360" s="246">
        <f t="shared" si="114"/>
        <v>0</v>
      </c>
      <c r="BF360" s="246">
        <f t="shared" si="115"/>
        <v>0</v>
      </c>
      <c r="BG360" s="246">
        <f t="shared" si="116"/>
        <v>0</v>
      </c>
      <c r="BH360" s="246">
        <f t="shared" si="117"/>
        <v>0</v>
      </c>
      <c r="BI360" s="246">
        <f t="shared" si="118"/>
        <v>0</v>
      </c>
      <c r="BJ360" s="138" t="s">
        <v>84</v>
      </c>
      <c r="BK360" s="246">
        <f t="shared" si="119"/>
        <v>0</v>
      </c>
      <c r="BL360" s="138" t="s">
        <v>252</v>
      </c>
      <c r="BM360" s="245" t="s">
        <v>1009</v>
      </c>
    </row>
    <row r="361" spans="1:65" s="151" customFormat="1" ht="21.75" customHeight="1">
      <c r="A361" s="147"/>
      <c r="B361" s="148"/>
      <c r="C361" s="233" t="s">
        <v>1010</v>
      </c>
      <c r="D361" s="233" t="s">
        <v>189</v>
      </c>
      <c r="E361" s="234" t="s">
        <v>1011</v>
      </c>
      <c r="F361" s="235" t="s">
        <v>1012</v>
      </c>
      <c r="G361" s="236" t="s">
        <v>279</v>
      </c>
      <c r="H361" s="237">
        <v>1</v>
      </c>
      <c r="I361" s="88"/>
      <c r="J361" s="238">
        <f t="shared" si="110"/>
        <v>0</v>
      </c>
      <c r="K361" s="239"/>
      <c r="L361" s="148"/>
      <c r="M361" s="240" t="s">
        <v>1</v>
      </c>
      <c r="N361" s="241" t="s">
        <v>42</v>
      </c>
      <c r="O361" s="242"/>
      <c r="P361" s="243">
        <f t="shared" si="111"/>
        <v>0</v>
      </c>
      <c r="Q361" s="243">
        <v>3.3E-4</v>
      </c>
      <c r="R361" s="243">
        <f t="shared" si="112"/>
        <v>3.3E-4</v>
      </c>
      <c r="S361" s="243">
        <v>0</v>
      </c>
      <c r="T361" s="244">
        <f t="shared" si="113"/>
        <v>0</v>
      </c>
      <c r="U361" s="147"/>
      <c r="V361" s="147"/>
      <c r="W361" s="147"/>
      <c r="X361" s="147"/>
      <c r="Y361" s="147"/>
      <c r="Z361" s="147"/>
      <c r="AA361" s="147"/>
      <c r="AB361" s="147"/>
      <c r="AC361" s="147"/>
      <c r="AD361" s="147"/>
      <c r="AE361" s="147"/>
      <c r="AR361" s="245" t="s">
        <v>252</v>
      </c>
      <c r="AT361" s="245" t="s">
        <v>189</v>
      </c>
      <c r="AU361" s="245" t="s">
        <v>86</v>
      </c>
      <c r="AY361" s="138" t="s">
        <v>187</v>
      </c>
      <c r="BE361" s="246">
        <f t="shared" si="114"/>
        <v>0</v>
      </c>
      <c r="BF361" s="246">
        <f t="shared" si="115"/>
        <v>0</v>
      </c>
      <c r="BG361" s="246">
        <f t="shared" si="116"/>
        <v>0</v>
      </c>
      <c r="BH361" s="246">
        <f t="shared" si="117"/>
        <v>0</v>
      </c>
      <c r="BI361" s="246">
        <f t="shared" si="118"/>
        <v>0</v>
      </c>
      <c r="BJ361" s="138" t="s">
        <v>84</v>
      </c>
      <c r="BK361" s="246">
        <f t="shared" si="119"/>
        <v>0</v>
      </c>
      <c r="BL361" s="138" t="s">
        <v>252</v>
      </c>
      <c r="BM361" s="245" t="s">
        <v>1013</v>
      </c>
    </row>
    <row r="362" spans="1:65" s="151" customFormat="1" ht="44.25" customHeight="1">
      <c r="A362" s="147"/>
      <c r="B362" s="148"/>
      <c r="C362" s="247" t="s">
        <v>1014</v>
      </c>
      <c r="D362" s="247" t="s">
        <v>216</v>
      </c>
      <c r="E362" s="248" t="s">
        <v>1015</v>
      </c>
      <c r="F362" s="249" t="s">
        <v>1016</v>
      </c>
      <c r="G362" s="250" t="s">
        <v>279</v>
      </c>
      <c r="H362" s="251">
        <v>1</v>
      </c>
      <c r="I362" s="89"/>
      <c r="J362" s="252">
        <f t="shared" si="110"/>
        <v>0</v>
      </c>
      <c r="K362" s="253"/>
      <c r="L362" s="254"/>
      <c r="M362" s="255" t="s">
        <v>1</v>
      </c>
      <c r="N362" s="256" t="s">
        <v>42</v>
      </c>
      <c r="O362" s="242"/>
      <c r="P362" s="243">
        <f t="shared" si="111"/>
        <v>0</v>
      </c>
      <c r="Q362" s="243">
        <v>0.13500000000000001</v>
      </c>
      <c r="R362" s="243">
        <f t="shared" si="112"/>
        <v>0.13500000000000001</v>
      </c>
      <c r="S362" s="243">
        <v>0</v>
      </c>
      <c r="T362" s="244">
        <f t="shared" si="113"/>
        <v>0</v>
      </c>
      <c r="U362" s="147"/>
      <c r="V362" s="147"/>
      <c r="W362" s="147"/>
      <c r="X362" s="147"/>
      <c r="Y362" s="147"/>
      <c r="Z362" s="147"/>
      <c r="AA362" s="147"/>
      <c r="AB362" s="147"/>
      <c r="AC362" s="147"/>
      <c r="AD362" s="147"/>
      <c r="AE362" s="147"/>
      <c r="AR362" s="245" t="s">
        <v>319</v>
      </c>
      <c r="AT362" s="245" t="s">
        <v>216</v>
      </c>
      <c r="AU362" s="245" t="s">
        <v>86</v>
      </c>
      <c r="AY362" s="138" t="s">
        <v>187</v>
      </c>
      <c r="BE362" s="246">
        <f t="shared" si="114"/>
        <v>0</v>
      </c>
      <c r="BF362" s="246">
        <f t="shared" si="115"/>
        <v>0</v>
      </c>
      <c r="BG362" s="246">
        <f t="shared" si="116"/>
        <v>0</v>
      </c>
      <c r="BH362" s="246">
        <f t="shared" si="117"/>
        <v>0</v>
      </c>
      <c r="BI362" s="246">
        <f t="shared" si="118"/>
        <v>0</v>
      </c>
      <c r="BJ362" s="138" t="s">
        <v>84</v>
      </c>
      <c r="BK362" s="246">
        <f t="shared" si="119"/>
        <v>0</v>
      </c>
      <c r="BL362" s="138" t="s">
        <v>252</v>
      </c>
      <c r="BM362" s="245" t="s">
        <v>1017</v>
      </c>
    </row>
    <row r="363" spans="1:65" s="151" customFormat="1" ht="21.75" customHeight="1">
      <c r="A363" s="147"/>
      <c r="B363" s="148"/>
      <c r="C363" s="233" t="s">
        <v>1018</v>
      </c>
      <c r="D363" s="233" t="s">
        <v>189</v>
      </c>
      <c r="E363" s="234" t="s">
        <v>1019</v>
      </c>
      <c r="F363" s="235" t="s">
        <v>1020</v>
      </c>
      <c r="G363" s="236" t="s">
        <v>279</v>
      </c>
      <c r="H363" s="237">
        <v>3</v>
      </c>
      <c r="I363" s="88"/>
      <c r="J363" s="238">
        <f t="shared" si="110"/>
        <v>0</v>
      </c>
      <c r="K363" s="239"/>
      <c r="L363" s="148"/>
      <c r="M363" s="240" t="s">
        <v>1</v>
      </c>
      <c r="N363" s="241" t="s">
        <v>42</v>
      </c>
      <c r="O363" s="242"/>
      <c r="P363" s="243">
        <f t="shared" si="111"/>
        <v>0</v>
      </c>
      <c r="Q363" s="243">
        <v>0</v>
      </c>
      <c r="R363" s="243">
        <f t="shared" si="112"/>
        <v>0</v>
      </c>
      <c r="S363" s="243">
        <v>3.5000000000000003E-2</v>
      </c>
      <c r="T363" s="244">
        <f t="shared" si="113"/>
        <v>0.10500000000000001</v>
      </c>
      <c r="U363" s="147"/>
      <c r="V363" s="147"/>
      <c r="W363" s="147"/>
      <c r="X363" s="147"/>
      <c r="Y363" s="147"/>
      <c r="Z363" s="147"/>
      <c r="AA363" s="147"/>
      <c r="AB363" s="147"/>
      <c r="AC363" s="147"/>
      <c r="AD363" s="147"/>
      <c r="AE363" s="147"/>
      <c r="AR363" s="245" t="s">
        <v>252</v>
      </c>
      <c r="AT363" s="245" t="s">
        <v>189</v>
      </c>
      <c r="AU363" s="245" t="s">
        <v>86</v>
      </c>
      <c r="AY363" s="138" t="s">
        <v>187</v>
      </c>
      <c r="BE363" s="246">
        <f t="shared" si="114"/>
        <v>0</v>
      </c>
      <c r="BF363" s="246">
        <f t="shared" si="115"/>
        <v>0</v>
      </c>
      <c r="BG363" s="246">
        <f t="shared" si="116"/>
        <v>0</v>
      </c>
      <c r="BH363" s="246">
        <f t="shared" si="117"/>
        <v>0</v>
      </c>
      <c r="BI363" s="246">
        <f t="shared" si="118"/>
        <v>0</v>
      </c>
      <c r="BJ363" s="138" t="s">
        <v>84</v>
      </c>
      <c r="BK363" s="246">
        <f t="shared" si="119"/>
        <v>0</v>
      </c>
      <c r="BL363" s="138" t="s">
        <v>252</v>
      </c>
      <c r="BM363" s="245" t="s">
        <v>1021</v>
      </c>
    </row>
    <row r="364" spans="1:65" s="151" customFormat="1" ht="21.75" customHeight="1">
      <c r="A364" s="147"/>
      <c r="B364" s="148"/>
      <c r="C364" s="233" t="s">
        <v>1022</v>
      </c>
      <c r="D364" s="233" t="s">
        <v>189</v>
      </c>
      <c r="E364" s="234" t="s">
        <v>1023</v>
      </c>
      <c r="F364" s="235" t="s">
        <v>1024</v>
      </c>
      <c r="G364" s="236" t="s">
        <v>279</v>
      </c>
      <c r="H364" s="237">
        <v>3</v>
      </c>
      <c r="I364" s="88"/>
      <c r="J364" s="238">
        <f t="shared" si="110"/>
        <v>0</v>
      </c>
      <c r="K364" s="239"/>
      <c r="L364" s="148"/>
      <c r="M364" s="240" t="s">
        <v>1</v>
      </c>
      <c r="N364" s="241" t="s">
        <v>42</v>
      </c>
      <c r="O364" s="242"/>
      <c r="P364" s="243">
        <f t="shared" si="111"/>
        <v>0</v>
      </c>
      <c r="Q364" s="243">
        <v>0</v>
      </c>
      <c r="R364" s="243">
        <f t="shared" si="112"/>
        <v>0</v>
      </c>
      <c r="S364" s="243">
        <v>0.17549999999999999</v>
      </c>
      <c r="T364" s="244">
        <f t="shared" si="113"/>
        <v>0.52649999999999997</v>
      </c>
      <c r="U364" s="147"/>
      <c r="V364" s="147"/>
      <c r="W364" s="147"/>
      <c r="X364" s="147"/>
      <c r="Y364" s="147"/>
      <c r="Z364" s="147"/>
      <c r="AA364" s="147"/>
      <c r="AB364" s="147"/>
      <c r="AC364" s="147"/>
      <c r="AD364" s="147"/>
      <c r="AE364" s="147"/>
      <c r="AR364" s="245" t="s">
        <v>252</v>
      </c>
      <c r="AT364" s="245" t="s">
        <v>189</v>
      </c>
      <c r="AU364" s="245" t="s">
        <v>86</v>
      </c>
      <c r="AY364" s="138" t="s">
        <v>187</v>
      </c>
      <c r="BE364" s="246">
        <f t="shared" si="114"/>
        <v>0</v>
      </c>
      <c r="BF364" s="246">
        <f t="shared" si="115"/>
        <v>0</v>
      </c>
      <c r="BG364" s="246">
        <f t="shared" si="116"/>
        <v>0</v>
      </c>
      <c r="BH364" s="246">
        <f t="shared" si="117"/>
        <v>0</v>
      </c>
      <c r="BI364" s="246">
        <f t="shared" si="118"/>
        <v>0</v>
      </c>
      <c r="BJ364" s="138" t="s">
        <v>84</v>
      </c>
      <c r="BK364" s="246">
        <f t="shared" si="119"/>
        <v>0</v>
      </c>
      <c r="BL364" s="138" t="s">
        <v>252</v>
      </c>
      <c r="BM364" s="245" t="s">
        <v>1025</v>
      </c>
    </row>
    <row r="365" spans="1:65" s="151" customFormat="1" ht="16.5" customHeight="1">
      <c r="A365" s="147"/>
      <c r="B365" s="148"/>
      <c r="C365" s="233" t="s">
        <v>1026</v>
      </c>
      <c r="D365" s="233" t="s">
        <v>189</v>
      </c>
      <c r="E365" s="234" t="s">
        <v>1027</v>
      </c>
      <c r="F365" s="235" t="s">
        <v>1028</v>
      </c>
      <c r="G365" s="236" t="s">
        <v>192</v>
      </c>
      <c r="H365" s="237">
        <v>6.84</v>
      </c>
      <c r="I365" s="88"/>
      <c r="J365" s="238">
        <f t="shared" si="110"/>
        <v>0</v>
      </c>
      <c r="K365" s="239"/>
      <c r="L365" s="148"/>
      <c r="M365" s="240" t="s">
        <v>1</v>
      </c>
      <c r="N365" s="241" t="s">
        <v>42</v>
      </c>
      <c r="O365" s="242"/>
      <c r="P365" s="243">
        <f t="shared" si="111"/>
        <v>0</v>
      </c>
      <c r="Q365" s="243">
        <v>0</v>
      </c>
      <c r="R365" s="243">
        <f t="shared" si="112"/>
        <v>0</v>
      </c>
      <c r="S365" s="243">
        <v>0.02</v>
      </c>
      <c r="T365" s="244">
        <f t="shared" si="113"/>
        <v>0.1368</v>
      </c>
      <c r="U365" s="147"/>
      <c r="V365" s="147"/>
      <c r="W365" s="147"/>
      <c r="X365" s="147"/>
      <c r="Y365" s="147"/>
      <c r="Z365" s="147"/>
      <c r="AA365" s="147"/>
      <c r="AB365" s="147"/>
      <c r="AC365" s="147"/>
      <c r="AD365" s="147"/>
      <c r="AE365" s="147"/>
      <c r="AR365" s="245" t="s">
        <v>252</v>
      </c>
      <c r="AT365" s="245" t="s">
        <v>189</v>
      </c>
      <c r="AU365" s="245" t="s">
        <v>86</v>
      </c>
      <c r="AY365" s="138" t="s">
        <v>187</v>
      </c>
      <c r="BE365" s="246">
        <f t="shared" si="114"/>
        <v>0</v>
      </c>
      <c r="BF365" s="246">
        <f t="shared" si="115"/>
        <v>0</v>
      </c>
      <c r="BG365" s="246">
        <f t="shared" si="116"/>
        <v>0</v>
      </c>
      <c r="BH365" s="246">
        <f t="shared" si="117"/>
        <v>0</v>
      </c>
      <c r="BI365" s="246">
        <f t="shared" si="118"/>
        <v>0</v>
      </c>
      <c r="BJ365" s="138" t="s">
        <v>84</v>
      </c>
      <c r="BK365" s="246">
        <f t="shared" si="119"/>
        <v>0</v>
      </c>
      <c r="BL365" s="138" t="s">
        <v>252</v>
      </c>
      <c r="BM365" s="245" t="s">
        <v>1029</v>
      </c>
    </row>
    <row r="366" spans="1:65" s="151" customFormat="1" ht="21.75" customHeight="1">
      <c r="A366" s="147"/>
      <c r="B366" s="148"/>
      <c r="C366" s="233" t="s">
        <v>1030</v>
      </c>
      <c r="D366" s="233" t="s">
        <v>189</v>
      </c>
      <c r="E366" s="234" t="s">
        <v>1031</v>
      </c>
      <c r="F366" s="235" t="s">
        <v>1032</v>
      </c>
      <c r="G366" s="236" t="s">
        <v>279</v>
      </c>
      <c r="H366" s="237">
        <v>5</v>
      </c>
      <c r="I366" s="88"/>
      <c r="J366" s="238">
        <f t="shared" si="110"/>
        <v>0</v>
      </c>
      <c r="K366" s="239"/>
      <c r="L366" s="148"/>
      <c r="M366" s="240" t="s">
        <v>1</v>
      </c>
      <c r="N366" s="241" t="s">
        <v>42</v>
      </c>
      <c r="O366" s="242"/>
      <c r="P366" s="243">
        <f t="shared" si="111"/>
        <v>0</v>
      </c>
      <c r="Q366" s="243">
        <v>0</v>
      </c>
      <c r="R366" s="243">
        <f t="shared" si="112"/>
        <v>0</v>
      </c>
      <c r="S366" s="243">
        <v>4.0000000000000002E-4</v>
      </c>
      <c r="T366" s="244">
        <f t="shared" si="113"/>
        <v>2E-3</v>
      </c>
      <c r="U366" s="147"/>
      <c r="V366" s="147"/>
      <c r="W366" s="147"/>
      <c r="X366" s="147"/>
      <c r="Y366" s="147"/>
      <c r="Z366" s="147"/>
      <c r="AA366" s="147"/>
      <c r="AB366" s="147"/>
      <c r="AC366" s="147"/>
      <c r="AD366" s="147"/>
      <c r="AE366" s="147"/>
      <c r="AR366" s="245" t="s">
        <v>252</v>
      </c>
      <c r="AT366" s="245" t="s">
        <v>189</v>
      </c>
      <c r="AU366" s="245" t="s">
        <v>86</v>
      </c>
      <c r="AY366" s="138" t="s">
        <v>187</v>
      </c>
      <c r="BE366" s="246">
        <f t="shared" si="114"/>
        <v>0</v>
      </c>
      <c r="BF366" s="246">
        <f t="shared" si="115"/>
        <v>0</v>
      </c>
      <c r="BG366" s="246">
        <f t="shared" si="116"/>
        <v>0</v>
      </c>
      <c r="BH366" s="246">
        <f t="shared" si="117"/>
        <v>0</v>
      </c>
      <c r="BI366" s="246">
        <f t="shared" si="118"/>
        <v>0</v>
      </c>
      <c r="BJ366" s="138" t="s">
        <v>84</v>
      </c>
      <c r="BK366" s="246">
        <f t="shared" si="119"/>
        <v>0</v>
      </c>
      <c r="BL366" s="138" t="s">
        <v>252</v>
      </c>
      <c r="BM366" s="245" t="s">
        <v>1033</v>
      </c>
    </row>
    <row r="367" spans="1:65" s="151" customFormat="1" ht="21.75" customHeight="1">
      <c r="A367" s="147"/>
      <c r="B367" s="148"/>
      <c r="C367" s="233" t="s">
        <v>1034</v>
      </c>
      <c r="D367" s="233" t="s">
        <v>189</v>
      </c>
      <c r="E367" s="234" t="s">
        <v>1035</v>
      </c>
      <c r="F367" s="235" t="s">
        <v>1036</v>
      </c>
      <c r="G367" s="236" t="s">
        <v>296</v>
      </c>
      <c r="H367" s="237">
        <v>8.65</v>
      </c>
      <c r="I367" s="88"/>
      <c r="J367" s="238">
        <f t="shared" si="110"/>
        <v>0</v>
      </c>
      <c r="K367" s="239"/>
      <c r="L367" s="148"/>
      <c r="M367" s="240" t="s">
        <v>1</v>
      </c>
      <c r="N367" s="241" t="s">
        <v>42</v>
      </c>
      <c r="O367" s="242"/>
      <c r="P367" s="243">
        <f t="shared" si="111"/>
        <v>0</v>
      </c>
      <c r="Q367" s="243">
        <v>0</v>
      </c>
      <c r="R367" s="243">
        <f t="shared" si="112"/>
        <v>0</v>
      </c>
      <c r="S367" s="243">
        <v>0</v>
      </c>
      <c r="T367" s="244">
        <f t="shared" si="113"/>
        <v>0</v>
      </c>
      <c r="U367" s="147"/>
      <c r="V367" s="147"/>
      <c r="W367" s="147"/>
      <c r="X367" s="147"/>
      <c r="Y367" s="147"/>
      <c r="Z367" s="147"/>
      <c r="AA367" s="147"/>
      <c r="AB367" s="147"/>
      <c r="AC367" s="147"/>
      <c r="AD367" s="147"/>
      <c r="AE367" s="147"/>
      <c r="AR367" s="245" t="s">
        <v>252</v>
      </c>
      <c r="AT367" s="245" t="s">
        <v>189</v>
      </c>
      <c r="AU367" s="245" t="s">
        <v>86</v>
      </c>
      <c r="AY367" s="138" t="s">
        <v>187</v>
      </c>
      <c r="BE367" s="246">
        <f t="shared" si="114"/>
        <v>0</v>
      </c>
      <c r="BF367" s="246">
        <f t="shared" si="115"/>
        <v>0</v>
      </c>
      <c r="BG367" s="246">
        <f t="shared" si="116"/>
        <v>0</v>
      </c>
      <c r="BH367" s="246">
        <f t="shared" si="117"/>
        <v>0</v>
      </c>
      <c r="BI367" s="246">
        <f t="shared" si="118"/>
        <v>0</v>
      </c>
      <c r="BJ367" s="138" t="s">
        <v>84</v>
      </c>
      <c r="BK367" s="246">
        <f t="shared" si="119"/>
        <v>0</v>
      </c>
      <c r="BL367" s="138" t="s">
        <v>252</v>
      </c>
      <c r="BM367" s="245" t="s">
        <v>1037</v>
      </c>
    </row>
    <row r="368" spans="1:65" s="151" customFormat="1" ht="21.75" customHeight="1">
      <c r="A368" s="147"/>
      <c r="B368" s="148"/>
      <c r="C368" s="233" t="s">
        <v>1038</v>
      </c>
      <c r="D368" s="233" t="s">
        <v>189</v>
      </c>
      <c r="E368" s="234" t="s">
        <v>1039</v>
      </c>
      <c r="F368" s="235" t="s">
        <v>1040</v>
      </c>
      <c r="G368" s="236" t="s">
        <v>296</v>
      </c>
      <c r="H368" s="237">
        <v>4</v>
      </c>
      <c r="I368" s="88"/>
      <c r="J368" s="238">
        <f t="shared" si="110"/>
        <v>0</v>
      </c>
      <c r="K368" s="239"/>
      <c r="L368" s="148"/>
      <c r="M368" s="240" t="s">
        <v>1</v>
      </c>
      <c r="N368" s="241" t="s">
        <v>42</v>
      </c>
      <c r="O368" s="242"/>
      <c r="P368" s="243">
        <f t="shared" si="111"/>
        <v>0</v>
      </c>
      <c r="Q368" s="243">
        <v>0</v>
      </c>
      <c r="R368" s="243">
        <f t="shared" si="112"/>
        <v>0</v>
      </c>
      <c r="S368" s="243">
        <v>0.03</v>
      </c>
      <c r="T368" s="244">
        <f t="shared" si="113"/>
        <v>0.12</v>
      </c>
      <c r="U368" s="147"/>
      <c r="V368" s="147"/>
      <c r="W368" s="147"/>
      <c r="X368" s="147"/>
      <c r="Y368" s="147"/>
      <c r="Z368" s="147"/>
      <c r="AA368" s="147"/>
      <c r="AB368" s="147"/>
      <c r="AC368" s="147"/>
      <c r="AD368" s="147"/>
      <c r="AE368" s="147"/>
      <c r="AR368" s="245" t="s">
        <v>252</v>
      </c>
      <c r="AT368" s="245" t="s">
        <v>189</v>
      </c>
      <c r="AU368" s="245" t="s">
        <v>86</v>
      </c>
      <c r="AY368" s="138" t="s">
        <v>187</v>
      </c>
      <c r="BE368" s="246">
        <f t="shared" si="114"/>
        <v>0</v>
      </c>
      <c r="BF368" s="246">
        <f t="shared" si="115"/>
        <v>0</v>
      </c>
      <c r="BG368" s="246">
        <f t="shared" si="116"/>
        <v>0</v>
      </c>
      <c r="BH368" s="246">
        <f t="shared" si="117"/>
        <v>0</v>
      </c>
      <c r="BI368" s="246">
        <f t="shared" si="118"/>
        <v>0</v>
      </c>
      <c r="BJ368" s="138" t="s">
        <v>84</v>
      </c>
      <c r="BK368" s="246">
        <f t="shared" si="119"/>
        <v>0</v>
      </c>
      <c r="BL368" s="138" t="s">
        <v>252</v>
      </c>
      <c r="BM368" s="245" t="s">
        <v>1041</v>
      </c>
    </row>
    <row r="369" spans="1:65" s="151" customFormat="1" ht="21.75" customHeight="1">
      <c r="A369" s="147"/>
      <c r="B369" s="148"/>
      <c r="C369" s="233" t="s">
        <v>1042</v>
      </c>
      <c r="D369" s="233" t="s">
        <v>189</v>
      </c>
      <c r="E369" s="234" t="s">
        <v>1043</v>
      </c>
      <c r="F369" s="235" t="s">
        <v>1044</v>
      </c>
      <c r="G369" s="236" t="s">
        <v>296</v>
      </c>
      <c r="H369" s="237">
        <v>2.95</v>
      </c>
      <c r="I369" s="88"/>
      <c r="J369" s="238">
        <f t="shared" si="110"/>
        <v>0</v>
      </c>
      <c r="K369" s="239"/>
      <c r="L369" s="148"/>
      <c r="M369" s="240" t="s">
        <v>1</v>
      </c>
      <c r="N369" s="241" t="s">
        <v>42</v>
      </c>
      <c r="O369" s="242"/>
      <c r="P369" s="243">
        <f t="shared" si="111"/>
        <v>0</v>
      </c>
      <c r="Q369" s="243">
        <v>0</v>
      </c>
      <c r="R369" s="243">
        <f t="shared" si="112"/>
        <v>0</v>
      </c>
      <c r="S369" s="243">
        <v>0</v>
      </c>
      <c r="T369" s="244">
        <f t="shared" si="113"/>
        <v>0</v>
      </c>
      <c r="U369" s="147"/>
      <c r="V369" s="147"/>
      <c r="W369" s="147"/>
      <c r="X369" s="147"/>
      <c r="Y369" s="147"/>
      <c r="Z369" s="147"/>
      <c r="AA369" s="147"/>
      <c r="AB369" s="147"/>
      <c r="AC369" s="147"/>
      <c r="AD369" s="147"/>
      <c r="AE369" s="147"/>
      <c r="AR369" s="245" t="s">
        <v>252</v>
      </c>
      <c r="AT369" s="245" t="s">
        <v>189</v>
      </c>
      <c r="AU369" s="245" t="s">
        <v>86</v>
      </c>
      <c r="AY369" s="138" t="s">
        <v>187</v>
      </c>
      <c r="BE369" s="246">
        <f t="shared" si="114"/>
        <v>0</v>
      </c>
      <c r="BF369" s="246">
        <f t="shared" si="115"/>
        <v>0</v>
      </c>
      <c r="BG369" s="246">
        <f t="shared" si="116"/>
        <v>0</v>
      </c>
      <c r="BH369" s="246">
        <f t="shared" si="117"/>
        <v>0</v>
      </c>
      <c r="BI369" s="246">
        <f t="shared" si="118"/>
        <v>0</v>
      </c>
      <c r="BJ369" s="138" t="s">
        <v>84</v>
      </c>
      <c r="BK369" s="246">
        <f t="shared" si="119"/>
        <v>0</v>
      </c>
      <c r="BL369" s="138" t="s">
        <v>252</v>
      </c>
      <c r="BM369" s="245" t="s">
        <v>1045</v>
      </c>
    </row>
    <row r="370" spans="1:65" s="151" customFormat="1" ht="44.25" customHeight="1">
      <c r="A370" s="147"/>
      <c r="B370" s="148"/>
      <c r="C370" s="247" t="s">
        <v>1046</v>
      </c>
      <c r="D370" s="247" t="s">
        <v>216</v>
      </c>
      <c r="E370" s="248" t="s">
        <v>1047</v>
      </c>
      <c r="F370" s="249" t="s">
        <v>1048</v>
      </c>
      <c r="G370" s="250" t="s">
        <v>1049</v>
      </c>
      <c r="H370" s="251">
        <v>347</v>
      </c>
      <c r="I370" s="89"/>
      <c r="J370" s="252">
        <f t="shared" si="110"/>
        <v>0</v>
      </c>
      <c r="K370" s="253"/>
      <c r="L370" s="254"/>
      <c r="M370" s="255" t="s">
        <v>1</v>
      </c>
      <c r="N370" s="256" t="s">
        <v>42</v>
      </c>
      <c r="O370" s="242"/>
      <c r="P370" s="243">
        <f t="shared" si="111"/>
        <v>0</v>
      </c>
      <c r="Q370" s="243">
        <v>1E-3</v>
      </c>
      <c r="R370" s="243">
        <f t="shared" si="112"/>
        <v>0.34700000000000003</v>
      </c>
      <c r="S370" s="243">
        <v>0</v>
      </c>
      <c r="T370" s="244">
        <f t="shared" si="113"/>
        <v>0</v>
      </c>
      <c r="U370" s="147"/>
      <c r="V370" s="147"/>
      <c r="W370" s="147"/>
      <c r="X370" s="147"/>
      <c r="Y370" s="147"/>
      <c r="Z370" s="147"/>
      <c r="AA370" s="147"/>
      <c r="AB370" s="147"/>
      <c r="AC370" s="147"/>
      <c r="AD370" s="147"/>
      <c r="AE370" s="147"/>
      <c r="AR370" s="245" t="s">
        <v>319</v>
      </c>
      <c r="AT370" s="245" t="s">
        <v>216</v>
      </c>
      <c r="AU370" s="245" t="s">
        <v>86</v>
      </c>
      <c r="AY370" s="138" t="s">
        <v>187</v>
      </c>
      <c r="BE370" s="246">
        <f t="shared" si="114"/>
        <v>0</v>
      </c>
      <c r="BF370" s="246">
        <f t="shared" si="115"/>
        <v>0</v>
      </c>
      <c r="BG370" s="246">
        <f t="shared" si="116"/>
        <v>0</v>
      </c>
      <c r="BH370" s="246">
        <f t="shared" si="117"/>
        <v>0</v>
      </c>
      <c r="BI370" s="246">
        <f t="shared" si="118"/>
        <v>0</v>
      </c>
      <c r="BJ370" s="138" t="s">
        <v>84</v>
      </c>
      <c r="BK370" s="246">
        <f t="shared" si="119"/>
        <v>0</v>
      </c>
      <c r="BL370" s="138" t="s">
        <v>252</v>
      </c>
      <c r="BM370" s="245" t="s">
        <v>1050</v>
      </c>
    </row>
    <row r="371" spans="1:65" s="151" customFormat="1" ht="33" customHeight="1">
      <c r="A371" s="147"/>
      <c r="B371" s="148"/>
      <c r="C371" s="247" t="s">
        <v>1051</v>
      </c>
      <c r="D371" s="247" t="s">
        <v>216</v>
      </c>
      <c r="E371" s="248" t="s">
        <v>1052</v>
      </c>
      <c r="F371" s="249" t="s">
        <v>1053</v>
      </c>
      <c r="G371" s="250" t="s">
        <v>1049</v>
      </c>
      <c r="H371" s="251">
        <v>225.95</v>
      </c>
      <c r="I371" s="89"/>
      <c r="J371" s="252">
        <f t="shared" si="110"/>
        <v>0</v>
      </c>
      <c r="K371" s="253"/>
      <c r="L371" s="254"/>
      <c r="M371" s="255" t="s">
        <v>1</v>
      </c>
      <c r="N371" s="256" t="s">
        <v>42</v>
      </c>
      <c r="O371" s="242"/>
      <c r="P371" s="243">
        <f t="shared" si="111"/>
        <v>0</v>
      </c>
      <c r="Q371" s="243">
        <v>1E-3</v>
      </c>
      <c r="R371" s="243">
        <f t="shared" si="112"/>
        <v>0.22594999999999998</v>
      </c>
      <c r="S371" s="243">
        <v>0</v>
      </c>
      <c r="T371" s="244">
        <f t="shared" si="113"/>
        <v>0</v>
      </c>
      <c r="U371" s="147"/>
      <c r="V371" s="147"/>
      <c r="W371" s="147"/>
      <c r="X371" s="147"/>
      <c r="Y371" s="147"/>
      <c r="Z371" s="147"/>
      <c r="AA371" s="147"/>
      <c r="AB371" s="147"/>
      <c r="AC371" s="147"/>
      <c r="AD371" s="147"/>
      <c r="AE371" s="147"/>
      <c r="AR371" s="245" t="s">
        <v>319</v>
      </c>
      <c r="AT371" s="245" t="s">
        <v>216</v>
      </c>
      <c r="AU371" s="245" t="s">
        <v>86</v>
      </c>
      <c r="AY371" s="138" t="s">
        <v>187</v>
      </c>
      <c r="BE371" s="246">
        <f t="shared" si="114"/>
        <v>0</v>
      </c>
      <c r="BF371" s="246">
        <f t="shared" si="115"/>
        <v>0</v>
      </c>
      <c r="BG371" s="246">
        <f t="shared" si="116"/>
        <v>0</v>
      </c>
      <c r="BH371" s="246">
        <f t="shared" si="117"/>
        <v>0</v>
      </c>
      <c r="BI371" s="246">
        <f t="shared" si="118"/>
        <v>0</v>
      </c>
      <c r="BJ371" s="138" t="s">
        <v>84</v>
      </c>
      <c r="BK371" s="246">
        <f t="shared" si="119"/>
        <v>0</v>
      </c>
      <c r="BL371" s="138" t="s">
        <v>252</v>
      </c>
      <c r="BM371" s="245" t="s">
        <v>1054</v>
      </c>
    </row>
    <row r="372" spans="1:65" s="151" customFormat="1" ht="16.5" customHeight="1">
      <c r="A372" s="147"/>
      <c r="B372" s="148"/>
      <c r="C372" s="233" t="s">
        <v>1055</v>
      </c>
      <c r="D372" s="233" t="s">
        <v>189</v>
      </c>
      <c r="E372" s="234" t="s">
        <v>1056</v>
      </c>
      <c r="F372" s="235" t="s">
        <v>1057</v>
      </c>
      <c r="G372" s="236" t="s">
        <v>296</v>
      </c>
      <c r="H372" s="237">
        <v>1.1000000000000001</v>
      </c>
      <c r="I372" s="88"/>
      <c r="J372" s="238">
        <f t="shared" si="110"/>
        <v>0</v>
      </c>
      <c r="K372" s="239"/>
      <c r="L372" s="148"/>
      <c r="M372" s="240" t="s">
        <v>1</v>
      </c>
      <c r="N372" s="241" t="s">
        <v>42</v>
      </c>
      <c r="O372" s="242"/>
      <c r="P372" s="243">
        <f t="shared" si="111"/>
        <v>0</v>
      </c>
      <c r="Q372" s="243">
        <v>0</v>
      </c>
      <c r="R372" s="243">
        <f t="shared" si="112"/>
        <v>0</v>
      </c>
      <c r="S372" s="243">
        <v>2.8000000000000001E-2</v>
      </c>
      <c r="T372" s="244">
        <f t="shared" si="113"/>
        <v>3.0800000000000004E-2</v>
      </c>
      <c r="U372" s="147"/>
      <c r="V372" s="147"/>
      <c r="W372" s="147"/>
      <c r="X372" s="147"/>
      <c r="Y372" s="147"/>
      <c r="Z372" s="147"/>
      <c r="AA372" s="147"/>
      <c r="AB372" s="147"/>
      <c r="AC372" s="147"/>
      <c r="AD372" s="147"/>
      <c r="AE372" s="147"/>
      <c r="AR372" s="245" t="s">
        <v>252</v>
      </c>
      <c r="AT372" s="245" t="s">
        <v>189</v>
      </c>
      <c r="AU372" s="245" t="s">
        <v>86</v>
      </c>
      <c r="AY372" s="138" t="s">
        <v>187</v>
      </c>
      <c r="BE372" s="246">
        <f t="shared" si="114"/>
        <v>0</v>
      </c>
      <c r="BF372" s="246">
        <f t="shared" si="115"/>
        <v>0</v>
      </c>
      <c r="BG372" s="246">
        <f t="shared" si="116"/>
        <v>0</v>
      </c>
      <c r="BH372" s="246">
        <f t="shared" si="117"/>
        <v>0</v>
      </c>
      <c r="BI372" s="246">
        <f t="shared" si="118"/>
        <v>0</v>
      </c>
      <c r="BJ372" s="138" t="s">
        <v>84</v>
      </c>
      <c r="BK372" s="246">
        <f t="shared" si="119"/>
        <v>0</v>
      </c>
      <c r="BL372" s="138" t="s">
        <v>252</v>
      </c>
      <c r="BM372" s="245" t="s">
        <v>1058</v>
      </c>
    </row>
    <row r="373" spans="1:65" s="151" customFormat="1" ht="21.75" customHeight="1">
      <c r="A373" s="147"/>
      <c r="B373" s="148"/>
      <c r="C373" s="233" t="s">
        <v>1059</v>
      </c>
      <c r="D373" s="233" t="s">
        <v>189</v>
      </c>
      <c r="E373" s="234" t="s">
        <v>1060</v>
      </c>
      <c r="F373" s="235" t="s">
        <v>1061</v>
      </c>
      <c r="G373" s="236" t="s">
        <v>1049</v>
      </c>
      <c r="H373" s="237">
        <v>44.16</v>
      </c>
      <c r="I373" s="88"/>
      <c r="J373" s="238">
        <f t="shared" si="110"/>
        <v>0</v>
      </c>
      <c r="K373" s="239"/>
      <c r="L373" s="148"/>
      <c r="M373" s="240" t="s">
        <v>1</v>
      </c>
      <c r="N373" s="241" t="s">
        <v>42</v>
      </c>
      <c r="O373" s="242"/>
      <c r="P373" s="243">
        <f t="shared" si="111"/>
        <v>0</v>
      </c>
      <c r="Q373" s="243">
        <v>6.0000000000000002E-5</v>
      </c>
      <c r="R373" s="243">
        <f t="shared" si="112"/>
        <v>2.6495999999999998E-3</v>
      </c>
      <c r="S373" s="243">
        <v>0</v>
      </c>
      <c r="T373" s="244">
        <f t="shared" si="113"/>
        <v>0</v>
      </c>
      <c r="U373" s="147"/>
      <c r="V373" s="147"/>
      <c r="W373" s="147"/>
      <c r="X373" s="147"/>
      <c r="Y373" s="147"/>
      <c r="Z373" s="147"/>
      <c r="AA373" s="147"/>
      <c r="AB373" s="147"/>
      <c r="AC373" s="147"/>
      <c r="AD373" s="147"/>
      <c r="AE373" s="147"/>
      <c r="AR373" s="245" t="s">
        <v>252</v>
      </c>
      <c r="AT373" s="245" t="s">
        <v>189</v>
      </c>
      <c r="AU373" s="245" t="s">
        <v>86</v>
      </c>
      <c r="AY373" s="138" t="s">
        <v>187</v>
      </c>
      <c r="BE373" s="246">
        <f t="shared" si="114"/>
        <v>0</v>
      </c>
      <c r="BF373" s="246">
        <f t="shared" si="115"/>
        <v>0</v>
      </c>
      <c r="BG373" s="246">
        <f t="shared" si="116"/>
        <v>0</v>
      </c>
      <c r="BH373" s="246">
        <f t="shared" si="117"/>
        <v>0</v>
      </c>
      <c r="BI373" s="246">
        <f t="shared" si="118"/>
        <v>0</v>
      </c>
      <c r="BJ373" s="138" t="s">
        <v>84</v>
      </c>
      <c r="BK373" s="246">
        <f t="shared" si="119"/>
        <v>0</v>
      </c>
      <c r="BL373" s="138" t="s">
        <v>252</v>
      </c>
      <c r="BM373" s="245" t="s">
        <v>1062</v>
      </c>
    </row>
    <row r="374" spans="1:65" s="151" customFormat="1" ht="33" customHeight="1">
      <c r="A374" s="147"/>
      <c r="B374" s="148"/>
      <c r="C374" s="247" t="s">
        <v>1063</v>
      </c>
      <c r="D374" s="247" t="s">
        <v>216</v>
      </c>
      <c r="E374" s="248" t="s">
        <v>1064</v>
      </c>
      <c r="F374" s="249" t="s">
        <v>1065</v>
      </c>
      <c r="G374" s="250" t="s">
        <v>1049</v>
      </c>
      <c r="H374" s="251">
        <v>33.76</v>
      </c>
      <c r="I374" s="89"/>
      <c r="J374" s="252">
        <f t="shared" si="110"/>
        <v>0</v>
      </c>
      <c r="K374" s="253"/>
      <c r="L374" s="254"/>
      <c r="M374" s="255" t="s">
        <v>1</v>
      </c>
      <c r="N374" s="256" t="s">
        <v>42</v>
      </c>
      <c r="O374" s="242"/>
      <c r="P374" s="243">
        <f t="shared" si="111"/>
        <v>0</v>
      </c>
      <c r="Q374" s="243">
        <v>1E-3</v>
      </c>
      <c r="R374" s="243">
        <f t="shared" si="112"/>
        <v>3.3759999999999998E-2</v>
      </c>
      <c r="S374" s="243">
        <v>0</v>
      </c>
      <c r="T374" s="244">
        <f t="shared" si="113"/>
        <v>0</v>
      </c>
      <c r="U374" s="147"/>
      <c r="V374" s="147"/>
      <c r="W374" s="147"/>
      <c r="X374" s="147"/>
      <c r="Y374" s="147"/>
      <c r="Z374" s="147"/>
      <c r="AA374" s="147"/>
      <c r="AB374" s="147"/>
      <c r="AC374" s="147"/>
      <c r="AD374" s="147"/>
      <c r="AE374" s="147"/>
      <c r="AR374" s="245" t="s">
        <v>319</v>
      </c>
      <c r="AT374" s="245" t="s">
        <v>216</v>
      </c>
      <c r="AU374" s="245" t="s">
        <v>86</v>
      </c>
      <c r="AY374" s="138" t="s">
        <v>187</v>
      </c>
      <c r="BE374" s="246">
        <f t="shared" si="114"/>
        <v>0</v>
      </c>
      <c r="BF374" s="246">
        <f t="shared" si="115"/>
        <v>0</v>
      </c>
      <c r="BG374" s="246">
        <f t="shared" si="116"/>
        <v>0</v>
      </c>
      <c r="BH374" s="246">
        <f t="shared" si="117"/>
        <v>0</v>
      </c>
      <c r="BI374" s="246">
        <f t="shared" si="118"/>
        <v>0</v>
      </c>
      <c r="BJ374" s="138" t="s">
        <v>84</v>
      </c>
      <c r="BK374" s="246">
        <f t="shared" si="119"/>
        <v>0</v>
      </c>
      <c r="BL374" s="138" t="s">
        <v>252</v>
      </c>
      <c r="BM374" s="245" t="s">
        <v>1066</v>
      </c>
    </row>
    <row r="375" spans="1:65" s="151" customFormat="1" ht="33" customHeight="1">
      <c r="A375" s="147"/>
      <c r="B375" s="148"/>
      <c r="C375" s="247" t="s">
        <v>1067</v>
      </c>
      <c r="D375" s="247" t="s">
        <v>216</v>
      </c>
      <c r="E375" s="248" t="s">
        <v>1068</v>
      </c>
      <c r="F375" s="249" t="s">
        <v>1069</v>
      </c>
      <c r="G375" s="250" t="s">
        <v>1049</v>
      </c>
      <c r="H375" s="251">
        <v>10.4</v>
      </c>
      <c r="I375" s="89"/>
      <c r="J375" s="252">
        <f t="shared" si="110"/>
        <v>0</v>
      </c>
      <c r="K375" s="253"/>
      <c r="L375" s="254"/>
      <c r="M375" s="255" t="s">
        <v>1</v>
      </c>
      <c r="N375" s="256" t="s">
        <v>42</v>
      </c>
      <c r="O375" s="242"/>
      <c r="P375" s="243">
        <f t="shared" si="111"/>
        <v>0</v>
      </c>
      <c r="Q375" s="243">
        <v>1E-3</v>
      </c>
      <c r="R375" s="243">
        <f t="shared" si="112"/>
        <v>1.0400000000000001E-2</v>
      </c>
      <c r="S375" s="243">
        <v>0</v>
      </c>
      <c r="T375" s="244">
        <f t="shared" si="113"/>
        <v>0</v>
      </c>
      <c r="U375" s="147"/>
      <c r="V375" s="147"/>
      <c r="W375" s="147"/>
      <c r="X375" s="147"/>
      <c r="Y375" s="147"/>
      <c r="Z375" s="147"/>
      <c r="AA375" s="147"/>
      <c r="AB375" s="147"/>
      <c r="AC375" s="147"/>
      <c r="AD375" s="147"/>
      <c r="AE375" s="147"/>
      <c r="AR375" s="245" t="s">
        <v>319</v>
      </c>
      <c r="AT375" s="245" t="s">
        <v>216</v>
      </c>
      <c r="AU375" s="245" t="s">
        <v>86</v>
      </c>
      <c r="AY375" s="138" t="s">
        <v>187</v>
      </c>
      <c r="BE375" s="246">
        <f t="shared" si="114"/>
        <v>0</v>
      </c>
      <c r="BF375" s="246">
        <f t="shared" si="115"/>
        <v>0</v>
      </c>
      <c r="BG375" s="246">
        <f t="shared" si="116"/>
        <v>0</v>
      </c>
      <c r="BH375" s="246">
        <f t="shared" si="117"/>
        <v>0</v>
      </c>
      <c r="BI375" s="246">
        <f t="shared" si="118"/>
        <v>0</v>
      </c>
      <c r="BJ375" s="138" t="s">
        <v>84</v>
      </c>
      <c r="BK375" s="246">
        <f t="shared" si="119"/>
        <v>0</v>
      </c>
      <c r="BL375" s="138" t="s">
        <v>252</v>
      </c>
      <c r="BM375" s="245" t="s">
        <v>1070</v>
      </c>
    </row>
    <row r="376" spans="1:65" s="151" customFormat="1" ht="21.75" customHeight="1">
      <c r="A376" s="147"/>
      <c r="B376" s="148"/>
      <c r="C376" s="233" t="s">
        <v>1071</v>
      </c>
      <c r="D376" s="233" t="s">
        <v>189</v>
      </c>
      <c r="E376" s="234" t="s">
        <v>1072</v>
      </c>
      <c r="F376" s="235" t="s">
        <v>1073</v>
      </c>
      <c r="G376" s="236" t="s">
        <v>1049</v>
      </c>
      <c r="H376" s="237">
        <v>258.49</v>
      </c>
      <c r="I376" s="88"/>
      <c r="J376" s="238">
        <f t="shared" si="110"/>
        <v>0</v>
      </c>
      <c r="K376" s="239"/>
      <c r="L376" s="148"/>
      <c r="M376" s="240" t="s">
        <v>1</v>
      </c>
      <c r="N376" s="241" t="s">
        <v>42</v>
      </c>
      <c r="O376" s="242"/>
      <c r="P376" s="243">
        <f t="shared" si="111"/>
        <v>0</v>
      </c>
      <c r="Q376" s="243">
        <v>6.0000000000000002E-5</v>
      </c>
      <c r="R376" s="243">
        <f t="shared" si="112"/>
        <v>1.5509400000000001E-2</v>
      </c>
      <c r="S376" s="243">
        <v>0</v>
      </c>
      <c r="T376" s="244">
        <f t="shared" si="113"/>
        <v>0</v>
      </c>
      <c r="U376" s="147"/>
      <c r="V376" s="147"/>
      <c r="W376" s="147"/>
      <c r="X376" s="147"/>
      <c r="Y376" s="147"/>
      <c r="Z376" s="147"/>
      <c r="AA376" s="147"/>
      <c r="AB376" s="147"/>
      <c r="AC376" s="147"/>
      <c r="AD376" s="147"/>
      <c r="AE376" s="147"/>
      <c r="AR376" s="245" t="s">
        <v>252</v>
      </c>
      <c r="AT376" s="245" t="s">
        <v>189</v>
      </c>
      <c r="AU376" s="245" t="s">
        <v>86</v>
      </c>
      <c r="AY376" s="138" t="s">
        <v>187</v>
      </c>
      <c r="BE376" s="246">
        <f t="shared" si="114"/>
        <v>0</v>
      </c>
      <c r="BF376" s="246">
        <f t="shared" si="115"/>
        <v>0</v>
      </c>
      <c r="BG376" s="246">
        <f t="shared" si="116"/>
        <v>0</v>
      </c>
      <c r="BH376" s="246">
        <f t="shared" si="117"/>
        <v>0</v>
      </c>
      <c r="BI376" s="246">
        <f t="shared" si="118"/>
        <v>0</v>
      </c>
      <c r="BJ376" s="138" t="s">
        <v>84</v>
      </c>
      <c r="BK376" s="246">
        <f t="shared" si="119"/>
        <v>0</v>
      </c>
      <c r="BL376" s="138" t="s">
        <v>252</v>
      </c>
      <c r="BM376" s="245" t="s">
        <v>1074</v>
      </c>
    </row>
    <row r="377" spans="1:65" s="151" customFormat="1" ht="33" customHeight="1">
      <c r="A377" s="147"/>
      <c r="B377" s="148"/>
      <c r="C377" s="247" t="s">
        <v>1075</v>
      </c>
      <c r="D377" s="247" t="s">
        <v>216</v>
      </c>
      <c r="E377" s="248" t="s">
        <v>1076</v>
      </c>
      <c r="F377" s="249" t="s">
        <v>1077</v>
      </c>
      <c r="G377" s="250" t="s">
        <v>1049</v>
      </c>
      <c r="H377" s="251">
        <v>60.39</v>
      </c>
      <c r="I377" s="89"/>
      <c r="J377" s="252">
        <f t="shared" si="110"/>
        <v>0</v>
      </c>
      <c r="K377" s="253"/>
      <c r="L377" s="254"/>
      <c r="M377" s="255" t="s">
        <v>1</v>
      </c>
      <c r="N377" s="256" t="s">
        <v>42</v>
      </c>
      <c r="O377" s="242"/>
      <c r="P377" s="243">
        <f t="shared" si="111"/>
        <v>0</v>
      </c>
      <c r="Q377" s="243">
        <v>1E-3</v>
      </c>
      <c r="R377" s="243">
        <f t="shared" si="112"/>
        <v>6.0389999999999999E-2</v>
      </c>
      <c r="S377" s="243">
        <v>0</v>
      </c>
      <c r="T377" s="244">
        <f t="shared" si="113"/>
        <v>0</v>
      </c>
      <c r="U377" s="147"/>
      <c r="V377" s="147"/>
      <c r="W377" s="147"/>
      <c r="X377" s="147"/>
      <c r="Y377" s="147"/>
      <c r="Z377" s="147"/>
      <c r="AA377" s="147"/>
      <c r="AB377" s="147"/>
      <c r="AC377" s="147"/>
      <c r="AD377" s="147"/>
      <c r="AE377" s="147"/>
      <c r="AR377" s="245" t="s">
        <v>319</v>
      </c>
      <c r="AT377" s="245" t="s">
        <v>216</v>
      </c>
      <c r="AU377" s="245" t="s">
        <v>86</v>
      </c>
      <c r="AY377" s="138" t="s">
        <v>187</v>
      </c>
      <c r="BE377" s="246">
        <f t="shared" si="114"/>
        <v>0</v>
      </c>
      <c r="BF377" s="246">
        <f t="shared" si="115"/>
        <v>0</v>
      </c>
      <c r="BG377" s="246">
        <f t="shared" si="116"/>
        <v>0</v>
      </c>
      <c r="BH377" s="246">
        <f t="shared" si="117"/>
        <v>0</v>
      </c>
      <c r="BI377" s="246">
        <f t="shared" si="118"/>
        <v>0</v>
      </c>
      <c r="BJ377" s="138" t="s">
        <v>84</v>
      </c>
      <c r="BK377" s="246">
        <f t="shared" si="119"/>
        <v>0</v>
      </c>
      <c r="BL377" s="138" t="s">
        <v>252</v>
      </c>
      <c r="BM377" s="245" t="s">
        <v>1078</v>
      </c>
    </row>
    <row r="378" spans="1:65" s="151" customFormat="1" ht="33" customHeight="1">
      <c r="A378" s="147"/>
      <c r="B378" s="148"/>
      <c r="C378" s="247" t="s">
        <v>1079</v>
      </c>
      <c r="D378" s="247" t="s">
        <v>216</v>
      </c>
      <c r="E378" s="248" t="s">
        <v>1080</v>
      </c>
      <c r="F378" s="249" t="s">
        <v>1081</v>
      </c>
      <c r="G378" s="250" t="s">
        <v>1049</v>
      </c>
      <c r="H378" s="251">
        <v>123.18</v>
      </c>
      <c r="I378" s="89"/>
      <c r="J378" s="252">
        <f t="shared" si="110"/>
        <v>0</v>
      </c>
      <c r="K378" s="253"/>
      <c r="L378" s="254"/>
      <c r="M378" s="255" t="s">
        <v>1</v>
      </c>
      <c r="N378" s="256" t="s">
        <v>42</v>
      </c>
      <c r="O378" s="242"/>
      <c r="P378" s="243">
        <f t="shared" si="111"/>
        <v>0</v>
      </c>
      <c r="Q378" s="243">
        <v>1E-3</v>
      </c>
      <c r="R378" s="243">
        <f t="shared" si="112"/>
        <v>0.12318000000000001</v>
      </c>
      <c r="S378" s="243">
        <v>0</v>
      </c>
      <c r="T378" s="244">
        <f t="shared" si="113"/>
        <v>0</v>
      </c>
      <c r="U378" s="147"/>
      <c r="V378" s="147"/>
      <c r="W378" s="147"/>
      <c r="X378" s="147"/>
      <c r="Y378" s="147"/>
      <c r="Z378" s="147"/>
      <c r="AA378" s="147"/>
      <c r="AB378" s="147"/>
      <c r="AC378" s="147"/>
      <c r="AD378" s="147"/>
      <c r="AE378" s="147"/>
      <c r="AR378" s="245" t="s">
        <v>319</v>
      </c>
      <c r="AT378" s="245" t="s">
        <v>216</v>
      </c>
      <c r="AU378" s="245" t="s">
        <v>86</v>
      </c>
      <c r="AY378" s="138" t="s">
        <v>187</v>
      </c>
      <c r="BE378" s="246">
        <f t="shared" si="114"/>
        <v>0</v>
      </c>
      <c r="BF378" s="246">
        <f t="shared" si="115"/>
        <v>0</v>
      </c>
      <c r="BG378" s="246">
        <f t="shared" si="116"/>
        <v>0</v>
      </c>
      <c r="BH378" s="246">
        <f t="shared" si="117"/>
        <v>0</v>
      </c>
      <c r="BI378" s="246">
        <f t="shared" si="118"/>
        <v>0</v>
      </c>
      <c r="BJ378" s="138" t="s">
        <v>84</v>
      </c>
      <c r="BK378" s="246">
        <f t="shared" si="119"/>
        <v>0</v>
      </c>
      <c r="BL378" s="138" t="s">
        <v>252</v>
      </c>
      <c r="BM378" s="245" t="s">
        <v>1082</v>
      </c>
    </row>
    <row r="379" spans="1:65" s="151" customFormat="1" ht="33" customHeight="1">
      <c r="A379" s="147"/>
      <c r="B379" s="148"/>
      <c r="C379" s="247" t="s">
        <v>1083</v>
      </c>
      <c r="D379" s="247" t="s">
        <v>216</v>
      </c>
      <c r="E379" s="248" t="s">
        <v>1084</v>
      </c>
      <c r="F379" s="249" t="s">
        <v>1085</v>
      </c>
      <c r="G379" s="250" t="s">
        <v>1049</v>
      </c>
      <c r="H379" s="251">
        <v>74.92</v>
      </c>
      <c r="I379" s="89"/>
      <c r="J379" s="252">
        <f t="shared" si="110"/>
        <v>0</v>
      </c>
      <c r="K379" s="253"/>
      <c r="L379" s="254"/>
      <c r="M379" s="255" t="s">
        <v>1</v>
      </c>
      <c r="N379" s="256" t="s">
        <v>42</v>
      </c>
      <c r="O379" s="242"/>
      <c r="P379" s="243">
        <f t="shared" si="111"/>
        <v>0</v>
      </c>
      <c r="Q379" s="243">
        <v>1E-3</v>
      </c>
      <c r="R379" s="243">
        <f t="shared" si="112"/>
        <v>7.492E-2</v>
      </c>
      <c r="S379" s="243">
        <v>0</v>
      </c>
      <c r="T379" s="244">
        <f t="shared" si="113"/>
        <v>0</v>
      </c>
      <c r="U379" s="147"/>
      <c r="V379" s="147"/>
      <c r="W379" s="147"/>
      <c r="X379" s="147"/>
      <c r="Y379" s="147"/>
      <c r="Z379" s="147"/>
      <c r="AA379" s="147"/>
      <c r="AB379" s="147"/>
      <c r="AC379" s="147"/>
      <c r="AD379" s="147"/>
      <c r="AE379" s="147"/>
      <c r="AR379" s="245" t="s">
        <v>319</v>
      </c>
      <c r="AT379" s="245" t="s">
        <v>216</v>
      </c>
      <c r="AU379" s="245" t="s">
        <v>86</v>
      </c>
      <c r="AY379" s="138" t="s">
        <v>187</v>
      </c>
      <c r="BE379" s="246">
        <f t="shared" si="114"/>
        <v>0</v>
      </c>
      <c r="BF379" s="246">
        <f t="shared" si="115"/>
        <v>0</v>
      </c>
      <c r="BG379" s="246">
        <f t="shared" si="116"/>
        <v>0</v>
      </c>
      <c r="BH379" s="246">
        <f t="shared" si="117"/>
        <v>0</v>
      </c>
      <c r="BI379" s="246">
        <f t="shared" si="118"/>
        <v>0</v>
      </c>
      <c r="BJ379" s="138" t="s">
        <v>84</v>
      </c>
      <c r="BK379" s="246">
        <f t="shared" si="119"/>
        <v>0</v>
      </c>
      <c r="BL379" s="138" t="s">
        <v>252</v>
      </c>
      <c r="BM379" s="245" t="s">
        <v>1086</v>
      </c>
    </row>
    <row r="380" spans="1:65" s="151" customFormat="1" ht="33" customHeight="1">
      <c r="A380" s="147"/>
      <c r="B380" s="148"/>
      <c r="C380" s="247" t="s">
        <v>1087</v>
      </c>
      <c r="D380" s="247" t="s">
        <v>216</v>
      </c>
      <c r="E380" s="248" t="s">
        <v>1088</v>
      </c>
      <c r="F380" s="249" t="s">
        <v>1089</v>
      </c>
      <c r="G380" s="250" t="s">
        <v>1049</v>
      </c>
      <c r="H380" s="251">
        <v>111.3</v>
      </c>
      <c r="I380" s="89"/>
      <c r="J380" s="252">
        <f t="shared" si="110"/>
        <v>0</v>
      </c>
      <c r="K380" s="253"/>
      <c r="L380" s="254"/>
      <c r="M380" s="255" t="s">
        <v>1</v>
      </c>
      <c r="N380" s="256" t="s">
        <v>42</v>
      </c>
      <c r="O380" s="242"/>
      <c r="P380" s="243">
        <f t="shared" si="111"/>
        <v>0</v>
      </c>
      <c r="Q380" s="243">
        <v>1E-3</v>
      </c>
      <c r="R380" s="243">
        <f t="shared" si="112"/>
        <v>0.1113</v>
      </c>
      <c r="S380" s="243">
        <v>0</v>
      </c>
      <c r="T380" s="244">
        <f t="shared" si="113"/>
        <v>0</v>
      </c>
      <c r="U380" s="147"/>
      <c r="V380" s="147"/>
      <c r="W380" s="147"/>
      <c r="X380" s="147"/>
      <c r="Y380" s="147"/>
      <c r="Z380" s="147"/>
      <c r="AA380" s="147"/>
      <c r="AB380" s="147"/>
      <c r="AC380" s="147"/>
      <c r="AD380" s="147"/>
      <c r="AE380" s="147"/>
      <c r="AR380" s="245" t="s">
        <v>319</v>
      </c>
      <c r="AT380" s="245" t="s">
        <v>216</v>
      </c>
      <c r="AU380" s="245" t="s">
        <v>86</v>
      </c>
      <c r="AY380" s="138" t="s">
        <v>187</v>
      </c>
      <c r="BE380" s="246">
        <f t="shared" si="114"/>
        <v>0</v>
      </c>
      <c r="BF380" s="246">
        <f t="shared" si="115"/>
        <v>0</v>
      </c>
      <c r="BG380" s="246">
        <f t="shared" si="116"/>
        <v>0</v>
      </c>
      <c r="BH380" s="246">
        <f t="shared" si="117"/>
        <v>0</v>
      </c>
      <c r="BI380" s="246">
        <f t="shared" si="118"/>
        <v>0</v>
      </c>
      <c r="BJ380" s="138" t="s">
        <v>84</v>
      </c>
      <c r="BK380" s="246">
        <f t="shared" si="119"/>
        <v>0</v>
      </c>
      <c r="BL380" s="138" t="s">
        <v>252</v>
      </c>
      <c r="BM380" s="245" t="s">
        <v>1090</v>
      </c>
    </row>
    <row r="381" spans="1:65" s="151" customFormat="1" ht="21.75" customHeight="1">
      <c r="A381" s="147"/>
      <c r="B381" s="148"/>
      <c r="C381" s="233" t="s">
        <v>1091</v>
      </c>
      <c r="D381" s="233" t="s">
        <v>189</v>
      </c>
      <c r="E381" s="234" t="s">
        <v>1092</v>
      </c>
      <c r="F381" s="235" t="s">
        <v>1093</v>
      </c>
      <c r="G381" s="236" t="s">
        <v>1049</v>
      </c>
      <c r="H381" s="237">
        <v>104.5</v>
      </c>
      <c r="I381" s="88"/>
      <c r="J381" s="238">
        <f t="shared" si="110"/>
        <v>0</v>
      </c>
      <c r="K381" s="239"/>
      <c r="L381" s="148"/>
      <c r="M381" s="240" t="s">
        <v>1</v>
      </c>
      <c r="N381" s="241" t="s">
        <v>42</v>
      </c>
      <c r="O381" s="242"/>
      <c r="P381" s="243">
        <f t="shared" si="111"/>
        <v>0</v>
      </c>
      <c r="Q381" s="243">
        <v>5.0000000000000002E-5</v>
      </c>
      <c r="R381" s="243">
        <f t="shared" si="112"/>
        <v>5.2250000000000005E-3</v>
      </c>
      <c r="S381" s="243">
        <v>0</v>
      </c>
      <c r="T381" s="244">
        <f t="shared" si="113"/>
        <v>0</v>
      </c>
      <c r="U381" s="147"/>
      <c r="V381" s="147"/>
      <c r="W381" s="147"/>
      <c r="X381" s="147"/>
      <c r="Y381" s="147"/>
      <c r="Z381" s="147"/>
      <c r="AA381" s="147"/>
      <c r="AB381" s="147"/>
      <c r="AC381" s="147"/>
      <c r="AD381" s="147"/>
      <c r="AE381" s="147"/>
      <c r="AR381" s="245" t="s">
        <v>252</v>
      </c>
      <c r="AT381" s="245" t="s">
        <v>189</v>
      </c>
      <c r="AU381" s="245" t="s">
        <v>86</v>
      </c>
      <c r="AY381" s="138" t="s">
        <v>187</v>
      </c>
      <c r="BE381" s="246">
        <f t="shared" si="114"/>
        <v>0</v>
      </c>
      <c r="BF381" s="246">
        <f t="shared" si="115"/>
        <v>0</v>
      </c>
      <c r="BG381" s="246">
        <f t="shared" si="116"/>
        <v>0</v>
      </c>
      <c r="BH381" s="246">
        <f t="shared" si="117"/>
        <v>0</v>
      </c>
      <c r="BI381" s="246">
        <f t="shared" si="118"/>
        <v>0</v>
      </c>
      <c r="BJ381" s="138" t="s">
        <v>84</v>
      </c>
      <c r="BK381" s="246">
        <f t="shared" si="119"/>
        <v>0</v>
      </c>
      <c r="BL381" s="138" t="s">
        <v>252</v>
      </c>
      <c r="BM381" s="245" t="s">
        <v>1094</v>
      </c>
    </row>
    <row r="382" spans="1:65" s="151" customFormat="1" ht="33" customHeight="1">
      <c r="A382" s="147"/>
      <c r="B382" s="148"/>
      <c r="C382" s="247" t="s">
        <v>1095</v>
      </c>
      <c r="D382" s="247" t="s">
        <v>216</v>
      </c>
      <c r="E382" s="248" t="s">
        <v>1096</v>
      </c>
      <c r="F382" s="249" t="s">
        <v>1097</v>
      </c>
      <c r="G382" s="250" t="s">
        <v>1049</v>
      </c>
      <c r="H382" s="251">
        <v>104.5</v>
      </c>
      <c r="I382" s="89"/>
      <c r="J382" s="252">
        <f t="shared" si="110"/>
        <v>0</v>
      </c>
      <c r="K382" s="253"/>
      <c r="L382" s="254"/>
      <c r="M382" s="255" t="s">
        <v>1</v>
      </c>
      <c r="N382" s="256" t="s">
        <v>42</v>
      </c>
      <c r="O382" s="242"/>
      <c r="P382" s="243">
        <f t="shared" si="111"/>
        <v>0</v>
      </c>
      <c r="Q382" s="243">
        <v>1E-3</v>
      </c>
      <c r="R382" s="243">
        <f t="shared" si="112"/>
        <v>0.1045</v>
      </c>
      <c r="S382" s="243">
        <v>0</v>
      </c>
      <c r="T382" s="244">
        <f t="shared" si="113"/>
        <v>0</v>
      </c>
      <c r="U382" s="147"/>
      <c r="V382" s="147"/>
      <c r="W382" s="147"/>
      <c r="X382" s="147"/>
      <c r="Y382" s="147"/>
      <c r="Z382" s="147"/>
      <c r="AA382" s="147"/>
      <c r="AB382" s="147"/>
      <c r="AC382" s="147"/>
      <c r="AD382" s="147"/>
      <c r="AE382" s="147"/>
      <c r="AR382" s="245" t="s">
        <v>319</v>
      </c>
      <c r="AT382" s="245" t="s">
        <v>216</v>
      </c>
      <c r="AU382" s="245" t="s">
        <v>86</v>
      </c>
      <c r="AY382" s="138" t="s">
        <v>187</v>
      </c>
      <c r="BE382" s="246">
        <f t="shared" si="114"/>
        <v>0</v>
      </c>
      <c r="BF382" s="246">
        <f t="shared" si="115"/>
        <v>0</v>
      </c>
      <c r="BG382" s="246">
        <f t="shared" si="116"/>
        <v>0</v>
      </c>
      <c r="BH382" s="246">
        <f t="shared" si="117"/>
        <v>0</v>
      </c>
      <c r="BI382" s="246">
        <f t="shared" si="118"/>
        <v>0</v>
      </c>
      <c r="BJ382" s="138" t="s">
        <v>84</v>
      </c>
      <c r="BK382" s="246">
        <f t="shared" si="119"/>
        <v>0</v>
      </c>
      <c r="BL382" s="138" t="s">
        <v>252</v>
      </c>
      <c r="BM382" s="245" t="s">
        <v>1098</v>
      </c>
    </row>
    <row r="383" spans="1:65" s="151" customFormat="1" ht="21.75" customHeight="1">
      <c r="A383" s="147"/>
      <c r="B383" s="148"/>
      <c r="C383" s="233" t="s">
        <v>1099</v>
      </c>
      <c r="D383" s="233" t="s">
        <v>189</v>
      </c>
      <c r="E383" s="234" t="s">
        <v>1092</v>
      </c>
      <c r="F383" s="235" t="s">
        <v>1093</v>
      </c>
      <c r="G383" s="236" t="s">
        <v>1049</v>
      </c>
      <c r="H383" s="237">
        <v>554.92999999999995</v>
      </c>
      <c r="I383" s="88"/>
      <c r="J383" s="238">
        <f t="shared" si="110"/>
        <v>0</v>
      </c>
      <c r="K383" s="239"/>
      <c r="L383" s="148"/>
      <c r="M383" s="240" t="s">
        <v>1</v>
      </c>
      <c r="N383" s="241" t="s">
        <v>42</v>
      </c>
      <c r="O383" s="242"/>
      <c r="P383" s="243">
        <f t="shared" si="111"/>
        <v>0</v>
      </c>
      <c r="Q383" s="243">
        <v>5.0000000000000002E-5</v>
      </c>
      <c r="R383" s="243">
        <f t="shared" si="112"/>
        <v>2.77465E-2</v>
      </c>
      <c r="S383" s="243">
        <v>0</v>
      </c>
      <c r="T383" s="244">
        <f t="shared" si="113"/>
        <v>0</v>
      </c>
      <c r="U383" s="147"/>
      <c r="V383" s="147"/>
      <c r="W383" s="147"/>
      <c r="X383" s="147"/>
      <c r="Y383" s="147"/>
      <c r="Z383" s="147"/>
      <c r="AA383" s="147"/>
      <c r="AB383" s="147"/>
      <c r="AC383" s="147"/>
      <c r="AD383" s="147"/>
      <c r="AE383" s="147"/>
      <c r="AR383" s="245" t="s">
        <v>252</v>
      </c>
      <c r="AT383" s="245" t="s">
        <v>189</v>
      </c>
      <c r="AU383" s="245" t="s">
        <v>86</v>
      </c>
      <c r="AY383" s="138" t="s">
        <v>187</v>
      </c>
      <c r="BE383" s="246">
        <f t="shared" si="114"/>
        <v>0</v>
      </c>
      <c r="BF383" s="246">
        <f t="shared" si="115"/>
        <v>0</v>
      </c>
      <c r="BG383" s="246">
        <f t="shared" si="116"/>
        <v>0</v>
      </c>
      <c r="BH383" s="246">
        <f t="shared" si="117"/>
        <v>0</v>
      </c>
      <c r="BI383" s="246">
        <f t="shared" si="118"/>
        <v>0</v>
      </c>
      <c r="BJ383" s="138" t="s">
        <v>84</v>
      </c>
      <c r="BK383" s="246">
        <f t="shared" si="119"/>
        <v>0</v>
      </c>
      <c r="BL383" s="138" t="s">
        <v>252</v>
      </c>
      <c r="BM383" s="245" t="s">
        <v>1100</v>
      </c>
    </row>
    <row r="384" spans="1:65" s="151" customFormat="1" ht="33" customHeight="1">
      <c r="A384" s="147"/>
      <c r="B384" s="148"/>
      <c r="C384" s="247" t="s">
        <v>1101</v>
      </c>
      <c r="D384" s="247" t="s">
        <v>216</v>
      </c>
      <c r="E384" s="248" t="s">
        <v>1102</v>
      </c>
      <c r="F384" s="249" t="s">
        <v>1103</v>
      </c>
      <c r="G384" s="250" t="s">
        <v>1049</v>
      </c>
      <c r="H384" s="251">
        <v>554.92999999999995</v>
      </c>
      <c r="I384" s="89"/>
      <c r="J384" s="252">
        <f t="shared" si="110"/>
        <v>0</v>
      </c>
      <c r="K384" s="253"/>
      <c r="L384" s="254"/>
      <c r="M384" s="255" t="s">
        <v>1</v>
      </c>
      <c r="N384" s="256" t="s">
        <v>42</v>
      </c>
      <c r="O384" s="242"/>
      <c r="P384" s="243">
        <f t="shared" si="111"/>
        <v>0</v>
      </c>
      <c r="Q384" s="243">
        <v>0</v>
      </c>
      <c r="R384" s="243">
        <f t="shared" si="112"/>
        <v>0</v>
      </c>
      <c r="S384" s="243">
        <v>0</v>
      </c>
      <c r="T384" s="244">
        <f t="shared" si="113"/>
        <v>0</v>
      </c>
      <c r="U384" s="147"/>
      <c r="V384" s="147"/>
      <c r="W384" s="147"/>
      <c r="X384" s="147"/>
      <c r="Y384" s="147"/>
      <c r="Z384" s="147"/>
      <c r="AA384" s="147"/>
      <c r="AB384" s="147"/>
      <c r="AC384" s="147"/>
      <c r="AD384" s="147"/>
      <c r="AE384" s="147"/>
      <c r="AR384" s="245" t="s">
        <v>319</v>
      </c>
      <c r="AT384" s="245" t="s">
        <v>216</v>
      </c>
      <c r="AU384" s="245" t="s">
        <v>86</v>
      </c>
      <c r="AY384" s="138" t="s">
        <v>187</v>
      </c>
      <c r="BE384" s="246">
        <f t="shared" si="114"/>
        <v>0</v>
      </c>
      <c r="BF384" s="246">
        <f t="shared" si="115"/>
        <v>0</v>
      </c>
      <c r="BG384" s="246">
        <f t="shared" si="116"/>
        <v>0</v>
      </c>
      <c r="BH384" s="246">
        <f t="shared" si="117"/>
        <v>0</v>
      </c>
      <c r="BI384" s="246">
        <f t="shared" si="118"/>
        <v>0</v>
      </c>
      <c r="BJ384" s="138" t="s">
        <v>84</v>
      </c>
      <c r="BK384" s="246">
        <f t="shared" si="119"/>
        <v>0</v>
      </c>
      <c r="BL384" s="138" t="s">
        <v>252</v>
      </c>
      <c r="BM384" s="245" t="s">
        <v>1104</v>
      </c>
    </row>
    <row r="385" spans="1:65" s="151" customFormat="1" ht="21.75" customHeight="1">
      <c r="A385" s="147"/>
      <c r="B385" s="148"/>
      <c r="C385" s="233" t="s">
        <v>1105</v>
      </c>
      <c r="D385" s="233" t="s">
        <v>189</v>
      </c>
      <c r="E385" s="234" t="s">
        <v>1106</v>
      </c>
      <c r="F385" s="235" t="s">
        <v>1107</v>
      </c>
      <c r="G385" s="236" t="s">
        <v>1049</v>
      </c>
      <c r="H385" s="237">
        <v>684.69</v>
      </c>
      <c r="I385" s="88"/>
      <c r="J385" s="238">
        <f t="shared" si="110"/>
        <v>0</v>
      </c>
      <c r="K385" s="239"/>
      <c r="L385" s="148"/>
      <c r="M385" s="240" t="s">
        <v>1</v>
      </c>
      <c r="N385" s="241" t="s">
        <v>42</v>
      </c>
      <c r="O385" s="242"/>
      <c r="P385" s="243">
        <f t="shared" si="111"/>
        <v>0</v>
      </c>
      <c r="Q385" s="243">
        <v>5.0000000000000002E-5</v>
      </c>
      <c r="R385" s="243">
        <f t="shared" si="112"/>
        <v>3.4234500000000001E-2</v>
      </c>
      <c r="S385" s="243">
        <v>0</v>
      </c>
      <c r="T385" s="244">
        <f t="shared" si="113"/>
        <v>0</v>
      </c>
      <c r="U385" s="147"/>
      <c r="V385" s="147"/>
      <c r="W385" s="147"/>
      <c r="X385" s="147"/>
      <c r="Y385" s="147"/>
      <c r="Z385" s="147"/>
      <c r="AA385" s="147"/>
      <c r="AB385" s="147"/>
      <c r="AC385" s="147"/>
      <c r="AD385" s="147"/>
      <c r="AE385" s="147"/>
      <c r="AR385" s="245" t="s">
        <v>252</v>
      </c>
      <c r="AT385" s="245" t="s">
        <v>189</v>
      </c>
      <c r="AU385" s="245" t="s">
        <v>86</v>
      </c>
      <c r="AY385" s="138" t="s">
        <v>187</v>
      </c>
      <c r="BE385" s="246">
        <f t="shared" si="114"/>
        <v>0</v>
      </c>
      <c r="BF385" s="246">
        <f t="shared" si="115"/>
        <v>0</v>
      </c>
      <c r="BG385" s="246">
        <f t="shared" si="116"/>
        <v>0</v>
      </c>
      <c r="BH385" s="246">
        <f t="shared" si="117"/>
        <v>0</v>
      </c>
      <c r="BI385" s="246">
        <f t="shared" si="118"/>
        <v>0</v>
      </c>
      <c r="BJ385" s="138" t="s">
        <v>84</v>
      </c>
      <c r="BK385" s="246">
        <f t="shared" si="119"/>
        <v>0</v>
      </c>
      <c r="BL385" s="138" t="s">
        <v>252</v>
      </c>
      <c r="BM385" s="245" t="s">
        <v>1108</v>
      </c>
    </row>
    <row r="386" spans="1:65" s="151" customFormat="1" ht="33" customHeight="1">
      <c r="A386" s="147"/>
      <c r="B386" s="148"/>
      <c r="C386" s="247" t="s">
        <v>1109</v>
      </c>
      <c r="D386" s="247" t="s">
        <v>216</v>
      </c>
      <c r="E386" s="248" t="s">
        <v>1110</v>
      </c>
      <c r="F386" s="249" t="s">
        <v>1111</v>
      </c>
      <c r="G386" s="250" t="s">
        <v>1049</v>
      </c>
      <c r="H386" s="251">
        <v>684.69</v>
      </c>
      <c r="I386" s="89"/>
      <c r="J386" s="252">
        <f t="shared" si="110"/>
        <v>0</v>
      </c>
      <c r="K386" s="253"/>
      <c r="L386" s="254"/>
      <c r="M386" s="255" t="s">
        <v>1</v>
      </c>
      <c r="N386" s="256" t="s">
        <v>42</v>
      </c>
      <c r="O386" s="242"/>
      <c r="P386" s="243">
        <f t="shared" si="111"/>
        <v>0</v>
      </c>
      <c r="Q386" s="243">
        <v>1E-3</v>
      </c>
      <c r="R386" s="243">
        <f t="shared" si="112"/>
        <v>0.68469000000000002</v>
      </c>
      <c r="S386" s="243">
        <v>0</v>
      </c>
      <c r="T386" s="244">
        <f t="shared" si="113"/>
        <v>0</v>
      </c>
      <c r="U386" s="147"/>
      <c r="V386" s="147"/>
      <c r="W386" s="147"/>
      <c r="X386" s="147"/>
      <c r="Y386" s="147"/>
      <c r="Z386" s="147"/>
      <c r="AA386" s="147"/>
      <c r="AB386" s="147"/>
      <c r="AC386" s="147"/>
      <c r="AD386" s="147"/>
      <c r="AE386" s="147"/>
      <c r="AR386" s="245" t="s">
        <v>319</v>
      </c>
      <c r="AT386" s="245" t="s">
        <v>216</v>
      </c>
      <c r="AU386" s="245" t="s">
        <v>86</v>
      </c>
      <c r="AY386" s="138" t="s">
        <v>187</v>
      </c>
      <c r="BE386" s="246">
        <f t="shared" si="114"/>
        <v>0</v>
      </c>
      <c r="BF386" s="246">
        <f t="shared" si="115"/>
        <v>0</v>
      </c>
      <c r="BG386" s="246">
        <f t="shared" si="116"/>
        <v>0</v>
      </c>
      <c r="BH386" s="246">
        <f t="shared" si="117"/>
        <v>0</v>
      </c>
      <c r="BI386" s="246">
        <f t="shared" si="118"/>
        <v>0</v>
      </c>
      <c r="BJ386" s="138" t="s">
        <v>84</v>
      </c>
      <c r="BK386" s="246">
        <f t="shared" si="119"/>
        <v>0</v>
      </c>
      <c r="BL386" s="138" t="s">
        <v>252</v>
      </c>
      <c r="BM386" s="245" t="s">
        <v>1112</v>
      </c>
    </row>
    <row r="387" spans="1:65" s="151" customFormat="1" ht="21.75" customHeight="1">
      <c r="A387" s="147"/>
      <c r="B387" s="148"/>
      <c r="C387" s="233" t="s">
        <v>1113</v>
      </c>
      <c r="D387" s="233" t="s">
        <v>189</v>
      </c>
      <c r="E387" s="234" t="s">
        <v>1114</v>
      </c>
      <c r="F387" s="235" t="s">
        <v>1115</v>
      </c>
      <c r="G387" s="236" t="s">
        <v>1049</v>
      </c>
      <c r="H387" s="237">
        <v>3670.53</v>
      </c>
      <c r="I387" s="88"/>
      <c r="J387" s="238">
        <f t="shared" si="110"/>
        <v>0</v>
      </c>
      <c r="K387" s="239"/>
      <c r="L387" s="148"/>
      <c r="M387" s="240" t="s">
        <v>1</v>
      </c>
      <c r="N387" s="241" t="s">
        <v>42</v>
      </c>
      <c r="O387" s="242"/>
      <c r="P387" s="243">
        <f t="shared" si="111"/>
        <v>0</v>
      </c>
      <c r="Q387" s="243">
        <v>5.0000000000000002E-5</v>
      </c>
      <c r="R387" s="243">
        <f t="shared" si="112"/>
        <v>0.18352650000000001</v>
      </c>
      <c r="S387" s="243">
        <v>0</v>
      </c>
      <c r="T387" s="244">
        <f t="shared" si="113"/>
        <v>0</v>
      </c>
      <c r="U387" s="147"/>
      <c r="V387" s="147"/>
      <c r="W387" s="147"/>
      <c r="X387" s="147"/>
      <c r="Y387" s="147"/>
      <c r="Z387" s="147"/>
      <c r="AA387" s="147"/>
      <c r="AB387" s="147"/>
      <c r="AC387" s="147"/>
      <c r="AD387" s="147"/>
      <c r="AE387" s="147"/>
      <c r="AR387" s="245" t="s">
        <v>252</v>
      </c>
      <c r="AT387" s="245" t="s">
        <v>189</v>
      </c>
      <c r="AU387" s="245" t="s">
        <v>86</v>
      </c>
      <c r="AY387" s="138" t="s">
        <v>187</v>
      </c>
      <c r="BE387" s="246">
        <f t="shared" si="114"/>
        <v>0</v>
      </c>
      <c r="BF387" s="246">
        <f t="shared" si="115"/>
        <v>0</v>
      </c>
      <c r="BG387" s="246">
        <f t="shared" si="116"/>
        <v>0</v>
      </c>
      <c r="BH387" s="246">
        <f t="shared" si="117"/>
        <v>0</v>
      </c>
      <c r="BI387" s="246">
        <f t="shared" si="118"/>
        <v>0</v>
      </c>
      <c r="BJ387" s="138" t="s">
        <v>84</v>
      </c>
      <c r="BK387" s="246">
        <f t="shared" si="119"/>
        <v>0</v>
      </c>
      <c r="BL387" s="138" t="s">
        <v>252</v>
      </c>
      <c r="BM387" s="245" t="s">
        <v>1116</v>
      </c>
    </row>
    <row r="388" spans="1:65" s="151" customFormat="1" ht="33" customHeight="1">
      <c r="A388" s="147"/>
      <c r="B388" s="148"/>
      <c r="C388" s="247" t="s">
        <v>1117</v>
      </c>
      <c r="D388" s="247" t="s">
        <v>216</v>
      </c>
      <c r="E388" s="248" t="s">
        <v>1118</v>
      </c>
      <c r="F388" s="249" t="s">
        <v>1119</v>
      </c>
      <c r="G388" s="250" t="s">
        <v>1049</v>
      </c>
      <c r="H388" s="251">
        <v>604.70000000000005</v>
      </c>
      <c r="I388" s="89"/>
      <c r="J388" s="252">
        <f t="shared" si="110"/>
        <v>0</v>
      </c>
      <c r="K388" s="253"/>
      <c r="L388" s="254"/>
      <c r="M388" s="255" t="s">
        <v>1</v>
      </c>
      <c r="N388" s="256" t="s">
        <v>42</v>
      </c>
      <c r="O388" s="242"/>
      <c r="P388" s="243">
        <f t="shared" si="111"/>
        <v>0</v>
      </c>
      <c r="Q388" s="243">
        <v>1E-3</v>
      </c>
      <c r="R388" s="243">
        <f t="shared" si="112"/>
        <v>0.60470000000000002</v>
      </c>
      <c r="S388" s="243">
        <v>0</v>
      </c>
      <c r="T388" s="244">
        <f t="shared" si="113"/>
        <v>0</v>
      </c>
      <c r="U388" s="147"/>
      <c r="V388" s="147"/>
      <c r="W388" s="147"/>
      <c r="X388" s="147"/>
      <c r="Y388" s="147"/>
      <c r="Z388" s="147"/>
      <c r="AA388" s="147"/>
      <c r="AB388" s="147"/>
      <c r="AC388" s="147"/>
      <c r="AD388" s="147"/>
      <c r="AE388" s="147"/>
      <c r="AR388" s="245" t="s">
        <v>319</v>
      </c>
      <c r="AT388" s="245" t="s">
        <v>216</v>
      </c>
      <c r="AU388" s="245" t="s">
        <v>86</v>
      </c>
      <c r="AY388" s="138" t="s">
        <v>187</v>
      </c>
      <c r="BE388" s="246">
        <f t="shared" si="114"/>
        <v>0</v>
      </c>
      <c r="BF388" s="246">
        <f t="shared" si="115"/>
        <v>0</v>
      </c>
      <c r="BG388" s="246">
        <f t="shared" si="116"/>
        <v>0</v>
      </c>
      <c r="BH388" s="246">
        <f t="shared" si="117"/>
        <v>0</v>
      </c>
      <c r="BI388" s="246">
        <f t="shared" si="118"/>
        <v>0</v>
      </c>
      <c r="BJ388" s="138" t="s">
        <v>84</v>
      </c>
      <c r="BK388" s="246">
        <f t="shared" si="119"/>
        <v>0</v>
      </c>
      <c r="BL388" s="138" t="s">
        <v>252</v>
      </c>
      <c r="BM388" s="245" t="s">
        <v>1120</v>
      </c>
    </row>
    <row r="389" spans="1:65" s="151" customFormat="1" ht="33" customHeight="1">
      <c r="A389" s="147"/>
      <c r="B389" s="148"/>
      <c r="C389" s="247" t="s">
        <v>1121</v>
      </c>
      <c r="D389" s="247" t="s">
        <v>216</v>
      </c>
      <c r="E389" s="248" t="s">
        <v>1122</v>
      </c>
      <c r="F389" s="249" t="s">
        <v>1123</v>
      </c>
      <c r="G389" s="250" t="s">
        <v>1049</v>
      </c>
      <c r="H389" s="251">
        <v>2157.21</v>
      </c>
      <c r="I389" s="89"/>
      <c r="J389" s="252">
        <f t="shared" si="110"/>
        <v>0</v>
      </c>
      <c r="K389" s="253"/>
      <c r="L389" s="254"/>
      <c r="M389" s="255" t="s">
        <v>1</v>
      </c>
      <c r="N389" s="256" t="s">
        <v>42</v>
      </c>
      <c r="O389" s="242"/>
      <c r="P389" s="243">
        <f t="shared" si="111"/>
        <v>0</v>
      </c>
      <c r="Q389" s="243">
        <v>1E-3</v>
      </c>
      <c r="R389" s="243">
        <f t="shared" si="112"/>
        <v>2.1572100000000001</v>
      </c>
      <c r="S389" s="243">
        <v>0</v>
      </c>
      <c r="T389" s="244">
        <f t="shared" si="113"/>
        <v>0</v>
      </c>
      <c r="U389" s="147"/>
      <c r="V389" s="147"/>
      <c r="W389" s="147"/>
      <c r="X389" s="147"/>
      <c r="Y389" s="147"/>
      <c r="Z389" s="147"/>
      <c r="AA389" s="147"/>
      <c r="AB389" s="147"/>
      <c r="AC389" s="147"/>
      <c r="AD389" s="147"/>
      <c r="AE389" s="147"/>
      <c r="AR389" s="245" t="s">
        <v>319</v>
      </c>
      <c r="AT389" s="245" t="s">
        <v>216</v>
      </c>
      <c r="AU389" s="245" t="s">
        <v>86</v>
      </c>
      <c r="AY389" s="138" t="s">
        <v>187</v>
      </c>
      <c r="BE389" s="246">
        <f t="shared" si="114"/>
        <v>0</v>
      </c>
      <c r="BF389" s="246">
        <f t="shared" si="115"/>
        <v>0</v>
      </c>
      <c r="BG389" s="246">
        <f t="shared" si="116"/>
        <v>0</v>
      </c>
      <c r="BH389" s="246">
        <f t="shared" si="117"/>
        <v>0</v>
      </c>
      <c r="BI389" s="246">
        <f t="shared" si="118"/>
        <v>0</v>
      </c>
      <c r="BJ389" s="138" t="s">
        <v>84</v>
      </c>
      <c r="BK389" s="246">
        <f t="shared" si="119"/>
        <v>0</v>
      </c>
      <c r="BL389" s="138" t="s">
        <v>252</v>
      </c>
      <c r="BM389" s="245" t="s">
        <v>1124</v>
      </c>
    </row>
    <row r="390" spans="1:65" s="151" customFormat="1" ht="33" customHeight="1">
      <c r="A390" s="147"/>
      <c r="B390" s="148"/>
      <c r="C390" s="247" t="s">
        <v>1125</v>
      </c>
      <c r="D390" s="247" t="s">
        <v>216</v>
      </c>
      <c r="E390" s="248" t="s">
        <v>1126</v>
      </c>
      <c r="F390" s="249" t="s">
        <v>1127</v>
      </c>
      <c r="G390" s="250" t="s">
        <v>1049</v>
      </c>
      <c r="H390" s="251">
        <v>908.62</v>
      </c>
      <c r="I390" s="89"/>
      <c r="J390" s="252">
        <f t="shared" si="110"/>
        <v>0</v>
      </c>
      <c r="K390" s="253"/>
      <c r="L390" s="254"/>
      <c r="M390" s="255" t="s">
        <v>1</v>
      </c>
      <c r="N390" s="256" t="s">
        <v>42</v>
      </c>
      <c r="O390" s="242"/>
      <c r="P390" s="243">
        <f t="shared" si="111"/>
        <v>0</v>
      </c>
      <c r="Q390" s="243">
        <v>1E-3</v>
      </c>
      <c r="R390" s="243">
        <f t="shared" si="112"/>
        <v>0.90861999999999998</v>
      </c>
      <c r="S390" s="243">
        <v>0</v>
      </c>
      <c r="T390" s="244">
        <f t="shared" si="113"/>
        <v>0</v>
      </c>
      <c r="U390" s="147"/>
      <c r="V390" s="147"/>
      <c r="W390" s="147"/>
      <c r="X390" s="147"/>
      <c r="Y390" s="147"/>
      <c r="Z390" s="147"/>
      <c r="AA390" s="147"/>
      <c r="AB390" s="147"/>
      <c r="AC390" s="147"/>
      <c r="AD390" s="147"/>
      <c r="AE390" s="147"/>
      <c r="AR390" s="245" t="s">
        <v>319</v>
      </c>
      <c r="AT390" s="245" t="s">
        <v>216</v>
      </c>
      <c r="AU390" s="245" t="s">
        <v>86</v>
      </c>
      <c r="AY390" s="138" t="s">
        <v>187</v>
      </c>
      <c r="BE390" s="246">
        <f t="shared" si="114"/>
        <v>0</v>
      </c>
      <c r="BF390" s="246">
        <f t="shared" si="115"/>
        <v>0</v>
      </c>
      <c r="BG390" s="246">
        <f t="shared" si="116"/>
        <v>0</v>
      </c>
      <c r="BH390" s="246">
        <f t="shared" si="117"/>
        <v>0</v>
      </c>
      <c r="BI390" s="246">
        <f t="shared" si="118"/>
        <v>0</v>
      </c>
      <c r="BJ390" s="138" t="s">
        <v>84</v>
      </c>
      <c r="BK390" s="246">
        <f t="shared" si="119"/>
        <v>0</v>
      </c>
      <c r="BL390" s="138" t="s">
        <v>252</v>
      </c>
      <c r="BM390" s="245" t="s">
        <v>1128</v>
      </c>
    </row>
    <row r="391" spans="1:65" s="151" customFormat="1" ht="21.75" customHeight="1">
      <c r="A391" s="147"/>
      <c r="B391" s="148"/>
      <c r="C391" s="233" t="s">
        <v>1129</v>
      </c>
      <c r="D391" s="233" t="s">
        <v>189</v>
      </c>
      <c r="E391" s="234" t="s">
        <v>1130</v>
      </c>
      <c r="F391" s="235" t="s">
        <v>1131</v>
      </c>
      <c r="G391" s="236" t="s">
        <v>205</v>
      </c>
      <c r="H391" s="237">
        <v>6.4989999999999997</v>
      </c>
      <c r="I391" s="88"/>
      <c r="J391" s="238">
        <f t="shared" si="110"/>
        <v>0</v>
      </c>
      <c r="K391" s="239"/>
      <c r="L391" s="148"/>
      <c r="M391" s="240" t="s">
        <v>1</v>
      </c>
      <c r="N391" s="241" t="s">
        <v>42</v>
      </c>
      <c r="O391" s="242"/>
      <c r="P391" s="243">
        <f t="shared" si="111"/>
        <v>0</v>
      </c>
      <c r="Q391" s="243">
        <v>0</v>
      </c>
      <c r="R391" s="243">
        <f t="shared" si="112"/>
        <v>0</v>
      </c>
      <c r="S391" s="243">
        <v>0</v>
      </c>
      <c r="T391" s="244">
        <f t="shared" si="113"/>
        <v>0</v>
      </c>
      <c r="U391" s="147"/>
      <c r="V391" s="147"/>
      <c r="W391" s="147"/>
      <c r="X391" s="147"/>
      <c r="Y391" s="147"/>
      <c r="Z391" s="147"/>
      <c r="AA391" s="147"/>
      <c r="AB391" s="147"/>
      <c r="AC391" s="147"/>
      <c r="AD391" s="147"/>
      <c r="AE391" s="147"/>
      <c r="AR391" s="245" t="s">
        <v>252</v>
      </c>
      <c r="AT391" s="245" t="s">
        <v>189</v>
      </c>
      <c r="AU391" s="245" t="s">
        <v>86</v>
      </c>
      <c r="AY391" s="138" t="s">
        <v>187</v>
      </c>
      <c r="BE391" s="246">
        <f t="shared" si="114"/>
        <v>0</v>
      </c>
      <c r="BF391" s="246">
        <f t="shared" si="115"/>
        <v>0</v>
      </c>
      <c r="BG391" s="246">
        <f t="shared" si="116"/>
        <v>0</v>
      </c>
      <c r="BH391" s="246">
        <f t="shared" si="117"/>
        <v>0</v>
      </c>
      <c r="BI391" s="246">
        <f t="shared" si="118"/>
        <v>0</v>
      </c>
      <c r="BJ391" s="138" t="s">
        <v>84</v>
      </c>
      <c r="BK391" s="246">
        <f t="shared" si="119"/>
        <v>0</v>
      </c>
      <c r="BL391" s="138" t="s">
        <v>252</v>
      </c>
      <c r="BM391" s="245" t="s">
        <v>1132</v>
      </c>
    </row>
    <row r="392" spans="1:65" s="151" customFormat="1" ht="16.5" customHeight="1">
      <c r="A392" s="147"/>
      <c r="B392" s="148"/>
      <c r="C392" s="233" t="s">
        <v>1133</v>
      </c>
      <c r="D392" s="233" t="s">
        <v>189</v>
      </c>
      <c r="E392" s="234" t="s">
        <v>1134</v>
      </c>
      <c r="F392" s="235" t="s">
        <v>1135</v>
      </c>
      <c r="G392" s="236" t="s">
        <v>805</v>
      </c>
      <c r="H392" s="237">
        <v>4</v>
      </c>
      <c r="I392" s="88"/>
      <c r="J392" s="238">
        <f t="shared" si="110"/>
        <v>0</v>
      </c>
      <c r="K392" s="239"/>
      <c r="L392" s="148"/>
      <c r="M392" s="240" t="s">
        <v>1</v>
      </c>
      <c r="N392" s="241" t="s">
        <v>42</v>
      </c>
      <c r="O392" s="242"/>
      <c r="P392" s="243">
        <f t="shared" si="111"/>
        <v>0</v>
      </c>
      <c r="Q392" s="243">
        <v>0</v>
      </c>
      <c r="R392" s="243">
        <f t="shared" si="112"/>
        <v>0</v>
      </c>
      <c r="S392" s="243">
        <v>0</v>
      </c>
      <c r="T392" s="244">
        <f t="shared" si="113"/>
        <v>0</v>
      </c>
      <c r="U392" s="147"/>
      <c r="V392" s="147"/>
      <c r="W392" s="147"/>
      <c r="X392" s="147"/>
      <c r="Y392" s="147"/>
      <c r="Z392" s="147"/>
      <c r="AA392" s="147"/>
      <c r="AB392" s="147"/>
      <c r="AC392" s="147"/>
      <c r="AD392" s="147"/>
      <c r="AE392" s="147"/>
      <c r="AR392" s="245" t="s">
        <v>252</v>
      </c>
      <c r="AT392" s="245" t="s">
        <v>189</v>
      </c>
      <c r="AU392" s="245" t="s">
        <v>86</v>
      </c>
      <c r="AY392" s="138" t="s">
        <v>187</v>
      </c>
      <c r="BE392" s="246">
        <f t="shared" si="114"/>
        <v>0</v>
      </c>
      <c r="BF392" s="246">
        <f t="shared" si="115"/>
        <v>0</v>
      </c>
      <c r="BG392" s="246">
        <f t="shared" si="116"/>
        <v>0</v>
      </c>
      <c r="BH392" s="246">
        <f t="shared" si="117"/>
        <v>0</v>
      </c>
      <c r="BI392" s="246">
        <f t="shared" si="118"/>
        <v>0</v>
      </c>
      <c r="BJ392" s="138" t="s">
        <v>84</v>
      </c>
      <c r="BK392" s="246">
        <f t="shared" si="119"/>
        <v>0</v>
      </c>
      <c r="BL392" s="138" t="s">
        <v>252</v>
      </c>
      <c r="BM392" s="245" t="s">
        <v>1136</v>
      </c>
    </row>
    <row r="393" spans="1:65" s="151" customFormat="1" ht="16.5" customHeight="1">
      <c r="A393" s="147"/>
      <c r="B393" s="148"/>
      <c r="C393" s="247" t="s">
        <v>1137</v>
      </c>
      <c r="D393" s="247" t="s">
        <v>216</v>
      </c>
      <c r="E393" s="248" t="s">
        <v>1138</v>
      </c>
      <c r="F393" s="249" t="s">
        <v>1139</v>
      </c>
      <c r="G393" s="250" t="s">
        <v>279</v>
      </c>
      <c r="H393" s="251">
        <v>4</v>
      </c>
      <c r="I393" s="89"/>
      <c r="J393" s="252">
        <f t="shared" si="110"/>
        <v>0</v>
      </c>
      <c r="K393" s="253"/>
      <c r="L393" s="254"/>
      <c r="M393" s="255" t="s">
        <v>1</v>
      </c>
      <c r="N393" s="256" t="s">
        <v>42</v>
      </c>
      <c r="O393" s="242"/>
      <c r="P393" s="243">
        <f t="shared" si="111"/>
        <v>0</v>
      </c>
      <c r="Q393" s="243">
        <v>0</v>
      </c>
      <c r="R393" s="243">
        <f t="shared" si="112"/>
        <v>0</v>
      </c>
      <c r="S393" s="243">
        <v>0</v>
      </c>
      <c r="T393" s="244">
        <f t="shared" si="113"/>
        <v>0</v>
      </c>
      <c r="U393" s="147"/>
      <c r="V393" s="147"/>
      <c r="W393" s="147"/>
      <c r="X393" s="147"/>
      <c r="Y393" s="147"/>
      <c r="Z393" s="147"/>
      <c r="AA393" s="147"/>
      <c r="AB393" s="147"/>
      <c r="AC393" s="147"/>
      <c r="AD393" s="147"/>
      <c r="AE393" s="147"/>
      <c r="AR393" s="245" t="s">
        <v>319</v>
      </c>
      <c r="AT393" s="245" t="s">
        <v>216</v>
      </c>
      <c r="AU393" s="245" t="s">
        <v>86</v>
      </c>
      <c r="AY393" s="138" t="s">
        <v>187</v>
      </c>
      <c r="BE393" s="246">
        <f t="shared" si="114"/>
        <v>0</v>
      </c>
      <c r="BF393" s="246">
        <f t="shared" si="115"/>
        <v>0</v>
      </c>
      <c r="BG393" s="246">
        <f t="shared" si="116"/>
        <v>0</v>
      </c>
      <c r="BH393" s="246">
        <f t="shared" si="117"/>
        <v>0</v>
      </c>
      <c r="BI393" s="246">
        <f t="shared" si="118"/>
        <v>0</v>
      </c>
      <c r="BJ393" s="138" t="s">
        <v>84</v>
      </c>
      <c r="BK393" s="246">
        <f t="shared" si="119"/>
        <v>0</v>
      </c>
      <c r="BL393" s="138" t="s">
        <v>252</v>
      </c>
      <c r="BM393" s="245" t="s">
        <v>1140</v>
      </c>
    </row>
    <row r="394" spans="1:65" s="151" customFormat="1" ht="21.75" customHeight="1">
      <c r="A394" s="147"/>
      <c r="B394" s="148"/>
      <c r="C394" s="233" t="s">
        <v>1141</v>
      </c>
      <c r="D394" s="233" t="s">
        <v>189</v>
      </c>
      <c r="E394" s="234" t="s">
        <v>1142</v>
      </c>
      <c r="F394" s="235" t="s">
        <v>1143</v>
      </c>
      <c r="G394" s="236" t="s">
        <v>279</v>
      </c>
      <c r="H394" s="237">
        <v>4</v>
      </c>
      <c r="I394" s="88"/>
      <c r="J394" s="238">
        <f t="shared" si="110"/>
        <v>0</v>
      </c>
      <c r="K394" s="239"/>
      <c r="L394" s="148"/>
      <c r="M394" s="240" t="s">
        <v>1</v>
      </c>
      <c r="N394" s="241" t="s">
        <v>42</v>
      </c>
      <c r="O394" s="242"/>
      <c r="P394" s="243">
        <f t="shared" si="111"/>
        <v>0</v>
      </c>
      <c r="Q394" s="243">
        <v>0</v>
      </c>
      <c r="R394" s="243">
        <f t="shared" si="112"/>
        <v>0</v>
      </c>
      <c r="S394" s="243">
        <v>0</v>
      </c>
      <c r="T394" s="244">
        <f t="shared" si="113"/>
        <v>0</v>
      </c>
      <c r="U394" s="147"/>
      <c r="V394" s="147"/>
      <c r="W394" s="147"/>
      <c r="X394" s="147"/>
      <c r="Y394" s="147"/>
      <c r="Z394" s="147"/>
      <c r="AA394" s="147"/>
      <c r="AB394" s="147"/>
      <c r="AC394" s="147"/>
      <c r="AD394" s="147"/>
      <c r="AE394" s="147"/>
      <c r="AR394" s="245" t="s">
        <v>252</v>
      </c>
      <c r="AT394" s="245" t="s">
        <v>189</v>
      </c>
      <c r="AU394" s="245" t="s">
        <v>86</v>
      </c>
      <c r="AY394" s="138" t="s">
        <v>187</v>
      </c>
      <c r="BE394" s="246">
        <f t="shared" si="114"/>
        <v>0</v>
      </c>
      <c r="BF394" s="246">
        <f t="shared" si="115"/>
        <v>0</v>
      </c>
      <c r="BG394" s="246">
        <f t="shared" si="116"/>
        <v>0</v>
      </c>
      <c r="BH394" s="246">
        <f t="shared" si="117"/>
        <v>0</v>
      </c>
      <c r="BI394" s="246">
        <f t="shared" si="118"/>
        <v>0</v>
      </c>
      <c r="BJ394" s="138" t="s">
        <v>84</v>
      </c>
      <c r="BK394" s="246">
        <f t="shared" si="119"/>
        <v>0</v>
      </c>
      <c r="BL394" s="138" t="s">
        <v>252</v>
      </c>
      <c r="BM394" s="245" t="s">
        <v>1144</v>
      </c>
    </row>
    <row r="395" spans="1:65" s="151" customFormat="1" ht="21.75" customHeight="1">
      <c r="A395" s="147"/>
      <c r="B395" s="148"/>
      <c r="C395" s="233" t="s">
        <v>1145</v>
      </c>
      <c r="D395" s="233" t="s">
        <v>189</v>
      </c>
      <c r="E395" s="234" t="s">
        <v>1146</v>
      </c>
      <c r="F395" s="235" t="s">
        <v>1147</v>
      </c>
      <c r="G395" s="236" t="s">
        <v>279</v>
      </c>
      <c r="H395" s="237">
        <v>1</v>
      </c>
      <c r="I395" s="88"/>
      <c r="J395" s="238">
        <f t="shared" si="110"/>
        <v>0</v>
      </c>
      <c r="K395" s="239"/>
      <c r="L395" s="148"/>
      <c r="M395" s="240" t="s">
        <v>1</v>
      </c>
      <c r="N395" s="241" t="s">
        <v>42</v>
      </c>
      <c r="O395" s="242"/>
      <c r="P395" s="243">
        <f t="shared" si="111"/>
        <v>0</v>
      </c>
      <c r="Q395" s="243">
        <v>0</v>
      </c>
      <c r="R395" s="243">
        <f t="shared" si="112"/>
        <v>0</v>
      </c>
      <c r="S395" s="243">
        <v>0</v>
      </c>
      <c r="T395" s="244">
        <f t="shared" si="113"/>
        <v>0</v>
      </c>
      <c r="U395" s="147"/>
      <c r="V395" s="147"/>
      <c r="W395" s="147"/>
      <c r="X395" s="147"/>
      <c r="Y395" s="147"/>
      <c r="Z395" s="147"/>
      <c r="AA395" s="147"/>
      <c r="AB395" s="147"/>
      <c r="AC395" s="147"/>
      <c r="AD395" s="147"/>
      <c r="AE395" s="147"/>
      <c r="AR395" s="245" t="s">
        <v>252</v>
      </c>
      <c r="AT395" s="245" t="s">
        <v>189</v>
      </c>
      <c r="AU395" s="245" t="s">
        <v>86</v>
      </c>
      <c r="AY395" s="138" t="s">
        <v>187</v>
      </c>
      <c r="BE395" s="246">
        <f t="shared" si="114"/>
        <v>0</v>
      </c>
      <c r="BF395" s="246">
        <f t="shared" si="115"/>
        <v>0</v>
      </c>
      <c r="BG395" s="246">
        <f t="shared" si="116"/>
        <v>0</v>
      </c>
      <c r="BH395" s="246">
        <f t="shared" si="117"/>
        <v>0</v>
      </c>
      <c r="BI395" s="246">
        <f t="shared" si="118"/>
        <v>0</v>
      </c>
      <c r="BJ395" s="138" t="s">
        <v>84</v>
      </c>
      <c r="BK395" s="246">
        <f t="shared" si="119"/>
        <v>0</v>
      </c>
      <c r="BL395" s="138" t="s">
        <v>252</v>
      </c>
      <c r="BM395" s="245" t="s">
        <v>1148</v>
      </c>
    </row>
    <row r="396" spans="1:65" s="151" customFormat="1" ht="21.75" customHeight="1">
      <c r="A396" s="147"/>
      <c r="B396" s="148"/>
      <c r="C396" s="233" t="s">
        <v>1149</v>
      </c>
      <c r="D396" s="233" t="s">
        <v>189</v>
      </c>
      <c r="E396" s="234" t="s">
        <v>1150</v>
      </c>
      <c r="F396" s="235" t="s">
        <v>1151</v>
      </c>
      <c r="G396" s="236" t="s">
        <v>279</v>
      </c>
      <c r="H396" s="237">
        <v>1</v>
      </c>
      <c r="I396" s="88"/>
      <c r="J396" s="238">
        <f t="shared" si="110"/>
        <v>0</v>
      </c>
      <c r="K396" s="239"/>
      <c r="L396" s="148"/>
      <c r="M396" s="240" t="s">
        <v>1</v>
      </c>
      <c r="N396" s="241" t="s">
        <v>42</v>
      </c>
      <c r="O396" s="242"/>
      <c r="P396" s="243">
        <f t="shared" si="111"/>
        <v>0</v>
      </c>
      <c r="Q396" s="243">
        <v>0</v>
      </c>
      <c r="R396" s="243">
        <f t="shared" si="112"/>
        <v>0</v>
      </c>
      <c r="S396" s="243">
        <v>0</v>
      </c>
      <c r="T396" s="244">
        <f t="shared" si="113"/>
        <v>0</v>
      </c>
      <c r="U396" s="147"/>
      <c r="V396" s="147"/>
      <c r="W396" s="147"/>
      <c r="X396" s="147"/>
      <c r="Y396" s="147"/>
      <c r="Z396" s="147"/>
      <c r="AA396" s="147"/>
      <c r="AB396" s="147"/>
      <c r="AC396" s="147"/>
      <c r="AD396" s="147"/>
      <c r="AE396" s="147"/>
      <c r="AR396" s="245" t="s">
        <v>252</v>
      </c>
      <c r="AT396" s="245" t="s">
        <v>189</v>
      </c>
      <c r="AU396" s="245" t="s">
        <v>86</v>
      </c>
      <c r="AY396" s="138" t="s">
        <v>187</v>
      </c>
      <c r="BE396" s="246">
        <f t="shared" si="114"/>
        <v>0</v>
      </c>
      <c r="BF396" s="246">
        <f t="shared" si="115"/>
        <v>0</v>
      </c>
      <c r="BG396" s="246">
        <f t="shared" si="116"/>
        <v>0</v>
      </c>
      <c r="BH396" s="246">
        <f t="shared" si="117"/>
        <v>0</v>
      </c>
      <c r="BI396" s="246">
        <f t="shared" si="118"/>
        <v>0</v>
      </c>
      <c r="BJ396" s="138" t="s">
        <v>84</v>
      </c>
      <c r="BK396" s="246">
        <f t="shared" si="119"/>
        <v>0</v>
      </c>
      <c r="BL396" s="138" t="s">
        <v>252</v>
      </c>
      <c r="BM396" s="245" t="s">
        <v>1152</v>
      </c>
    </row>
    <row r="397" spans="1:65" s="151" customFormat="1" ht="21.75" customHeight="1">
      <c r="A397" s="147"/>
      <c r="B397" s="148"/>
      <c r="C397" s="233" t="s">
        <v>1153</v>
      </c>
      <c r="D397" s="233" t="s">
        <v>189</v>
      </c>
      <c r="E397" s="234" t="s">
        <v>1154</v>
      </c>
      <c r="F397" s="235" t="s">
        <v>1155</v>
      </c>
      <c r="G397" s="236" t="s">
        <v>279</v>
      </c>
      <c r="H397" s="237">
        <v>1</v>
      </c>
      <c r="I397" s="88"/>
      <c r="J397" s="238">
        <f t="shared" si="110"/>
        <v>0</v>
      </c>
      <c r="K397" s="239"/>
      <c r="L397" s="148"/>
      <c r="M397" s="240" t="s">
        <v>1</v>
      </c>
      <c r="N397" s="241" t="s">
        <v>42</v>
      </c>
      <c r="O397" s="242"/>
      <c r="P397" s="243">
        <f t="shared" si="111"/>
        <v>0</v>
      </c>
      <c r="Q397" s="243">
        <v>0</v>
      </c>
      <c r="R397" s="243">
        <f t="shared" si="112"/>
        <v>0</v>
      </c>
      <c r="S397" s="243">
        <v>0</v>
      </c>
      <c r="T397" s="244">
        <f t="shared" si="113"/>
        <v>0</v>
      </c>
      <c r="U397" s="147"/>
      <c r="V397" s="147"/>
      <c r="W397" s="147"/>
      <c r="X397" s="147"/>
      <c r="Y397" s="147"/>
      <c r="Z397" s="147"/>
      <c r="AA397" s="147"/>
      <c r="AB397" s="147"/>
      <c r="AC397" s="147"/>
      <c r="AD397" s="147"/>
      <c r="AE397" s="147"/>
      <c r="AR397" s="245" t="s">
        <v>252</v>
      </c>
      <c r="AT397" s="245" t="s">
        <v>189</v>
      </c>
      <c r="AU397" s="245" t="s">
        <v>86</v>
      </c>
      <c r="AY397" s="138" t="s">
        <v>187</v>
      </c>
      <c r="BE397" s="246">
        <f t="shared" si="114"/>
        <v>0</v>
      </c>
      <c r="BF397" s="246">
        <f t="shared" si="115"/>
        <v>0</v>
      </c>
      <c r="BG397" s="246">
        <f t="shared" si="116"/>
        <v>0</v>
      </c>
      <c r="BH397" s="246">
        <f t="shared" si="117"/>
        <v>0</v>
      </c>
      <c r="BI397" s="246">
        <f t="shared" si="118"/>
        <v>0</v>
      </c>
      <c r="BJ397" s="138" t="s">
        <v>84</v>
      </c>
      <c r="BK397" s="246">
        <f t="shared" si="119"/>
        <v>0</v>
      </c>
      <c r="BL397" s="138" t="s">
        <v>252</v>
      </c>
      <c r="BM397" s="245" t="s">
        <v>1156</v>
      </c>
    </row>
    <row r="398" spans="1:65" s="220" customFormat="1" ht="22.9" customHeight="1">
      <c r="B398" s="221"/>
      <c r="D398" s="222" t="s">
        <v>76</v>
      </c>
      <c r="E398" s="231" t="s">
        <v>1157</v>
      </c>
      <c r="F398" s="231" t="s">
        <v>1158</v>
      </c>
      <c r="J398" s="232">
        <f>BK398</f>
        <v>0</v>
      </c>
      <c r="L398" s="221"/>
      <c r="M398" s="225"/>
      <c r="N398" s="226"/>
      <c r="O398" s="226"/>
      <c r="P398" s="227">
        <f>SUM(P399:P407)</f>
        <v>0</v>
      </c>
      <c r="Q398" s="226"/>
      <c r="R398" s="227">
        <f>SUM(R399:R407)</f>
        <v>0.18009</v>
      </c>
      <c r="S398" s="226"/>
      <c r="T398" s="228">
        <f>SUM(T399:T407)</f>
        <v>0.44911800000000002</v>
      </c>
      <c r="AR398" s="222" t="s">
        <v>86</v>
      </c>
      <c r="AT398" s="229" t="s">
        <v>76</v>
      </c>
      <c r="AU398" s="229" t="s">
        <v>84</v>
      </c>
      <c r="AY398" s="222" t="s">
        <v>187</v>
      </c>
      <c r="BK398" s="230">
        <f>SUM(BK399:BK407)</f>
        <v>0</v>
      </c>
    </row>
    <row r="399" spans="1:65" s="151" customFormat="1" ht="16.5" customHeight="1">
      <c r="A399" s="147"/>
      <c r="B399" s="148"/>
      <c r="C399" s="233" t="s">
        <v>1159</v>
      </c>
      <c r="D399" s="233" t="s">
        <v>189</v>
      </c>
      <c r="E399" s="234" t="s">
        <v>1160</v>
      </c>
      <c r="F399" s="235" t="s">
        <v>1161</v>
      </c>
      <c r="G399" s="236" t="s">
        <v>192</v>
      </c>
      <c r="H399" s="237">
        <v>5.4</v>
      </c>
      <c r="I399" s="88"/>
      <c r="J399" s="238">
        <f t="shared" ref="J399:J407" si="120">ROUND(I399*H399,2)</f>
        <v>0</v>
      </c>
      <c r="K399" s="239"/>
      <c r="L399" s="148"/>
      <c r="M399" s="240" t="s">
        <v>1</v>
      </c>
      <c r="N399" s="241" t="s">
        <v>42</v>
      </c>
      <c r="O399" s="242"/>
      <c r="P399" s="243">
        <f t="shared" ref="P399:P407" si="121">O399*H399</f>
        <v>0</v>
      </c>
      <c r="Q399" s="243">
        <v>2.9999999999999997E-4</v>
      </c>
      <c r="R399" s="243">
        <f t="shared" ref="R399:R407" si="122">Q399*H399</f>
        <v>1.6199999999999999E-3</v>
      </c>
      <c r="S399" s="243">
        <v>0</v>
      </c>
      <c r="T399" s="244">
        <f t="shared" ref="T399:T407" si="123">S399*H399</f>
        <v>0</v>
      </c>
      <c r="U399" s="147"/>
      <c r="V399" s="147"/>
      <c r="W399" s="147"/>
      <c r="X399" s="147"/>
      <c r="Y399" s="147"/>
      <c r="Z399" s="147"/>
      <c r="AA399" s="147"/>
      <c r="AB399" s="147"/>
      <c r="AC399" s="147"/>
      <c r="AD399" s="147"/>
      <c r="AE399" s="147"/>
      <c r="AR399" s="245" t="s">
        <v>252</v>
      </c>
      <c r="AT399" s="245" t="s">
        <v>189</v>
      </c>
      <c r="AU399" s="245" t="s">
        <v>86</v>
      </c>
      <c r="AY399" s="138" t="s">
        <v>187</v>
      </c>
      <c r="BE399" s="246">
        <f t="shared" ref="BE399:BE407" si="124">IF(N399="základní",J399,0)</f>
        <v>0</v>
      </c>
      <c r="BF399" s="246">
        <f t="shared" ref="BF399:BF407" si="125">IF(N399="snížená",J399,0)</f>
        <v>0</v>
      </c>
      <c r="BG399" s="246">
        <f t="shared" ref="BG399:BG407" si="126">IF(N399="zákl. přenesená",J399,0)</f>
        <v>0</v>
      </c>
      <c r="BH399" s="246">
        <f t="shared" ref="BH399:BH407" si="127">IF(N399="sníž. přenesená",J399,0)</f>
        <v>0</v>
      </c>
      <c r="BI399" s="246">
        <f t="shared" ref="BI399:BI407" si="128">IF(N399="nulová",J399,0)</f>
        <v>0</v>
      </c>
      <c r="BJ399" s="138" t="s">
        <v>84</v>
      </c>
      <c r="BK399" s="246">
        <f t="shared" ref="BK399:BK407" si="129">ROUND(I399*H399,2)</f>
        <v>0</v>
      </c>
      <c r="BL399" s="138" t="s">
        <v>252</v>
      </c>
      <c r="BM399" s="245" t="s">
        <v>1162</v>
      </c>
    </row>
    <row r="400" spans="1:65" s="151" customFormat="1" ht="21.75" customHeight="1">
      <c r="A400" s="147"/>
      <c r="B400" s="148"/>
      <c r="C400" s="233" t="s">
        <v>1163</v>
      </c>
      <c r="D400" s="233" t="s">
        <v>189</v>
      </c>
      <c r="E400" s="234" t="s">
        <v>1164</v>
      </c>
      <c r="F400" s="235" t="s">
        <v>1165</v>
      </c>
      <c r="G400" s="236" t="s">
        <v>192</v>
      </c>
      <c r="H400" s="237">
        <v>5.4</v>
      </c>
      <c r="I400" s="88"/>
      <c r="J400" s="238">
        <f t="shared" si="120"/>
        <v>0</v>
      </c>
      <c r="K400" s="239"/>
      <c r="L400" s="148"/>
      <c r="M400" s="240" t="s">
        <v>1</v>
      </c>
      <c r="N400" s="241" t="s">
        <v>42</v>
      </c>
      <c r="O400" s="242"/>
      <c r="P400" s="243">
        <f t="shared" si="121"/>
        <v>0</v>
      </c>
      <c r="Q400" s="243">
        <v>4.5500000000000002E-3</v>
      </c>
      <c r="R400" s="243">
        <f t="shared" si="122"/>
        <v>2.4570000000000002E-2</v>
      </c>
      <c r="S400" s="243">
        <v>0</v>
      </c>
      <c r="T400" s="244">
        <f t="shared" si="123"/>
        <v>0</v>
      </c>
      <c r="U400" s="147"/>
      <c r="V400" s="147"/>
      <c r="W400" s="147"/>
      <c r="X400" s="147"/>
      <c r="Y400" s="147"/>
      <c r="Z400" s="147"/>
      <c r="AA400" s="147"/>
      <c r="AB400" s="147"/>
      <c r="AC400" s="147"/>
      <c r="AD400" s="147"/>
      <c r="AE400" s="147"/>
      <c r="AR400" s="245" t="s">
        <v>252</v>
      </c>
      <c r="AT400" s="245" t="s">
        <v>189</v>
      </c>
      <c r="AU400" s="245" t="s">
        <v>86</v>
      </c>
      <c r="AY400" s="138" t="s">
        <v>187</v>
      </c>
      <c r="BE400" s="246">
        <f t="shared" si="124"/>
        <v>0</v>
      </c>
      <c r="BF400" s="246">
        <f t="shared" si="125"/>
        <v>0</v>
      </c>
      <c r="BG400" s="246">
        <f t="shared" si="126"/>
        <v>0</v>
      </c>
      <c r="BH400" s="246">
        <f t="shared" si="127"/>
        <v>0</v>
      </c>
      <c r="BI400" s="246">
        <f t="shared" si="128"/>
        <v>0</v>
      </c>
      <c r="BJ400" s="138" t="s">
        <v>84</v>
      </c>
      <c r="BK400" s="246">
        <f t="shared" si="129"/>
        <v>0</v>
      </c>
      <c r="BL400" s="138" t="s">
        <v>252</v>
      </c>
      <c r="BM400" s="245" t="s">
        <v>1166</v>
      </c>
    </row>
    <row r="401" spans="1:65" s="151" customFormat="1" ht="21.75" customHeight="1">
      <c r="A401" s="147"/>
      <c r="B401" s="148"/>
      <c r="C401" s="233" t="s">
        <v>1167</v>
      </c>
      <c r="D401" s="233" t="s">
        <v>189</v>
      </c>
      <c r="E401" s="234" t="s">
        <v>1168</v>
      </c>
      <c r="F401" s="235" t="s">
        <v>1169</v>
      </c>
      <c r="G401" s="236" t="s">
        <v>192</v>
      </c>
      <c r="H401" s="237">
        <v>5.4</v>
      </c>
      <c r="I401" s="88"/>
      <c r="J401" s="238">
        <f t="shared" si="120"/>
        <v>0</v>
      </c>
      <c r="K401" s="239"/>
      <c r="L401" s="148"/>
      <c r="M401" s="240" t="s">
        <v>1</v>
      </c>
      <c r="N401" s="241" t="s">
        <v>42</v>
      </c>
      <c r="O401" s="242"/>
      <c r="P401" s="243">
        <f t="shared" si="121"/>
        <v>0</v>
      </c>
      <c r="Q401" s="243">
        <v>0</v>
      </c>
      <c r="R401" s="243">
        <f t="shared" si="122"/>
        <v>0</v>
      </c>
      <c r="S401" s="243">
        <v>8.3169999999999994E-2</v>
      </c>
      <c r="T401" s="244">
        <f t="shared" si="123"/>
        <v>0.44911800000000002</v>
      </c>
      <c r="U401" s="147"/>
      <c r="V401" s="147"/>
      <c r="W401" s="147"/>
      <c r="X401" s="147"/>
      <c r="Y401" s="147"/>
      <c r="Z401" s="147"/>
      <c r="AA401" s="147"/>
      <c r="AB401" s="147"/>
      <c r="AC401" s="147"/>
      <c r="AD401" s="147"/>
      <c r="AE401" s="147"/>
      <c r="AR401" s="245" t="s">
        <v>252</v>
      </c>
      <c r="AT401" s="245" t="s">
        <v>189</v>
      </c>
      <c r="AU401" s="245" t="s">
        <v>86</v>
      </c>
      <c r="AY401" s="138" t="s">
        <v>187</v>
      </c>
      <c r="BE401" s="246">
        <f t="shared" si="124"/>
        <v>0</v>
      </c>
      <c r="BF401" s="246">
        <f t="shared" si="125"/>
        <v>0</v>
      </c>
      <c r="BG401" s="246">
        <f t="shared" si="126"/>
        <v>0</v>
      </c>
      <c r="BH401" s="246">
        <f t="shared" si="127"/>
        <v>0</v>
      </c>
      <c r="BI401" s="246">
        <f t="shared" si="128"/>
        <v>0</v>
      </c>
      <c r="BJ401" s="138" t="s">
        <v>84</v>
      </c>
      <c r="BK401" s="246">
        <f t="shared" si="129"/>
        <v>0</v>
      </c>
      <c r="BL401" s="138" t="s">
        <v>252</v>
      </c>
      <c r="BM401" s="245" t="s">
        <v>1170</v>
      </c>
    </row>
    <row r="402" spans="1:65" s="151" customFormat="1" ht="33" customHeight="1">
      <c r="A402" s="147"/>
      <c r="B402" s="148"/>
      <c r="C402" s="233" t="s">
        <v>1171</v>
      </c>
      <c r="D402" s="233" t="s">
        <v>189</v>
      </c>
      <c r="E402" s="234" t="s">
        <v>1172</v>
      </c>
      <c r="F402" s="235" t="s">
        <v>1173</v>
      </c>
      <c r="G402" s="236" t="s">
        <v>192</v>
      </c>
      <c r="H402" s="237">
        <v>5.4</v>
      </c>
      <c r="I402" s="88"/>
      <c r="J402" s="238">
        <f t="shared" si="120"/>
        <v>0</v>
      </c>
      <c r="K402" s="239"/>
      <c r="L402" s="148"/>
      <c r="M402" s="240" t="s">
        <v>1</v>
      </c>
      <c r="N402" s="241" t="s">
        <v>42</v>
      </c>
      <c r="O402" s="242"/>
      <c r="P402" s="243">
        <f t="shared" si="121"/>
        <v>0</v>
      </c>
      <c r="Q402" s="243">
        <v>5.8799999999999998E-3</v>
      </c>
      <c r="R402" s="243">
        <f t="shared" si="122"/>
        <v>3.1752000000000002E-2</v>
      </c>
      <c r="S402" s="243">
        <v>0</v>
      </c>
      <c r="T402" s="244">
        <f t="shared" si="123"/>
        <v>0</v>
      </c>
      <c r="U402" s="147"/>
      <c r="V402" s="147"/>
      <c r="W402" s="147"/>
      <c r="X402" s="147"/>
      <c r="Y402" s="147"/>
      <c r="Z402" s="147"/>
      <c r="AA402" s="147"/>
      <c r="AB402" s="147"/>
      <c r="AC402" s="147"/>
      <c r="AD402" s="147"/>
      <c r="AE402" s="147"/>
      <c r="AR402" s="245" t="s">
        <v>252</v>
      </c>
      <c r="AT402" s="245" t="s">
        <v>189</v>
      </c>
      <c r="AU402" s="245" t="s">
        <v>86</v>
      </c>
      <c r="AY402" s="138" t="s">
        <v>187</v>
      </c>
      <c r="BE402" s="246">
        <f t="shared" si="124"/>
        <v>0</v>
      </c>
      <c r="BF402" s="246">
        <f t="shared" si="125"/>
        <v>0</v>
      </c>
      <c r="BG402" s="246">
        <f t="shared" si="126"/>
        <v>0</v>
      </c>
      <c r="BH402" s="246">
        <f t="shared" si="127"/>
        <v>0</v>
      </c>
      <c r="BI402" s="246">
        <f t="shared" si="128"/>
        <v>0</v>
      </c>
      <c r="BJ402" s="138" t="s">
        <v>84</v>
      </c>
      <c r="BK402" s="246">
        <f t="shared" si="129"/>
        <v>0</v>
      </c>
      <c r="BL402" s="138" t="s">
        <v>252</v>
      </c>
      <c r="BM402" s="245" t="s">
        <v>1174</v>
      </c>
    </row>
    <row r="403" spans="1:65" s="151" customFormat="1" ht="21.75" customHeight="1">
      <c r="A403" s="147"/>
      <c r="B403" s="148"/>
      <c r="C403" s="233" t="s">
        <v>1175</v>
      </c>
      <c r="D403" s="233" t="s">
        <v>189</v>
      </c>
      <c r="E403" s="234" t="s">
        <v>1176</v>
      </c>
      <c r="F403" s="235" t="s">
        <v>1177</v>
      </c>
      <c r="G403" s="236" t="s">
        <v>192</v>
      </c>
      <c r="H403" s="237">
        <v>5.4</v>
      </c>
      <c r="I403" s="88"/>
      <c r="J403" s="238">
        <f t="shared" si="120"/>
        <v>0</v>
      </c>
      <c r="K403" s="239"/>
      <c r="L403" s="148"/>
      <c r="M403" s="240" t="s">
        <v>1</v>
      </c>
      <c r="N403" s="241" t="s">
        <v>42</v>
      </c>
      <c r="O403" s="242"/>
      <c r="P403" s="243">
        <f t="shared" si="121"/>
        <v>0</v>
      </c>
      <c r="Q403" s="243">
        <v>0</v>
      </c>
      <c r="R403" s="243">
        <f t="shared" si="122"/>
        <v>0</v>
      </c>
      <c r="S403" s="243">
        <v>0</v>
      </c>
      <c r="T403" s="244">
        <f t="shared" si="123"/>
        <v>0</v>
      </c>
      <c r="U403" s="147"/>
      <c r="V403" s="147"/>
      <c r="W403" s="147"/>
      <c r="X403" s="147"/>
      <c r="Y403" s="147"/>
      <c r="Z403" s="147"/>
      <c r="AA403" s="147"/>
      <c r="AB403" s="147"/>
      <c r="AC403" s="147"/>
      <c r="AD403" s="147"/>
      <c r="AE403" s="147"/>
      <c r="AR403" s="245" t="s">
        <v>252</v>
      </c>
      <c r="AT403" s="245" t="s">
        <v>189</v>
      </c>
      <c r="AU403" s="245" t="s">
        <v>86</v>
      </c>
      <c r="AY403" s="138" t="s">
        <v>187</v>
      </c>
      <c r="BE403" s="246">
        <f t="shared" si="124"/>
        <v>0</v>
      </c>
      <c r="BF403" s="246">
        <f t="shared" si="125"/>
        <v>0</v>
      </c>
      <c r="BG403" s="246">
        <f t="shared" si="126"/>
        <v>0</v>
      </c>
      <c r="BH403" s="246">
        <f t="shared" si="127"/>
        <v>0</v>
      </c>
      <c r="BI403" s="246">
        <f t="shared" si="128"/>
        <v>0</v>
      </c>
      <c r="BJ403" s="138" t="s">
        <v>84</v>
      </c>
      <c r="BK403" s="246">
        <f t="shared" si="129"/>
        <v>0</v>
      </c>
      <c r="BL403" s="138" t="s">
        <v>252</v>
      </c>
      <c r="BM403" s="245" t="s">
        <v>1178</v>
      </c>
    </row>
    <row r="404" spans="1:65" s="151" customFormat="1" ht="33" customHeight="1">
      <c r="A404" s="147"/>
      <c r="B404" s="148"/>
      <c r="C404" s="233" t="s">
        <v>1179</v>
      </c>
      <c r="D404" s="233" t="s">
        <v>189</v>
      </c>
      <c r="E404" s="234" t="s">
        <v>1180</v>
      </c>
      <c r="F404" s="235" t="s">
        <v>1181</v>
      </c>
      <c r="G404" s="236" t="s">
        <v>192</v>
      </c>
      <c r="H404" s="237">
        <v>5.4</v>
      </c>
      <c r="I404" s="88"/>
      <c r="J404" s="238">
        <f t="shared" si="120"/>
        <v>0</v>
      </c>
      <c r="K404" s="239"/>
      <c r="L404" s="148"/>
      <c r="M404" s="240" t="s">
        <v>1</v>
      </c>
      <c r="N404" s="241" t="s">
        <v>42</v>
      </c>
      <c r="O404" s="242"/>
      <c r="P404" s="243">
        <f t="shared" si="121"/>
        <v>0</v>
      </c>
      <c r="Q404" s="243">
        <v>0</v>
      </c>
      <c r="R404" s="243">
        <f t="shared" si="122"/>
        <v>0</v>
      </c>
      <c r="S404" s="243">
        <v>0</v>
      </c>
      <c r="T404" s="244">
        <f t="shared" si="123"/>
        <v>0</v>
      </c>
      <c r="U404" s="147"/>
      <c r="V404" s="147"/>
      <c r="W404" s="147"/>
      <c r="X404" s="147"/>
      <c r="Y404" s="147"/>
      <c r="Z404" s="147"/>
      <c r="AA404" s="147"/>
      <c r="AB404" s="147"/>
      <c r="AC404" s="147"/>
      <c r="AD404" s="147"/>
      <c r="AE404" s="147"/>
      <c r="AR404" s="245" t="s">
        <v>252</v>
      </c>
      <c r="AT404" s="245" t="s">
        <v>189</v>
      </c>
      <c r="AU404" s="245" t="s">
        <v>86</v>
      </c>
      <c r="AY404" s="138" t="s">
        <v>187</v>
      </c>
      <c r="BE404" s="246">
        <f t="shared" si="124"/>
        <v>0</v>
      </c>
      <c r="BF404" s="246">
        <f t="shared" si="125"/>
        <v>0</v>
      </c>
      <c r="BG404" s="246">
        <f t="shared" si="126"/>
        <v>0</v>
      </c>
      <c r="BH404" s="246">
        <f t="shared" si="127"/>
        <v>0</v>
      </c>
      <c r="BI404" s="246">
        <f t="shared" si="128"/>
        <v>0</v>
      </c>
      <c r="BJ404" s="138" t="s">
        <v>84</v>
      </c>
      <c r="BK404" s="246">
        <f t="shared" si="129"/>
        <v>0</v>
      </c>
      <c r="BL404" s="138" t="s">
        <v>252</v>
      </c>
      <c r="BM404" s="245" t="s">
        <v>1182</v>
      </c>
    </row>
    <row r="405" spans="1:65" s="151" customFormat="1" ht="33" customHeight="1">
      <c r="A405" s="147"/>
      <c r="B405" s="148"/>
      <c r="C405" s="247" t="s">
        <v>1183</v>
      </c>
      <c r="D405" s="247" t="s">
        <v>216</v>
      </c>
      <c r="E405" s="248" t="s">
        <v>1184</v>
      </c>
      <c r="F405" s="249" t="s">
        <v>1185</v>
      </c>
      <c r="G405" s="250" t="s">
        <v>192</v>
      </c>
      <c r="H405" s="251">
        <v>5.94</v>
      </c>
      <c r="I405" s="89"/>
      <c r="J405" s="252">
        <f t="shared" si="120"/>
        <v>0</v>
      </c>
      <c r="K405" s="253"/>
      <c r="L405" s="254"/>
      <c r="M405" s="255" t="s">
        <v>1</v>
      </c>
      <c r="N405" s="256" t="s">
        <v>42</v>
      </c>
      <c r="O405" s="242"/>
      <c r="P405" s="243">
        <f t="shared" si="121"/>
        <v>0</v>
      </c>
      <c r="Q405" s="243">
        <v>1.9199999999999998E-2</v>
      </c>
      <c r="R405" s="243">
        <f t="shared" si="122"/>
        <v>0.114048</v>
      </c>
      <c r="S405" s="243">
        <v>0</v>
      </c>
      <c r="T405" s="244">
        <f t="shared" si="123"/>
        <v>0</v>
      </c>
      <c r="U405" s="147"/>
      <c r="V405" s="147"/>
      <c r="W405" s="147"/>
      <c r="X405" s="147"/>
      <c r="Y405" s="147"/>
      <c r="Z405" s="147"/>
      <c r="AA405" s="147"/>
      <c r="AB405" s="147"/>
      <c r="AC405" s="147"/>
      <c r="AD405" s="147"/>
      <c r="AE405" s="147"/>
      <c r="AR405" s="245" t="s">
        <v>319</v>
      </c>
      <c r="AT405" s="245" t="s">
        <v>216</v>
      </c>
      <c r="AU405" s="245" t="s">
        <v>86</v>
      </c>
      <c r="AY405" s="138" t="s">
        <v>187</v>
      </c>
      <c r="BE405" s="246">
        <f t="shared" si="124"/>
        <v>0</v>
      </c>
      <c r="BF405" s="246">
        <f t="shared" si="125"/>
        <v>0</v>
      </c>
      <c r="BG405" s="246">
        <f t="shared" si="126"/>
        <v>0</v>
      </c>
      <c r="BH405" s="246">
        <f t="shared" si="127"/>
        <v>0</v>
      </c>
      <c r="BI405" s="246">
        <f t="shared" si="128"/>
        <v>0</v>
      </c>
      <c r="BJ405" s="138" t="s">
        <v>84</v>
      </c>
      <c r="BK405" s="246">
        <f t="shared" si="129"/>
        <v>0</v>
      </c>
      <c r="BL405" s="138" t="s">
        <v>252</v>
      </c>
      <c r="BM405" s="245" t="s">
        <v>1186</v>
      </c>
    </row>
    <row r="406" spans="1:65" s="151" customFormat="1" ht="21.75" customHeight="1">
      <c r="A406" s="147"/>
      <c r="B406" s="148"/>
      <c r="C406" s="233" t="s">
        <v>1187</v>
      </c>
      <c r="D406" s="233" t="s">
        <v>189</v>
      </c>
      <c r="E406" s="234" t="s">
        <v>1188</v>
      </c>
      <c r="F406" s="235" t="s">
        <v>1189</v>
      </c>
      <c r="G406" s="236" t="s">
        <v>192</v>
      </c>
      <c r="H406" s="237">
        <v>5.4</v>
      </c>
      <c r="I406" s="88"/>
      <c r="J406" s="238">
        <f t="shared" si="120"/>
        <v>0</v>
      </c>
      <c r="K406" s="239"/>
      <c r="L406" s="148"/>
      <c r="M406" s="240" t="s">
        <v>1</v>
      </c>
      <c r="N406" s="241" t="s">
        <v>42</v>
      </c>
      <c r="O406" s="242"/>
      <c r="P406" s="243">
        <f t="shared" si="121"/>
        <v>0</v>
      </c>
      <c r="Q406" s="243">
        <v>1.5E-3</v>
      </c>
      <c r="R406" s="243">
        <f t="shared" si="122"/>
        <v>8.1000000000000013E-3</v>
      </c>
      <c r="S406" s="243">
        <v>0</v>
      </c>
      <c r="T406" s="244">
        <f t="shared" si="123"/>
        <v>0</v>
      </c>
      <c r="U406" s="147"/>
      <c r="V406" s="147"/>
      <c r="W406" s="147"/>
      <c r="X406" s="147"/>
      <c r="Y406" s="147"/>
      <c r="Z406" s="147"/>
      <c r="AA406" s="147"/>
      <c r="AB406" s="147"/>
      <c r="AC406" s="147"/>
      <c r="AD406" s="147"/>
      <c r="AE406" s="147"/>
      <c r="AR406" s="245" t="s">
        <v>252</v>
      </c>
      <c r="AT406" s="245" t="s">
        <v>189</v>
      </c>
      <c r="AU406" s="245" t="s">
        <v>86</v>
      </c>
      <c r="AY406" s="138" t="s">
        <v>187</v>
      </c>
      <c r="BE406" s="246">
        <f t="shared" si="124"/>
        <v>0</v>
      </c>
      <c r="BF406" s="246">
        <f t="shared" si="125"/>
        <v>0</v>
      </c>
      <c r="BG406" s="246">
        <f t="shared" si="126"/>
        <v>0</v>
      </c>
      <c r="BH406" s="246">
        <f t="shared" si="127"/>
        <v>0</v>
      </c>
      <c r="BI406" s="246">
        <f t="shared" si="128"/>
        <v>0</v>
      </c>
      <c r="BJ406" s="138" t="s">
        <v>84</v>
      </c>
      <c r="BK406" s="246">
        <f t="shared" si="129"/>
        <v>0</v>
      </c>
      <c r="BL406" s="138" t="s">
        <v>252</v>
      </c>
      <c r="BM406" s="245" t="s">
        <v>1190</v>
      </c>
    </row>
    <row r="407" spans="1:65" s="151" customFormat="1" ht="21.75" customHeight="1">
      <c r="A407" s="147"/>
      <c r="B407" s="148"/>
      <c r="C407" s="233" t="s">
        <v>1191</v>
      </c>
      <c r="D407" s="233" t="s">
        <v>189</v>
      </c>
      <c r="E407" s="234" t="s">
        <v>1192</v>
      </c>
      <c r="F407" s="235" t="s">
        <v>1193</v>
      </c>
      <c r="G407" s="236" t="s">
        <v>205</v>
      </c>
      <c r="H407" s="237">
        <v>0.18</v>
      </c>
      <c r="I407" s="88"/>
      <c r="J407" s="238">
        <f t="shared" si="120"/>
        <v>0</v>
      </c>
      <c r="K407" s="239"/>
      <c r="L407" s="148"/>
      <c r="M407" s="240" t="s">
        <v>1</v>
      </c>
      <c r="N407" s="241" t="s">
        <v>42</v>
      </c>
      <c r="O407" s="242"/>
      <c r="P407" s="243">
        <f t="shared" si="121"/>
        <v>0</v>
      </c>
      <c r="Q407" s="243">
        <v>0</v>
      </c>
      <c r="R407" s="243">
        <f t="shared" si="122"/>
        <v>0</v>
      </c>
      <c r="S407" s="243">
        <v>0</v>
      </c>
      <c r="T407" s="244">
        <f t="shared" si="123"/>
        <v>0</v>
      </c>
      <c r="U407" s="147"/>
      <c r="V407" s="147"/>
      <c r="W407" s="147"/>
      <c r="X407" s="147"/>
      <c r="Y407" s="147"/>
      <c r="Z407" s="147"/>
      <c r="AA407" s="147"/>
      <c r="AB407" s="147"/>
      <c r="AC407" s="147"/>
      <c r="AD407" s="147"/>
      <c r="AE407" s="147"/>
      <c r="AR407" s="245" t="s">
        <v>252</v>
      </c>
      <c r="AT407" s="245" t="s">
        <v>189</v>
      </c>
      <c r="AU407" s="245" t="s">
        <v>86</v>
      </c>
      <c r="AY407" s="138" t="s">
        <v>187</v>
      </c>
      <c r="BE407" s="246">
        <f t="shared" si="124"/>
        <v>0</v>
      </c>
      <c r="BF407" s="246">
        <f t="shared" si="125"/>
        <v>0</v>
      </c>
      <c r="BG407" s="246">
        <f t="shared" si="126"/>
        <v>0</v>
      </c>
      <c r="BH407" s="246">
        <f t="shared" si="127"/>
        <v>0</v>
      </c>
      <c r="BI407" s="246">
        <f t="shared" si="128"/>
        <v>0</v>
      </c>
      <c r="BJ407" s="138" t="s">
        <v>84</v>
      </c>
      <c r="BK407" s="246">
        <f t="shared" si="129"/>
        <v>0</v>
      </c>
      <c r="BL407" s="138" t="s">
        <v>252</v>
      </c>
      <c r="BM407" s="245" t="s">
        <v>1194</v>
      </c>
    </row>
    <row r="408" spans="1:65" s="220" customFormat="1" ht="22.9" customHeight="1">
      <c r="B408" s="221"/>
      <c r="D408" s="222" t="s">
        <v>76</v>
      </c>
      <c r="E408" s="231" t="s">
        <v>1195</v>
      </c>
      <c r="F408" s="231" t="s">
        <v>1196</v>
      </c>
      <c r="J408" s="232">
        <f>BK408</f>
        <v>0</v>
      </c>
      <c r="L408" s="221"/>
      <c r="M408" s="225"/>
      <c r="N408" s="226"/>
      <c r="O408" s="226"/>
      <c r="P408" s="227">
        <f>SUM(P409:P413)</f>
        <v>0</v>
      </c>
      <c r="Q408" s="226"/>
      <c r="R408" s="227">
        <f>SUM(R409:R413)</f>
        <v>0.7206091</v>
      </c>
      <c r="S408" s="226"/>
      <c r="T408" s="228">
        <f>SUM(T409:T413)</f>
        <v>0.70574999999999999</v>
      </c>
      <c r="AR408" s="222" t="s">
        <v>86</v>
      </c>
      <c r="AT408" s="229" t="s">
        <v>76</v>
      </c>
      <c r="AU408" s="229" t="s">
        <v>84</v>
      </c>
      <c r="AY408" s="222" t="s">
        <v>187</v>
      </c>
      <c r="BK408" s="230">
        <f>SUM(BK409:BK413)</f>
        <v>0</v>
      </c>
    </row>
    <row r="409" spans="1:65" s="151" customFormat="1" ht="21.75" customHeight="1">
      <c r="A409" s="147"/>
      <c r="B409" s="148"/>
      <c r="C409" s="233" t="s">
        <v>1197</v>
      </c>
      <c r="D409" s="233" t="s">
        <v>189</v>
      </c>
      <c r="E409" s="234" t="s">
        <v>1198</v>
      </c>
      <c r="F409" s="235" t="s">
        <v>1199</v>
      </c>
      <c r="G409" s="236" t="s">
        <v>192</v>
      </c>
      <c r="H409" s="237">
        <v>215.3</v>
      </c>
      <c r="I409" s="88"/>
      <c r="J409" s="238">
        <f>ROUND(I409*H409,2)</f>
        <v>0</v>
      </c>
      <c r="K409" s="239"/>
      <c r="L409" s="148"/>
      <c r="M409" s="240" t="s">
        <v>1</v>
      </c>
      <c r="N409" s="241" t="s">
        <v>42</v>
      </c>
      <c r="O409" s="242"/>
      <c r="P409" s="243">
        <f>O409*H409</f>
        <v>0</v>
      </c>
      <c r="Q409" s="243">
        <v>0</v>
      </c>
      <c r="R409" s="243">
        <f>Q409*H409</f>
        <v>0</v>
      </c>
      <c r="S409" s="243">
        <v>0</v>
      </c>
      <c r="T409" s="244">
        <f>S409*H409</f>
        <v>0</v>
      </c>
      <c r="U409" s="147"/>
      <c r="V409" s="147"/>
      <c r="W409" s="147"/>
      <c r="X409" s="147"/>
      <c r="Y409" s="147"/>
      <c r="Z409" s="147"/>
      <c r="AA409" s="147"/>
      <c r="AB409" s="147"/>
      <c r="AC409" s="147"/>
      <c r="AD409" s="147"/>
      <c r="AE409" s="147"/>
      <c r="AR409" s="245" t="s">
        <v>252</v>
      </c>
      <c r="AT409" s="245" t="s">
        <v>189</v>
      </c>
      <c r="AU409" s="245" t="s">
        <v>86</v>
      </c>
      <c r="AY409" s="138" t="s">
        <v>187</v>
      </c>
      <c r="BE409" s="246">
        <f>IF(N409="základní",J409,0)</f>
        <v>0</v>
      </c>
      <c r="BF409" s="246">
        <f>IF(N409="snížená",J409,0)</f>
        <v>0</v>
      </c>
      <c r="BG409" s="246">
        <f>IF(N409="zákl. přenesená",J409,0)</f>
        <v>0</v>
      </c>
      <c r="BH409" s="246">
        <f>IF(N409="sníž. přenesená",J409,0)</f>
        <v>0</v>
      </c>
      <c r="BI409" s="246">
        <f>IF(N409="nulová",J409,0)</f>
        <v>0</v>
      </c>
      <c r="BJ409" s="138" t="s">
        <v>84</v>
      </c>
      <c r="BK409" s="246">
        <f>ROUND(I409*H409,2)</f>
        <v>0</v>
      </c>
      <c r="BL409" s="138" t="s">
        <v>252</v>
      </c>
      <c r="BM409" s="245" t="s">
        <v>1200</v>
      </c>
    </row>
    <row r="410" spans="1:65" s="151" customFormat="1" ht="21.75" customHeight="1">
      <c r="A410" s="147"/>
      <c r="B410" s="148"/>
      <c r="C410" s="233" t="s">
        <v>1201</v>
      </c>
      <c r="D410" s="233" t="s">
        <v>189</v>
      </c>
      <c r="E410" s="234" t="s">
        <v>1202</v>
      </c>
      <c r="F410" s="235" t="s">
        <v>1203</v>
      </c>
      <c r="G410" s="236" t="s">
        <v>192</v>
      </c>
      <c r="H410" s="237">
        <v>282.3</v>
      </c>
      <c r="I410" s="88"/>
      <c r="J410" s="238">
        <f>ROUND(I410*H410,2)</f>
        <v>0</v>
      </c>
      <c r="K410" s="239"/>
      <c r="L410" s="148"/>
      <c r="M410" s="240" t="s">
        <v>1</v>
      </c>
      <c r="N410" s="241" t="s">
        <v>42</v>
      </c>
      <c r="O410" s="242"/>
      <c r="P410" s="243">
        <f>O410*H410</f>
        <v>0</v>
      </c>
      <c r="Q410" s="243">
        <v>0</v>
      </c>
      <c r="R410" s="243">
        <f>Q410*H410</f>
        <v>0</v>
      </c>
      <c r="S410" s="243">
        <v>2.5000000000000001E-3</v>
      </c>
      <c r="T410" s="244">
        <f>S410*H410</f>
        <v>0.70574999999999999</v>
      </c>
      <c r="U410" s="147"/>
      <c r="V410" s="147"/>
      <c r="W410" s="147"/>
      <c r="X410" s="147"/>
      <c r="Y410" s="147"/>
      <c r="Z410" s="147"/>
      <c r="AA410" s="147"/>
      <c r="AB410" s="147"/>
      <c r="AC410" s="147"/>
      <c r="AD410" s="147"/>
      <c r="AE410" s="147"/>
      <c r="AR410" s="245" t="s">
        <v>252</v>
      </c>
      <c r="AT410" s="245" t="s">
        <v>189</v>
      </c>
      <c r="AU410" s="245" t="s">
        <v>86</v>
      </c>
      <c r="AY410" s="138" t="s">
        <v>187</v>
      </c>
      <c r="BE410" s="246">
        <f>IF(N410="základní",J410,0)</f>
        <v>0</v>
      </c>
      <c r="BF410" s="246">
        <f>IF(N410="snížená",J410,0)</f>
        <v>0</v>
      </c>
      <c r="BG410" s="246">
        <f>IF(N410="zákl. přenesená",J410,0)</f>
        <v>0</v>
      </c>
      <c r="BH410" s="246">
        <f>IF(N410="sníž. přenesená",J410,0)</f>
        <v>0</v>
      </c>
      <c r="BI410" s="246">
        <f>IF(N410="nulová",J410,0)</f>
        <v>0</v>
      </c>
      <c r="BJ410" s="138" t="s">
        <v>84</v>
      </c>
      <c r="BK410" s="246">
        <f>ROUND(I410*H410,2)</f>
        <v>0</v>
      </c>
      <c r="BL410" s="138" t="s">
        <v>252</v>
      </c>
      <c r="BM410" s="245" t="s">
        <v>1204</v>
      </c>
    </row>
    <row r="411" spans="1:65" s="151" customFormat="1" ht="16.5" customHeight="1">
      <c r="A411" s="147"/>
      <c r="B411" s="148"/>
      <c r="C411" s="233" t="s">
        <v>1205</v>
      </c>
      <c r="D411" s="233" t="s">
        <v>189</v>
      </c>
      <c r="E411" s="234" t="s">
        <v>1206</v>
      </c>
      <c r="F411" s="235" t="s">
        <v>1207</v>
      </c>
      <c r="G411" s="236" t="s">
        <v>192</v>
      </c>
      <c r="H411" s="237">
        <v>215.3</v>
      </c>
      <c r="I411" s="88"/>
      <c r="J411" s="238">
        <f>ROUND(I411*H411,2)</f>
        <v>0</v>
      </c>
      <c r="K411" s="239"/>
      <c r="L411" s="148"/>
      <c r="M411" s="240" t="s">
        <v>1</v>
      </c>
      <c r="N411" s="241" t="s">
        <v>42</v>
      </c>
      <c r="O411" s="242"/>
      <c r="P411" s="243">
        <f>O411*H411</f>
        <v>0</v>
      </c>
      <c r="Q411" s="243">
        <v>2.9999999999999997E-4</v>
      </c>
      <c r="R411" s="243">
        <f>Q411*H411</f>
        <v>6.4589999999999995E-2</v>
      </c>
      <c r="S411" s="243">
        <v>0</v>
      </c>
      <c r="T411" s="244">
        <f>S411*H411</f>
        <v>0</v>
      </c>
      <c r="U411" s="147"/>
      <c r="V411" s="147"/>
      <c r="W411" s="147"/>
      <c r="X411" s="147"/>
      <c r="Y411" s="147"/>
      <c r="Z411" s="147"/>
      <c r="AA411" s="147"/>
      <c r="AB411" s="147"/>
      <c r="AC411" s="147"/>
      <c r="AD411" s="147"/>
      <c r="AE411" s="147"/>
      <c r="AR411" s="245" t="s">
        <v>252</v>
      </c>
      <c r="AT411" s="245" t="s">
        <v>189</v>
      </c>
      <c r="AU411" s="245" t="s">
        <v>86</v>
      </c>
      <c r="AY411" s="138" t="s">
        <v>187</v>
      </c>
      <c r="BE411" s="246">
        <f>IF(N411="základní",J411,0)</f>
        <v>0</v>
      </c>
      <c r="BF411" s="246">
        <f>IF(N411="snížená",J411,0)</f>
        <v>0</v>
      </c>
      <c r="BG411" s="246">
        <f>IF(N411="zákl. přenesená",J411,0)</f>
        <v>0</v>
      </c>
      <c r="BH411" s="246">
        <f>IF(N411="sníž. přenesená",J411,0)</f>
        <v>0</v>
      </c>
      <c r="BI411" s="246">
        <f>IF(N411="nulová",J411,0)</f>
        <v>0</v>
      </c>
      <c r="BJ411" s="138" t="s">
        <v>84</v>
      </c>
      <c r="BK411" s="246">
        <f>ROUND(I411*H411,2)</f>
        <v>0</v>
      </c>
      <c r="BL411" s="138" t="s">
        <v>252</v>
      </c>
      <c r="BM411" s="245" t="s">
        <v>1208</v>
      </c>
    </row>
    <row r="412" spans="1:65" s="151" customFormat="1" ht="16.5" customHeight="1">
      <c r="A412" s="147"/>
      <c r="B412" s="148"/>
      <c r="C412" s="247" t="s">
        <v>1209</v>
      </c>
      <c r="D412" s="247" t="s">
        <v>216</v>
      </c>
      <c r="E412" s="248" t="s">
        <v>1210</v>
      </c>
      <c r="F412" s="249" t="s">
        <v>1211</v>
      </c>
      <c r="G412" s="250" t="s">
        <v>192</v>
      </c>
      <c r="H412" s="251">
        <v>236.83</v>
      </c>
      <c r="I412" s="89"/>
      <c r="J412" s="252">
        <f>ROUND(I412*H412,2)</f>
        <v>0</v>
      </c>
      <c r="K412" s="253"/>
      <c r="L412" s="254"/>
      <c r="M412" s="255" t="s">
        <v>1</v>
      </c>
      <c r="N412" s="256" t="s">
        <v>42</v>
      </c>
      <c r="O412" s="242"/>
      <c r="P412" s="243">
        <f>O412*H412</f>
        <v>0</v>
      </c>
      <c r="Q412" s="243">
        <v>2.7699999999999999E-3</v>
      </c>
      <c r="R412" s="243">
        <f>Q412*H412</f>
        <v>0.65601909999999997</v>
      </c>
      <c r="S412" s="243">
        <v>0</v>
      </c>
      <c r="T412" s="244">
        <f>S412*H412</f>
        <v>0</v>
      </c>
      <c r="U412" s="147"/>
      <c r="V412" s="147"/>
      <c r="W412" s="147"/>
      <c r="X412" s="147"/>
      <c r="Y412" s="147"/>
      <c r="Z412" s="147"/>
      <c r="AA412" s="147"/>
      <c r="AB412" s="147"/>
      <c r="AC412" s="147"/>
      <c r="AD412" s="147"/>
      <c r="AE412" s="147"/>
      <c r="AR412" s="245" t="s">
        <v>319</v>
      </c>
      <c r="AT412" s="245" t="s">
        <v>216</v>
      </c>
      <c r="AU412" s="245" t="s">
        <v>86</v>
      </c>
      <c r="AY412" s="138" t="s">
        <v>187</v>
      </c>
      <c r="BE412" s="246">
        <f>IF(N412="základní",J412,0)</f>
        <v>0</v>
      </c>
      <c r="BF412" s="246">
        <f>IF(N412="snížená",J412,0)</f>
        <v>0</v>
      </c>
      <c r="BG412" s="246">
        <f>IF(N412="zákl. přenesená",J412,0)</f>
        <v>0</v>
      </c>
      <c r="BH412" s="246">
        <f>IF(N412="sníž. přenesená",J412,0)</f>
        <v>0</v>
      </c>
      <c r="BI412" s="246">
        <f>IF(N412="nulová",J412,0)</f>
        <v>0</v>
      </c>
      <c r="BJ412" s="138" t="s">
        <v>84</v>
      </c>
      <c r="BK412" s="246">
        <f>ROUND(I412*H412,2)</f>
        <v>0</v>
      </c>
      <c r="BL412" s="138" t="s">
        <v>252</v>
      </c>
      <c r="BM412" s="245" t="s">
        <v>1212</v>
      </c>
    </row>
    <row r="413" spans="1:65" s="151" customFormat="1" ht="21.75" customHeight="1">
      <c r="A413" s="147"/>
      <c r="B413" s="148"/>
      <c r="C413" s="233" t="s">
        <v>1213</v>
      </c>
      <c r="D413" s="233" t="s">
        <v>189</v>
      </c>
      <c r="E413" s="234" t="s">
        <v>1214</v>
      </c>
      <c r="F413" s="235" t="s">
        <v>1215</v>
      </c>
      <c r="G413" s="236" t="s">
        <v>205</v>
      </c>
      <c r="H413" s="237">
        <v>0.72099999999999997</v>
      </c>
      <c r="I413" s="88"/>
      <c r="J413" s="238">
        <f>ROUND(I413*H413,2)</f>
        <v>0</v>
      </c>
      <c r="K413" s="239"/>
      <c r="L413" s="148"/>
      <c r="M413" s="240" t="s">
        <v>1</v>
      </c>
      <c r="N413" s="241" t="s">
        <v>42</v>
      </c>
      <c r="O413" s="242"/>
      <c r="P413" s="243">
        <f>O413*H413</f>
        <v>0</v>
      </c>
      <c r="Q413" s="243">
        <v>0</v>
      </c>
      <c r="R413" s="243">
        <f>Q413*H413</f>
        <v>0</v>
      </c>
      <c r="S413" s="243">
        <v>0</v>
      </c>
      <c r="T413" s="244">
        <f>S413*H413</f>
        <v>0</v>
      </c>
      <c r="U413" s="147"/>
      <c r="V413" s="147"/>
      <c r="W413" s="147"/>
      <c r="X413" s="147"/>
      <c r="Y413" s="147"/>
      <c r="Z413" s="147"/>
      <c r="AA413" s="147"/>
      <c r="AB413" s="147"/>
      <c r="AC413" s="147"/>
      <c r="AD413" s="147"/>
      <c r="AE413" s="147"/>
      <c r="AR413" s="245" t="s">
        <v>252</v>
      </c>
      <c r="AT413" s="245" t="s">
        <v>189</v>
      </c>
      <c r="AU413" s="245" t="s">
        <v>86</v>
      </c>
      <c r="AY413" s="138" t="s">
        <v>187</v>
      </c>
      <c r="BE413" s="246">
        <f>IF(N413="základní",J413,0)</f>
        <v>0</v>
      </c>
      <c r="BF413" s="246">
        <f>IF(N413="snížená",J413,0)</f>
        <v>0</v>
      </c>
      <c r="BG413" s="246">
        <f>IF(N413="zákl. přenesená",J413,0)</f>
        <v>0</v>
      </c>
      <c r="BH413" s="246">
        <f>IF(N413="sníž. přenesená",J413,0)</f>
        <v>0</v>
      </c>
      <c r="BI413" s="246">
        <f>IF(N413="nulová",J413,0)</f>
        <v>0</v>
      </c>
      <c r="BJ413" s="138" t="s">
        <v>84</v>
      </c>
      <c r="BK413" s="246">
        <f>ROUND(I413*H413,2)</f>
        <v>0</v>
      </c>
      <c r="BL413" s="138" t="s">
        <v>252</v>
      </c>
      <c r="BM413" s="245" t="s">
        <v>1216</v>
      </c>
    </row>
    <row r="414" spans="1:65" s="220" customFormat="1" ht="22.9" customHeight="1">
      <c r="B414" s="221"/>
      <c r="D414" s="222" t="s">
        <v>76</v>
      </c>
      <c r="E414" s="231" t="s">
        <v>1217</v>
      </c>
      <c r="F414" s="231" t="s">
        <v>1218</v>
      </c>
      <c r="J414" s="232">
        <f>BK414</f>
        <v>0</v>
      </c>
      <c r="L414" s="221"/>
      <c r="M414" s="225"/>
      <c r="N414" s="226"/>
      <c r="O414" s="226"/>
      <c r="P414" s="227">
        <f>SUM(P415:P430)</f>
        <v>0</v>
      </c>
      <c r="Q414" s="226"/>
      <c r="R414" s="227">
        <f>SUM(R415:R430)</f>
        <v>0.96536379999999999</v>
      </c>
      <c r="S414" s="226"/>
      <c r="T414" s="228">
        <f>SUM(T415:T430)</f>
        <v>2.1516000000000002</v>
      </c>
      <c r="AR414" s="222" t="s">
        <v>86</v>
      </c>
      <c r="AT414" s="229" t="s">
        <v>76</v>
      </c>
      <c r="AU414" s="229" t="s">
        <v>84</v>
      </c>
      <c r="AY414" s="222" t="s">
        <v>187</v>
      </c>
      <c r="BK414" s="230">
        <f>SUM(BK415:BK430)</f>
        <v>0</v>
      </c>
    </row>
    <row r="415" spans="1:65" s="151" customFormat="1" ht="16.5" customHeight="1">
      <c r="A415" s="147"/>
      <c r="B415" s="148"/>
      <c r="C415" s="233" t="s">
        <v>1219</v>
      </c>
      <c r="D415" s="233" t="s">
        <v>189</v>
      </c>
      <c r="E415" s="234" t="s">
        <v>1220</v>
      </c>
      <c r="F415" s="235" t="s">
        <v>1221</v>
      </c>
      <c r="G415" s="236" t="s">
        <v>192</v>
      </c>
      <c r="H415" s="237">
        <v>37.83</v>
      </c>
      <c r="I415" s="88"/>
      <c r="J415" s="238">
        <f t="shared" ref="J415:J430" si="130">ROUND(I415*H415,2)</f>
        <v>0</v>
      </c>
      <c r="K415" s="239"/>
      <c r="L415" s="148"/>
      <c r="M415" s="240" t="s">
        <v>1</v>
      </c>
      <c r="N415" s="241" t="s">
        <v>42</v>
      </c>
      <c r="O415" s="242"/>
      <c r="P415" s="243">
        <f t="shared" ref="P415:P430" si="131">O415*H415</f>
        <v>0</v>
      </c>
      <c r="Q415" s="243">
        <v>2.9999999999999997E-4</v>
      </c>
      <c r="R415" s="243">
        <f t="shared" ref="R415:R430" si="132">Q415*H415</f>
        <v>1.1348999999999998E-2</v>
      </c>
      <c r="S415" s="243">
        <v>0</v>
      </c>
      <c r="T415" s="244">
        <f t="shared" ref="T415:T430" si="133">S415*H415</f>
        <v>0</v>
      </c>
      <c r="U415" s="147"/>
      <c r="V415" s="147"/>
      <c r="W415" s="147"/>
      <c r="X415" s="147"/>
      <c r="Y415" s="147"/>
      <c r="Z415" s="147"/>
      <c r="AA415" s="147"/>
      <c r="AB415" s="147"/>
      <c r="AC415" s="147"/>
      <c r="AD415" s="147"/>
      <c r="AE415" s="147"/>
      <c r="AR415" s="245" t="s">
        <v>252</v>
      </c>
      <c r="AT415" s="245" t="s">
        <v>189</v>
      </c>
      <c r="AU415" s="245" t="s">
        <v>86</v>
      </c>
      <c r="AY415" s="138" t="s">
        <v>187</v>
      </c>
      <c r="BE415" s="246">
        <f t="shared" ref="BE415:BE430" si="134">IF(N415="základní",J415,0)</f>
        <v>0</v>
      </c>
      <c r="BF415" s="246">
        <f t="shared" ref="BF415:BF430" si="135">IF(N415="snížená",J415,0)</f>
        <v>0</v>
      </c>
      <c r="BG415" s="246">
        <f t="shared" ref="BG415:BG430" si="136">IF(N415="zákl. přenesená",J415,0)</f>
        <v>0</v>
      </c>
      <c r="BH415" s="246">
        <f t="shared" ref="BH415:BH430" si="137">IF(N415="sníž. přenesená",J415,0)</f>
        <v>0</v>
      </c>
      <c r="BI415" s="246">
        <f t="shared" ref="BI415:BI430" si="138">IF(N415="nulová",J415,0)</f>
        <v>0</v>
      </c>
      <c r="BJ415" s="138" t="s">
        <v>84</v>
      </c>
      <c r="BK415" s="246">
        <f t="shared" ref="BK415:BK430" si="139">ROUND(I415*H415,2)</f>
        <v>0</v>
      </c>
      <c r="BL415" s="138" t="s">
        <v>252</v>
      </c>
      <c r="BM415" s="245" t="s">
        <v>1222</v>
      </c>
    </row>
    <row r="416" spans="1:65" s="151" customFormat="1" ht="21.75" customHeight="1">
      <c r="A416" s="147"/>
      <c r="B416" s="148"/>
      <c r="C416" s="233" t="s">
        <v>1223</v>
      </c>
      <c r="D416" s="233" t="s">
        <v>189</v>
      </c>
      <c r="E416" s="234" t="s">
        <v>1224</v>
      </c>
      <c r="F416" s="235" t="s">
        <v>1225</v>
      </c>
      <c r="G416" s="236" t="s">
        <v>192</v>
      </c>
      <c r="H416" s="237">
        <v>26.4</v>
      </c>
      <c r="I416" s="88"/>
      <c r="J416" s="238">
        <f t="shared" si="130"/>
        <v>0</v>
      </c>
      <c r="K416" s="239"/>
      <c r="L416" s="148"/>
      <c r="M416" s="240" t="s">
        <v>1</v>
      </c>
      <c r="N416" s="241" t="s">
        <v>42</v>
      </c>
      <c r="O416" s="242"/>
      <c r="P416" s="243">
        <f t="shared" si="131"/>
        <v>0</v>
      </c>
      <c r="Q416" s="243">
        <v>1.5E-3</v>
      </c>
      <c r="R416" s="243">
        <f t="shared" si="132"/>
        <v>3.9599999999999996E-2</v>
      </c>
      <c r="S416" s="243">
        <v>0</v>
      </c>
      <c r="T416" s="244">
        <f t="shared" si="133"/>
        <v>0</v>
      </c>
      <c r="U416" s="147"/>
      <c r="V416" s="147"/>
      <c r="W416" s="147"/>
      <c r="X416" s="147"/>
      <c r="Y416" s="147"/>
      <c r="Z416" s="147"/>
      <c r="AA416" s="147"/>
      <c r="AB416" s="147"/>
      <c r="AC416" s="147"/>
      <c r="AD416" s="147"/>
      <c r="AE416" s="147"/>
      <c r="AR416" s="245" t="s">
        <v>252</v>
      </c>
      <c r="AT416" s="245" t="s">
        <v>189</v>
      </c>
      <c r="AU416" s="245" t="s">
        <v>86</v>
      </c>
      <c r="AY416" s="138" t="s">
        <v>187</v>
      </c>
      <c r="BE416" s="246">
        <f t="shared" si="134"/>
        <v>0</v>
      </c>
      <c r="BF416" s="246">
        <f t="shared" si="135"/>
        <v>0</v>
      </c>
      <c r="BG416" s="246">
        <f t="shared" si="136"/>
        <v>0</v>
      </c>
      <c r="BH416" s="246">
        <f t="shared" si="137"/>
        <v>0</v>
      </c>
      <c r="BI416" s="246">
        <f t="shared" si="138"/>
        <v>0</v>
      </c>
      <c r="BJ416" s="138" t="s">
        <v>84</v>
      </c>
      <c r="BK416" s="246">
        <f t="shared" si="139"/>
        <v>0</v>
      </c>
      <c r="BL416" s="138" t="s">
        <v>252</v>
      </c>
      <c r="BM416" s="245" t="s">
        <v>1226</v>
      </c>
    </row>
    <row r="417" spans="1:65" s="151" customFormat="1" ht="16.5" customHeight="1">
      <c r="A417" s="147"/>
      <c r="B417" s="148"/>
      <c r="C417" s="233" t="s">
        <v>1227</v>
      </c>
      <c r="D417" s="233" t="s">
        <v>189</v>
      </c>
      <c r="E417" s="234" t="s">
        <v>1228</v>
      </c>
      <c r="F417" s="235" t="s">
        <v>1229</v>
      </c>
      <c r="G417" s="236" t="s">
        <v>279</v>
      </c>
      <c r="H417" s="237">
        <v>14</v>
      </c>
      <c r="I417" s="88"/>
      <c r="J417" s="238">
        <f t="shared" si="130"/>
        <v>0</v>
      </c>
      <c r="K417" s="239"/>
      <c r="L417" s="148"/>
      <c r="M417" s="240" t="s">
        <v>1</v>
      </c>
      <c r="N417" s="241" t="s">
        <v>42</v>
      </c>
      <c r="O417" s="242"/>
      <c r="P417" s="243">
        <f t="shared" si="131"/>
        <v>0</v>
      </c>
      <c r="Q417" s="243">
        <v>2.1000000000000001E-4</v>
      </c>
      <c r="R417" s="243">
        <f t="shared" si="132"/>
        <v>2.9399999999999999E-3</v>
      </c>
      <c r="S417" s="243">
        <v>0</v>
      </c>
      <c r="T417" s="244">
        <f t="shared" si="133"/>
        <v>0</v>
      </c>
      <c r="U417" s="147"/>
      <c r="V417" s="147"/>
      <c r="W417" s="147"/>
      <c r="X417" s="147"/>
      <c r="Y417" s="147"/>
      <c r="Z417" s="147"/>
      <c r="AA417" s="147"/>
      <c r="AB417" s="147"/>
      <c r="AC417" s="147"/>
      <c r="AD417" s="147"/>
      <c r="AE417" s="147"/>
      <c r="AR417" s="245" t="s">
        <v>252</v>
      </c>
      <c r="AT417" s="245" t="s">
        <v>189</v>
      </c>
      <c r="AU417" s="245" t="s">
        <v>86</v>
      </c>
      <c r="AY417" s="138" t="s">
        <v>187</v>
      </c>
      <c r="BE417" s="246">
        <f t="shared" si="134"/>
        <v>0</v>
      </c>
      <c r="BF417" s="246">
        <f t="shared" si="135"/>
        <v>0</v>
      </c>
      <c r="BG417" s="246">
        <f t="shared" si="136"/>
        <v>0</v>
      </c>
      <c r="BH417" s="246">
        <f t="shared" si="137"/>
        <v>0</v>
      </c>
      <c r="BI417" s="246">
        <f t="shared" si="138"/>
        <v>0</v>
      </c>
      <c r="BJ417" s="138" t="s">
        <v>84</v>
      </c>
      <c r="BK417" s="246">
        <f t="shared" si="139"/>
        <v>0</v>
      </c>
      <c r="BL417" s="138" t="s">
        <v>252</v>
      </c>
      <c r="BM417" s="245" t="s">
        <v>1230</v>
      </c>
    </row>
    <row r="418" spans="1:65" s="151" customFormat="1" ht="16.5" customHeight="1">
      <c r="A418" s="147"/>
      <c r="B418" s="148"/>
      <c r="C418" s="233" t="s">
        <v>1231</v>
      </c>
      <c r="D418" s="233" t="s">
        <v>189</v>
      </c>
      <c r="E418" s="234" t="s">
        <v>1232</v>
      </c>
      <c r="F418" s="235" t="s">
        <v>1233</v>
      </c>
      <c r="G418" s="236" t="s">
        <v>279</v>
      </c>
      <c r="H418" s="237">
        <v>2</v>
      </c>
      <c r="I418" s="88"/>
      <c r="J418" s="238">
        <f t="shared" si="130"/>
        <v>0</v>
      </c>
      <c r="K418" s="239"/>
      <c r="L418" s="148"/>
      <c r="M418" s="240" t="s">
        <v>1</v>
      </c>
      <c r="N418" s="241" t="s">
        <v>42</v>
      </c>
      <c r="O418" s="242"/>
      <c r="P418" s="243">
        <f t="shared" si="131"/>
        <v>0</v>
      </c>
      <c r="Q418" s="243">
        <v>2.0000000000000001E-4</v>
      </c>
      <c r="R418" s="243">
        <f t="shared" si="132"/>
        <v>4.0000000000000002E-4</v>
      </c>
      <c r="S418" s="243">
        <v>0</v>
      </c>
      <c r="T418" s="244">
        <f t="shared" si="133"/>
        <v>0</v>
      </c>
      <c r="U418" s="147"/>
      <c r="V418" s="147"/>
      <c r="W418" s="147"/>
      <c r="X418" s="147"/>
      <c r="Y418" s="147"/>
      <c r="Z418" s="147"/>
      <c r="AA418" s="147"/>
      <c r="AB418" s="147"/>
      <c r="AC418" s="147"/>
      <c r="AD418" s="147"/>
      <c r="AE418" s="147"/>
      <c r="AR418" s="245" t="s">
        <v>252</v>
      </c>
      <c r="AT418" s="245" t="s">
        <v>189</v>
      </c>
      <c r="AU418" s="245" t="s">
        <v>86</v>
      </c>
      <c r="AY418" s="138" t="s">
        <v>187</v>
      </c>
      <c r="BE418" s="246">
        <f t="shared" si="134"/>
        <v>0</v>
      </c>
      <c r="BF418" s="246">
        <f t="shared" si="135"/>
        <v>0</v>
      </c>
      <c r="BG418" s="246">
        <f t="shared" si="136"/>
        <v>0</v>
      </c>
      <c r="BH418" s="246">
        <f t="shared" si="137"/>
        <v>0</v>
      </c>
      <c r="BI418" s="246">
        <f t="shared" si="138"/>
        <v>0</v>
      </c>
      <c r="BJ418" s="138" t="s">
        <v>84</v>
      </c>
      <c r="BK418" s="246">
        <f t="shared" si="139"/>
        <v>0</v>
      </c>
      <c r="BL418" s="138" t="s">
        <v>252</v>
      </c>
      <c r="BM418" s="245" t="s">
        <v>1234</v>
      </c>
    </row>
    <row r="419" spans="1:65" s="151" customFormat="1" ht="21.75" customHeight="1">
      <c r="A419" s="147"/>
      <c r="B419" s="148"/>
      <c r="C419" s="233" t="s">
        <v>1235</v>
      </c>
      <c r="D419" s="233" t="s">
        <v>189</v>
      </c>
      <c r="E419" s="234" t="s">
        <v>1236</v>
      </c>
      <c r="F419" s="235" t="s">
        <v>1237</v>
      </c>
      <c r="G419" s="236" t="s">
        <v>296</v>
      </c>
      <c r="H419" s="237">
        <v>15</v>
      </c>
      <c r="I419" s="88"/>
      <c r="J419" s="238">
        <f t="shared" si="130"/>
        <v>0</v>
      </c>
      <c r="K419" s="239"/>
      <c r="L419" s="148"/>
      <c r="M419" s="240" t="s">
        <v>1</v>
      </c>
      <c r="N419" s="241" t="s">
        <v>42</v>
      </c>
      <c r="O419" s="242"/>
      <c r="P419" s="243">
        <f t="shared" si="131"/>
        <v>0</v>
      </c>
      <c r="Q419" s="243">
        <v>3.2000000000000003E-4</v>
      </c>
      <c r="R419" s="243">
        <f t="shared" si="132"/>
        <v>4.8000000000000004E-3</v>
      </c>
      <c r="S419" s="243">
        <v>0</v>
      </c>
      <c r="T419" s="244">
        <f t="shared" si="133"/>
        <v>0</v>
      </c>
      <c r="U419" s="147"/>
      <c r="V419" s="147"/>
      <c r="W419" s="147"/>
      <c r="X419" s="147"/>
      <c r="Y419" s="147"/>
      <c r="Z419" s="147"/>
      <c r="AA419" s="147"/>
      <c r="AB419" s="147"/>
      <c r="AC419" s="147"/>
      <c r="AD419" s="147"/>
      <c r="AE419" s="147"/>
      <c r="AR419" s="245" t="s">
        <v>252</v>
      </c>
      <c r="AT419" s="245" t="s">
        <v>189</v>
      </c>
      <c r="AU419" s="245" t="s">
        <v>86</v>
      </c>
      <c r="AY419" s="138" t="s">
        <v>187</v>
      </c>
      <c r="BE419" s="246">
        <f t="shared" si="134"/>
        <v>0</v>
      </c>
      <c r="BF419" s="246">
        <f t="shared" si="135"/>
        <v>0</v>
      </c>
      <c r="BG419" s="246">
        <f t="shared" si="136"/>
        <v>0</v>
      </c>
      <c r="BH419" s="246">
        <f t="shared" si="137"/>
        <v>0</v>
      </c>
      <c r="BI419" s="246">
        <f t="shared" si="138"/>
        <v>0</v>
      </c>
      <c r="BJ419" s="138" t="s">
        <v>84</v>
      </c>
      <c r="BK419" s="246">
        <f t="shared" si="139"/>
        <v>0</v>
      </c>
      <c r="BL419" s="138" t="s">
        <v>252</v>
      </c>
      <c r="BM419" s="245" t="s">
        <v>1238</v>
      </c>
    </row>
    <row r="420" spans="1:65" s="151" customFormat="1" ht="16.5" customHeight="1">
      <c r="A420" s="147"/>
      <c r="B420" s="148"/>
      <c r="C420" s="233" t="s">
        <v>1239</v>
      </c>
      <c r="D420" s="233" t="s">
        <v>189</v>
      </c>
      <c r="E420" s="234" t="s">
        <v>1240</v>
      </c>
      <c r="F420" s="235" t="s">
        <v>1241</v>
      </c>
      <c r="G420" s="236" t="s">
        <v>192</v>
      </c>
      <c r="H420" s="237">
        <v>37.83</v>
      </c>
      <c r="I420" s="88"/>
      <c r="J420" s="238">
        <f t="shared" si="130"/>
        <v>0</v>
      </c>
      <c r="K420" s="239"/>
      <c r="L420" s="148"/>
      <c r="M420" s="240" t="s">
        <v>1</v>
      </c>
      <c r="N420" s="241" t="s">
        <v>42</v>
      </c>
      <c r="O420" s="242"/>
      <c r="P420" s="243">
        <f t="shared" si="131"/>
        <v>0</v>
      </c>
      <c r="Q420" s="243">
        <v>4.4999999999999997E-3</v>
      </c>
      <c r="R420" s="243">
        <f t="shared" si="132"/>
        <v>0.17023499999999997</v>
      </c>
      <c r="S420" s="243">
        <v>0</v>
      </c>
      <c r="T420" s="244">
        <f t="shared" si="133"/>
        <v>0</v>
      </c>
      <c r="U420" s="147"/>
      <c r="V420" s="147"/>
      <c r="W420" s="147"/>
      <c r="X420" s="147"/>
      <c r="Y420" s="147"/>
      <c r="Z420" s="147"/>
      <c r="AA420" s="147"/>
      <c r="AB420" s="147"/>
      <c r="AC420" s="147"/>
      <c r="AD420" s="147"/>
      <c r="AE420" s="147"/>
      <c r="AR420" s="245" t="s">
        <v>252</v>
      </c>
      <c r="AT420" s="245" t="s">
        <v>189</v>
      </c>
      <c r="AU420" s="245" t="s">
        <v>86</v>
      </c>
      <c r="AY420" s="138" t="s">
        <v>187</v>
      </c>
      <c r="BE420" s="246">
        <f t="shared" si="134"/>
        <v>0</v>
      </c>
      <c r="BF420" s="246">
        <f t="shared" si="135"/>
        <v>0</v>
      </c>
      <c r="BG420" s="246">
        <f t="shared" si="136"/>
        <v>0</v>
      </c>
      <c r="BH420" s="246">
        <f t="shared" si="137"/>
        <v>0</v>
      </c>
      <c r="BI420" s="246">
        <f t="shared" si="138"/>
        <v>0</v>
      </c>
      <c r="BJ420" s="138" t="s">
        <v>84</v>
      </c>
      <c r="BK420" s="246">
        <f t="shared" si="139"/>
        <v>0</v>
      </c>
      <c r="BL420" s="138" t="s">
        <v>252</v>
      </c>
      <c r="BM420" s="245" t="s">
        <v>1242</v>
      </c>
    </row>
    <row r="421" spans="1:65" s="151" customFormat="1" ht="21.75" customHeight="1">
      <c r="A421" s="147"/>
      <c r="B421" s="148"/>
      <c r="C421" s="233" t="s">
        <v>1243</v>
      </c>
      <c r="D421" s="233" t="s">
        <v>189</v>
      </c>
      <c r="E421" s="234" t="s">
        <v>1244</v>
      </c>
      <c r="F421" s="235" t="s">
        <v>1245</v>
      </c>
      <c r="G421" s="236" t="s">
        <v>192</v>
      </c>
      <c r="H421" s="237">
        <v>26.4</v>
      </c>
      <c r="I421" s="88"/>
      <c r="J421" s="238">
        <f t="shared" si="130"/>
        <v>0</v>
      </c>
      <c r="K421" s="239"/>
      <c r="L421" s="148"/>
      <c r="M421" s="240" t="s">
        <v>1</v>
      </c>
      <c r="N421" s="241" t="s">
        <v>42</v>
      </c>
      <c r="O421" s="242"/>
      <c r="P421" s="243">
        <f t="shared" si="131"/>
        <v>0</v>
      </c>
      <c r="Q421" s="243">
        <v>0</v>
      </c>
      <c r="R421" s="243">
        <f t="shared" si="132"/>
        <v>0</v>
      </c>
      <c r="S421" s="243">
        <v>8.1500000000000003E-2</v>
      </c>
      <c r="T421" s="244">
        <f t="shared" si="133"/>
        <v>2.1516000000000002</v>
      </c>
      <c r="U421" s="147"/>
      <c r="V421" s="147"/>
      <c r="W421" s="147"/>
      <c r="X421" s="147"/>
      <c r="Y421" s="147"/>
      <c r="Z421" s="147"/>
      <c r="AA421" s="147"/>
      <c r="AB421" s="147"/>
      <c r="AC421" s="147"/>
      <c r="AD421" s="147"/>
      <c r="AE421" s="147"/>
      <c r="AR421" s="245" t="s">
        <v>252</v>
      </c>
      <c r="AT421" s="245" t="s">
        <v>189</v>
      </c>
      <c r="AU421" s="245" t="s">
        <v>86</v>
      </c>
      <c r="AY421" s="138" t="s">
        <v>187</v>
      </c>
      <c r="BE421" s="246">
        <f t="shared" si="134"/>
        <v>0</v>
      </c>
      <c r="BF421" s="246">
        <f t="shared" si="135"/>
        <v>0</v>
      </c>
      <c r="BG421" s="246">
        <f t="shared" si="136"/>
        <v>0</v>
      </c>
      <c r="BH421" s="246">
        <f t="shared" si="137"/>
        <v>0</v>
      </c>
      <c r="BI421" s="246">
        <f t="shared" si="138"/>
        <v>0</v>
      </c>
      <c r="BJ421" s="138" t="s">
        <v>84</v>
      </c>
      <c r="BK421" s="246">
        <f t="shared" si="139"/>
        <v>0</v>
      </c>
      <c r="BL421" s="138" t="s">
        <v>252</v>
      </c>
      <c r="BM421" s="245" t="s">
        <v>1246</v>
      </c>
    </row>
    <row r="422" spans="1:65" s="151" customFormat="1" ht="21.75" customHeight="1">
      <c r="A422" s="147"/>
      <c r="B422" s="148"/>
      <c r="C422" s="233" t="s">
        <v>1247</v>
      </c>
      <c r="D422" s="233" t="s">
        <v>189</v>
      </c>
      <c r="E422" s="234" t="s">
        <v>1248</v>
      </c>
      <c r="F422" s="235" t="s">
        <v>1249</v>
      </c>
      <c r="G422" s="236" t="s">
        <v>192</v>
      </c>
      <c r="H422" s="237">
        <v>37.83</v>
      </c>
      <c r="I422" s="88"/>
      <c r="J422" s="238">
        <f t="shared" si="130"/>
        <v>0</v>
      </c>
      <c r="K422" s="239"/>
      <c r="L422" s="148"/>
      <c r="M422" s="240" t="s">
        <v>1</v>
      </c>
      <c r="N422" s="241" t="s">
        <v>42</v>
      </c>
      <c r="O422" s="242"/>
      <c r="P422" s="243">
        <f t="shared" si="131"/>
        <v>0</v>
      </c>
      <c r="Q422" s="243">
        <v>5.1999999999999998E-3</v>
      </c>
      <c r="R422" s="243">
        <f t="shared" si="132"/>
        <v>0.19671599999999997</v>
      </c>
      <c r="S422" s="243">
        <v>0</v>
      </c>
      <c r="T422" s="244">
        <f t="shared" si="133"/>
        <v>0</v>
      </c>
      <c r="U422" s="147"/>
      <c r="V422" s="147"/>
      <c r="W422" s="147"/>
      <c r="X422" s="147"/>
      <c r="Y422" s="147"/>
      <c r="Z422" s="147"/>
      <c r="AA422" s="147"/>
      <c r="AB422" s="147"/>
      <c r="AC422" s="147"/>
      <c r="AD422" s="147"/>
      <c r="AE422" s="147"/>
      <c r="AR422" s="245" t="s">
        <v>252</v>
      </c>
      <c r="AT422" s="245" t="s">
        <v>189</v>
      </c>
      <c r="AU422" s="245" t="s">
        <v>86</v>
      </c>
      <c r="AY422" s="138" t="s">
        <v>187</v>
      </c>
      <c r="BE422" s="246">
        <f t="shared" si="134"/>
        <v>0</v>
      </c>
      <c r="BF422" s="246">
        <f t="shared" si="135"/>
        <v>0</v>
      </c>
      <c r="BG422" s="246">
        <f t="shared" si="136"/>
        <v>0</v>
      </c>
      <c r="BH422" s="246">
        <f t="shared" si="137"/>
        <v>0</v>
      </c>
      <c r="BI422" s="246">
        <f t="shared" si="138"/>
        <v>0</v>
      </c>
      <c r="BJ422" s="138" t="s">
        <v>84</v>
      </c>
      <c r="BK422" s="246">
        <f t="shared" si="139"/>
        <v>0</v>
      </c>
      <c r="BL422" s="138" t="s">
        <v>252</v>
      </c>
      <c r="BM422" s="245" t="s">
        <v>1250</v>
      </c>
    </row>
    <row r="423" spans="1:65" s="151" customFormat="1" ht="16.5" customHeight="1">
      <c r="A423" s="147"/>
      <c r="B423" s="148"/>
      <c r="C423" s="247" t="s">
        <v>1251</v>
      </c>
      <c r="D423" s="247" t="s">
        <v>216</v>
      </c>
      <c r="E423" s="248" t="s">
        <v>1252</v>
      </c>
      <c r="F423" s="249" t="s">
        <v>1253</v>
      </c>
      <c r="G423" s="250" t="s">
        <v>192</v>
      </c>
      <c r="H423" s="251">
        <v>41.613</v>
      </c>
      <c r="I423" s="89"/>
      <c r="J423" s="252">
        <f t="shared" si="130"/>
        <v>0</v>
      </c>
      <c r="K423" s="253"/>
      <c r="L423" s="254"/>
      <c r="M423" s="255" t="s">
        <v>1</v>
      </c>
      <c r="N423" s="256" t="s">
        <v>42</v>
      </c>
      <c r="O423" s="242"/>
      <c r="P423" s="243">
        <f t="shared" si="131"/>
        <v>0</v>
      </c>
      <c r="Q423" s="243">
        <v>1.26E-2</v>
      </c>
      <c r="R423" s="243">
        <f t="shared" si="132"/>
        <v>0.52432380000000001</v>
      </c>
      <c r="S423" s="243">
        <v>0</v>
      </c>
      <c r="T423" s="244">
        <f t="shared" si="133"/>
        <v>0</v>
      </c>
      <c r="U423" s="147"/>
      <c r="V423" s="147"/>
      <c r="W423" s="147"/>
      <c r="X423" s="147"/>
      <c r="Y423" s="147"/>
      <c r="Z423" s="147"/>
      <c r="AA423" s="147"/>
      <c r="AB423" s="147"/>
      <c r="AC423" s="147"/>
      <c r="AD423" s="147"/>
      <c r="AE423" s="147"/>
      <c r="AR423" s="245" t="s">
        <v>319</v>
      </c>
      <c r="AT423" s="245" t="s">
        <v>216</v>
      </c>
      <c r="AU423" s="245" t="s">
        <v>86</v>
      </c>
      <c r="AY423" s="138" t="s">
        <v>187</v>
      </c>
      <c r="BE423" s="246">
        <f t="shared" si="134"/>
        <v>0</v>
      </c>
      <c r="BF423" s="246">
        <f t="shared" si="135"/>
        <v>0</v>
      </c>
      <c r="BG423" s="246">
        <f t="shared" si="136"/>
        <v>0</v>
      </c>
      <c r="BH423" s="246">
        <f t="shared" si="137"/>
        <v>0</v>
      </c>
      <c r="BI423" s="246">
        <f t="shared" si="138"/>
        <v>0</v>
      </c>
      <c r="BJ423" s="138" t="s">
        <v>84</v>
      </c>
      <c r="BK423" s="246">
        <f t="shared" si="139"/>
        <v>0</v>
      </c>
      <c r="BL423" s="138" t="s">
        <v>252</v>
      </c>
      <c r="BM423" s="245" t="s">
        <v>1254</v>
      </c>
    </row>
    <row r="424" spans="1:65" s="151" customFormat="1" ht="21.75" customHeight="1">
      <c r="A424" s="147"/>
      <c r="B424" s="148"/>
      <c r="C424" s="233" t="s">
        <v>1255</v>
      </c>
      <c r="D424" s="233" t="s">
        <v>189</v>
      </c>
      <c r="E424" s="234" t="s">
        <v>1256</v>
      </c>
      <c r="F424" s="235" t="s">
        <v>1257</v>
      </c>
      <c r="G424" s="236" t="s">
        <v>192</v>
      </c>
      <c r="H424" s="237">
        <v>37.83</v>
      </c>
      <c r="I424" s="88"/>
      <c r="J424" s="238">
        <f t="shared" si="130"/>
        <v>0</v>
      </c>
      <c r="K424" s="239"/>
      <c r="L424" s="148"/>
      <c r="M424" s="240" t="s">
        <v>1</v>
      </c>
      <c r="N424" s="241" t="s">
        <v>42</v>
      </c>
      <c r="O424" s="242"/>
      <c r="P424" s="243">
        <f t="shared" si="131"/>
        <v>0</v>
      </c>
      <c r="Q424" s="243">
        <v>0</v>
      </c>
      <c r="R424" s="243">
        <f t="shared" si="132"/>
        <v>0</v>
      </c>
      <c r="S424" s="243">
        <v>0</v>
      </c>
      <c r="T424" s="244">
        <f t="shared" si="133"/>
        <v>0</v>
      </c>
      <c r="U424" s="147"/>
      <c r="V424" s="147"/>
      <c r="W424" s="147"/>
      <c r="X424" s="147"/>
      <c r="Y424" s="147"/>
      <c r="Z424" s="147"/>
      <c r="AA424" s="147"/>
      <c r="AB424" s="147"/>
      <c r="AC424" s="147"/>
      <c r="AD424" s="147"/>
      <c r="AE424" s="147"/>
      <c r="AR424" s="245" t="s">
        <v>252</v>
      </c>
      <c r="AT424" s="245" t="s">
        <v>189</v>
      </c>
      <c r="AU424" s="245" t="s">
        <v>86</v>
      </c>
      <c r="AY424" s="138" t="s">
        <v>187</v>
      </c>
      <c r="BE424" s="246">
        <f t="shared" si="134"/>
        <v>0</v>
      </c>
      <c r="BF424" s="246">
        <f t="shared" si="135"/>
        <v>0</v>
      </c>
      <c r="BG424" s="246">
        <f t="shared" si="136"/>
        <v>0</v>
      </c>
      <c r="BH424" s="246">
        <f t="shared" si="137"/>
        <v>0</v>
      </c>
      <c r="BI424" s="246">
        <f t="shared" si="138"/>
        <v>0</v>
      </c>
      <c r="BJ424" s="138" t="s">
        <v>84</v>
      </c>
      <c r="BK424" s="246">
        <f t="shared" si="139"/>
        <v>0</v>
      </c>
      <c r="BL424" s="138" t="s">
        <v>252</v>
      </c>
      <c r="BM424" s="245" t="s">
        <v>1258</v>
      </c>
    </row>
    <row r="425" spans="1:65" s="151" customFormat="1" ht="33" customHeight="1">
      <c r="A425" s="147"/>
      <c r="B425" s="148"/>
      <c r="C425" s="233" t="s">
        <v>1259</v>
      </c>
      <c r="D425" s="233" t="s">
        <v>189</v>
      </c>
      <c r="E425" s="234" t="s">
        <v>1260</v>
      </c>
      <c r="F425" s="235" t="s">
        <v>1261</v>
      </c>
      <c r="G425" s="236" t="s">
        <v>192</v>
      </c>
      <c r="H425" s="237">
        <v>37</v>
      </c>
      <c r="I425" s="88"/>
      <c r="J425" s="238">
        <f t="shared" si="130"/>
        <v>0</v>
      </c>
      <c r="K425" s="239"/>
      <c r="L425" s="148"/>
      <c r="M425" s="240" t="s">
        <v>1</v>
      </c>
      <c r="N425" s="241" t="s">
        <v>42</v>
      </c>
      <c r="O425" s="242"/>
      <c r="P425" s="243">
        <f t="shared" si="131"/>
        <v>0</v>
      </c>
      <c r="Q425" s="243">
        <v>0</v>
      </c>
      <c r="R425" s="243">
        <f t="shared" si="132"/>
        <v>0</v>
      </c>
      <c r="S425" s="243">
        <v>0</v>
      </c>
      <c r="T425" s="244">
        <f t="shared" si="133"/>
        <v>0</v>
      </c>
      <c r="U425" s="147"/>
      <c r="V425" s="147"/>
      <c r="W425" s="147"/>
      <c r="X425" s="147"/>
      <c r="Y425" s="147"/>
      <c r="Z425" s="147"/>
      <c r="AA425" s="147"/>
      <c r="AB425" s="147"/>
      <c r="AC425" s="147"/>
      <c r="AD425" s="147"/>
      <c r="AE425" s="147"/>
      <c r="AR425" s="245" t="s">
        <v>252</v>
      </c>
      <c r="AT425" s="245" t="s">
        <v>189</v>
      </c>
      <c r="AU425" s="245" t="s">
        <v>86</v>
      </c>
      <c r="AY425" s="138" t="s">
        <v>187</v>
      </c>
      <c r="BE425" s="246">
        <f t="shared" si="134"/>
        <v>0</v>
      </c>
      <c r="BF425" s="246">
        <f t="shared" si="135"/>
        <v>0</v>
      </c>
      <c r="BG425" s="246">
        <f t="shared" si="136"/>
        <v>0</v>
      </c>
      <c r="BH425" s="246">
        <f t="shared" si="137"/>
        <v>0</v>
      </c>
      <c r="BI425" s="246">
        <f t="shared" si="138"/>
        <v>0</v>
      </c>
      <c r="BJ425" s="138" t="s">
        <v>84</v>
      </c>
      <c r="BK425" s="246">
        <f t="shared" si="139"/>
        <v>0</v>
      </c>
      <c r="BL425" s="138" t="s">
        <v>252</v>
      </c>
      <c r="BM425" s="245" t="s">
        <v>1262</v>
      </c>
    </row>
    <row r="426" spans="1:65" s="151" customFormat="1" ht="21.75" customHeight="1">
      <c r="A426" s="147"/>
      <c r="B426" s="148"/>
      <c r="C426" s="233" t="s">
        <v>1263</v>
      </c>
      <c r="D426" s="233" t="s">
        <v>189</v>
      </c>
      <c r="E426" s="234" t="s">
        <v>1264</v>
      </c>
      <c r="F426" s="235" t="s">
        <v>1265</v>
      </c>
      <c r="G426" s="236" t="s">
        <v>296</v>
      </c>
      <c r="H426" s="237">
        <v>4</v>
      </c>
      <c r="I426" s="88"/>
      <c r="J426" s="238">
        <f t="shared" si="130"/>
        <v>0</v>
      </c>
      <c r="K426" s="239"/>
      <c r="L426" s="148"/>
      <c r="M426" s="240" t="s">
        <v>1</v>
      </c>
      <c r="N426" s="241" t="s">
        <v>42</v>
      </c>
      <c r="O426" s="242"/>
      <c r="P426" s="243">
        <f t="shared" si="131"/>
        <v>0</v>
      </c>
      <c r="Q426" s="243">
        <v>5.5000000000000003E-4</v>
      </c>
      <c r="R426" s="243">
        <f t="shared" si="132"/>
        <v>2.2000000000000001E-3</v>
      </c>
      <c r="S426" s="243">
        <v>0</v>
      </c>
      <c r="T426" s="244">
        <f t="shared" si="133"/>
        <v>0</v>
      </c>
      <c r="U426" s="147"/>
      <c r="V426" s="147"/>
      <c r="W426" s="147"/>
      <c r="X426" s="147"/>
      <c r="Y426" s="147"/>
      <c r="Z426" s="147"/>
      <c r="AA426" s="147"/>
      <c r="AB426" s="147"/>
      <c r="AC426" s="147"/>
      <c r="AD426" s="147"/>
      <c r="AE426" s="147"/>
      <c r="AR426" s="245" t="s">
        <v>252</v>
      </c>
      <c r="AT426" s="245" t="s">
        <v>189</v>
      </c>
      <c r="AU426" s="245" t="s">
        <v>86</v>
      </c>
      <c r="AY426" s="138" t="s">
        <v>187</v>
      </c>
      <c r="BE426" s="246">
        <f t="shared" si="134"/>
        <v>0</v>
      </c>
      <c r="BF426" s="246">
        <f t="shared" si="135"/>
        <v>0</v>
      </c>
      <c r="BG426" s="246">
        <f t="shared" si="136"/>
        <v>0</v>
      </c>
      <c r="BH426" s="246">
        <f t="shared" si="137"/>
        <v>0</v>
      </c>
      <c r="BI426" s="246">
        <f t="shared" si="138"/>
        <v>0</v>
      </c>
      <c r="BJ426" s="138" t="s">
        <v>84</v>
      </c>
      <c r="BK426" s="246">
        <f t="shared" si="139"/>
        <v>0</v>
      </c>
      <c r="BL426" s="138" t="s">
        <v>252</v>
      </c>
      <c r="BM426" s="245" t="s">
        <v>1266</v>
      </c>
    </row>
    <row r="427" spans="1:65" s="151" customFormat="1" ht="21.75" customHeight="1">
      <c r="A427" s="147"/>
      <c r="B427" s="148"/>
      <c r="C427" s="233" t="s">
        <v>1267</v>
      </c>
      <c r="D427" s="233" t="s">
        <v>189</v>
      </c>
      <c r="E427" s="234" t="s">
        <v>1268</v>
      </c>
      <c r="F427" s="235" t="s">
        <v>1269</v>
      </c>
      <c r="G427" s="236" t="s">
        <v>296</v>
      </c>
      <c r="H427" s="237">
        <v>22</v>
      </c>
      <c r="I427" s="88"/>
      <c r="J427" s="238">
        <f t="shared" si="130"/>
        <v>0</v>
      </c>
      <c r="K427" s="239"/>
      <c r="L427" s="148"/>
      <c r="M427" s="240" t="s">
        <v>1</v>
      </c>
      <c r="N427" s="241" t="s">
        <v>42</v>
      </c>
      <c r="O427" s="242"/>
      <c r="P427" s="243">
        <f t="shared" si="131"/>
        <v>0</v>
      </c>
      <c r="Q427" s="243">
        <v>5.0000000000000001E-4</v>
      </c>
      <c r="R427" s="243">
        <f t="shared" si="132"/>
        <v>1.0999999999999999E-2</v>
      </c>
      <c r="S427" s="243">
        <v>0</v>
      </c>
      <c r="T427" s="244">
        <f t="shared" si="133"/>
        <v>0</v>
      </c>
      <c r="U427" s="147"/>
      <c r="V427" s="147"/>
      <c r="W427" s="147"/>
      <c r="X427" s="147"/>
      <c r="Y427" s="147"/>
      <c r="Z427" s="147"/>
      <c r="AA427" s="147"/>
      <c r="AB427" s="147"/>
      <c r="AC427" s="147"/>
      <c r="AD427" s="147"/>
      <c r="AE427" s="147"/>
      <c r="AR427" s="245" t="s">
        <v>252</v>
      </c>
      <c r="AT427" s="245" t="s">
        <v>189</v>
      </c>
      <c r="AU427" s="245" t="s">
        <v>86</v>
      </c>
      <c r="AY427" s="138" t="s">
        <v>187</v>
      </c>
      <c r="BE427" s="246">
        <f t="shared" si="134"/>
        <v>0</v>
      </c>
      <c r="BF427" s="246">
        <f t="shared" si="135"/>
        <v>0</v>
      </c>
      <c r="BG427" s="246">
        <f t="shared" si="136"/>
        <v>0</v>
      </c>
      <c r="BH427" s="246">
        <f t="shared" si="137"/>
        <v>0</v>
      </c>
      <c r="BI427" s="246">
        <f t="shared" si="138"/>
        <v>0</v>
      </c>
      <c r="BJ427" s="138" t="s">
        <v>84</v>
      </c>
      <c r="BK427" s="246">
        <f t="shared" si="139"/>
        <v>0</v>
      </c>
      <c r="BL427" s="138" t="s">
        <v>252</v>
      </c>
      <c r="BM427" s="245" t="s">
        <v>1270</v>
      </c>
    </row>
    <row r="428" spans="1:65" s="151" customFormat="1" ht="16.5" customHeight="1">
      <c r="A428" s="147"/>
      <c r="B428" s="148"/>
      <c r="C428" s="233" t="s">
        <v>1271</v>
      </c>
      <c r="D428" s="233" t="s">
        <v>189</v>
      </c>
      <c r="E428" s="234" t="s">
        <v>1272</v>
      </c>
      <c r="F428" s="235" t="s">
        <v>1273</v>
      </c>
      <c r="G428" s="236" t="s">
        <v>296</v>
      </c>
      <c r="H428" s="237">
        <v>60</v>
      </c>
      <c r="I428" s="88"/>
      <c r="J428" s="238">
        <f t="shared" si="130"/>
        <v>0</v>
      </c>
      <c r="K428" s="239"/>
      <c r="L428" s="148"/>
      <c r="M428" s="240" t="s">
        <v>1</v>
      </c>
      <c r="N428" s="241" t="s">
        <v>42</v>
      </c>
      <c r="O428" s="242"/>
      <c r="P428" s="243">
        <f t="shared" si="131"/>
        <v>0</v>
      </c>
      <c r="Q428" s="243">
        <v>3.0000000000000001E-5</v>
      </c>
      <c r="R428" s="243">
        <f t="shared" si="132"/>
        <v>1.8E-3</v>
      </c>
      <c r="S428" s="243">
        <v>0</v>
      </c>
      <c r="T428" s="244">
        <f t="shared" si="133"/>
        <v>0</v>
      </c>
      <c r="U428" s="147"/>
      <c r="V428" s="147"/>
      <c r="W428" s="147"/>
      <c r="X428" s="147"/>
      <c r="Y428" s="147"/>
      <c r="Z428" s="147"/>
      <c r="AA428" s="147"/>
      <c r="AB428" s="147"/>
      <c r="AC428" s="147"/>
      <c r="AD428" s="147"/>
      <c r="AE428" s="147"/>
      <c r="AR428" s="245" t="s">
        <v>252</v>
      </c>
      <c r="AT428" s="245" t="s">
        <v>189</v>
      </c>
      <c r="AU428" s="245" t="s">
        <v>86</v>
      </c>
      <c r="AY428" s="138" t="s">
        <v>187</v>
      </c>
      <c r="BE428" s="246">
        <f t="shared" si="134"/>
        <v>0</v>
      </c>
      <c r="BF428" s="246">
        <f t="shared" si="135"/>
        <v>0</v>
      </c>
      <c r="BG428" s="246">
        <f t="shared" si="136"/>
        <v>0</v>
      </c>
      <c r="BH428" s="246">
        <f t="shared" si="137"/>
        <v>0</v>
      </c>
      <c r="BI428" s="246">
        <f t="shared" si="138"/>
        <v>0</v>
      </c>
      <c r="BJ428" s="138" t="s">
        <v>84</v>
      </c>
      <c r="BK428" s="246">
        <f t="shared" si="139"/>
        <v>0</v>
      </c>
      <c r="BL428" s="138" t="s">
        <v>252</v>
      </c>
      <c r="BM428" s="245" t="s">
        <v>1274</v>
      </c>
    </row>
    <row r="429" spans="1:65" s="151" customFormat="1" ht="16.5" customHeight="1">
      <c r="A429" s="147"/>
      <c r="B429" s="148"/>
      <c r="C429" s="233" t="s">
        <v>1275</v>
      </c>
      <c r="D429" s="233" t="s">
        <v>189</v>
      </c>
      <c r="E429" s="234" t="s">
        <v>1276</v>
      </c>
      <c r="F429" s="235" t="s">
        <v>1277</v>
      </c>
      <c r="G429" s="236" t="s">
        <v>279</v>
      </c>
      <c r="H429" s="237">
        <v>200</v>
      </c>
      <c r="I429" s="88"/>
      <c r="J429" s="238">
        <f t="shared" si="130"/>
        <v>0</v>
      </c>
      <c r="K429" s="239"/>
      <c r="L429" s="148"/>
      <c r="M429" s="240" t="s">
        <v>1</v>
      </c>
      <c r="N429" s="241" t="s">
        <v>42</v>
      </c>
      <c r="O429" s="242"/>
      <c r="P429" s="243">
        <f t="shared" si="131"/>
        <v>0</v>
      </c>
      <c r="Q429" s="243">
        <v>0</v>
      </c>
      <c r="R429" s="243">
        <f t="shared" si="132"/>
        <v>0</v>
      </c>
      <c r="S429" s="243">
        <v>0</v>
      </c>
      <c r="T429" s="244">
        <f t="shared" si="133"/>
        <v>0</v>
      </c>
      <c r="U429" s="147"/>
      <c r="V429" s="147"/>
      <c r="W429" s="147"/>
      <c r="X429" s="147"/>
      <c r="Y429" s="147"/>
      <c r="Z429" s="147"/>
      <c r="AA429" s="147"/>
      <c r="AB429" s="147"/>
      <c r="AC429" s="147"/>
      <c r="AD429" s="147"/>
      <c r="AE429" s="147"/>
      <c r="AR429" s="245" t="s">
        <v>252</v>
      </c>
      <c r="AT429" s="245" t="s">
        <v>189</v>
      </c>
      <c r="AU429" s="245" t="s">
        <v>86</v>
      </c>
      <c r="AY429" s="138" t="s">
        <v>187</v>
      </c>
      <c r="BE429" s="246">
        <f t="shared" si="134"/>
        <v>0</v>
      </c>
      <c r="BF429" s="246">
        <f t="shared" si="135"/>
        <v>0</v>
      </c>
      <c r="BG429" s="246">
        <f t="shared" si="136"/>
        <v>0</v>
      </c>
      <c r="BH429" s="246">
        <f t="shared" si="137"/>
        <v>0</v>
      </c>
      <c r="BI429" s="246">
        <f t="shared" si="138"/>
        <v>0</v>
      </c>
      <c r="BJ429" s="138" t="s">
        <v>84</v>
      </c>
      <c r="BK429" s="246">
        <f t="shared" si="139"/>
        <v>0</v>
      </c>
      <c r="BL429" s="138" t="s">
        <v>252</v>
      </c>
      <c r="BM429" s="245" t="s">
        <v>1278</v>
      </c>
    </row>
    <row r="430" spans="1:65" s="151" customFormat="1" ht="21.75" customHeight="1">
      <c r="A430" s="147"/>
      <c r="B430" s="148"/>
      <c r="C430" s="233" t="s">
        <v>1279</v>
      </c>
      <c r="D430" s="233" t="s">
        <v>189</v>
      </c>
      <c r="E430" s="234" t="s">
        <v>1280</v>
      </c>
      <c r="F430" s="235" t="s">
        <v>1281</v>
      </c>
      <c r="G430" s="236" t="s">
        <v>205</v>
      </c>
      <c r="H430" s="237">
        <v>0.96499999999999997</v>
      </c>
      <c r="I430" s="88"/>
      <c r="J430" s="238">
        <f t="shared" si="130"/>
        <v>0</v>
      </c>
      <c r="K430" s="239"/>
      <c r="L430" s="148"/>
      <c r="M430" s="240" t="s">
        <v>1</v>
      </c>
      <c r="N430" s="241" t="s">
        <v>42</v>
      </c>
      <c r="O430" s="242"/>
      <c r="P430" s="243">
        <f t="shared" si="131"/>
        <v>0</v>
      </c>
      <c r="Q430" s="243">
        <v>0</v>
      </c>
      <c r="R430" s="243">
        <f t="shared" si="132"/>
        <v>0</v>
      </c>
      <c r="S430" s="243">
        <v>0</v>
      </c>
      <c r="T430" s="244">
        <f t="shared" si="133"/>
        <v>0</v>
      </c>
      <c r="U430" s="147"/>
      <c r="V430" s="147"/>
      <c r="W430" s="147"/>
      <c r="X430" s="147"/>
      <c r="Y430" s="147"/>
      <c r="Z430" s="147"/>
      <c r="AA430" s="147"/>
      <c r="AB430" s="147"/>
      <c r="AC430" s="147"/>
      <c r="AD430" s="147"/>
      <c r="AE430" s="147"/>
      <c r="AR430" s="245" t="s">
        <v>252</v>
      </c>
      <c r="AT430" s="245" t="s">
        <v>189</v>
      </c>
      <c r="AU430" s="245" t="s">
        <v>86</v>
      </c>
      <c r="AY430" s="138" t="s">
        <v>187</v>
      </c>
      <c r="BE430" s="246">
        <f t="shared" si="134"/>
        <v>0</v>
      </c>
      <c r="BF430" s="246">
        <f t="shared" si="135"/>
        <v>0</v>
      </c>
      <c r="BG430" s="246">
        <f t="shared" si="136"/>
        <v>0</v>
      </c>
      <c r="BH430" s="246">
        <f t="shared" si="137"/>
        <v>0</v>
      </c>
      <c r="BI430" s="246">
        <f t="shared" si="138"/>
        <v>0</v>
      </c>
      <c r="BJ430" s="138" t="s">
        <v>84</v>
      </c>
      <c r="BK430" s="246">
        <f t="shared" si="139"/>
        <v>0</v>
      </c>
      <c r="BL430" s="138" t="s">
        <v>252</v>
      </c>
      <c r="BM430" s="245" t="s">
        <v>1282</v>
      </c>
    </row>
    <row r="431" spans="1:65" s="220" customFormat="1" ht="22.9" customHeight="1">
      <c r="B431" s="221"/>
      <c r="D431" s="222" t="s">
        <v>76</v>
      </c>
      <c r="E431" s="231" t="s">
        <v>1283</v>
      </c>
      <c r="F431" s="231" t="s">
        <v>1284</v>
      </c>
      <c r="J431" s="232">
        <f>BK431</f>
        <v>0</v>
      </c>
      <c r="L431" s="221"/>
      <c r="M431" s="225"/>
      <c r="N431" s="226"/>
      <c r="O431" s="226"/>
      <c r="P431" s="227">
        <f>SUM(P432:P436)</f>
        <v>0</v>
      </c>
      <c r="Q431" s="226"/>
      <c r="R431" s="227">
        <f>SUM(R432:R436)</f>
        <v>0.37975300000000001</v>
      </c>
      <c r="S431" s="226"/>
      <c r="T431" s="228">
        <f>SUM(T432:T436)</f>
        <v>0</v>
      </c>
      <c r="AR431" s="222" t="s">
        <v>86</v>
      </c>
      <c r="AT431" s="229" t="s">
        <v>76</v>
      </c>
      <c r="AU431" s="229" t="s">
        <v>84</v>
      </c>
      <c r="AY431" s="222" t="s">
        <v>187</v>
      </c>
      <c r="BK431" s="230">
        <f>SUM(BK432:BK436)</f>
        <v>0</v>
      </c>
    </row>
    <row r="432" spans="1:65" s="151" customFormat="1" ht="16.5" customHeight="1">
      <c r="A432" s="147"/>
      <c r="B432" s="148"/>
      <c r="C432" s="233" t="s">
        <v>1285</v>
      </c>
      <c r="D432" s="233" t="s">
        <v>189</v>
      </c>
      <c r="E432" s="234" t="s">
        <v>1286</v>
      </c>
      <c r="F432" s="235" t="s">
        <v>1287</v>
      </c>
      <c r="G432" s="236" t="s">
        <v>192</v>
      </c>
      <c r="H432" s="237">
        <v>461.91300000000001</v>
      </c>
      <c r="I432" s="88"/>
      <c r="J432" s="238">
        <f>ROUND(I432*H432,2)</f>
        <v>0</v>
      </c>
      <c r="K432" s="239"/>
      <c r="L432" s="148"/>
      <c r="M432" s="240" t="s">
        <v>1</v>
      </c>
      <c r="N432" s="241" t="s">
        <v>42</v>
      </c>
      <c r="O432" s="242"/>
      <c r="P432" s="243">
        <f>O432*H432</f>
        <v>0</v>
      </c>
      <c r="Q432" s="243">
        <v>0</v>
      </c>
      <c r="R432" s="243">
        <f>Q432*H432</f>
        <v>0</v>
      </c>
      <c r="S432" s="243">
        <v>0</v>
      </c>
      <c r="T432" s="244">
        <f>S432*H432</f>
        <v>0</v>
      </c>
      <c r="U432" s="147"/>
      <c r="V432" s="147"/>
      <c r="W432" s="147"/>
      <c r="X432" s="147"/>
      <c r="Y432" s="147"/>
      <c r="Z432" s="147"/>
      <c r="AA432" s="147"/>
      <c r="AB432" s="147"/>
      <c r="AC432" s="147"/>
      <c r="AD432" s="147"/>
      <c r="AE432" s="147"/>
      <c r="AR432" s="245" t="s">
        <v>252</v>
      </c>
      <c r="AT432" s="245" t="s">
        <v>189</v>
      </c>
      <c r="AU432" s="245" t="s">
        <v>86</v>
      </c>
      <c r="AY432" s="138" t="s">
        <v>187</v>
      </c>
      <c r="BE432" s="246">
        <f>IF(N432="základní",J432,0)</f>
        <v>0</v>
      </c>
      <c r="BF432" s="246">
        <f>IF(N432="snížená",J432,0)</f>
        <v>0</v>
      </c>
      <c r="BG432" s="246">
        <f>IF(N432="zákl. přenesená",J432,0)</f>
        <v>0</v>
      </c>
      <c r="BH432" s="246">
        <f>IF(N432="sníž. přenesená",J432,0)</f>
        <v>0</v>
      </c>
      <c r="BI432" s="246">
        <f>IF(N432="nulová",J432,0)</f>
        <v>0</v>
      </c>
      <c r="BJ432" s="138" t="s">
        <v>84</v>
      </c>
      <c r="BK432" s="246">
        <f>ROUND(I432*H432,2)</f>
        <v>0</v>
      </c>
      <c r="BL432" s="138" t="s">
        <v>252</v>
      </c>
      <c r="BM432" s="245" t="s">
        <v>1288</v>
      </c>
    </row>
    <row r="433" spans="1:65" s="151" customFormat="1" ht="21.75" customHeight="1">
      <c r="A433" s="147"/>
      <c r="B433" s="148"/>
      <c r="C433" s="233" t="s">
        <v>1289</v>
      </c>
      <c r="D433" s="233" t="s">
        <v>189</v>
      </c>
      <c r="E433" s="234" t="s">
        <v>1290</v>
      </c>
      <c r="F433" s="235" t="s">
        <v>1291</v>
      </c>
      <c r="G433" s="236" t="s">
        <v>192</v>
      </c>
      <c r="H433" s="237">
        <v>480.7</v>
      </c>
      <c r="I433" s="88"/>
      <c r="J433" s="238">
        <f>ROUND(I433*H433,2)</f>
        <v>0</v>
      </c>
      <c r="K433" s="239"/>
      <c r="L433" s="148"/>
      <c r="M433" s="240" t="s">
        <v>1</v>
      </c>
      <c r="N433" s="241" t="s">
        <v>42</v>
      </c>
      <c r="O433" s="242"/>
      <c r="P433" s="243">
        <f>O433*H433</f>
        <v>0</v>
      </c>
      <c r="Q433" s="243">
        <v>2.9E-4</v>
      </c>
      <c r="R433" s="243">
        <f>Q433*H433</f>
        <v>0.139403</v>
      </c>
      <c r="S433" s="243">
        <v>0</v>
      </c>
      <c r="T433" s="244">
        <f>S433*H433</f>
        <v>0</v>
      </c>
      <c r="U433" s="147"/>
      <c r="V433" s="147"/>
      <c r="W433" s="147"/>
      <c r="X433" s="147"/>
      <c r="Y433" s="147"/>
      <c r="Z433" s="147"/>
      <c r="AA433" s="147"/>
      <c r="AB433" s="147"/>
      <c r="AC433" s="147"/>
      <c r="AD433" s="147"/>
      <c r="AE433" s="147"/>
      <c r="AR433" s="245" t="s">
        <v>252</v>
      </c>
      <c r="AT433" s="245" t="s">
        <v>189</v>
      </c>
      <c r="AU433" s="245" t="s">
        <v>86</v>
      </c>
      <c r="AY433" s="138" t="s">
        <v>187</v>
      </c>
      <c r="BE433" s="246">
        <f>IF(N433="základní",J433,0)</f>
        <v>0</v>
      </c>
      <c r="BF433" s="246">
        <f>IF(N433="snížená",J433,0)</f>
        <v>0</v>
      </c>
      <c r="BG433" s="246">
        <f>IF(N433="zákl. přenesená",J433,0)</f>
        <v>0</v>
      </c>
      <c r="BH433" s="246">
        <f>IF(N433="sníž. přenesená",J433,0)</f>
        <v>0</v>
      </c>
      <c r="BI433" s="246">
        <f>IF(N433="nulová",J433,0)</f>
        <v>0</v>
      </c>
      <c r="BJ433" s="138" t="s">
        <v>84</v>
      </c>
      <c r="BK433" s="246">
        <f>ROUND(I433*H433,2)</f>
        <v>0</v>
      </c>
      <c r="BL433" s="138" t="s">
        <v>252</v>
      </c>
      <c r="BM433" s="245" t="s">
        <v>1292</v>
      </c>
    </row>
    <row r="434" spans="1:65" s="151" customFormat="1" ht="21.75" customHeight="1">
      <c r="A434" s="147"/>
      <c r="B434" s="148"/>
      <c r="C434" s="233" t="s">
        <v>1293</v>
      </c>
      <c r="D434" s="233" t="s">
        <v>189</v>
      </c>
      <c r="E434" s="234" t="s">
        <v>1294</v>
      </c>
      <c r="F434" s="235" t="s">
        <v>1295</v>
      </c>
      <c r="G434" s="236" t="s">
        <v>192</v>
      </c>
      <c r="H434" s="237">
        <v>480.7</v>
      </c>
      <c r="I434" s="88"/>
      <c r="J434" s="238">
        <f>ROUND(I434*H434,2)</f>
        <v>0</v>
      </c>
      <c r="K434" s="239"/>
      <c r="L434" s="148"/>
      <c r="M434" s="240" t="s">
        <v>1</v>
      </c>
      <c r="N434" s="241" t="s">
        <v>42</v>
      </c>
      <c r="O434" s="242"/>
      <c r="P434" s="243">
        <f>O434*H434</f>
        <v>0</v>
      </c>
      <c r="Q434" s="243">
        <v>5.0000000000000001E-4</v>
      </c>
      <c r="R434" s="243">
        <f>Q434*H434</f>
        <v>0.24035000000000001</v>
      </c>
      <c r="S434" s="243">
        <v>0</v>
      </c>
      <c r="T434" s="244">
        <f>S434*H434</f>
        <v>0</v>
      </c>
      <c r="U434" s="147"/>
      <c r="V434" s="147"/>
      <c r="W434" s="147"/>
      <c r="X434" s="147"/>
      <c r="Y434" s="147"/>
      <c r="Z434" s="147"/>
      <c r="AA434" s="147"/>
      <c r="AB434" s="147"/>
      <c r="AC434" s="147"/>
      <c r="AD434" s="147"/>
      <c r="AE434" s="147"/>
      <c r="AR434" s="245" t="s">
        <v>252</v>
      </c>
      <c r="AT434" s="245" t="s">
        <v>189</v>
      </c>
      <c r="AU434" s="245" t="s">
        <v>86</v>
      </c>
      <c r="AY434" s="138" t="s">
        <v>187</v>
      </c>
      <c r="BE434" s="246">
        <f>IF(N434="základní",J434,0)</f>
        <v>0</v>
      </c>
      <c r="BF434" s="246">
        <f>IF(N434="snížená",J434,0)</f>
        <v>0</v>
      </c>
      <c r="BG434" s="246">
        <f>IF(N434="zákl. přenesená",J434,0)</f>
        <v>0</v>
      </c>
      <c r="BH434" s="246">
        <f>IF(N434="sníž. přenesená",J434,0)</f>
        <v>0</v>
      </c>
      <c r="BI434" s="246">
        <f>IF(N434="nulová",J434,0)</f>
        <v>0</v>
      </c>
      <c r="BJ434" s="138" t="s">
        <v>84</v>
      </c>
      <c r="BK434" s="246">
        <f>ROUND(I434*H434,2)</f>
        <v>0</v>
      </c>
      <c r="BL434" s="138" t="s">
        <v>252</v>
      </c>
      <c r="BM434" s="245" t="s">
        <v>1296</v>
      </c>
    </row>
    <row r="435" spans="1:65" s="151" customFormat="1" ht="33" customHeight="1">
      <c r="A435" s="147"/>
      <c r="B435" s="148"/>
      <c r="C435" s="233" t="s">
        <v>1297</v>
      </c>
      <c r="D435" s="233" t="s">
        <v>189</v>
      </c>
      <c r="E435" s="234" t="s">
        <v>1298</v>
      </c>
      <c r="F435" s="235" t="s">
        <v>1299</v>
      </c>
      <c r="G435" s="236" t="s">
        <v>192</v>
      </c>
      <c r="H435" s="237">
        <v>209</v>
      </c>
      <c r="I435" s="88"/>
      <c r="J435" s="238">
        <f>ROUND(I435*H435,2)</f>
        <v>0</v>
      </c>
      <c r="K435" s="239"/>
      <c r="L435" s="148"/>
      <c r="M435" s="240" t="s">
        <v>1</v>
      </c>
      <c r="N435" s="241" t="s">
        <v>42</v>
      </c>
      <c r="O435" s="242"/>
      <c r="P435" s="243">
        <f>O435*H435</f>
        <v>0</v>
      </c>
      <c r="Q435" s="243">
        <v>0</v>
      </c>
      <c r="R435" s="243">
        <f>Q435*H435</f>
        <v>0</v>
      </c>
      <c r="S435" s="243">
        <v>0</v>
      </c>
      <c r="T435" s="244">
        <f>S435*H435</f>
        <v>0</v>
      </c>
      <c r="U435" s="147"/>
      <c r="V435" s="147"/>
      <c r="W435" s="147"/>
      <c r="X435" s="147"/>
      <c r="Y435" s="147"/>
      <c r="Z435" s="147"/>
      <c r="AA435" s="147"/>
      <c r="AB435" s="147"/>
      <c r="AC435" s="147"/>
      <c r="AD435" s="147"/>
      <c r="AE435" s="147"/>
      <c r="AR435" s="245" t="s">
        <v>252</v>
      </c>
      <c r="AT435" s="245" t="s">
        <v>189</v>
      </c>
      <c r="AU435" s="245" t="s">
        <v>86</v>
      </c>
      <c r="AY435" s="138" t="s">
        <v>187</v>
      </c>
      <c r="BE435" s="246">
        <f>IF(N435="základní",J435,0)</f>
        <v>0</v>
      </c>
      <c r="BF435" s="246">
        <f>IF(N435="snížená",J435,0)</f>
        <v>0</v>
      </c>
      <c r="BG435" s="246">
        <f>IF(N435="zákl. přenesená",J435,0)</f>
        <v>0</v>
      </c>
      <c r="BH435" s="246">
        <f>IF(N435="sníž. přenesená",J435,0)</f>
        <v>0</v>
      </c>
      <c r="BI435" s="246">
        <f>IF(N435="nulová",J435,0)</f>
        <v>0</v>
      </c>
      <c r="BJ435" s="138" t="s">
        <v>84</v>
      </c>
      <c r="BK435" s="246">
        <f>ROUND(I435*H435,2)</f>
        <v>0</v>
      </c>
      <c r="BL435" s="138" t="s">
        <v>252</v>
      </c>
      <c r="BM435" s="245" t="s">
        <v>1300</v>
      </c>
    </row>
    <row r="436" spans="1:65" s="151" customFormat="1" ht="33" customHeight="1">
      <c r="A436" s="147"/>
      <c r="B436" s="148"/>
      <c r="C436" s="233" t="s">
        <v>1301</v>
      </c>
      <c r="D436" s="233" t="s">
        <v>189</v>
      </c>
      <c r="E436" s="234" t="s">
        <v>1302</v>
      </c>
      <c r="F436" s="235" t="s">
        <v>1303</v>
      </c>
      <c r="G436" s="236" t="s">
        <v>805</v>
      </c>
      <c r="H436" s="237">
        <v>1</v>
      </c>
      <c r="I436" s="88"/>
      <c r="J436" s="238">
        <f>ROUND(I436*H436,2)</f>
        <v>0</v>
      </c>
      <c r="K436" s="239"/>
      <c r="L436" s="148"/>
      <c r="M436" s="240" t="s">
        <v>1</v>
      </c>
      <c r="N436" s="241" t="s">
        <v>42</v>
      </c>
      <c r="O436" s="242"/>
      <c r="P436" s="243">
        <f>O436*H436</f>
        <v>0</v>
      </c>
      <c r="Q436" s="243">
        <v>0</v>
      </c>
      <c r="R436" s="243">
        <f>Q436*H436</f>
        <v>0</v>
      </c>
      <c r="S436" s="243">
        <v>0</v>
      </c>
      <c r="T436" s="244">
        <f>S436*H436</f>
        <v>0</v>
      </c>
      <c r="U436" s="147"/>
      <c r="V436" s="147"/>
      <c r="W436" s="147"/>
      <c r="X436" s="147"/>
      <c r="Y436" s="147"/>
      <c r="Z436" s="147"/>
      <c r="AA436" s="147"/>
      <c r="AB436" s="147"/>
      <c r="AC436" s="147"/>
      <c r="AD436" s="147"/>
      <c r="AE436" s="147"/>
      <c r="AR436" s="245" t="s">
        <v>252</v>
      </c>
      <c r="AT436" s="245" t="s">
        <v>189</v>
      </c>
      <c r="AU436" s="245" t="s">
        <v>86</v>
      </c>
      <c r="AY436" s="138" t="s">
        <v>187</v>
      </c>
      <c r="BE436" s="246">
        <f>IF(N436="základní",J436,0)</f>
        <v>0</v>
      </c>
      <c r="BF436" s="246">
        <f>IF(N436="snížená",J436,0)</f>
        <v>0</v>
      </c>
      <c r="BG436" s="246">
        <f>IF(N436="zákl. přenesená",J436,0)</f>
        <v>0</v>
      </c>
      <c r="BH436" s="246">
        <f>IF(N436="sníž. přenesená",J436,0)</f>
        <v>0</v>
      </c>
      <c r="BI436" s="246">
        <f>IF(N436="nulová",J436,0)</f>
        <v>0</v>
      </c>
      <c r="BJ436" s="138" t="s">
        <v>84</v>
      </c>
      <c r="BK436" s="246">
        <f>ROUND(I436*H436,2)</f>
        <v>0</v>
      </c>
      <c r="BL436" s="138" t="s">
        <v>252</v>
      </c>
      <c r="BM436" s="245" t="s">
        <v>1304</v>
      </c>
    </row>
    <row r="437" spans="1:65" s="220" customFormat="1" ht="22.9" customHeight="1">
      <c r="B437" s="221"/>
      <c r="D437" s="222" t="s">
        <v>76</v>
      </c>
      <c r="E437" s="231" t="s">
        <v>1305</v>
      </c>
      <c r="F437" s="231" t="s">
        <v>1306</v>
      </c>
      <c r="J437" s="232">
        <f>BK437</f>
        <v>0</v>
      </c>
      <c r="L437" s="221"/>
      <c r="M437" s="225"/>
      <c r="N437" s="226"/>
      <c r="O437" s="226"/>
      <c r="P437" s="227">
        <f>SUM(P438:P441)</f>
        <v>0</v>
      </c>
      <c r="Q437" s="226"/>
      <c r="R437" s="227">
        <f>SUM(R438:R441)</f>
        <v>1.0403068</v>
      </c>
      <c r="S437" s="226"/>
      <c r="T437" s="228">
        <f>SUM(T438:T441)</f>
        <v>0</v>
      </c>
      <c r="AR437" s="222" t="s">
        <v>86</v>
      </c>
      <c r="AT437" s="229" t="s">
        <v>76</v>
      </c>
      <c r="AU437" s="229" t="s">
        <v>84</v>
      </c>
      <c r="AY437" s="222" t="s">
        <v>187</v>
      </c>
      <c r="BK437" s="230">
        <f>SUM(BK438:BK441)</f>
        <v>0</v>
      </c>
    </row>
    <row r="438" spans="1:65" s="151" customFormat="1" ht="21.75" customHeight="1">
      <c r="A438" s="147"/>
      <c r="B438" s="148"/>
      <c r="C438" s="233" t="s">
        <v>1307</v>
      </c>
      <c r="D438" s="233" t="s">
        <v>189</v>
      </c>
      <c r="E438" s="234" t="s">
        <v>1308</v>
      </c>
      <c r="F438" s="235" t="s">
        <v>1309</v>
      </c>
      <c r="G438" s="236" t="s">
        <v>192</v>
      </c>
      <c r="H438" s="237">
        <v>871.85</v>
      </c>
      <c r="I438" s="88"/>
      <c r="J438" s="238">
        <f>ROUND(I438*H438,2)</f>
        <v>0</v>
      </c>
      <c r="K438" s="239"/>
      <c r="L438" s="148"/>
      <c r="M438" s="240" t="s">
        <v>1</v>
      </c>
      <c r="N438" s="241" t="s">
        <v>42</v>
      </c>
      <c r="O438" s="242"/>
      <c r="P438" s="243">
        <f>O438*H438</f>
        <v>0</v>
      </c>
      <c r="Q438" s="243">
        <v>2.0000000000000001E-4</v>
      </c>
      <c r="R438" s="243">
        <f>Q438*H438</f>
        <v>0.17437000000000002</v>
      </c>
      <c r="S438" s="243">
        <v>0</v>
      </c>
      <c r="T438" s="244">
        <f>S438*H438</f>
        <v>0</v>
      </c>
      <c r="U438" s="147"/>
      <c r="V438" s="147"/>
      <c r="W438" s="147"/>
      <c r="X438" s="147"/>
      <c r="Y438" s="147"/>
      <c r="Z438" s="147"/>
      <c r="AA438" s="147"/>
      <c r="AB438" s="147"/>
      <c r="AC438" s="147"/>
      <c r="AD438" s="147"/>
      <c r="AE438" s="147"/>
      <c r="AR438" s="245" t="s">
        <v>252</v>
      </c>
      <c r="AT438" s="245" t="s">
        <v>189</v>
      </c>
      <c r="AU438" s="245" t="s">
        <v>86</v>
      </c>
      <c r="AY438" s="138" t="s">
        <v>187</v>
      </c>
      <c r="BE438" s="246">
        <f>IF(N438="základní",J438,0)</f>
        <v>0</v>
      </c>
      <c r="BF438" s="246">
        <f>IF(N438="snížená",J438,0)</f>
        <v>0</v>
      </c>
      <c r="BG438" s="246">
        <f>IF(N438="zákl. přenesená",J438,0)</f>
        <v>0</v>
      </c>
      <c r="BH438" s="246">
        <f>IF(N438="sníž. přenesená",J438,0)</f>
        <v>0</v>
      </c>
      <c r="BI438" s="246">
        <f>IF(N438="nulová",J438,0)</f>
        <v>0</v>
      </c>
      <c r="BJ438" s="138" t="s">
        <v>84</v>
      </c>
      <c r="BK438" s="246">
        <f>ROUND(I438*H438,2)</f>
        <v>0</v>
      </c>
      <c r="BL438" s="138" t="s">
        <v>252</v>
      </c>
      <c r="BM438" s="245" t="s">
        <v>1310</v>
      </c>
    </row>
    <row r="439" spans="1:65" s="151" customFormat="1" ht="21.75" customHeight="1">
      <c r="A439" s="147"/>
      <c r="B439" s="148"/>
      <c r="C439" s="233" t="s">
        <v>1311</v>
      </c>
      <c r="D439" s="233" t="s">
        <v>189</v>
      </c>
      <c r="E439" s="234" t="s">
        <v>1312</v>
      </c>
      <c r="F439" s="235" t="s">
        <v>1313</v>
      </c>
      <c r="G439" s="236" t="s">
        <v>192</v>
      </c>
      <c r="H439" s="237">
        <v>1351.78</v>
      </c>
      <c r="I439" s="88"/>
      <c r="J439" s="238">
        <f>ROUND(I439*H439,2)</f>
        <v>0</v>
      </c>
      <c r="K439" s="239"/>
      <c r="L439" s="148"/>
      <c r="M439" s="240" t="s">
        <v>1</v>
      </c>
      <c r="N439" s="241" t="s">
        <v>42</v>
      </c>
      <c r="O439" s="242"/>
      <c r="P439" s="243">
        <f>O439*H439</f>
        <v>0</v>
      </c>
      <c r="Q439" s="243">
        <v>2.0000000000000001E-4</v>
      </c>
      <c r="R439" s="243">
        <f>Q439*H439</f>
        <v>0.27035599999999999</v>
      </c>
      <c r="S439" s="243">
        <v>0</v>
      </c>
      <c r="T439" s="244">
        <f>S439*H439</f>
        <v>0</v>
      </c>
      <c r="U439" s="147"/>
      <c r="V439" s="147"/>
      <c r="W439" s="147"/>
      <c r="X439" s="147"/>
      <c r="Y439" s="147"/>
      <c r="Z439" s="147"/>
      <c r="AA439" s="147"/>
      <c r="AB439" s="147"/>
      <c r="AC439" s="147"/>
      <c r="AD439" s="147"/>
      <c r="AE439" s="147"/>
      <c r="AR439" s="245" t="s">
        <v>252</v>
      </c>
      <c r="AT439" s="245" t="s">
        <v>189</v>
      </c>
      <c r="AU439" s="245" t="s">
        <v>86</v>
      </c>
      <c r="AY439" s="138" t="s">
        <v>187</v>
      </c>
      <c r="BE439" s="246">
        <f>IF(N439="základní",J439,0)</f>
        <v>0</v>
      </c>
      <c r="BF439" s="246">
        <f>IF(N439="snížená",J439,0)</f>
        <v>0</v>
      </c>
      <c r="BG439" s="246">
        <f>IF(N439="zákl. přenesená",J439,0)</f>
        <v>0</v>
      </c>
      <c r="BH439" s="246">
        <f>IF(N439="sníž. přenesená",J439,0)</f>
        <v>0</v>
      </c>
      <c r="BI439" s="246">
        <f>IF(N439="nulová",J439,0)</f>
        <v>0</v>
      </c>
      <c r="BJ439" s="138" t="s">
        <v>84</v>
      </c>
      <c r="BK439" s="246">
        <f>ROUND(I439*H439,2)</f>
        <v>0</v>
      </c>
      <c r="BL439" s="138" t="s">
        <v>252</v>
      </c>
      <c r="BM439" s="245" t="s">
        <v>1314</v>
      </c>
    </row>
    <row r="440" spans="1:65" s="151" customFormat="1" ht="33" customHeight="1">
      <c r="A440" s="147"/>
      <c r="B440" s="148"/>
      <c r="C440" s="233" t="s">
        <v>1315</v>
      </c>
      <c r="D440" s="233" t="s">
        <v>189</v>
      </c>
      <c r="E440" s="234" t="s">
        <v>1316</v>
      </c>
      <c r="F440" s="235" t="s">
        <v>1317</v>
      </c>
      <c r="G440" s="236" t="s">
        <v>192</v>
      </c>
      <c r="H440" s="237">
        <v>1351.78</v>
      </c>
      <c r="I440" s="88"/>
      <c r="J440" s="238">
        <f>ROUND(I440*H440,2)</f>
        <v>0</v>
      </c>
      <c r="K440" s="239"/>
      <c r="L440" s="148"/>
      <c r="M440" s="240" t="s">
        <v>1</v>
      </c>
      <c r="N440" s="241" t="s">
        <v>42</v>
      </c>
      <c r="O440" s="242"/>
      <c r="P440" s="243">
        <f>O440*H440</f>
        <v>0</v>
      </c>
      <c r="Q440" s="243">
        <v>2.5999999999999998E-4</v>
      </c>
      <c r="R440" s="243">
        <f>Q440*H440</f>
        <v>0.35146279999999996</v>
      </c>
      <c r="S440" s="243">
        <v>0</v>
      </c>
      <c r="T440" s="244">
        <f>S440*H440</f>
        <v>0</v>
      </c>
      <c r="U440" s="147"/>
      <c r="V440" s="147"/>
      <c r="W440" s="147"/>
      <c r="X440" s="147"/>
      <c r="Y440" s="147"/>
      <c r="Z440" s="147"/>
      <c r="AA440" s="147"/>
      <c r="AB440" s="147"/>
      <c r="AC440" s="147"/>
      <c r="AD440" s="147"/>
      <c r="AE440" s="147"/>
      <c r="AR440" s="245" t="s">
        <v>252</v>
      </c>
      <c r="AT440" s="245" t="s">
        <v>189</v>
      </c>
      <c r="AU440" s="245" t="s">
        <v>86</v>
      </c>
      <c r="AY440" s="138" t="s">
        <v>187</v>
      </c>
      <c r="BE440" s="246">
        <f>IF(N440="základní",J440,0)</f>
        <v>0</v>
      </c>
      <c r="BF440" s="246">
        <f>IF(N440="snížená",J440,0)</f>
        <v>0</v>
      </c>
      <c r="BG440" s="246">
        <f>IF(N440="zákl. přenesená",J440,0)</f>
        <v>0</v>
      </c>
      <c r="BH440" s="246">
        <f>IF(N440="sníž. přenesená",J440,0)</f>
        <v>0</v>
      </c>
      <c r="BI440" s="246">
        <f>IF(N440="nulová",J440,0)</f>
        <v>0</v>
      </c>
      <c r="BJ440" s="138" t="s">
        <v>84</v>
      </c>
      <c r="BK440" s="246">
        <f>ROUND(I440*H440,2)</f>
        <v>0</v>
      </c>
      <c r="BL440" s="138" t="s">
        <v>252</v>
      </c>
      <c r="BM440" s="245" t="s">
        <v>1318</v>
      </c>
    </row>
    <row r="441" spans="1:65" s="151" customFormat="1" ht="21.75" customHeight="1">
      <c r="A441" s="147"/>
      <c r="B441" s="148"/>
      <c r="C441" s="233" t="s">
        <v>1319</v>
      </c>
      <c r="D441" s="233" t="s">
        <v>189</v>
      </c>
      <c r="E441" s="234" t="s">
        <v>1320</v>
      </c>
      <c r="F441" s="235" t="s">
        <v>1321</v>
      </c>
      <c r="G441" s="236" t="s">
        <v>192</v>
      </c>
      <c r="H441" s="237">
        <v>871.85</v>
      </c>
      <c r="I441" s="88"/>
      <c r="J441" s="238">
        <f>ROUND(I441*H441,2)</f>
        <v>0</v>
      </c>
      <c r="K441" s="239"/>
      <c r="L441" s="148"/>
      <c r="M441" s="240" t="s">
        <v>1</v>
      </c>
      <c r="N441" s="241" t="s">
        <v>42</v>
      </c>
      <c r="O441" s="242"/>
      <c r="P441" s="243">
        <f>O441*H441</f>
        <v>0</v>
      </c>
      <c r="Q441" s="243">
        <v>2.7999999999999998E-4</v>
      </c>
      <c r="R441" s="243">
        <f>Q441*H441</f>
        <v>0.24411799999999997</v>
      </c>
      <c r="S441" s="243">
        <v>0</v>
      </c>
      <c r="T441" s="244">
        <f>S441*H441</f>
        <v>0</v>
      </c>
      <c r="U441" s="147"/>
      <c r="V441" s="147"/>
      <c r="W441" s="147"/>
      <c r="X441" s="147"/>
      <c r="Y441" s="147"/>
      <c r="Z441" s="147"/>
      <c r="AA441" s="147"/>
      <c r="AB441" s="147"/>
      <c r="AC441" s="147"/>
      <c r="AD441" s="147"/>
      <c r="AE441" s="147"/>
      <c r="AR441" s="245" t="s">
        <v>252</v>
      </c>
      <c r="AT441" s="245" t="s">
        <v>189</v>
      </c>
      <c r="AU441" s="245" t="s">
        <v>86</v>
      </c>
      <c r="AY441" s="138" t="s">
        <v>187</v>
      </c>
      <c r="BE441" s="246">
        <f>IF(N441="základní",J441,0)</f>
        <v>0</v>
      </c>
      <c r="BF441" s="246">
        <f>IF(N441="snížená",J441,0)</f>
        <v>0</v>
      </c>
      <c r="BG441" s="246">
        <f>IF(N441="zákl. přenesená",J441,0)</f>
        <v>0</v>
      </c>
      <c r="BH441" s="246">
        <f>IF(N441="sníž. přenesená",J441,0)</f>
        <v>0</v>
      </c>
      <c r="BI441" s="246">
        <f>IF(N441="nulová",J441,0)</f>
        <v>0</v>
      </c>
      <c r="BJ441" s="138" t="s">
        <v>84</v>
      </c>
      <c r="BK441" s="246">
        <f>ROUND(I441*H441,2)</f>
        <v>0</v>
      </c>
      <c r="BL441" s="138" t="s">
        <v>252</v>
      </c>
      <c r="BM441" s="245" t="s">
        <v>1322</v>
      </c>
    </row>
    <row r="442" spans="1:65" s="220" customFormat="1" ht="22.9" customHeight="1">
      <c r="B442" s="221"/>
      <c r="D442" s="222" t="s">
        <v>76</v>
      </c>
      <c r="E442" s="231" t="s">
        <v>1323</v>
      </c>
      <c r="F442" s="231" t="s">
        <v>1324</v>
      </c>
      <c r="J442" s="232">
        <f>BK442</f>
        <v>0</v>
      </c>
      <c r="L442" s="221"/>
      <c r="M442" s="225"/>
      <c r="N442" s="226"/>
      <c r="O442" s="226"/>
      <c r="P442" s="227">
        <f>P443</f>
        <v>0</v>
      </c>
      <c r="Q442" s="226"/>
      <c r="R442" s="227">
        <f>R443</f>
        <v>0</v>
      </c>
      <c r="S442" s="226"/>
      <c r="T442" s="228">
        <f>T443</f>
        <v>1.3049999999999999</v>
      </c>
      <c r="AR442" s="222" t="s">
        <v>86</v>
      </c>
      <c r="AT442" s="229" t="s">
        <v>76</v>
      </c>
      <c r="AU442" s="229" t="s">
        <v>84</v>
      </c>
      <c r="AY442" s="222" t="s">
        <v>187</v>
      </c>
      <c r="BK442" s="230">
        <f>BK443</f>
        <v>0</v>
      </c>
    </row>
    <row r="443" spans="1:65" s="151" customFormat="1" ht="21.75" customHeight="1">
      <c r="A443" s="147"/>
      <c r="B443" s="148"/>
      <c r="C443" s="233" t="s">
        <v>1325</v>
      </c>
      <c r="D443" s="233" t="s">
        <v>189</v>
      </c>
      <c r="E443" s="234" t="s">
        <v>1326</v>
      </c>
      <c r="F443" s="235" t="s">
        <v>1327</v>
      </c>
      <c r="G443" s="236" t="s">
        <v>192</v>
      </c>
      <c r="H443" s="237">
        <v>65.25</v>
      </c>
      <c r="I443" s="88"/>
      <c r="J443" s="238">
        <f>ROUND(I443*H443,2)</f>
        <v>0</v>
      </c>
      <c r="K443" s="239"/>
      <c r="L443" s="148"/>
      <c r="M443" s="240" t="s">
        <v>1</v>
      </c>
      <c r="N443" s="241" t="s">
        <v>42</v>
      </c>
      <c r="O443" s="242"/>
      <c r="P443" s="243">
        <f>O443*H443</f>
        <v>0</v>
      </c>
      <c r="Q443" s="243">
        <v>0</v>
      </c>
      <c r="R443" s="243">
        <f>Q443*H443</f>
        <v>0</v>
      </c>
      <c r="S443" s="243">
        <v>0.02</v>
      </c>
      <c r="T443" s="244">
        <f>S443*H443</f>
        <v>1.3049999999999999</v>
      </c>
      <c r="U443" s="147"/>
      <c r="V443" s="147"/>
      <c r="W443" s="147"/>
      <c r="X443" s="147"/>
      <c r="Y443" s="147"/>
      <c r="Z443" s="147"/>
      <c r="AA443" s="147"/>
      <c r="AB443" s="147"/>
      <c r="AC443" s="147"/>
      <c r="AD443" s="147"/>
      <c r="AE443" s="147"/>
      <c r="AR443" s="245" t="s">
        <v>252</v>
      </c>
      <c r="AT443" s="245" t="s">
        <v>189</v>
      </c>
      <c r="AU443" s="245" t="s">
        <v>86</v>
      </c>
      <c r="AY443" s="138" t="s">
        <v>187</v>
      </c>
      <c r="BE443" s="246">
        <f>IF(N443="základní",J443,0)</f>
        <v>0</v>
      </c>
      <c r="BF443" s="246">
        <f>IF(N443="snížená",J443,0)</f>
        <v>0</v>
      </c>
      <c r="BG443" s="246">
        <f>IF(N443="zákl. přenesená",J443,0)</f>
        <v>0</v>
      </c>
      <c r="BH443" s="246">
        <f>IF(N443="sníž. přenesená",J443,0)</f>
        <v>0</v>
      </c>
      <c r="BI443" s="246">
        <f>IF(N443="nulová",J443,0)</f>
        <v>0</v>
      </c>
      <c r="BJ443" s="138" t="s">
        <v>84</v>
      </c>
      <c r="BK443" s="246">
        <f>ROUND(I443*H443,2)</f>
        <v>0</v>
      </c>
      <c r="BL443" s="138" t="s">
        <v>252</v>
      </c>
      <c r="BM443" s="245" t="s">
        <v>1328</v>
      </c>
    </row>
    <row r="444" spans="1:65" s="220" customFormat="1" ht="22.9" customHeight="1">
      <c r="B444" s="221"/>
      <c r="D444" s="222" t="s">
        <v>76</v>
      </c>
      <c r="E444" s="231" t="s">
        <v>1329</v>
      </c>
      <c r="F444" s="231" t="s">
        <v>1330</v>
      </c>
      <c r="J444" s="232">
        <f>BK444</f>
        <v>0</v>
      </c>
      <c r="L444" s="221"/>
      <c r="M444" s="225"/>
      <c r="N444" s="226"/>
      <c r="O444" s="226"/>
      <c r="P444" s="227">
        <f>SUM(P445:P448)</f>
        <v>0</v>
      </c>
      <c r="Q444" s="226"/>
      <c r="R444" s="227">
        <f>SUM(R445:R448)</f>
        <v>0.10595</v>
      </c>
      <c r="S444" s="226"/>
      <c r="T444" s="228">
        <f>SUM(T445:T448)</f>
        <v>0</v>
      </c>
      <c r="AR444" s="222" t="s">
        <v>86</v>
      </c>
      <c r="AT444" s="229" t="s">
        <v>76</v>
      </c>
      <c r="AU444" s="229" t="s">
        <v>84</v>
      </c>
      <c r="AY444" s="222" t="s">
        <v>187</v>
      </c>
      <c r="BK444" s="230">
        <f>SUM(BK445:BK448)</f>
        <v>0</v>
      </c>
    </row>
    <row r="445" spans="1:65" s="151" customFormat="1" ht="21.75" customHeight="1">
      <c r="A445" s="147"/>
      <c r="B445" s="148"/>
      <c r="C445" s="233" t="s">
        <v>1331</v>
      </c>
      <c r="D445" s="233" t="s">
        <v>189</v>
      </c>
      <c r="E445" s="234" t="s">
        <v>1332</v>
      </c>
      <c r="F445" s="235" t="s">
        <v>1333</v>
      </c>
      <c r="G445" s="236" t="s">
        <v>192</v>
      </c>
      <c r="H445" s="237">
        <v>65</v>
      </c>
      <c r="I445" s="88"/>
      <c r="J445" s="238">
        <f>ROUND(I445*H445,2)</f>
        <v>0</v>
      </c>
      <c r="K445" s="239"/>
      <c r="L445" s="148"/>
      <c r="M445" s="240" t="s">
        <v>1</v>
      </c>
      <c r="N445" s="241" t="s">
        <v>42</v>
      </c>
      <c r="O445" s="242"/>
      <c r="P445" s="243">
        <f>O445*H445</f>
        <v>0</v>
      </c>
      <c r="Q445" s="243">
        <v>0</v>
      </c>
      <c r="R445" s="243">
        <f>Q445*H445</f>
        <v>0</v>
      </c>
      <c r="S445" s="243">
        <v>0</v>
      </c>
      <c r="T445" s="244">
        <f>S445*H445</f>
        <v>0</v>
      </c>
      <c r="U445" s="147"/>
      <c r="V445" s="147"/>
      <c r="W445" s="147"/>
      <c r="X445" s="147"/>
      <c r="Y445" s="147"/>
      <c r="Z445" s="147"/>
      <c r="AA445" s="147"/>
      <c r="AB445" s="147"/>
      <c r="AC445" s="147"/>
      <c r="AD445" s="147"/>
      <c r="AE445" s="147"/>
      <c r="AR445" s="245" t="s">
        <v>252</v>
      </c>
      <c r="AT445" s="245" t="s">
        <v>189</v>
      </c>
      <c r="AU445" s="245" t="s">
        <v>86</v>
      </c>
      <c r="AY445" s="138" t="s">
        <v>187</v>
      </c>
      <c r="BE445" s="246">
        <f>IF(N445="základní",J445,0)</f>
        <v>0</v>
      </c>
      <c r="BF445" s="246">
        <f>IF(N445="snížená",J445,0)</f>
        <v>0</v>
      </c>
      <c r="BG445" s="246">
        <f>IF(N445="zákl. přenesená",J445,0)</f>
        <v>0</v>
      </c>
      <c r="BH445" s="246">
        <f>IF(N445="sníž. přenesená",J445,0)</f>
        <v>0</v>
      </c>
      <c r="BI445" s="246">
        <f>IF(N445="nulová",J445,0)</f>
        <v>0</v>
      </c>
      <c r="BJ445" s="138" t="s">
        <v>84</v>
      </c>
      <c r="BK445" s="246">
        <f>ROUND(I445*H445,2)</f>
        <v>0</v>
      </c>
      <c r="BL445" s="138" t="s">
        <v>252</v>
      </c>
      <c r="BM445" s="245" t="s">
        <v>1334</v>
      </c>
    </row>
    <row r="446" spans="1:65" s="151" customFormat="1" ht="21.75" customHeight="1">
      <c r="A446" s="147"/>
      <c r="B446" s="148"/>
      <c r="C446" s="233" t="s">
        <v>1335</v>
      </c>
      <c r="D446" s="233" t="s">
        <v>189</v>
      </c>
      <c r="E446" s="234" t="s">
        <v>1336</v>
      </c>
      <c r="F446" s="235" t="s">
        <v>1337</v>
      </c>
      <c r="G446" s="236" t="s">
        <v>192</v>
      </c>
      <c r="H446" s="237">
        <v>65</v>
      </c>
      <c r="I446" s="88"/>
      <c r="J446" s="238">
        <f>ROUND(I446*H446,2)</f>
        <v>0</v>
      </c>
      <c r="K446" s="239"/>
      <c r="L446" s="148"/>
      <c r="M446" s="240" t="s">
        <v>1</v>
      </c>
      <c r="N446" s="241" t="s">
        <v>42</v>
      </c>
      <c r="O446" s="242"/>
      <c r="P446" s="243">
        <f>O446*H446</f>
        <v>0</v>
      </c>
      <c r="Q446" s="243">
        <v>5.2999999999999998E-4</v>
      </c>
      <c r="R446" s="243">
        <f>Q446*H446</f>
        <v>3.4450000000000001E-2</v>
      </c>
      <c r="S446" s="243">
        <v>0</v>
      </c>
      <c r="T446" s="244">
        <f>S446*H446</f>
        <v>0</v>
      </c>
      <c r="U446" s="147"/>
      <c r="V446" s="147"/>
      <c r="W446" s="147"/>
      <c r="X446" s="147"/>
      <c r="Y446" s="147"/>
      <c r="Z446" s="147"/>
      <c r="AA446" s="147"/>
      <c r="AB446" s="147"/>
      <c r="AC446" s="147"/>
      <c r="AD446" s="147"/>
      <c r="AE446" s="147"/>
      <c r="AR446" s="245" t="s">
        <v>252</v>
      </c>
      <c r="AT446" s="245" t="s">
        <v>189</v>
      </c>
      <c r="AU446" s="245" t="s">
        <v>86</v>
      </c>
      <c r="AY446" s="138" t="s">
        <v>187</v>
      </c>
      <c r="BE446" s="246">
        <f>IF(N446="základní",J446,0)</f>
        <v>0</v>
      </c>
      <c r="BF446" s="246">
        <f>IF(N446="snížená",J446,0)</f>
        <v>0</v>
      </c>
      <c r="BG446" s="246">
        <f>IF(N446="zákl. přenesená",J446,0)</f>
        <v>0</v>
      </c>
      <c r="BH446" s="246">
        <f>IF(N446="sníž. přenesená",J446,0)</f>
        <v>0</v>
      </c>
      <c r="BI446" s="246">
        <f>IF(N446="nulová",J446,0)</f>
        <v>0</v>
      </c>
      <c r="BJ446" s="138" t="s">
        <v>84</v>
      </c>
      <c r="BK446" s="246">
        <f>ROUND(I446*H446,2)</f>
        <v>0</v>
      </c>
      <c r="BL446" s="138" t="s">
        <v>252</v>
      </c>
      <c r="BM446" s="245" t="s">
        <v>1338</v>
      </c>
    </row>
    <row r="447" spans="1:65" s="151" customFormat="1" ht="21.75" customHeight="1">
      <c r="A447" s="147"/>
      <c r="B447" s="148"/>
      <c r="C447" s="233" t="s">
        <v>1339</v>
      </c>
      <c r="D447" s="233" t="s">
        <v>189</v>
      </c>
      <c r="E447" s="234" t="s">
        <v>1340</v>
      </c>
      <c r="F447" s="235" t="s">
        <v>1341</v>
      </c>
      <c r="G447" s="236" t="s">
        <v>192</v>
      </c>
      <c r="H447" s="237">
        <v>65</v>
      </c>
      <c r="I447" s="88"/>
      <c r="J447" s="238">
        <f>ROUND(I447*H447,2)</f>
        <v>0</v>
      </c>
      <c r="K447" s="239"/>
      <c r="L447" s="148"/>
      <c r="M447" s="240" t="s">
        <v>1</v>
      </c>
      <c r="N447" s="241" t="s">
        <v>42</v>
      </c>
      <c r="O447" s="242"/>
      <c r="P447" s="243">
        <f>O447*H447</f>
        <v>0</v>
      </c>
      <c r="Q447" s="243">
        <v>5.9000000000000003E-4</v>
      </c>
      <c r="R447" s="243">
        <f>Q447*H447</f>
        <v>3.8350000000000002E-2</v>
      </c>
      <c r="S447" s="243">
        <v>0</v>
      </c>
      <c r="T447" s="244">
        <f>S447*H447</f>
        <v>0</v>
      </c>
      <c r="U447" s="147"/>
      <c r="V447" s="147"/>
      <c r="W447" s="147"/>
      <c r="X447" s="147"/>
      <c r="Y447" s="147"/>
      <c r="Z447" s="147"/>
      <c r="AA447" s="147"/>
      <c r="AB447" s="147"/>
      <c r="AC447" s="147"/>
      <c r="AD447" s="147"/>
      <c r="AE447" s="147"/>
      <c r="AR447" s="245" t="s">
        <v>252</v>
      </c>
      <c r="AT447" s="245" t="s">
        <v>189</v>
      </c>
      <c r="AU447" s="245" t="s">
        <v>86</v>
      </c>
      <c r="AY447" s="138" t="s">
        <v>187</v>
      </c>
      <c r="BE447" s="246">
        <f>IF(N447="základní",J447,0)</f>
        <v>0</v>
      </c>
      <c r="BF447" s="246">
        <f>IF(N447="snížená",J447,0)</f>
        <v>0</v>
      </c>
      <c r="BG447" s="246">
        <f>IF(N447="zákl. přenesená",J447,0)</f>
        <v>0</v>
      </c>
      <c r="BH447" s="246">
        <f>IF(N447="sníž. přenesená",J447,0)</f>
        <v>0</v>
      </c>
      <c r="BI447" s="246">
        <f>IF(N447="nulová",J447,0)</f>
        <v>0</v>
      </c>
      <c r="BJ447" s="138" t="s">
        <v>84</v>
      </c>
      <c r="BK447" s="246">
        <f>ROUND(I447*H447,2)</f>
        <v>0</v>
      </c>
      <c r="BL447" s="138" t="s">
        <v>252</v>
      </c>
      <c r="BM447" s="245" t="s">
        <v>1342</v>
      </c>
    </row>
    <row r="448" spans="1:65" s="151" customFormat="1" ht="21.75" customHeight="1">
      <c r="A448" s="147"/>
      <c r="B448" s="148"/>
      <c r="C448" s="233" t="s">
        <v>1343</v>
      </c>
      <c r="D448" s="233" t="s">
        <v>189</v>
      </c>
      <c r="E448" s="234" t="s">
        <v>1344</v>
      </c>
      <c r="F448" s="235" t="s">
        <v>1345</v>
      </c>
      <c r="G448" s="236" t="s">
        <v>192</v>
      </c>
      <c r="H448" s="237">
        <v>65</v>
      </c>
      <c r="I448" s="88"/>
      <c r="J448" s="238">
        <f>ROUND(I448*H448,2)</f>
        <v>0</v>
      </c>
      <c r="K448" s="239"/>
      <c r="L448" s="148"/>
      <c r="M448" s="257" t="s">
        <v>1</v>
      </c>
      <c r="N448" s="258" t="s">
        <v>42</v>
      </c>
      <c r="O448" s="259"/>
      <c r="P448" s="260">
        <f>O448*H448</f>
        <v>0</v>
      </c>
      <c r="Q448" s="260">
        <v>5.1000000000000004E-4</v>
      </c>
      <c r="R448" s="260">
        <f>Q448*H448</f>
        <v>3.3149999999999999E-2</v>
      </c>
      <c r="S448" s="260">
        <v>0</v>
      </c>
      <c r="T448" s="261">
        <f>S448*H448</f>
        <v>0</v>
      </c>
      <c r="U448" s="147"/>
      <c r="V448" s="147"/>
      <c r="W448" s="147"/>
      <c r="X448" s="147"/>
      <c r="Y448" s="147"/>
      <c r="Z448" s="147"/>
      <c r="AA448" s="147"/>
      <c r="AB448" s="147"/>
      <c r="AC448" s="147"/>
      <c r="AD448" s="147"/>
      <c r="AE448" s="147"/>
      <c r="AR448" s="245" t="s">
        <v>252</v>
      </c>
      <c r="AT448" s="245" t="s">
        <v>189</v>
      </c>
      <c r="AU448" s="245" t="s">
        <v>86</v>
      </c>
      <c r="AY448" s="138" t="s">
        <v>187</v>
      </c>
      <c r="BE448" s="246">
        <f>IF(N448="základní",J448,0)</f>
        <v>0</v>
      </c>
      <c r="BF448" s="246">
        <f>IF(N448="snížená",J448,0)</f>
        <v>0</v>
      </c>
      <c r="BG448" s="246">
        <f>IF(N448="zákl. přenesená",J448,0)</f>
        <v>0</v>
      </c>
      <c r="BH448" s="246">
        <f>IF(N448="sníž. přenesená",J448,0)</f>
        <v>0</v>
      </c>
      <c r="BI448" s="246">
        <f>IF(N448="nulová",J448,0)</f>
        <v>0</v>
      </c>
      <c r="BJ448" s="138" t="s">
        <v>84</v>
      </c>
      <c r="BK448" s="246">
        <f>ROUND(I448*H448,2)</f>
        <v>0</v>
      </c>
      <c r="BL448" s="138" t="s">
        <v>252</v>
      </c>
      <c r="BM448" s="245" t="s">
        <v>1346</v>
      </c>
    </row>
    <row r="449" spans="1:31" s="151" customFormat="1" ht="6.95" customHeight="1">
      <c r="A449" s="147"/>
      <c r="B449" s="184"/>
      <c r="C449" s="185"/>
      <c r="D449" s="185"/>
      <c r="E449" s="185"/>
      <c r="F449" s="185"/>
      <c r="G449" s="185"/>
      <c r="H449" s="185"/>
      <c r="I449" s="185"/>
      <c r="J449" s="185"/>
      <c r="K449" s="185"/>
      <c r="L449" s="148"/>
      <c r="M449" s="147"/>
      <c r="O449" s="147"/>
      <c r="P449" s="147"/>
      <c r="Q449" s="147"/>
      <c r="R449" s="147"/>
      <c r="S449" s="147"/>
      <c r="T449" s="147"/>
      <c r="U449" s="147"/>
      <c r="V449" s="147"/>
      <c r="W449" s="147"/>
      <c r="X449" s="147"/>
      <c r="Y449" s="147"/>
      <c r="Z449" s="147"/>
      <c r="AA449" s="147"/>
      <c r="AB449" s="147"/>
      <c r="AC449" s="147"/>
      <c r="AD449" s="147"/>
      <c r="AE449" s="147"/>
    </row>
  </sheetData>
  <sheetProtection algorithmName="SHA-512" hashValue="WCkvN697PGuv9j3laaW+7fukVzbc8RK/E1HwgtfXxbMjdrmaDY8XUtLatM07AgBlRx023vtsjMbh8PNFkiSl6Q==" saltValue="qsqk1KqsDnJHOWCDY0WpUg==" spinCount="100000" sheet="1" objects="1" scenarios="1"/>
  <autoFilter ref="C144:K448"/>
  <mergeCells count="12">
    <mergeCell ref="E137:H137"/>
    <mergeCell ref="L2:V2"/>
    <mergeCell ref="E85:H85"/>
    <mergeCell ref="E87:H87"/>
    <mergeCell ref="E89:H89"/>
    <mergeCell ref="E133:H133"/>
    <mergeCell ref="E135:H13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8"/>
  <sheetViews>
    <sheetView showGridLines="0" topLeftCell="A115" workbookViewId="0">
      <selection activeCell="I142" sqref="I142"/>
    </sheetView>
  </sheetViews>
  <sheetFormatPr defaultRowHeight="15"/>
  <cols>
    <col min="1" max="1" width="8.33203125" style="135" customWidth="1"/>
    <col min="2" max="2" width="1.1640625" style="135" customWidth="1"/>
    <col min="3" max="3" width="4.1640625" style="135" customWidth="1"/>
    <col min="4" max="4" width="4.33203125" style="135" customWidth="1"/>
    <col min="5" max="5" width="17.1640625" style="135" customWidth="1"/>
    <col min="6" max="6" width="50.83203125" style="135" customWidth="1"/>
    <col min="7" max="7" width="7.5" style="135" customWidth="1"/>
    <col min="8" max="8" width="14" style="135" customWidth="1"/>
    <col min="9" max="9" width="15.83203125" style="135" customWidth="1"/>
    <col min="10" max="10" width="22.33203125" style="135" customWidth="1"/>
    <col min="11" max="11" width="22.33203125" style="135" hidden="1" customWidth="1"/>
    <col min="12" max="12" width="9.33203125" style="135" customWidth="1"/>
    <col min="13" max="13" width="10.83203125" style="135" hidden="1" customWidth="1"/>
    <col min="14" max="14" width="9.33203125" style="135" hidden="1"/>
    <col min="15" max="20" width="14.1640625" style="135" hidden="1" customWidth="1"/>
    <col min="21" max="21" width="16.33203125" style="135" hidden="1" customWidth="1"/>
    <col min="22" max="22" width="12.33203125" style="135" customWidth="1"/>
    <col min="23" max="23" width="16.33203125" style="135" customWidth="1"/>
    <col min="24" max="24" width="12.33203125" style="135" customWidth="1"/>
    <col min="25" max="25" width="15" style="135" customWidth="1"/>
    <col min="26" max="26" width="11" style="135" customWidth="1"/>
    <col min="27" max="27" width="15" style="135" customWidth="1"/>
    <col min="28" max="28" width="16.33203125" style="135" customWidth="1"/>
    <col min="29" max="29" width="11" style="135" customWidth="1"/>
    <col min="30" max="30" width="15" style="135" customWidth="1"/>
    <col min="31" max="31" width="16.33203125" style="135" customWidth="1"/>
    <col min="32" max="43" width="9.33203125" style="135"/>
    <col min="44" max="65" width="9.33203125" style="135" hidden="1"/>
    <col min="66" max="16384" width="9.33203125" style="135"/>
  </cols>
  <sheetData>
    <row r="2" spans="1:46" ht="36.950000000000003" customHeight="1">
      <c r="L2" s="136" t="s">
        <v>5</v>
      </c>
      <c r="M2" s="137"/>
      <c r="N2" s="137"/>
      <c r="O2" s="137"/>
      <c r="P2" s="137"/>
      <c r="Q2" s="137"/>
      <c r="R2" s="137"/>
      <c r="S2" s="137"/>
      <c r="T2" s="137"/>
      <c r="U2" s="137"/>
      <c r="V2" s="137"/>
      <c r="AT2" s="138" t="s">
        <v>94</v>
      </c>
    </row>
    <row r="3" spans="1:46" ht="6.95" hidden="1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1"/>
      <c r="AT3" s="138" t="s">
        <v>86</v>
      </c>
    </row>
    <row r="4" spans="1:46" ht="24.95" hidden="1" customHeight="1">
      <c r="B4" s="141"/>
      <c r="D4" s="142" t="s">
        <v>137</v>
      </c>
      <c r="L4" s="141"/>
      <c r="M4" s="143" t="s">
        <v>10</v>
      </c>
      <c r="AT4" s="138" t="s">
        <v>3</v>
      </c>
    </row>
    <row r="5" spans="1:46" ht="6.95" hidden="1" customHeight="1">
      <c r="B5" s="141"/>
      <c r="L5" s="141"/>
    </row>
    <row r="6" spans="1:46" ht="12" hidden="1" customHeight="1">
      <c r="B6" s="141"/>
      <c r="D6" s="144" t="s">
        <v>16</v>
      </c>
      <c r="L6" s="141"/>
    </row>
    <row r="7" spans="1:46" ht="16.5" hidden="1" customHeight="1">
      <c r="B7" s="141"/>
      <c r="E7" s="145" t="str">
        <f>'Rekapitulace stavby'!K6</f>
        <v>Rekonstrukce měnírny Sad Boženy Němcové</v>
      </c>
      <c r="F7" s="146"/>
      <c r="G7" s="146"/>
      <c r="H7" s="146"/>
      <c r="L7" s="141"/>
    </row>
    <row r="8" spans="1:46" ht="12" hidden="1" customHeight="1">
      <c r="B8" s="141"/>
      <c r="D8" s="144" t="s">
        <v>138</v>
      </c>
      <c r="L8" s="141"/>
    </row>
    <row r="9" spans="1:46" s="151" customFormat="1" ht="16.5" hidden="1" customHeight="1">
      <c r="A9" s="147"/>
      <c r="B9" s="148"/>
      <c r="C9" s="147"/>
      <c r="D9" s="147"/>
      <c r="E9" s="145" t="s">
        <v>139</v>
      </c>
      <c r="F9" s="149"/>
      <c r="G9" s="149"/>
      <c r="H9" s="149"/>
      <c r="I9" s="147"/>
      <c r="J9" s="147"/>
      <c r="K9" s="147"/>
      <c r="L9" s="150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</row>
    <row r="10" spans="1:46" s="151" customFormat="1" ht="12" hidden="1" customHeight="1">
      <c r="A10" s="147"/>
      <c r="B10" s="148"/>
      <c r="C10" s="147"/>
      <c r="D10" s="144" t="s">
        <v>140</v>
      </c>
      <c r="E10" s="147"/>
      <c r="F10" s="147"/>
      <c r="G10" s="147"/>
      <c r="H10" s="147"/>
      <c r="I10" s="147"/>
      <c r="J10" s="147"/>
      <c r="K10" s="147"/>
      <c r="L10" s="150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</row>
    <row r="11" spans="1:46" s="151" customFormat="1" ht="30" hidden="1" customHeight="1">
      <c r="A11" s="147"/>
      <c r="B11" s="148"/>
      <c r="C11" s="147"/>
      <c r="D11" s="147"/>
      <c r="E11" s="152" t="s">
        <v>1347</v>
      </c>
      <c r="F11" s="149"/>
      <c r="G11" s="149"/>
      <c r="H11" s="149"/>
      <c r="I11" s="147"/>
      <c r="J11" s="147"/>
      <c r="K11" s="147"/>
      <c r="L11" s="150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</row>
    <row r="12" spans="1:46" s="151" customFormat="1" ht="11.25" hidden="1">
      <c r="A12" s="147"/>
      <c r="B12" s="148"/>
      <c r="C12" s="147"/>
      <c r="D12" s="147"/>
      <c r="E12" s="147"/>
      <c r="F12" s="147"/>
      <c r="G12" s="147"/>
      <c r="H12" s="147"/>
      <c r="I12" s="147"/>
      <c r="J12" s="147"/>
      <c r="K12" s="147"/>
      <c r="L12" s="150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</row>
    <row r="13" spans="1:46" s="151" customFormat="1" ht="12" hidden="1" customHeight="1">
      <c r="A13" s="147"/>
      <c r="B13" s="148"/>
      <c r="C13" s="147"/>
      <c r="D13" s="144" t="s">
        <v>18</v>
      </c>
      <c r="E13" s="147"/>
      <c r="F13" s="153" t="s">
        <v>1</v>
      </c>
      <c r="G13" s="147"/>
      <c r="H13" s="147"/>
      <c r="I13" s="144" t="s">
        <v>19</v>
      </c>
      <c r="J13" s="153" t="s">
        <v>1</v>
      </c>
      <c r="K13" s="147"/>
      <c r="L13" s="150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</row>
    <row r="14" spans="1:46" s="151" customFormat="1" ht="12" hidden="1" customHeight="1">
      <c r="A14" s="147"/>
      <c r="B14" s="148"/>
      <c r="C14" s="147"/>
      <c r="D14" s="144" t="s">
        <v>20</v>
      </c>
      <c r="E14" s="147"/>
      <c r="F14" s="153" t="s">
        <v>34</v>
      </c>
      <c r="G14" s="147"/>
      <c r="H14" s="147"/>
      <c r="I14" s="144" t="s">
        <v>22</v>
      </c>
      <c r="J14" s="154" t="str">
        <f>'Rekapitulace stavby'!AN8</f>
        <v>30. 6. 2020</v>
      </c>
      <c r="K14" s="147"/>
      <c r="L14" s="150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</row>
    <row r="15" spans="1:46" s="151" customFormat="1" ht="10.9" hidden="1" customHeight="1">
      <c r="A15" s="147"/>
      <c r="B15" s="148"/>
      <c r="C15" s="147"/>
      <c r="D15" s="147"/>
      <c r="E15" s="147"/>
      <c r="F15" s="147"/>
      <c r="G15" s="147"/>
      <c r="H15" s="147"/>
      <c r="I15" s="147"/>
      <c r="J15" s="147"/>
      <c r="K15" s="147"/>
      <c r="L15" s="150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</row>
    <row r="16" spans="1:46" s="151" customFormat="1" ht="12" hidden="1" customHeight="1">
      <c r="A16" s="147"/>
      <c r="B16" s="148"/>
      <c r="C16" s="147"/>
      <c r="D16" s="144" t="s">
        <v>24</v>
      </c>
      <c r="E16" s="147"/>
      <c r="F16" s="147"/>
      <c r="G16" s="147"/>
      <c r="H16" s="147"/>
      <c r="I16" s="144" t="s">
        <v>25</v>
      </c>
      <c r="J16" s="153" t="s">
        <v>1</v>
      </c>
      <c r="K16" s="147"/>
      <c r="L16" s="150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</row>
    <row r="17" spans="1:31" s="151" customFormat="1" ht="18" hidden="1" customHeight="1">
      <c r="A17" s="147"/>
      <c r="B17" s="148"/>
      <c r="C17" s="147"/>
      <c r="D17" s="147"/>
      <c r="E17" s="153" t="s">
        <v>26</v>
      </c>
      <c r="F17" s="147"/>
      <c r="G17" s="147"/>
      <c r="H17" s="147"/>
      <c r="I17" s="144" t="s">
        <v>27</v>
      </c>
      <c r="J17" s="153" t="s">
        <v>1</v>
      </c>
      <c r="K17" s="147"/>
      <c r="L17" s="150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</row>
    <row r="18" spans="1:31" s="151" customFormat="1" ht="6.95" hidden="1" customHeight="1">
      <c r="A18" s="147"/>
      <c r="B18" s="148"/>
      <c r="C18" s="147"/>
      <c r="D18" s="147"/>
      <c r="E18" s="147"/>
      <c r="F18" s="147"/>
      <c r="G18" s="147"/>
      <c r="H18" s="147"/>
      <c r="I18" s="147"/>
      <c r="J18" s="147"/>
      <c r="K18" s="147"/>
      <c r="L18" s="150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</row>
    <row r="19" spans="1:31" s="151" customFormat="1" ht="12" hidden="1" customHeight="1">
      <c r="A19" s="147"/>
      <c r="B19" s="148"/>
      <c r="C19" s="147"/>
      <c r="D19" s="144" t="s">
        <v>28</v>
      </c>
      <c r="E19" s="147"/>
      <c r="F19" s="147"/>
      <c r="G19" s="147"/>
      <c r="H19" s="147"/>
      <c r="I19" s="144" t="s">
        <v>25</v>
      </c>
      <c r="J19" s="155" t="str">
        <f>'Rekapitulace stavby'!AN13</f>
        <v>Vyplň údaj</v>
      </c>
      <c r="K19" s="147"/>
      <c r="L19" s="150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</row>
    <row r="20" spans="1:31" s="151" customFormat="1" ht="18" hidden="1" customHeight="1">
      <c r="A20" s="147"/>
      <c r="B20" s="148"/>
      <c r="C20" s="147"/>
      <c r="D20" s="147"/>
      <c r="E20" s="156" t="str">
        <f>'Rekapitulace stavby'!E14</f>
        <v>Vyplň údaj</v>
      </c>
      <c r="F20" s="157"/>
      <c r="G20" s="157"/>
      <c r="H20" s="157"/>
      <c r="I20" s="144" t="s">
        <v>27</v>
      </c>
      <c r="J20" s="155" t="str">
        <f>'Rekapitulace stavby'!AN14</f>
        <v>Vyplň údaj</v>
      </c>
      <c r="K20" s="147"/>
      <c r="L20" s="150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</row>
    <row r="21" spans="1:31" s="151" customFormat="1" ht="6.95" hidden="1" customHeight="1">
      <c r="A21" s="147"/>
      <c r="B21" s="148"/>
      <c r="C21" s="147"/>
      <c r="D21" s="147"/>
      <c r="E21" s="147"/>
      <c r="F21" s="147"/>
      <c r="G21" s="147"/>
      <c r="H21" s="147"/>
      <c r="I21" s="147"/>
      <c r="J21" s="147"/>
      <c r="K21" s="147"/>
      <c r="L21" s="150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</row>
    <row r="22" spans="1:31" s="151" customFormat="1" ht="12" hidden="1" customHeight="1">
      <c r="A22" s="147"/>
      <c r="B22" s="148"/>
      <c r="C22" s="147"/>
      <c r="D22" s="144" t="s">
        <v>30</v>
      </c>
      <c r="E22" s="147"/>
      <c r="F22" s="147"/>
      <c r="G22" s="147"/>
      <c r="H22" s="147"/>
      <c r="I22" s="144" t="s">
        <v>25</v>
      </c>
      <c r="J22" s="153" t="str">
        <f>IF('Rekapitulace stavby'!AN16="","",'Rekapitulace stavby'!AN16)</f>
        <v/>
      </c>
      <c r="K22" s="147"/>
      <c r="L22" s="150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</row>
    <row r="23" spans="1:31" s="151" customFormat="1" ht="18" hidden="1" customHeight="1">
      <c r="A23" s="147"/>
      <c r="B23" s="148"/>
      <c r="C23" s="147"/>
      <c r="D23" s="147"/>
      <c r="E23" s="153" t="str">
        <f>IF('Rekapitulace stavby'!E17="","",'Rekapitulace stavby'!E17)</f>
        <v>Ing. Jaromír Ferdian</v>
      </c>
      <c r="F23" s="147"/>
      <c r="G23" s="147"/>
      <c r="H23" s="147"/>
      <c r="I23" s="144" t="s">
        <v>27</v>
      </c>
      <c r="J23" s="153" t="str">
        <f>IF('Rekapitulace stavby'!AN17="","",'Rekapitulace stavby'!AN17)</f>
        <v/>
      </c>
      <c r="K23" s="147"/>
      <c r="L23" s="150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</row>
    <row r="24" spans="1:31" s="151" customFormat="1" ht="6.95" hidden="1" customHeight="1">
      <c r="A24" s="147"/>
      <c r="B24" s="148"/>
      <c r="C24" s="147"/>
      <c r="D24" s="147"/>
      <c r="E24" s="147"/>
      <c r="F24" s="147"/>
      <c r="G24" s="147"/>
      <c r="H24" s="147"/>
      <c r="I24" s="147"/>
      <c r="J24" s="147"/>
      <c r="K24" s="147"/>
      <c r="L24" s="150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</row>
    <row r="25" spans="1:31" s="151" customFormat="1" ht="12" hidden="1" customHeight="1">
      <c r="A25" s="147"/>
      <c r="B25" s="148"/>
      <c r="C25" s="147"/>
      <c r="D25" s="144" t="s">
        <v>33</v>
      </c>
      <c r="E25" s="147"/>
      <c r="F25" s="147"/>
      <c r="G25" s="147"/>
      <c r="H25" s="147"/>
      <c r="I25" s="144" t="s">
        <v>25</v>
      </c>
      <c r="J25" s="153" t="str">
        <f>IF('Rekapitulace stavby'!AN19="","",'Rekapitulace stavby'!AN19)</f>
        <v/>
      </c>
      <c r="K25" s="147"/>
      <c r="L25" s="150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1" s="151" customFormat="1" ht="18" hidden="1" customHeight="1">
      <c r="A26" s="147"/>
      <c r="B26" s="148"/>
      <c r="C26" s="147"/>
      <c r="D26" s="147"/>
      <c r="E26" s="153" t="str">
        <f>IF('Rekapitulace stavby'!E20="","",'Rekapitulace stavby'!E20)</f>
        <v xml:space="preserve"> </v>
      </c>
      <c r="F26" s="147"/>
      <c r="G26" s="147"/>
      <c r="H26" s="147"/>
      <c r="I26" s="144" t="s">
        <v>27</v>
      </c>
      <c r="J26" s="153" t="str">
        <f>IF('Rekapitulace stavby'!AN20="","",'Rekapitulace stavby'!AN20)</f>
        <v/>
      </c>
      <c r="K26" s="147"/>
      <c r="L26" s="150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</row>
    <row r="27" spans="1:31" s="151" customFormat="1" ht="6.95" hidden="1" customHeight="1">
      <c r="A27" s="147"/>
      <c r="B27" s="148"/>
      <c r="C27" s="147"/>
      <c r="D27" s="147"/>
      <c r="E27" s="147"/>
      <c r="F27" s="147"/>
      <c r="G27" s="147"/>
      <c r="H27" s="147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pans="1:31" s="151" customFormat="1" ht="12" hidden="1" customHeight="1">
      <c r="A28" s="147"/>
      <c r="B28" s="148"/>
      <c r="C28" s="147"/>
      <c r="D28" s="144" t="s">
        <v>35</v>
      </c>
      <c r="E28" s="147"/>
      <c r="F28" s="147"/>
      <c r="G28" s="147"/>
      <c r="H28" s="147"/>
      <c r="I28" s="147"/>
      <c r="J28" s="147"/>
      <c r="K28" s="147"/>
      <c r="L28" s="150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</row>
    <row r="29" spans="1:31" s="162" customFormat="1" ht="16.5" hidden="1" customHeight="1">
      <c r="A29" s="158"/>
      <c r="B29" s="159"/>
      <c r="C29" s="158"/>
      <c r="D29" s="158"/>
      <c r="E29" s="160" t="s">
        <v>36</v>
      </c>
      <c r="F29" s="160"/>
      <c r="G29" s="160"/>
      <c r="H29" s="160"/>
      <c r="I29" s="158"/>
      <c r="J29" s="158"/>
      <c r="K29" s="158"/>
      <c r="L29" s="161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</row>
    <row r="30" spans="1:31" s="151" customFormat="1" ht="6.95" hidden="1" customHeight="1">
      <c r="A30" s="147"/>
      <c r="B30" s="148"/>
      <c r="C30" s="147"/>
      <c r="D30" s="147"/>
      <c r="E30" s="147"/>
      <c r="F30" s="147"/>
      <c r="G30" s="147"/>
      <c r="H30" s="147"/>
      <c r="I30" s="147"/>
      <c r="J30" s="147"/>
      <c r="K30" s="147"/>
      <c r="L30" s="150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</row>
    <row r="31" spans="1:31" s="151" customFormat="1" ht="6.95" hidden="1" customHeight="1">
      <c r="A31" s="147"/>
      <c r="B31" s="148"/>
      <c r="C31" s="147"/>
      <c r="D31" s="163"/>
      <c r="E31" s="163"/>
      <c r="F31" s="163"/>
      <c r="G31" s="163"/>
      <c r="H31" s="163"/>
      <c r="I31" s="163"/>
      <c r="J31" s="163"/>
      <c r="K31" s="163"/>
      <c r="L31" s="150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</row>
    <row r="32" spans="1:31" s="151" customFormat="1" ht="25.35" hidden="1" customHeight="1">
      <c r="A32" s="147"/>
      <c r="B32" s="148"/>
      <c r="C32" s="147"/>
      <c r="D32" s="164" t="s">
        <v>37</v>
      </c>
      <c r="E32" s="147"/>
      <c r="F32" s="147"/>
      <c r="G32" s="147"/>
      <c r="H32" s="147"/>
      <c r="I32" s="147"/>
      <c r="J32" s="165">
        <f>ROUND(J132, 2)</f>
        <v>0</v>
      </c>
      <c r="K32" s="147"/>
      <c r="L32" s="150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</row>
    <row r="33" spans="1:31" s="151" customFormat="1" ht="6.95" hidden="1" customHeight="1">
      <c r="A33" s="147"/>
      <c r="B33" s="148"/>
      <c r="C33" s="147"/>
      <c r="D33" s="163"/>
      <c r="E33" s="163"/>
      <c r="F33" s="163"/>
      <c r="G33" s="163"/>
      <c r="H33" s="163"/>
      <c r="I33" s="163"/>
      <c r="J33" s="163"/>
      <c r="K33" s="163"/>
      <c r="L33" s="150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</row>
    <row r="34" spans="1:31" s="151" customFormat="1" ht="14.45" hidden="1" customHeight="1">
      <c r="A34" s="147"/>
      <c r="B34" s="148"/>
      <c r="C34" s="147"/>
      <c r="D34" s="147"/>
      <c r="E34" s="147"/>
      <c r="F34" s="166" t="s">
        <v>39</v>
      </c>
      <c r="G34" s="147"/>
      <c r="H34" s="147"/>
      <c r="I34" s="166" t="s">
        <v>38</v>
      </c>
      <c r="J34" s="166" t="s">
        <v>40</v>
      </c>
      <c r="K34" s="147"/>
      <c r="L34" s="150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</row>
    <row r="35" spans="1:31" s="151" customFormat="1" ht="14.45" hidden="1" customHeight="1">
      <c r="A35" s="147"/>
      <c r="B35" s="148"/>
      <c r="C35" s="147"/>
      <c r="D35" s="167" t="s">
        <v>41</v>
      </c>
      <c r="E35" s="144" t="s">
        <v>42</v>
      </c>
      <c r="F35" s="168">
        <f>ROUND((SUM(BE132:BE217)),  2)</f>
        <v>0</v>
      </c>
      <c r="G35" s="147"/>
      <c r="H35" s="147"/>
      <c r="I35" s="169">
        <v>0.21</v>
      </c>
      <c r="J35" s="168">
        <f>ROUND(((SUM(BE132:BE217))*I35),  2)</f>
        <v>0</v>
      </c>
      <c r="K35" s="147"/>
      <c r="L35" s="150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</row>
    <row r="36" spans="1:31" s="151" customFormat="1" ht="14.45" hidden="1" customHeight="1">
      <c r="A36" s="147"/>
      <c r="B36" s="148"/>
      <c r="C36" s="147"/>
      <c r="D36" s="147"/>
      <c r="E36" s="144" t="s">
        <v>43</v>
      </c>
      <c r="F36" s="168">
        <f>ROUND((SUM(BF132:BF217)),  2)</f>
        <v>0</v>
      </c>
      <c r="G36" s="147"/>
      <c r="H36" s="147"/>
      <c r="I36" s="169">
        <v>0.15</v>
      </c>
      <c r="J36" s="168">
        <f>ROUND(((SUM(BF132:BF217))*I36),  2)</f>
        <v>0</v>
      </c>
      <c r="K36" s="147"/>
      <c r="L36" s="150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</row>
    <row r="37" spans="1:31" s="151" customFormat="1" ht="14.45" hidden="1" customHeight="1">
      <c r="A37" s="147"/>
      <c r="B37" s="148"/>
      <c r="C37" s="147"/>
      <c r="D37" s="147"/>
      <c r="E37" s="144" t="s">
        <v>44</v>
      </c>
      <c r="F37" s="168">
        <f>ROUND((SUM(BG132:BG217)),  2)</f>
        <v>0</v>
      </c>
      <c r="G37" s="147"/>
      <c r="H37" s="147"/>
      <c r="I37" s="169">
        <v>0.21</v>
      </c>
      <c r="J37" s="168">
        <f>0</f>
        <v>0</v>
      </c>
      <c r="K37" s="147"/>
      <c r="L37" s="150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</row>
    <row r="38" spans="1:31" s="151" customFormat="1" ht="14.45" hidden="1" customHeight="1">
      <c r="A38" s="147"/>
      <c r="B38" s="148"/>
      <c r="C38" s="147"/>
      <c r="D38" s="147"/>
      <c r="E38" s="144" t="s">
        <v>45</v>
      </c>
      <c r="F38" s="168">
        <f>ROUND((SUM(BH132:BH217)),  2)</f>
        <v>0</v>
      </c>
      <c r="G38" s="147"/>
      <c r="H38" s="147"/>
      <c r="I38" s="169">
        <v>0.15</v>
      </c>
      <c r="J38" s="168">
        <f>0</f>
        <v>0</v>
      </c>
      <c r="K38" s="147"/>
      <c r="L38" s="150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</row>
    <row r="39" spans="1:31" s="151" customFormat="1" ht="14.45" hidden="1" customHeight="1">
      <c r="A39" s="147"/>
      <c r="B39" s="148"/>
      <c r="C39" s="147"/>
      <c r="D39" s="147"/>
      <c r="E39" s="144" t="s">
        <v>46</v>
      </c>
      <c r="F39" s="168">
        <f>ROUND((SUM(BI132:BI217)),  2)</f>
        <v>0</v>
      </c>
      <c r="G39" s="147"/>
      <c r="H39" s="147"/>
      <c r="I39" s="169">
        <v>0</v>
      </c>
      <c r="J39" s="168">
        <f>0</f>
        <v>0</v>
      </c>
      <c r="K39" s="147"/>
      <c r="L39" s="150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</row>
    <row r="40" spans="1:31" s="151" customFormat="1" ht="6.95" hidden="1" customHeight="1">
      <c r="A40" s="147"/>
      <c r="B40" s="148"/>
      <c r="C40" s="147"/>
      <c r="D40" s="147"/>
      <c r="E40" s="147"/>
      <c r="F40" s="147"/>
      <c r="G40" s="147"/>
      <c r="H40" s="147"/>
      <c r="I40" s="147"/>
      <c r="J40" s="147"/>
      <c r="K40" s="147"/>
      <c r="L40" s="150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</row>
    <row r="41" spans="1:31" s="151" customFormat="1" ht="25.35" hidden="1" customHeight="1">
      <c r="A41" s="147"/>
      <c r="B41" s="148"/>
      <c r="C41" s="170"/>
      <c r="D41" s="171" t="s">
        <v>47</v>
      </c>
      <c r="E41" s="172"/>
      <c r="F41" s="172"/>
      <c r="G41" s="173" t="s">
        <v>48</v>
      </c>
      <c r="H41" s="174" t="s">
        <v>49</v>
      </c>
      <c r="I41" s="172"/>
      <c r="J41" s="175">
        <f>SUM(J32:J39)</f>
        <v>0</v>
      </c>
      <c r="K41" s="176"/>
      <c r="L41" s="150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</row>
    <row r="42" spans="1:31" s="151" customFormat="1" ht="14.45" hidden="1" customHeight="1">
      <c r="A42" s="147"/>
      <c r="B42" s="148"/>
      <c r="C42" s="147"/>
      <c r="D42" s="147"/>
      <c r="E42" s="147"/>
      <c r="F42" s="147"/>
      <c r="G42" s="147"/>
      <c r="H42" s="147"/>
      <c r="I42" s="147"/>
      <c r="J42" s="147"/>
      <c r="K42" s="147"/>
      <c r="L42" s="150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</row>
    <row r="43" spans="1:31" ht="14.45" hidden="1" customHeight="1">
      <c r="B43" s="141"/>
      <c r="L43" s="141"/>
    </row>
    <row r="44" spans="1:31" ht="14.45" hidden="1" customHeight="1">
      <c r="B44" s="141"/>
      <c r="L44" s="141"/>
    </row>
    <row r="45" spans="1:31" ht="14.45" hidden="1" customHeight="1">
      <c r="B45" s="141"/>
      <c r="L45" s="141"/>
    </row>
    <row r="46" spans="1:31" ht="14.45" hidden="1" customHeight="1">
      <c r="B46" s="141"/>
      <c r="L46" s="141"/>
    </row>
    <row r="47" spans="1:31" ht="14.45" hidden="1" customHeight="1">
      <c r="B47" s="141"/>
      <c r="L47" s="141"/>
    </row>
    <row r="48" spans="1:31" ht="14.45" hidden="1" customHeight="1">
      <c r="B48" s="141"/>
      <c r="L48" s="141"/>
    </row>
    <row r="49" spans="1:31" ht="14.45" hidden="1" customHeight="1">
      <c r="B49" s="141"/>
      <c r="L49" s="141"/>
    </row>
    <row r="50" spans="1:31" s="151" customFormat="1" ht="14.45" hidden="1" customHeight="1">
      <c r="B50" s="150"/>
      <c r="D50" s="177" t="s">
        <v>50</v>
      </c>
      <c r="E50" s="178"/>
      <c r="F50" s="178"/>
      <c r="G50" s="177" t="s">
        <v>51</v>
      </c>
      <c r="H50" s="178"/>
      <c r="I50" s="178"/>
      <c r="J50" s="178"/>
      <c r="K50" s="178"/>
      <c r="L50" s="150"/>
    </row>
    <row r="51" spans="1:31" ht="11.25" hidden="1">
      <c r="B51" s="141"/>
      <c r="L51" s="141"/>
    </row>
    <row r="52" spans="1:31" ht="11.25" hidden="1">
      <c r="B52" s="141"/>
      <c r="L52" s="141"/>
    </row>
    <row r="53" spans="1:31" ht="11.25" hidden="1">
      <c r="B53" s="141"/>
      <c r="L53" s="141"/>
    </row>
    <row r="54" spans="1:31" ht="11.25" hidden="1">
      <c r="B54" s="141"/>
      <c r="L54" s="141"/>
    </row>
    <row r="55" spans="1:31" ht="11.25" hidden="1">
      <c r="B55" s="141"/>
      <c r="L55" s="141"/>
    </row>
    <row r="56" spans="1:31" ht="11.25" hidden="1">
      <c r="B56" s="141"/>
      <c r="L56" s="141"/>
    </row>
    <row r="57" spans="1:31" ht="11.25" hidden="1">
      <c r="B57" s="141"/>
      <c r="L57" s="141"/>
    </row>
    <row r="58" spans="1:31" ht="11.25" hidden="1">
      <c r="B58" s="141"/>
      <c r="L58" s="141"/>
    </row>
    <row r="59" spans="1:31" ht="11.25" hidden="1">
      <c r="B59" s="141"/>
      <c r="L59" s="141"/>
    </row>
    <row r="60" spans="1:31" ht="11.25" hidden="1">
      <c r="B60" s="141"/>
      <c r="L60" s="141"/>
    </row>
    <row r="61" spans="1:31" s="151" customFormat="1" ht="12.75" hidden="1">
      <c r="A61" s="147"/>
      <c r="B61" s="148"/>
      <c r="C61" s="147"/>
      <c r="D61" s="179" t="s">
        <v>52</v>
      </c>
      <c r="E61" s="180"/>
      <c r="F61" s="181" t="s">
        <v>53</v>
      </c>
      <c r="G61" s="179" t="s">
        <v>52</v>
      </c>
      <c r="H61" s="180"/>
      <c r="I61" s="180"/>
      <c r="J61" s="182" t="s">
        <v>53</v>
      </c>
      <c r="K61" s="180"/>
      <c r="L61" s="150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</row>
    <row r="62" spans="1:31" ht="11.25" hidden="1">
      <c r="B62" s="141"/>
      <c r="L62" s="141"/>
    </row>
    <row r="63" spans="1:31" ht="11.25" hidden="1">
      <c r="B63" s="141"/>
      <c r="L63" s="141"/>
    </row>
    <row r="64" spans="1:31" ht="11.25" hidden="1">
      <c r="B64" s="141"/>
      <c r="L64" s="141"/>
    </row>
    <row r="65" spans="1:31" s="151" customFormat="1" ht="12.75" hidden="1">
      <c r="A65" s="147"/>
      <c r="B65" s="148"/>
      <c r="C65" s="147"/>
      <c r="D65" s="177" t="s">
        <v>54</v>
      </c>
      <c r="E65" s="183"/>
      <c r="F65" s="183"/>
      <c r="G65" s="177" t="s">
        <v>55</v>
      </c>
      <c r="H65" s="183"/>
      <c r="I65" s="183"/>
      <c r="J65" s="183"/>
      <c r="K65" s="183"/>
      <c r="L65" s="150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</row>
    <row r="66" spans="1:31" ht="11.25" hidden="1">
      <c r="B66" s="141"/>
      <c r="L66" s="141"/>
    </row>
    <row r="67" spans="1:31" ht="11.25" hidden="1">
      <c r="B67" s="141"/>
      <c r="L67" s="141"/>
    </row>
    <row r="68" spans="1:31" ht="11.25" hidden="1">
      <c r="B68" s="141"/>
      <c r="L68" s="141"/>
    </row>
    <row r="69" spans="1:31" ht="11.25" hidden="1">
      <c r="B69" s="141"/>
      <c r="L69" s="141"/>
    </row>
    <row r="70" spans="1:31" ht="11.25" hidden="1">
      <c r="B70" s="141"/>
      <c r="L70" s="141"/>
    </row>
    <row r="71" spans="1:31" ht="11.25" hidden="1">
      <c r="B71" s="141"/>
      <c r="L71" s="141"/>
    </row>
    <row r="72" spans="1:31" ht="11.25" hidden="1">
      <c r="B72" s="141"/>
      <c r="L72" s="141"/>
    </row>
    <row r="73" spans="1:31" ht="11.25" hidden="1">
      <c r="B73" s="141"/>
      <c r="L73" s="141"/>
    </row>
    <row r="74" spans="1:31" ht="11.25" hidden="1">
      <c r="B74" s="141"/>
      <c r="L74" s="141"/>
    </row>
    <row r="75" spans="1:31" ht="11.25" hidden="1">
      <c r="B75" s="141"/>
      <c r="L75" s="141"/>
    </row>
    <row r="76" spans="1:31" s="151" customFormat="1" ht="12.75" hidden="1">
      <c r="A76" s="147"/>
      <c r="B76" s="148"/>
      <c r="C76" s="147"/>
      <c r="D76" s="179" t="s">
        <v>52</v>
      </c>
      <c r="E76" s="180"/>
      <c r="F76" s="181" t="s">
        <v>53</v>
      </c>
      <c r="G76" s="179" t="s">
        <v>52</v>
      </c>
      <c r="H76" s="180"/>
      <c r="I76" s="180"/>
      <c r="J76" s="182" t="s">
        <v>53</v>
      </c>
      <c r="K76" s="180"/>
      <c r="L76" s="150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</row>
    <row r="77" spans="1:31" s="151" customFormat="1" ht="14.45" hidden="1" customHeight="1">
      <c r="A77" s="14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150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</row>
    <row r="78" spans="1:31" ht="11.25" hidden="1"/>
    <row r="79" spans="1:31" ht="11.25" hidden="1"/>
    <row r="80" spans="1:31" ht="11.25" hidden="1"/>
    <row r="81" spans="1:31" s="151" customFormat="1" ht="6.95" customHeight="1">
      <c r="A81" s="14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150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</row>
    <row r="82" spans="1:31" s="151" customFormat="1" ht="24.95" customHeight="1">
      <c r="A82" s="147"/>
      <c r="B82" s="148"/>
      <c r="C82" s="142" t="s">
        <v>142</v>
      </c>
      <c r="D82" s="147"/>
      <c r="E82" s="147"/>
      <c r="F82" s="147"/>
      <c r="G82" s="147"/>
      <c r="H82" s="147"/>
      <c r="I82" s="147"/>
      <c r="J82" s="147"/>
      <c r="K82" s="147"/>
      <c r="L82" s="150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31" s="151" customFormat="1" ht="6.95" customHeight="1">
      <c r="A83" s="147"/>
      <c r="B83" s="148"/>
      <c r="C83" s="147"/>
      <c r="D83" s="147"/>
      <c r="E83" s="147"/>
      <c r="F83" s="147"/>
      <c r="G83" s="147"/>
      <c r="H83" s="147"/>
      <c r="I83" s="147"/>
      <c r="J83" s="147"/>
      <c r="K83" s="147"/>
      <c r="L83" s="150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</row>
    <row r="84" spans="1:31" s="151" customFormat="1" ht="12" customHeight="1">
      <c r="A84" s="147"/>
      <c r="B84" s="148"/>
      <c r="C84" s="144" t="s">
        <v>16</v>
      </c>
      <c r="D84" s="147"/>
      <c r="E84" s="147"/>
      <c r="F84" s="147"/>
      <c r="G84" s="147"/>
      <c r="H84" s="147"/>
      <c r="I84" s="147"/>
      <c r="J84" s="147"/>
      <c r="K84" s="147"/>
      <c r="L84" s="150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</row>
    <row r="85" spans="1:31" s="151" customFormat="1" ht="16.5" customHeight="1">
      <c r="A85" s="147"/>
      <c r="B85" s="148"/>
      <c r="C85" s="147"/>
      <c r="D85" s="147"/>
      <c r="E85" s="145" t="str">
        <f>E7</f>
        <v>Rekonstrukce měnírny Sad Boženy Němcové</v>
      </c>
      <c r="F85" s="146"/>
      <c r="G85" s="146"/>
      <c r="H85" s="146"/>
      <c r="I85" s="147"/>
      <c r="J85" s="147"/>
      <c r="K85" s="147"/>
      <c r="L85" s="150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</row>
    <row r="86" spans="1:31" ht="12" customHeight="1">
      <c r="B86" s="141"/>
      <c r="C86" s="144" t="s">
        <v>138</v>
      </c>
      <c r="L86" s="141"/>
    </row>
    <row r="87" spans="1:31" s="151" customFormat="1" ht="16.5" customHeight="1">
      <c r="A87" s="147"/>
      <c r="B87" s="148"/>
      <c r="C87" s="147"/>
      <c r="D87" s="147"/>
      <c r="E87" s="145" t="s">
        <v>139</v>
      </c>
      <c r="F87" s="149"/>
      <c r="G87" s="149"/>
      <c r="H87" s="149"/>
      <c r="I87" s="147"/>
      <c r="J87" s="147"/>
      <c r="K87" s="147"/>
      <c r="L87" s="150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</row>
    <row r="88" spans="1:31" s="151" customFormat="1" ht="12" customHeight="1">
      <c r="A88" s="147"/>
      <c r="B88" s="148"/>
      <c r="C88" s="144" t="s">
        <v>140</v>
      </c>
      <c r="D88" s="147"/>
      <c r="E88" s="147"/>
      <c r="F88" s="147"/>
      <c r="G88" s="147"/>
      <c r="H88" s="147"/>
      <c r="I88" s="147"/>
      <c r="J88" s="147"/>
      <c r="K88" s="147"/>
      <c r="L88" s="150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</row>
    <row r="89" spans="1:31" s="151" customFormat="1" ht="30" customHeight="1">
      <c r="A89" s="147"/>
      <c r="B89" s="148"/>
      <c r="C89" s="147"/>
      <c r="D89" s="147"/>
      <c r="E89" s="152" t="str">
        <f>E11</f>
        <v>02 - DSO 01.1 - Stavební část - STŘECHA, KLEMPÍŘSKÉ PRÁCE - nezapočitatelné náklady</v>
      </c>
      <c r="F89" s="149"/>
      <c r="G89" s="149"/>
      <c r="H89" s="149"/>
      <c r="I89" s="147"/>
      <c r="J89" s="147"/>
      <c r="K89" s="147"/>
      <c r="L89" s="150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</row>
    <row r="90" spans="1:31" s="151" customFormat="1" ht="6.95" customHeight="1">
      <c r="A90" s="147"/>
      <c r="B90" s="148"/>
      <c r="C90" s="147"/>
      <c r="D90" s="147"/>
      <c r="E90" s="147"/>
      <c r="F90" s="147"/>
      <c r="G90" s="147"/>
      <c r="H90" s="147"/>
      <c r="I90" s="147"/>
      <c r="J90" s="147"/>
      <c r="K90" s="147"/>
      <c r="L90" s="150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</row>
    <row r="91" spans="1:31" s="151" customFormat="1" ht="12" customHeight="1">
      <c r="A91" s="147"/>
      <c r="B91" s="148"/>
      <c r="C91" s="144" t="s">
        <v>20</v>
      </c>
      <c r="D91" s="147"/>
      <c r="E91" s="147"/>
      <c r="F91" s="153" t="str">
        <f>F14</f>
        <v xml:space="preserve"> </v>
      </c>
      <c r="G91" s="147"/>
      <c r="H91" s="147"/>
      <c r="I91" s="144" t="s">
        <v>22</v>
      </c>
      <c r="J91" s="154" t="str">
        <f>IF(J14="","",J14)</f>
        <v>30. 6. 2020</v>
      </c>
      <c r="K91" s="147"/>
      <c r="L91" s="150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</row>
    <row r="92" spans="1:31" s="151" customFormat="1" ht="6.95" customHeight="1">
      <c r="A92" s="147"/>
      <c r="B92" s="148"/>
      <c r="C92" s="147"/>
      <c r="D92" s="147"/>
      <c r="E92" s="147"/>
      <c r="F92" s="147"/>
      <c r="G92" s="147"/>
      <c r="H92" s="147"/>
      <c r="I92" s="147"/>
      <c r="J92" s="147"/>
      <c r="K92" s="147"/>
      <c r="L92" s="150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</row>
    <row r="93" spans="1:31" s="151" customFormat="1" ht="15.2" customHeight="1">
      <c r="A93" s="147"/>
      <c r="B93" s="148"/>
      <c r="C93" s="144" t="s">
        <v>24</v>
      </c>
      <c r="D93" s="147"/>
      <c r="E93" s="147"/>
      <c r="F93" s="153" t="str">
        <f>E17</f>
        <v>Dopravní podnik Ostrava a.s.</v>
      </c>
      <c r="G93" s="147"/>
      <c r="H93" s="147"/>
      <c r="I93" s="144" t="s">
        <v>30</v>
      </c>
      <c r="J93" s="188" t="str">
        <f>E23</f>
        <v>Ing. Jaromír Ferdian</v>
      </c>
      <c r="K93" s="147"/>
      <c r="L93" s="150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</row>
    <row r="94" spans="1:31" s="151" customFormat="1" ht="15.2" customHeight="1">
      <c r="A94" s="147"/>
      <c r="B94" s="148"/>
      <c r="C94" s="144" t="s">
        <v>28</v>
      </c>
      <c r="D94" s="147"/>
      <c r="E94" s="147"/>
      <c r="F94" s="153" t="str">
        <f>IF(E20="","",E20)</f>
        <v>Vyplň údaj</v>
      </c>
      <c r="G94" s="147"/>
      <c r="H94" s="147"/>
      <c r="I94" s="144" t="s">
        <v>33</v>
      </c>
      <c r="J94" s="188" t="str">
        <f>E26</f>
        <v xml:space="preserve"> </v>
      </c>
      <c r="K94" s="147"/>
      <c r="L94" s="150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</row>
    <row r="95" spans="1:31" s="151" customFormat="1" ht="10.35" customHeight="1">
      <c r="A95" s="147"/>
      <c r="B95" s="148"/>
      <c r="C95" s="147"/>
      <c r="D95" s="147"/>
      <c r="E95" s="147"/>
      <c r="F95" s="147"/>
      <c r="G95" s="147"/>
      <c r="H95" s="147"/>
      <c r="I95" s="147"/>
      <c r="J95" s="147"/>
      <c r="K95" s="147"/>
      <c r="L95" s="150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</row>
    <row r="96" spans="1:31" s="151" customFormat="1" ht="29.25" customHeight="1">
      <c r="A96" s="147"/>
      <c r="B96" s="148"/>
      <c r="C96" s="189" t="s">
        <v>143</v>
      </c>
      <c r="D96" s="170"/>
      <c r="E96" s="170"/>
      <c r="F96" s="170"/>
      <c r="G96" s="170"/>
      <c r="H96" s="170"/>
      <c r="I96" s="170"/>
      <c r="J96" s="190" t="s">
        <v>144</v>
      </c>
      <c r="K96" s="170"/>
      <c r="L96" s="150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</row>
    <row r="97" spans="1:47" s="151" customFormat="1" ht="10.35" customHeight="1">
      <c r="A97" s="147"/>
      <c r="B97" s="148"/>
      <c r="C97" s="147"/>
      <c r="D97" s="147"/>
      <c r="E97" s="147"/>
      <c r="F97" s="147"/>
      <c r="G97" s="147"/>
      <c r="H97" s="147"/>
      <c r="I97" s="147"/>
      <c r="J97" s="147"/>
      <c r="K97" s="147"/>
      <c r="L97" s="150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</row>
    <row r="98" spans="1:47" s="151" customFormat="1" ht="22.9" customHeight="1">
      <c r="A98" s="147"/>
      <c r="B98" s="148"/>
      <c r="C98" s="191" t="s">
        <v>145</v>
      </c>
      <c r="D98" s="147"/>
      <c r="E98" s="147"/>
      <c r="F98" s="147"/>
      <c r="G98" s="147"/>
      <c r="H98" s="147"/>
      <c r="I98" s="147"/>
      <c r="J98" s="165">
        <f>J132</f>
        <v>0</v>
      </c>
      <c r="K98" s="147"/>
      <c r="L98" s="150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U98" s="138" t="s">
        <v>146</v>
      </c>
    </row>
    <row r="99" spans="1:47" s="192" customFormat="1" ht="24.95" customHeight="1">
      <c r="B99" s="193"/>
      <c r="D99" s="194" t="s">
        <v>147</v>
      </c>
      <c r="E99" s="195"/>
      <c r="F99" s="195"/>
      <c r="G99" s="195"/>
      <c r="H99" s="195"/>
      <c r="I99" s="195"/>
      <c r="J99" s="196">
        <f>J133</f>
        <v>0</v>
      </c>
      <c r="L99" s="193"/>
    </row>
    <row r="100" spans="1:47" s="197" customFormat="1" ht="19.899999999999999" customHeight="1">
      <c r="B100" s="198"/>
      <c r="D100" s="199" t="s">
        <v>152</v>
      </c>
      <c r="E100" s="200"/>
      <c r="F100" s="200"/>
      <c r="G100" s="200"/>
      <c r="H100" s="200"/>
      <c r="I100" s="200"/>
      <c r="J100" s="201">
        <f>J134</f>
        <v>0</v>
      </c>
      <c r="L100" s="198"/>
    </row>
    <row r="101" spans="1:47" s="197" customFormat="1" ht="19.899999999999999" customHeight="1">
      <c r="B101" s="198"/>
      <c r="D101" s="199" t="s">
        <v>153</v>
      </c>
      <c r="E101" s="200"/>
      <c r="F101" s="200"/>
      <c r="G101" s="200"/>
      <c r="H101" s="200"/>
      <c r="I101" s="200"/>
      <c r="J101" s="201">
        <f>J139</f>
        <v>0</v>
      </c>
      <c r="L101" s="198"/>
    </row>
    <row r="102" spans="1:47" s="197" customFormat="1" ht="19.899999999999999" customHeight="1">
      <c r="B102" s="198"/>
      <c r="D102" s="199" t="s">
        <v>154</v>
      </c>
      <c r="E102" s="200"/>
      <c r="F102" s="200"/>
      <c r="G102" s="200"/>
      <c r="H102" s="200"/>
      <c r="I102" s="200"/>
      <c r="J102" s="201">
        <f>J144</f>
        <v>0</v>
      </c>
      <c r="L102" s="198"/>
    </row>
    <row r="103" spans="1:47" s="197" customFormat="1" ht="19.899999999999999" customHeight="1">
      <c r="B103" s="198"/>
      <c r="D103" s="199" t="s">
        <v>155</v>
      </c>
      <c r="E103" s="200"/>
      <c r="F103" s="200"/>
      <c r="G103" s="200"/>
      <c r="H103" s="200"/>
      <c r="I103" s="200"/>
      <c r="J103" s="201">
        <f>J151</f>
        <v>0</v>
      </c>
      <c r="L103" s="198"/>
    </row>
    <row r="104" spans="1:47" s="192" customFormat="1" ht="24.95" customHeight="1">
      <c r="B104" s="193"/>
      <c r="D104" s="194" t="s">
        <v>156</v>
      </c>
      <c r="E104" s="195"/>
      <c r="F104" s="195"/>
      <c r="G104" s="195"/>
      <c r="H104" s="195"/>
      <c r="I104" s="195"/>
      <c r="J104" s="196">
        <f>J153</f>
        <v>0</v>
      </c>
      <c r="L104" s="193"/>
    </row>
    <row r="105" spans="1:47" s="197" customFormat="1" ht="19.899999999999999" customHeight="1">
      <c r="B105" s="198"/>
      <c r="D105" s="199" t="s">
        <v>1348</v>
      </c>
      <c r="E105" s="200"/>
      <c r="F105" s="200"/>
      <c r="G105" s="200"/>
      <c r="H105" s="200"/>
      <c r="I105" s="200"/>
      <c r="J105" s="201">
        <f>J154</f>
        <v>0</v>
      </c>
      <c r="L105" s="198"/>
    </row>
    <row r="106" spans="1:47" s="197" customFormat="1" ht="19.899999999999999" customHeight="1">
      <c r="B106" s="198"/>
      <c r="D106" s="199" t="s">
        <v>1349</v>
      </c>
      <c r="E106" s="200"/>
      <c r="F106" s="200"/>
      <c r="G106" s="200"/>
      <c r="H106" s="200"/>
      <c r="I106" s="200"/>
      <c r="J106" s="201">
        <f>J171</f>
        <v>0</v>
      </c>
      <c r="L106" s="198"/>
    </row>
    <row r="107" spans="1:47" s="197" customFormat="1" ht="19.899999999999999" customHeight="1">
      <c r="B107" s="198"/>
      <c r="D107" s="199" t="s">
        <v>158</v>
      </c>
      <c r="E107" s="200"/>
      <c r="F107" s="200"/>
      <c r="G107" s="200"/>
      <c r="H107" s="200"/>
      <c r="I107" s="200"/>
      <c r="J107" s="201">
        <f>J181</f>
        <v>0</v>
      </c>
      <c r="L107" s="198"/>
    </row>
    <row r="108" spans="1:47" s="197" customFormat="1" ht="19.899999999999999" customHeight="1">
      <c r="B108" s="198"/>
      <c r="D108" s="199" t="s">
        <v>1350</v>
      </c>
      <c r="E108" s="200"/>
      <c r="F108" s="200"/>
      <c r="G108" s="200"/>
      <c r="H108" s="200"/>
      <c r="I108" s="200"/>
      <c r="J108" s="201">
        <f>J186</f>
        <v>0</v>
      </c>
      <c r="L108" s="198"/>
    </row>
    <row r="109" spans="1:47" s="197" customFormat="1" ht="19.899999999999999" customHeight="1">
      <c r="B109" s="198"/>
      <c r="D109" s="199" t="s">
        <v>162</v>
      </c>
      <c r="E109" s="200"/>
      <c r="F109" s="200"/>
      <c r="G109" s="200"/>
      <c r="H109" s="200"/>
      <c r="I109" s="200"/>
      <c r="J109" s="201">
        <f>J188</f>
        <v>0</v>
      </c>
      <c r="L109" s="198"/>
    </row>
    <row r="110" spans="1:47" s="197" customFormat="1" ht="19.899999999999999" customHeight="1">
      <c r="B110" s="198"/>
      <c r="D110" s="199" t="s">
        <v>164</v>
      </c>
      <c r="E110" s="200"/>
      <c r="F110" s="200"/>
      <c r="G110" s="200"/>
      <c r="H110" s="200"/>
      <c r="I110" s="200"/>
      <c r="J110" s="201">
        <f>J212</f>
        <v>0</v>
      </c>
      <c r="L110" s="198"/>
    </row>
    <row r="111" spans="1:47" s="151" customFormat="1" ht="21.75" customHeight="1">
      <c r="A111" s="147"/>
      <c r="B111" s="148"/>
      <c r="C111" s="147"/>
      <c r="D111" s="147"/>
      <c r="E111" s="147"/>
      <c r="F111" s="147"/>
      <c r="G111" s="147"/>
      <c r="H111" s="147"/>
      <c r="I111" s="147"/>
      <c r="J111" s="147"/>
      <c r="K111" s="147"/>
      <c r="L111" s="150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</row>
    <row r="112" spans="1:47" s="151" customFormat="1" ht="6.95" customHeight="1">
      <c r="A112" s="147"/>
      <c r="B112" s="184"/>
      <c r="C112" s="185"/>
      <c r="D112" s="185"/>
      <c r="E112" s="185"/>
      <c r="F112" s="185"/>
      <c r="G112" s="185"/>
      <c r="H112" s="185"/>
      <c r="I112" s="185"/>
      <c r="J112" s="185"/>
      <c r="K112" s="185"/>
      <c r="L112" s="150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</row>
    <row r="116" spans="1:31" s="151" customFormat="1" ht="6.95" customHeight="1">
      <c r="A116" s="147"/>
      <c r="B116" s="186"/>
      <c r="C116" s="187"/>
      <c r="D116" s="187"/>
      <c r="E116" s="187"/>
      <c r="F116" s="187"/>
      <c r="G116" s="187"/>
      <c r="H116" s="187"/>
      <c r="I116" s="187"/>
      <c r="J116" s="187"/>
      <c r="K116" s="187"/>
      <c r="L116" s="150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</row>
    <row r="117" spans="1:31" s="151" customFormat="1" ht="24.95" customHeight="1">
      <c r="A117" s="147"/>
      <c r="B117" s="148"/>
      <c r="C117" s="142" t="s">
        <v>172</v>
      </c>
      <c r="D117" s="147"/>
      <c r="E117" s="147"/>
      <c r="F117" s="147"/>
      <c r="G117" s="147"/>
      <c r="H117" s="147"/>
      <c r="I117" s="147"/>
      <c r="J117" s="147"/>
      <c r="K117" s="147"/>
      <c r="L117" s="150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</row>
    <row r="118" spans="1:31" s="151" customFormat="1" ht="6.95" customHeight="1">
      <c r="A118" s="147"/>
      <c r="B118" s="148"/>
      <c r="C118" s="147"/>
      <c r="D118" s="147"/>
      <c r="E118" s="147"/>
      <c r="F118" s="147"/>
      <c r="G118" s="147"/>
      <c r="H118" s="147"/>
      <c r="I118" s="147"/>
      <c r="J118" s="147"/>
      <c r="K118" s="147"/>
      <c r="L118" s="150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</row>
    <row r="119" spans="1:31" s="151" customFormat="1" ht="12" customHeight="1">
      <c r="A119" s="147"/>
      <c r="B119" s="148"/>
      <c r="C119" s="144" t="s">
        <v>16</v>
      </c>
      <c r="D119" s="147"/>
      <c r="E119" s="147"/>
      <c r="F119" s="147"/>
      <c r="G119" s="147"/>
      <c r="H119" s="147"/>
      <c r="I119" s="147"/>
      <c r="J119" s="147"/>
      <c r="K119" s="147"/>
      <c r="L119" s="150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</row>
    <row r="120" spans="1:31" s="151" customFormat="1" ht="16.5" customHeight="1">
      <c r="A120" s="147"/>
      <c r="B120" s="148"/>
      <c r="C120" s="147"/>
      <c r="D120" s="147"/>
      <c r="E120" s="145" t="str">
        <f>E7</f>
        <v>Rekonstrukce měnírny Sad Boženy Němcové</v>
      </c>
      <c r="F120" s="146"/>
      <c r="G120" s="146"/>
      <c r="H120" s="146"/>
      <c r="I120" s="147"/>
      <c r="J120" s="147"/>
      <c r="K120" s="147"/>
      <c r="L120" s="150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</row>
    <row r="121" spans="1:31" ht="12" customHeight="1">
      <c r="B121" s="141"/>
      <c r="C121" s="144" t="s">
        <v>138</v>
      </c>
      <c r="L121" s="141"/>
    </row>
    <row r="122" spans="1:31" s="151" customFormat="1" ht="16.5" customHeight="1">
      <c r="A122" s="147"/>
      <c r="B122" s="148"/>
      <c r="C122" s="147"/>
      <c r="D122" s="147"/>
      <c r="E122" s="145" t="s">
        <v>139</v>
      </c>
      <c r="F122" s="149"/>
      <c r="G122" s="149"/>
      <c r="H122" s="149"/>
      <c r="I122" s="147"/>
      <c r="J122" s="147"/>
      <c r="K122" s="147"/>
      <c r="L122" s="150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</row>
    <row r="123" spans="1:31" s="151" customFormat="1" ht="12" customHeight="1">
      <c r="A123" s="147"/>
      <c r="B123" s="148"/>
      <c r="C123" s="144" t="s">
        <v>140</v>
      </c>
      <c r="D123" s="147"/>
      <c r="E123" s="147"/>
      <c r="F123" s="147"/>
      <c r="G123" s="147"/>
      <c r="H123" s="147"/>
      <c r="I123" s="147"/>
      <c r="J123" s="147"/>
      <c r="K123" s="147"/>
      <c r="L123" s="150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</row>
    <row r="124" spans="1:31" s="151" customFormat="1" ht="30" customHeight="1">
      <c r="A124" s="147"/>
      <c r="B124" s="148"/>
      <c r="C124" s="147"/>
      <c r="D124" s="147"/>
      <c r="E124" s="152" t="str">
        <f>E11</f>
        <v>02 - DSO 01.1 - Stavební část - STŘECHA, KLEMPÍŘSKÉ PRÁCE - nezapočitatelné náklady</v>
      </c>
      <c r="F124" s="149"/>
      <c r="G124" s="149"/>
      <c r="H124" s="149"/>
      <c r="I124" s="147"/>
      <c r="J124" s="147"/>
      <c r="K124" s="147"/>
      <c r="L124" s="150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</row>
    <row r="125" spans="1:31" s="151" customFormat="1" ht="6.95" customHeight="1">
      <c r="A125" s="147"/>
      <c r="B125" s="148"/>
      <c r="C125" s="147"/>
      <c r="D125" s="147"/>
      <c r="E125" s="147"/>
      <c r="F125" s="147"/>
      <c r="G125" s="147"/>
      <c r="H125" s="147"/>
      <c r="I125" s="147"/>
      <c r="J125" s="147"/>
      <c r="K125" s="147"/>
      <c r="L125" s="150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</row>
    <row r="126" spans="1:31" s="151" customFormat="1" ht="12" customHeight="1">
      <c r="A126" s="147"/>
      <c r="B126" s="148"/>
      <c r="C126" s="144" t="s">
        <v>20</v>
      </c>
      <c r="D126" s="147"/>
      <c r="E126" s="147"/>
      <c r="F126" s="153" t="str">
        <f>F14</f>
        <v xml:space="preserve"> </v>
      </c>
      <c r="G126" s="147"/>
      <c r="H126" s="147"/>
      <c r="I126" s="144" t="s">
        <v>22</v>
      </c>
      <c r="J126" s="154" t="str">
        <f>IF(J14="","",J14)</f>
        <v>30. 6. 2020</v>
      </c>
      <c r="K126" s="147"/>
      <c r="L126" s="150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</row>
    <row r="127" spans="1:31" s="151" customFormat="1" ht="6.95" customHeight="1">
      <c r="A127" s="147"/>
      <c r="B127" s="148"/>
      <c r="C127" s="147"/>
      <c r="D127" s="147"/>
      <c r="E127" s="147"/>
      <c r="F127" s="147"/>
      <c r="G127" s="147"/>
      <c r="H127" s="147"/>
      <c r="I127" s="147"/>
      <c r="J127" s="147"/>
      <c r="K127" s="147"/>
      <c r="L127" s="150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</row>
    <row r="128" spans="1:31" s="151" customFormat="1" ht="15.2" customHeight="1">
      <c r="A128" s="147"/>
      <c r="B128" s="148"/>
      <c r="C128" s="144" t="s">
        <v>24</v>
      </c>
      <c r="D128" s="147"/>
      <c r="E128" s="147"/>
      <c r="F128" s="153" t="str">
        <f>E17</f>
        <v>Dopravní podnik Ostrava a.s.</v>
      </c>
      <c r="G128" s="147"/>
      <c r="H128" s="147"/>
      <c r="I128" s="144" t="s">
        <v>30</v>
      </c>
      <c r="J128" s="188" t="str">
        <f>E23</f>
        <v>Ing. Jaromír Ferdian</v>
      </c>
      <c r="K128" s="147"/>
      <c r="L128" s="150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</row>
    <row r="129" spans="1:65" s="151" customFormat="1" ht="15.2" customHeight="1">
      <c r="A129" s="147"/>
      <c r="B129" s="148"/>
      <c r="C129" s="144" t="s">
        <v>28</v>
      </c>
      <c r="D129" s="147"/>
      <c r="E129" s="147"/>
      <c r="F129" s="262" t="str">
        <f>IF(E20="","",E20)</f>
        <v>Vyplň údaj</v>
      </c>
      <c r="G129" s="147"/>
      <c r="H129" s="147"/>
      <c r="I129" s="144" t="s">
        <v>33</v>
      </c>
      <c r="J129" s="263" t="str">
        <f>E26</f>
        <v xml:space="preserve"> </v>
      </c>
      <c r="K129" s="147"/>
      <c r="L129" s="150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</row>
    <row r="130" spans="1:65" s="151" customFormat="1" ht="10.35" customHeight="1">
      <c r="A130" s="147"/>
      <c r="B130" s="148"/>
      <c r="C130" s="147"/>
      <c r="D130" s="147"/>
      <c r="E130" s="147"/>
      <c r="F130" s="147"/>
      <c r="G130" s="147"/>
      <c r="H130" s="147"/>
      <c r="I130" s="147"/>
      <c r="J130" s="147"/>
      <c r="K130" s="147"/>
      <c r="L130" s="150"/>
      <c r="S130" s="14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</row>
    <row r="131" spans="1:65" s="212" customFormat="1" ht="29.25" customHeight="1">
      <c r="A131" s="202"/>
      <c r="B131" s="203"/>
      <c r="C131" s="204" t="s">
        <v>173</v>
      </c>
      <c r="D131" s="205" t="s">
        <v>62</v>
      </c>
      <c r="E131" s="205" t="s">
        <v>58</v>
      </c>
      <c r="F131" s="205" t="s">
        <v>59</v>
      </c>
      <c r="G131" s="205" t="s">
        <v>174</v>
      </c>
      <c r="H131" s="205" t="s">
        <v>175</v>
      </c>
      <c r="I131" s="205" t="s">
        <v>176</v>
      </c>
      <c r="J131" s="206" t="s">
        <v>144</v>
      </c>
      <c r="K131" s="207" t="s">
        <v>177</v>
      </c>
      <c r="L131" s="208"/>
      <c r="M131" s="209" t="s">
        <v>1</v>
      </c>
      <c r="N131" s="210" t="s">
        <v>41</v>
      </c>
      <c r="O131" s="210" t="s">
        <v>178</v>
      </c>
      <c r="P131" s="210" t="s">
        <v>179</v>
      </c>
      <c r="Q131" s="210" t="s">
        <v>180</v>
      </c>
      <c r="R131" s="210" t="s">
        <v>181</v>
      </c>
      <c r="S131" s="210" t="s">
        <v>182</v>
      </c>
      <c r="T131" s="211" t="s">
        <v>183</v>
      </c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</row>
    <row r="132" spans="1:65" s="151" customFormat="1" ht="22.9" customHeight="1">
      <c r="A132" s="147"/>
      <c r="B132" s="148"/>
      <c r="C132" s="213" t="s">
        <v>184</v>
      </c>
      <c r="D132" s="147"/>
      <c r="E132" s="147"/>
      <c r="F132" s="147"/>
      <c r="G132" s="147"/>
      <c r="H132" s="147"/>
      <c r="I132" s="147"/>
      <c r="J132" s="214">
        <f>BK132</f>
        <v>0</v>
      </c>
      <c r="K132" s="147"/>
      <c r="L132" s="148"/>
      <c r="M132" s="215"/>
      <c r="N132" s="216"/>
      <c r="O132" s="163"/>
      <c r="P132" s="217">
        <f>P133+P153</f>
        <v>0</v>
      </c>
      <c r="Q132" s="163"/>
      <c r="R132" s="217">
        <f>R133+R153</f>
        <v>27.975246499999997</v>
      </c>
      <c r="S132" s="163"/>
      <c r="T132" s="218">
        <f>T133+T153</f>
        <v>154.77696580000003</v>
      </c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T132" s="138" t="s">
        <v>76</v>
      </c>
      <c r="AU132" s="138" t="s">
        <v>146</v>
      </c>
      <c r="BK132" s="219">
        <f>BK133+BK153</f>
        <v>0</v>
      </c>
    </row>
    <row r="133" spans="1:65" s="220" customFormat="1" ht="25.9" customHeight="1">
      <c r="B133" s="221"/>
      <c r="D133" s="222" t="s">
        <v>76</v>
      </c>
      <c r="E133" s="223" t="s">
        <v>185</v>
      </c>
      <c r="F133" s="223" t="s">
        <v>186</v>
      </c>
      <c r="J133" s="224">
        <f>BK133</f>
        <v>0</v>
      </c>
      <c r="L133" s="221"/>
      <c r="M133" s="225"/>
      <c r="N133" s="226"/>
      <c r="O133" s="226"/>
      <c r="P133" s="227">
        <f>P134+P139+P144+P151</f>
        <v>0</v>
      </c>
      <c r="Q133" s="226"/>
      <c r="R133" s="227">
        <f>R134+R139+R144+R151</f>
        <v>17.198726499999999</v>
      </c>
      <c r="S133" s="226"/>
      <c r="T133" s="228">
        <f>T134+T139+T144+T151</f>
        <v>33.385000000000005</v>
      </c>
      <c r="AR133" s="222" t="s">
        <v>84</v>
      </c>
      <c r="AT133" s="229" t="s">
        <v>76</v>
      </c>
      <c r="AU133" s="229" t="s">
        <v>77</v>
      </c>
      <c r="AY133" s="222" t="s">
        <v>187</v>
      </c>
      <c r="BK133" s="230">
        <f>BK134+BK139+BK144+BK151</f>
        <v>0</v>
      </c>
    </row>
    <row r="134" spans="1:65" s="220" customFormat="1" ht="22.9" customHeight="1">
      <c r="B134" s="221"/>
      <c r="D134" s="222" t="s">
        <v>76</v>
      </c>
      <c r="E134" s="231" t="s">
        <v>211</v>
      </c>
      <c r="F134" s="231" t="s">
        <v>327</v>
      </c>
      <c r="J134" s="232">
        <f>BK134</f>
        <v>0</v>
      </c>
      <c r="L134" s="221"/>
      <c r="M134" s="225"/>
      <c r="N134" s="226"/>
      <c r="O134" s="226"/>
      <c r="P134" s="227">
        <f>SUM(P135:P138)</f>
        <v>0</v>
      </c>
      <c r="Q134" s="226"/>
      <c r="R134" s="227">
        <f>SUM(R135:R138)</f>
        <v>16.3185185</v>
      </c>
      <c r="S134" s="226"/>
      <c r="T134" s="228">
        <f>SUM(T135:T138)</f>
        <v>0</v>
      </c>
      <c r="AR134" s="222" t="s">
        <v>84</v>
      </c>
      <c r="AT134" s="229" t="s">
        <v>76</v>
      </c>
      <c r="AU134" s="229" t="s">
        <v>84</v>
      </c>
      <c r="AY134" s="222" t="s">
        <v>187</v>
      </c>
      <c r="BK134" s="230">
        <f>SUM(BK135:BK138)</f>
        <v>0</v>
      </c>
    </row>
    <row r="135" spans="1:65" s="151" customFormat="1" ht="16.5" customHeight="1">
      <c r="A135" s="147"/>
      <c r="B135" s="148"/>
      <c r="C135" s="233" t="s">
        <v>84</v>
      </c>
      <c r="D135" s="233" t="s">
        <v>189</v>
      </c>
      <c r="E135" s="234" t="s">
        <v>1351</v>
      </c>
      <c r="F135" s="235" t="s">
        <v>1352</v>
      </c>
      <c r="G135" s="236" t="s">
        <v>192</v>
      </c>
      <c r="H135" s="237">
        <v>12.1</v>
      </c>
      <c r="I135" s="88"/>
      <c r="J135" s="238">
        <f>ROUND(I135*H135,2)</f>
        <v>0</v>
      </c>
      <c r="K135" s="239"/>
      <c r="L135" s="148"/>
      <c r="M135" s="240" t="s">
        <v>1</v>
      </c>
      <c r="N135" s="241" t="s">
        <v>42</v>
      </c>
      <c r="O135" s="242"/>
      <c r="P135" s="243">
        <f>O135*H135</f>
        <v>0</v>
      </c>
      <c r="Q135" s="243">
        <v>1.3520000000000001E-2</v>
      </c>
      <c r="R135" s="243">
        <f>Q135*H135</f>
        <v>0.16359200000000002</v>
      </c>
      <c r="S135" s="243">
        <v>0</v>
      </c>
      <c r="T135" s="244">
        <f>S135*H135</f>
        <v>0</v>
      </c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R135" s="245" t="s">
        <v>193</v>
      </c>
      <c r="AT135" s="245" t="s">
        <v>189</v>
      </c>
      <c r="AU135" s="245" t="s">
        <v>86</v>
      </c>
      <c r="AY135" s="138" t="s">
        <v>187</v>
      </c>
      <c r="BE135" s="246">
        <f>IF(N135="základní",J135,0)</f>
        <v>0</v>
      </c>
      <c r="BF135" s="246">
        <f>IF(N135="snížená",J135,0)</f>
        <v>0</v>
      </c>
      <c r="BG135" s="246">
        <f>IF(N135="zákl. přenesená",J135,0)</f>
        <v>0</v>
      </c>
      <c r="BH135" s="246">
        <f>IF(N135="sníž. přenesená",J135,0)</f>
        <v>0</v>
      </c>
      <c r="BI135" s="246">
        <f>IF(N135="nulová",J135,0)</f>
        <v>0</v>
      </c>
      <c r="BJ135" s="138" t="s">
        <v>84</v>
      </c>
      <c r="BK135" s="246">
        <f>ROUND(I135*H135,2)</f>
        <v>0</v>
      </c>
      <c r="BL135" s="138" t="s">
        <v>193</v>
      </c>
      <c r="BM135" s="245" t="s">
        <v>1353</v>
      </c>
    </row>
    <row r="136" spans="1:65" s="151" customFormat="1" ht="16.5" customHeight="1">
      <c r="A136" s="147"/>
      <c r="B136" s="148"/>
      <c r="C136" s="233" t="s">
        <v>86</v>
      </c>
      <c r="D136" s="233" t="s">
        <v>189</v>
      </c>
      <c r="E136" s="234" t="s">
        <v>1354</v>
      </c>
      <c r="F136" s="235" t="s">
        <v>1355</v>
      </c>
      <c r="G136" s="236" t="s">
        <v>192</v>
      </c>
      <c r="H136" s="237">
        <v>12.1</v>
      </c>
      <c r="I136" s="88"/>
      <c r="J136" s="238">
        <f>ROUND(I136*H136,2)</f>
        <v>0</v>
      </c>
      <c r="K136" s="239"/>
      <c r="L136" s="148"/>
      <c r="M136" s="240" t="s">
        <v>1</v>
      </c>
      <c r="N136" s="241" t="s">
        <v>42</v>
      </c>
      <c r="O136" s="242"/>
      <c r="P136" s="243">
        <f>O136*H136</f>
        <v>0</v>
      </c>
      <c r="Q136" s="243">
        <v>0</v>
      </c>
      <c r="R136" s="243">
        <f>Q136*H136</f>
        <v>0</v>
      </c>
      <c r="S136" s="243">
        <v>0</v>
      </c>
      <c r="T136" s="244">
        <f>S136*H136</f>
        <v>0</v>
      </c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R136" s="245" t="s">
        <v>193</v>
      </c>
      <c r="AT136" s="245" t="s">
        <v>189</v>
      </c>
      <c r="AU136" s="245" t="s">
        <v>86</v>
      </c>
      <c r="AY136" s="138" t="s">
        <v>187</v>
      </c>
      <c r="BE136" s="246">
        <f>IF(N136="základní",J136,0)</f>
        <v>0</v>
      </c>
      <c r="BF136" s="246">
        <f>IF(N136="snížená",J136,0)</f>
        <v>0</v>
      </c>
      <c r="BG136" s="246">
        <f>IF(N136="zákl. přenesená",J136,0)</f>
        <v>0</v>
      </c>
      <c r="BH136" s="246">
        <f>IF(N136="sníž. přenesená",J136,0)</f>
        <v>0</v>
      </c>
      <c r="BI136" s="246">
        <f>IF(N136="nulová",J136,0)</f>
        <v>0</v>
      </c>
      <c r="BJ136" s="138" t="s">
        <v>84</v>
      </c>
      <c r="BK136" s="246">
        <f>ROUND(I136*H136,2)</f>
        <v>0</v>
      </c>
      <c r="BL136" s="138" t="s">
        <v>193</v>
      </c>
      <c r="BM136" s="245" t="s">
        <v>1356</v>
      </c>
    </row>
    <row r="137" spans="1:65" s="151" customFormat="1" ht="21.75" customHeight="1">
      <c r="A137" s="147"/>
      <c r="B137" s="148"/>
      <c r="C137" s="233" t="s">
        <v>199</v>
      </c>
      <c r="D137" s="233" t="s">
        <v>189</v>
      </c>
      <c r="E137" s="234" t="s">
        <v>1357</v>
      </c>
      <c r="F137" s="235" t="s">
        <v>1358</v>
      </c>
      <c r="G137" s="236" t="s">
        <v>192</v>
      </c>
      <c r="H137" s="237">
        <v>301.60000000000002</v>
      </c>
      <c r="I137" s="88"/>
      <c r="J137" s="238">
        <f>ROUND(I137*H137,2)</f>
        <v>0</v>
      </c>
      <c r="K137" s="239"/>
      <c r="L137" s="148"/>
      <c r="M137" s="240" t="s">
        <v>1</v>
      </c>
      <c r="N137" s="241" t="s">
        <v>42</v>
      </c>
      <c r="O137" s="242"/>
      <c r="P137" s="243">
        <f>O137*H137</f>
        <v>0</v>
      </c>
      <c r="Q137" s="243">
        <v>4.9840000000000002E-2</v>
      </c>
      <c r="R137" s="243">
        <f>Q137*H137</f>
        <v>15.031744000000002</v>
      </c>
      <c r="S137" s="243">
        <v>0</v>
      </c>
      <c r="T137" s="244">
        <f>S137*H137</f>
        <v>0</v>
      </c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R137" s="245" t="s">
        <v>193</v>
      </c>
      <c r="AT137" s="245" t="s">
        <v>189</v>
      </c>
      <c r="AU137" s="245" t="s">
        <v>86</v>
      </c>
      <c r="AY137" s="138" t="s">
        <v>187</v>
      </c>
      <c r="BE137" s="246">
        <f>IF(N137="základní",J137,0)</f>
        <v>0</v>
      </c>
      <c r="BF137" s="246">
        <f>IF(N137="snížená",J137,0)</f>
        <v>0</v>
      </c>
      <c r="BG137" s="246">
        <f>IF(N137="zákl. přenesená",J137,0)</f>
        <v>0</v>
      </c>
      <c r="BH137" s="246">
        <f>IF(N137="sníž. přenesená",J137,0)</f>
        <v>0</v>
      </c>
      <c r="BI137" s="246">
        <f>IF(N137="nulová",J137,0)</f>
        <v>0</v>
      </c>
      <c r="BJ137" s="138" t="s">
        <v>84</v>
      </c>
      <c r="BK137" s="246">
        <f>ROUND(I137*H137,2)</f>
        <v>0</v>
      </c>
      <c r="BL137" s="138" t="s">
        <v>193</v>
      </c>
      <c r="BM137" s="245" t="s">
        <v>1359</v>
      </c>
    </row>
    <row r="138" spans="1:65" s="151" customFormat="1" ht="21.75" customHeight="1">
      <c r="A138" s="147"/>
      <c r="B138" s="148"/>
      <c r="C138" s="233" t="s">
        <v>193</v>
      </c>
      <c r="D138" s="233" t="s">
        <v>189</v>
      </c>
      <c r="E138" s="234" t="s">
        <v>1360</v>
      </c>
      <c r="F138" s="235" t="s">
        <v>1361</v>
      </c>
      <c r="G138" s="236" t="s">
        <v>192</v>
      </c>
      <c r="H138" s="237">
        <v>15.125</v>
      </c>
      <c r="I138" s="88"/>
      <c r="J138" s="238">
        <f>ROUND(I138*H138,2)</f>
        <v>0</v>
      </c>
      <c r="K138" s="239"/>
      <c r="L138" s="148"/>
      <c r="M138" s="240" t="s">
        <v>1</v>
      </c>
      <c r="N138" s="241" t="s">
        <v>42</v>
      </c>
      <c r="O138" s="242"/>
      <c r="P138" s="243">
        <f>O138*H138</f>
        <v>0</v>
      </c>
      <c r="Q138" s="243">
        <v>7.4260000000000007E-2</v>
      </c>
      <c r="R138" s="243">
        <f>Q138*H138</f>
        <v>1.1231825000000002</v>
      </c>
      <c r="S138" s="243">
        <v>0</v>
      </c>
      <c r="T138" s="244">
        <f>S138*H138</f>
        <v>0</v>
      </c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R138" s="245" t="s">
        <v>193</v>
      </c>
      <c r="AT138" s="245" t="s">
        <v>189</v>
      </c>
      <c r="AU138" s="245" t="s">
        <v>86</v>
      </c>
      <c r="AY138" s="138" t="s">
        <v>187</v>
      </c>
      <c r="BE138" s="246">
        <f>IF(N138="základní",J138,0)</f>
        <v>0</v>
      </c>
      <c r="BF138" s="246">
        <f>IF(N138="snížená",J138,0)</f>
        <v>0</v>
      </c>
      <c r="BG138" s="246">
        <f>IF(N138="zákl. přenesená",J138,0)</f>
        <v>0</v>
      </c>
      <c r="BH138" s="246">
        <f>IF(N138="sníž. přenesená",J138,0)</f>
        <v>0</v>
      </c>
      <c r="BI138" s="246">
        <f>IF(N138="nulová",J138,0)</f>
        <v>0</v>
      </c>
      <c r="BJ138" s="138" t="s">
        <v>84</v>
      </c>
      <c r="BK138" s="246">
        <f>ROUND(I138*H138,2)</f>
        <v>0</v>
      </c>
      <c r="BL138" s="138" t="s">
        <v>193</v>
      </c>
      <c r="BM138" s="245" t="s">
        <v>1362</v>
      </c>
    </row>
    <row r="139" spans="1:65" s="220" customFormat="1" ht="22.9" customHeight="1">
      <c r="B139" s="221"/>
      <c r="D139" s="222" t="s">
        <v>76</v>
      </c>
      <c r="E139" s="231" t="s">
        <v>225</v>
      </c>
      <c r="F139" s="231" t="s">
        <v>452</v>
      </c>
      <c r="J139" s="232">
        <f>BK139</f>
        <v>0</v>
      </c>
      <c r="L139" s="221"/>
      <c r="M139" s="225"/>
      <c r="N139" s="226"/>
      <c r="O139" s="226"/>
      <c r="P139" s="227">
        <f>SUM(P140:P143)</f>
        <v>0</v>
      </c>
      <c r="Q139" s="226"/>
      <c r="R139" s="227">
        <f>SUM(R140:R143)</f>
        <v>0.8802080000000001</v>
      </c>
      <c r="S139" s="226"/>
      <c r="T139" s="228">
        <f>SUM(T140:T143)</f>
        <v>33.385000000000005</v>
      </c>
      <c r="AR139" s="222" t="s">
        <v>84</v>
      </c>
      <c r="AT139" s="229" t="s">
        <v>76</v>
      </c>
      <c r="AU139" s="229" t="s">
        <v>84</v>
      </c>
      <c r="AY139" s="222" t="s">
        <v>187</v>
      </c>
      <c r="BK139" s="230">
        <f>SUM(BK140:BK143)</f>
        <v>0</v>
      </c>
    </row>
    <row r="140" spans="1:65" s="151" customFormat="1" ht="21.75" customHeight="1">
      <c r="A140" s="147"/>
      <c r="B140" s="148"/>
      <c r="C140" s="233" t="s">
        <v>207</v>
      </c>
      <c r="D140" s="233" t="s">
        <v>189</v>
      </c>
      <c r="E140" s="234" t="s">
        <v>454</v>
      </c>
      <c r="F140" s="235" t="s">
        <v>455</v>
      </c>
      <c r="G140" s="236" t="s">
        <v>192</v>
      </c>
      <c r="H140" s="237">
        <v>6.4</v>
      </c>
      <c r="I140" s="88"/>
      <c r="J140" s="238">
        <f>ROUND(I140*H140,2)</f>
        <v>0</v>
      </c>
      <c r="K140" s="239"/>
      <c r="L140" s="148"/>
      <c r="M140" s="240" t="s">
        <v>1</v>
      </c>
      <c r="N140" s="241" t="s">
        <v>42</v>
      </c>
      <c r="O140" s="242"/>
      <c r="P140" s="243">
        <f>O140*H140</f>
        <v>0</v>
      </c>
      <c r="Q140" s="243">
        <v>4.6999999999999999E-4</v>
      </c>
      <c r="R140" s="243">
        <f>Q140*H140</f>
        <v>3.0080000000000003E-3</v>
      </c>
      <c r="S140" s="243">
        <v>0</v>
      </c>
      <c r="T140" s="244">
        <f>S140*H140</f>
        <v>0</v>
      </c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R140" s="245" t="s">
        <v>193</v>
      </c>
      <c r="AT140" s="245" t="s">
        <v>189</v>
      </c>
      <c r="AU140" s="245" t="s">
        <v>86</v>
      </c>
      <c r="AY140" s="138" t="s">
        <v>187</v>
      </c>
      <c r="BE140" s="246">
        <f>IF(N140="základní",J140,0)</f>
        <v>0</v>
      </c>
      <c r="BF140" s="246">
        <f>IF(N140="snížená",J140,0)</f>
        <v>0</v>
      </c>
      <c r="BG140" s="246">
        <f>IF(N140="zákl. přenesená",J140,0)</f>
        <v>0</v>
      </c>
      <c r="BH140" s="246">
        <f>IF(N140="sníž. přenesená",J140,0)</f>
        <v>0</v>
      </c>
      <c r="BI140" s="246">
        <f>IF(N140="nulová",J140,0)</f>
        <v>0</v>
      </c>
      <c r="BJ140" s="138" t="s">
        <v>84</v>
      </c>
      <c r="BK140" s="246">
        <f>ROUND(I140*H140,2)</f>
        <v>0</v>
      </c>
      <c r="BL140" s="138" t="s">
        <v>193</v>
      </c>
      <c r="BM140" s="245" t="s">
        <v>1363</v>
      </c>
    </row>
    <row r="141" spans="1:65" s="151" customFormat="1" ht="21.75" customHeight="1">
      <c r="A141" s="147"/>
      <c r="B141" s="148"/>
      <c r="C141" s="233" t="s">
        <v>211</v>
      </c>
      <c r="D141" s="233" t="s">
        <v>189</v>
      </c>
      <c r="E141" s="234" t="s">
        <v>1364</v>
      </c>
      <c r="F141" s="235" t="s">
        <v>1365</v>
      </c>
      <c r="G141" s="236" t="s">
        <v>279</v>
      </c>
      <c r="H141" s="237">
        <v>40</v>
      </c>
      <c r="I141" s="88"/>
      <c r="J141" s="238">
        <f>ROUND(I141*H141,2)</f>
        <v>0</v>
      </c>
      <c r="K141" s="239"/>
      <c r="L141" s="148"/>
      <c r="M141" s="240" t="s">
        <v>1</v>
      </c>
      <c r="N141" s="241" t="s">
        <v>42</v>
      </c>
      <c r="O141" s="242"/>
      <c r="P141" s="243">
        <f>O141*H141</f>
        <v>0</v>
      </c>
      <c r="Q141" s="243">
        <v>2.1600000000000001E-2</v>
      </c>
      <c r="R141" s="243">
        <f>Q141*H141</f>
        <v>0.8640000000000001</v>
      </c>
      <c r="S141" s="243">
        <v>0</v>
      </c>
      <c r="T141" s="244">
        <f>S141*H141</f>
        <v>0</v>
      </c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R141" s="245" t="s">
        <v>193</v>
      </c>
      <c r="AT141" s="245" t="s">
        <v>189</v>
      </c>
      <c r="AU141" s="245" t="s">
        <v>86</v>
      </c>
      <c r="AY141" s="138" t="s">
        <v>187</v>
      </c>
      <c r="BE141" s="246">
        <f>IF(N141="základní",J141,0)</f>
        <v>0</v>
      </c>
      <c r="BF141" s="246">
        <f>IF(N141="snížená",J141,0)</f>
        <v>0</v>
      </c>
      <c r="BG141" s="246">
        <f>IF(N141="zákl. přenesená",J141,0)</f>
        <v>0</v>
      </c>
      <c r="BH141" s="246">
        <f>IF(N141="sníž. přenesená",J141,0)</f>
        <v>0</v>
      </c>
      <c r="BI141" s="246">
        <f>IF(N141="nulová",J141,0)</f>
        <v>0</v>
      </c>
      <c r="BJ141" s="138" t="s">
        <v>84</v>
      </c>
      <c r="BK141" s="246">
        <f>ROUND(I141*H141,2)</f>
        <v>0</v>
      </c>
      <c r="BL141" s="138" t="s">
        <v>193</v>
      </c>
      <c r="BM141" s="245" t="s">
        <v>1366</v>
      </c>
    </row>
    <row r="142" spans="1:65" s="151" customFormat="1" ht="33" customHeight="1">
      <c r="A142" s="147"/>
      <c r="B142" s="148"/>
      <c r="C142" s="233" t="s">
        <v>215</v>
      </c>
      <c r="D142" s="233" t="s">
        <v>189</v>
      </c>
      <c r="E142" s="234" t="s">
        <v>1367</v>
      </c>
      <c r="F142" s="235" t="s">
        <v>1368</v>
      </c>
      <c r="G142" s="236" t="s">
        <v>279</v>
      </c>
      <c r="H142" s="237">
        <v>40</v>
      </c>
      <c r="I142" s="88"/>
      <c r="J142" s="238">
        <f>ROUND(I142*H142,2)</f>
        <v>0</v>
      </c>
      <c r="K142" s="239"/>
      <c r="L142" s="148"/>
      <c r="M142" s="240" t="s">
        <v>1</v>
      </c>
      <c r="N142" s="241" t="s">
        <v>42</v>
      </c>
      <c r="O142" s="242"/>
      <c r="P142" s="243">
        <f>O142*H142</f>
        <v>0</v>
      </c>
      <c r="Q142" s="243">
        <v>3.3E-4</v>
      </c>
      <c r="R142" s="243">
        <f>Q142*H142</f>
        <v>1.32E-2</v>
      </c>
      <c r="S142" s="243">
        <v>0</v>
      </c>
      <c r="T142" s="244">
        <f>S142*H142</f>
        <v>0</v>
      </c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R142" s="245" t="s">
        <v>193</v>
      </c>
      <c r="AT142" s="245" t="s">
        <v>189</v>
      </c>
      <c r="AU142" s="245" t="s">
        <v>86</v>
      </c>
      <c r="AY142" s="138" t="s">
        <v>187</v>
      </c>
      <c r="BE142" s="246">
        <f>IF(N142="základní",J142,0)</f>
        <v>0</v>
      </c>
      <c r="BF142" s="246">
        <f>IF(N142="snížená",J142,0)</f>
        <v>0</v>
      </c>
      <c r="BG142" s="246">
        <f>IF(N142="zákl. přenesená",J142,0)</f>
        <v>0</v>
      </c>
      <c r="BH142" s="246">
        <f>IF(N142="sníž. přenesená",J142,0)</f>
        <v>0</v>
      </c>
      <c r="BI142" s="246">
        <f>IF(N142="nulová",J142,0)</f>
        <v>0</v>
      </c>
      <c r="BJ142" s="138" t="s">
        <v>84</v>
      </c>
      <c r="BK142" s="246">
        <f>ROUND(I142*H142,2)</f>
        <v>0</v>
      </c>
      <c r="BL142" s="138" t="s">
        <v>193</v>
      </c>
      <c r="BM142" s="245" t="s">
        <v>1369</v>
      </c>
    </row>
    <row r="143" spans="1:65" s="151" customFormat="1" ht="33" customHeight="1">
      <c r="A143" s="147"/>
      <c r="B143" s="148"/>
      <c r="C143" s="233" t="s">
        <v>219</v>
      </c>
      <c r="D143" s="233" t="s">
        <v>189</v>
      </c>
      <c r="E143" s="234" t="s">
        <v>1370</v>
      </c>
      <c r="F143" s="235" t="s">
        <v>1371</v>
      </c>
      <c r="G143" s="236" t="s">
        <v>197</v>
      </c>
      <c r="H143" s="237">
        <v>15.175000000000001</v>
      </c>
      <c r="I143" s="88"/>
      <c r="J143" s="238">
        <f>ROUND(I143*H143,2)</f>
        <v>0</v>
      </c>
      <c r="K143" s="239"/>
      <c r="L143" s="148"/>
      <c r="M143" s="240" t="s">
        <v>1</v>
      </c>
      <c r="N143" s="241" t="s">
        <v>42</v>
      </c>
      <c r="O143" s="242"/>
      <c r="P143" s="243">
        <f>O143*H143</f>
        <v>0</v>
      </c>
      <c r="Q143" s="243">
        <v>0</v>
      </c>
      <c r="R143" s="243">
        <f>Q143*H143</f>
        <v>0</v>
      </c>
      <c r="S143" s="243">
        <v>2.2000000000000002</v>
      </c>
      <c r="T143" s="244">
        <f>S143*H143</f>
        <v>33.385000000000005</v>
      </c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R143" s="245" t="s">
        <v>193</v>
      </c>
      <c r="AT143" s="245" t="s">
        <v>189</v>
      </c>
      <c r="AU143" s="245" t="s">
        <v>86</v>
      </c>
      <c r="AY143" s="138" t="s">
        <v>187</v>
      </c>
      <c r="BE143" s="246">
        <f>IF(N143="základní",J143,0)</f>
        <v>0</v>
      </c>
      <c r="BF143" s="246">
        <f>IF(N143="snížená",J143,0)</f>
        <v>0</v>
      </c>
      <c r="BG143" s="246">
        <f>IF(N143="zákl. přenesená",J143,0)</f>
        <v>0</v>
      </c>
      <c r="BH143" s="246">
        <f>IF(N143="sníž. přenesená",J143,0)</f>
        <v>0</v>
      </c>
      <c r="BI143" s="246">
        <f>IF(N143="nulová",J143,0)</f>
        <v>0</v>
      </c>
      <c r="BJ143" s="138" t="s">
        <v>84</v>
      </c>
      <c r="BK143" s="246">
        <f>ROUND(I143*H143,2)</f>
        <v>0</v>
      </c>
      <c r="BL143" s="138" t="s">
        <v>193</v>
      </c>
      <c r="BM143" s="245" t="s">
        <v>1372</v>
      </c>
    </row>
    <row r="144" spans="1:65" s="220" customFormat="1" ht="22.9" customHeight="1">
      <c r="B144" s="221"/>
      <c r="D144" s="222" t="s">
        <v>76</v>
      </c>
      <c r="E144" s="231" t="s">
        <v>670</v>
      </c>
      <c r="F144" s="231" t="s">
        <v>671</v>
      </c>
      <c r="J144" s="232">
        <f>BK144</f>
        <v>0</v>
      </c>
      <c r="L144" s="221"/>
      <c r="M144" s="225"/>
      <c r="N144" s="226"/>
      <c r="O144" s="226"/>
      <c r="P144" s="227">
        <f>SUM(P145:P150)</f>
        <v>0</v>
      </c>
      <c r="Q144" s="226"/>
      <c r="R144" s="227">
        <f>SUM(R145:R150)</f>
        <v>0</v>
      </c>
      <c r="S144" s="226"/>
      <c r="T144" s="228">
        <f>SUM(T145:T150)</f>
        <v>0</v>
      </c>
      <c r="AR144" s="222" t="s">
        <v>84</v>
      </c>
      <c r="AT144" s="229" t="s">
        <v>76</v>
      </c>
      <c r="AU144" s="229" t="s">
        <v>84</v>
      </c>
      <c r="AY144" s="222" t="s">
        <v>187</v>
      </c>
      <c r="BK144" s="230">
        <f>SUM(BK145:BK150)</f>
        <v>0</v>
      </c>
    </row>
    <row r="145" spans="1:65" s="151" customFormat="1" ht="33" customHeight="1">
      <c r="A145" s="147"/>
      <c r="B145" s="148"/>
      <c r="C145" s="233" t="s">
        <v>225</v>
      </c>
      <c r="D145" s="233" t="s">
        <v>189</v>
      </c>
      <c r="E145" s="234" t="s">
        <v>673</v>
      </c>
      <c r="F145" s="235" t="s">
        <v>674</v>
      </c>
      <c r="G145" s="236" t="s">
        <v>205</v>
      </c>
      <c r="H145" s="237">
        <v>154.77699999999999</v>
      </c>
      <c r="I145" s="88"/>
      <c r="J145" s="238">
        <f t="shared" ref="J145:J150" si="0">ROUND(I145*H145,2)</f>
        <v>0</v>
      </c>
      <c r="K145" s="239"/>
      <c r="L145" s="148"/>
      <c r="M145" s="240" t="s">
        <v>1</v>
      </c>
      <c r="N145" s="241" t="s">
        <v>42</v>
      </c>
      <c r="O145" s="242"/>
      <c r="P145" s="243">
        <f t="shared" ref="P145:P150" si="1">O145*H145</f>
        <v>0</v>
      </c>
      <c r="Q145" s="243">
        <v>0</v>
      </c>
      <c r="R145" s="243">
        <f t="shared" ref="R145:R150" si="2">Q145*H145</f>
        <v>0</v>
      </c>
      <c r="S145" s="243">
        <v>0</v>
      </c>
      <c r="T145" s="244">
        <f t="shared" ref="T145:T150" si="3">S145*H145</f>
        <v>0</v>
      </c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R145" s="245" t="s">
        <v>193</v>
      </c>
      <c r="AT145" s="245" t="s">
        <v>189</v>
      </c>
      <c r="AU145" s="245" t="s">
        <v>86</v>
      </c>
      <c r="AY145" s="138" t="s">
        <v>187</v>
      </c>
      <c r="BE145" s="246">
        <f t="shared" ref="BE145:BE150" si="4">IF(N145="základní",J145,0)</f>
        <v>0</v>
      </c>
      <c r="BF145" s="246">
        <f t="shared" ref="BF145:BF150" si="5">IF(N145="snížená",J145,0)</f>
        <v>0</v>
      </c>
      <c r="BG145" s="246">
        <f t="shared" ref="BG145:BG150" si="6">IF(N145="zákl. přenesená",J145,0)</f>
        <v>0</v>
      </c>
      <c r="BH145" s="246">
        <f t="shared" ref="BH145:BH150" si="7">IF(N145="sníž. přenesená",J145,0)</f>
        <v>0</v>
      </c>
      <c r="BI145" s="246">
        <f t="shared" ref="BI145:BI150" si="8">IF(N145="nulová",J145,0)</f>
        <v>0</v>
      </c>
      <c r="BJ145" s="138" t="s">
        <v>84</v>
      </c>
      <c r="BK145" s="246">
        <f t="shared" ref="BK145:BK150" si="9">ROUND(I145*H145,2)</f>
        <v>0</v>
      </c>
      <c r="BL145" s="138" t="s">
        <v>193</v>
      </c>
      <c r="BM145" s="245" t="s">
        <v>1373</v>
      </c>
    </row>
    <row r="146" spans="1:65" s="151" customFormat="1" ht="21.75" customHeight="1">
      <c r="A146" s="147"/>
      <c r="B146" s="148"/>
      <c r="C146" s="233" t="s">
        <v>229</v>
      </c>
      <c r="D146" s="233" t="s">
        <v>189</v>
      </c>
      <c r="E146" s="234" t="s">
        <v>677</v>
      </c>
      <c r="F146" s="235" t="s">
        <v>678</v>
      </c>
      <c r="G146" s="236" t="s">
        <v>205</v>
      </c>
      <c r="H146" s="237">
        <v>154.77699999999999</v>
      </c>
      <c r="I146" s="88"/>
      <c r="J146" s="238">
        <f t="shared" si="0"/>
        <v>0</v>
      </c>
      <c r="K146" s="239"/>
      <c r="L146" s="148"/>
      <c r="M146" s="240" t="s">
        <v>1</v>
      </c>
      <c r="N146" s="241" t="s">
        <v>42</v>
      </c>
      <c r="O146" s="242"/>
      <c r="P146" s="243">
        <f t="shared" si="1"/>
        <v>0</v>
      </c>
      <c r="Q146" s="243">
        <v>0</v>
      </c>
      <c r="R146" s="243">
        <f t="shared" si="2"/>
        <v>0</v>
      </c>
      <c r="S146" s="243">
        <v>0</v>
      </c>
      <c r="T146" s="244">
        <f t="shared" si="3"/>
        <v>0</v>
      </c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R146" s="245" t="s">
        <v>193</v>
      </c>
      <c r="AT146" s="245" t="s">
        <v>189</v>
      </c>
      <c r="AU146" s="245" t="s">
        <v>86</v>
      </c>
      <c r="AY146" s="138" t="s">
        <v>187</v>
      </c>
      <c r="BE146" s="246">
        <f t="shared" si="4"/>
        <v>0</v>
      </c>
      <c r="BF146" s="246">
        <f t="shared" si="5"/>
        <v>0</v>
      </c>
      <c r="BG146" s="246">
        <f t="shared" si="6"/>
        <v>0</v>
      </c>
      <c r="BH146" s="246">
        <f t="shared" si="7"/>
        <v>0</v>
      </c>
      <c r="BI146" s="246">
        <f t="shared" si="8"/>
        <v>0</v>
      </c>
      <c r="BJ146" s="138" t="s">
        <v>84</v>
      </c>
      <c r="BK146" s="246">
        <f t="shared" si="9"/>
        <v>0</v>
      </c>
      <c r="BL146" s="138" t="s">
        <v>193</v>
      </c>
      <c r="BM146" s="245" t="s">
        <v>1374</v>
      </c>
    </row>
    <row r="147" spans="1:65" s="151" customFormat="1" ht="21.75" customHeight="1">
      <c r="A147" s="147"/>
      <c r="B147" s="148"/>
      <c r="C147" s="233" t="s">
        <v>233</v>
      </c>
      <c r="D147" s="233" t="s">
        <v>189</v>
      </c>
      <c r="E147" s="234" t="s">
        <v>681</v>
      </c>
      <c r="F147" s="235" t="s">
        <v>682</v>
      </c>
      <c r="G147" s="236" t="s">
        <v>205</v>
      </c>
      <c r="H147" s="237">
        <v>1392.9929999999999</v>
      </c>
      <c r="I147" s="88"/>
      <c r="J147" s="238">
        <f t="shared" si="0"/>
        <v>0</v>
      </c>
      <c r="K147" s="239"/>
      <c r="L147" s="148"/>
      <c r="M147" s="240" t="s">
        <v>1</v>
      </c>
      <c r="N147" s="241" t="s">
        <v>42</v>
      </c>
      <c r="O147" s="242"/>
      <c r="P147" s="243">
        <f t="shared" si="1"/>
        <v>0</v>
      </c>
      <c r="Q147" s="243">
        <v>0</v>
      </c>
      <c r="R147" s="243">
        <f t="shared" si="2"/>
        <v>0</v>
      </c>
      <c r="S147" s="243">
        <v>0</v>
      </c>
      <c r="T147" s="244">
        <f t="shared" si="3"/>
        <v>0</v>
      </c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R147" s="245" t="s">
        <v>193</v>
      </c>
      <c r="AT147" s="245" t="s">
        <v>189</v>
      </c>
      <c r="AU147" s="245" t="s">
        <v>86</v>
      </c>
      <c r="AY147" s="138" t="s">
        <v>187</v>
      </c>
      <c r="BE147" s="246">
        <f t="shared" si="4"/>
        <v>0</v>
      </c>
      <c r="BF147" s="246">
        <f t="shared" si="5"/>
        <v>0</v>
      </c>
      <c r="BG147" s="246">
        <f t="shared" si="6"/>
        <v>0</v>
      </c>
      <c r="BH147" s="246">
        <f t="shared" si="7"/>
        <v>0</v>
      </c>
      <c r="BI147" s="246">
        <f t="shared" si="8"/>
        <v>0</v>
      </c>
      <c r="BJ147" s="138" t="s">
        <v>84</v>
      </c>
      <c r="BK147" s="246">
        <f t="shared" si="9"/>
        <v>0</v>
      </c>
      <c r="BL147" s="138" t="s">
        <v>193</v>
      </c>
      <c r="BM147" s="245" t="s">
        <v>1375</v>
      </c>
    </row>
    <row r="148" spans="1:65" s="151" customFormat="1" ht="33" customHeight="1">
      <c r="A148" s="147"/>
      <c r="B148" s="148"/>
      <c r="C148" s="233" t="s">
        <v>237</v>
      </c>
      <c r="D148" s="233" t="s">
        <v>189</v>
      </c>
      <c r="E148" s="234" t="s">
        <v>685</v>
      </c>
      <c r="F148" s="235" t="s">
        <v>686</v>
      </c>
      <c r="G148" s="236" t="s">
        <v>205</v>
      </c>
      <c r="H148" s="237">
        <v>33.384999999999998</v>
      </c>
      <c r="I148" s="88"/>
      <c r="J148" s="238">
        <f t="shared" si="0"/>
        <v>0</v>
      </c>
      <c r="K148" s="239"/>
      <c r="L148" s="148"/>
      <c r="M148" s="240" t="s">
        <v>1</v>
      </c>
      <c r="N148" s="241" t="s">
        <v>42</v>
      </c>
      <c r="O148" s="242"/>
      <c r="P148" s="243">
        <f t="shared" si="1"/>
        <v>0</v>
      </c>
      <c r="Q148" s="243">
        <v>0</v>
      </c>
      <c r="R148" s="243">
        <f t="shared" si="2"/>
        <v>0</v>
      </c>
      <c r="S148" s="243">
        <v>0</v>
      </c>
      <c r="T148" s="244">
        <f t="shared" si="3"/>
        <v>0</v>
      </c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  <c r="AR148" s="245" t="s">
        <v>193</v>
      </c>
      <c r="AT148" s="245" t="s">
        <v>189</v>
      </c>
      <c r="AU148" s="245" t="s">
        <v>86</v>
      </c>
      <c r="AY148" s="138" t="s">
        <v>187</v>
      </c>
      <c r="BE148" s="246">
        <f t="shared" si="4"/>
        <v>0</v>
      </c>
      <c r="BF148" s="246">
        <f t="shared" si="5"/>
        <v>0</v>
      </c>
      <c r="BG148" s="246">
        <f t="shared" si="6"/>
        <v>0</v>
      </c>
      <c r="BH148" s="246">
        <f t="shared" si="7"/>
        <v>0</v>
      </c>
      <c r="BI148" s="246">
        <f t="shared" si="8"/>
        <v>0</v>
      </c>
      <c r="BJ148" s="138" t="s">
        <v>84</v>
      </c>
      <c r="BK148" s="246">
        <f t="shared" si="9"/>
        <v>0</v>
      </c>
      <c r="BL148" s="138" t="s">
        <v>193</v>
      </c>
      <c r="BM148" s="245" t="s">
        <v>1376</v>
      </c>
    </row>
    <row r="149" spans="1:65" s="151" customFormat="1" ht="33" customHeight="1">
      <c r="A149" s="147"/>
      <c r="B149" s="148"/>
      <c r="C149" s="233" t="s">
        <v>241</v>
      </c>
      <c r="D149" s="233" t="s">
        <v>189</v>
      </c>
      <c r="E149" s="234" t="s">
        <v>697</v>
      </c>
      <c r="F149" s="235" t="s">
        <v>698</v>
      </c>
      <c r="G149" s="236" t="s">
        <v>205</v>
      </c>
      <c r="H149" s="237">
        <v>103.137</v>
      </c>
      <c r="I149" s="88"/>
      <c r="J149" s="238">
        <f t="shared" si="0"/>
        <v>0</v>
      </c>
      <c r="K149" s="239"/>
      <c r="L149" s="148"/>
      <c r="M149" s="240" t="s">
        <v>1</v>
      </c>
      <c r="N149" s="241" t="s">
        <v>42</v>
      </c>
      <c r="O149" s="242"/>
      <c r="P149" s="243">
        <f t="shared" si="1"/>
        <v>0</v>
      </c>
      <c r="Q149" s="243">
        <v>0</v>
      </c>
      <c r="R149" s="243">
        <f t="shared" si="2"/>
        <v>0</v>
      </c>
      <c r="S149" s="243">
        <v>0</v>
      </c>
      <c r="T149" s="244">
        <f t="shared" si="3"/>
        <v>0</v>
      </c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R149" s="245" t="s">
        <v>193</v>
      </c>
      <c r="AT149" s="245" t="s">
        <v>189</v>
      </c>
      <c r="AU149" s="245" t="s">
        <v>86</v>
      </c>
      <c r="AY149" s="138" t="s">
        <v>187</v>
      </c>
      <c r="BE149" s="246">
        <f t="shared" si="4"/>
        <v>0</v>
      </c>
      <c r="BF149" s="246">
        <f t="shared" si="5"/>
        <v>0</v>
      </c>
      <c r="BG149" s="246">
        <f t="shared" si="6"/>
        <v>0</v>
      </c>
      <c r="BH149" s="246">
        <f t="shared" si="7"/>
        <v>0</v>
      </c>
      <c r="BI149" s="246">
        <f t="shared" si="8"/>
        <v>0</v>
      </c>
      <c r="BJ149" s="138" t="s">
        <v>84</v>
      </c>
      <c r="BK149" s="246">
        <f t="shared" si="9"/>
        <v>0</v>
      </c>
      <c r="BL149" s="138" t="s">
        <v>193</v>
      </c>
      <c r="BM149" s="245" t="s">
        <v>1377</v>
      </c>
    </row>
    <row r="150" spans="1:65" s="151" customFormat="1" ht="33" customHeight="1">
      <c r="A150" s="147"/>
      <c r="B150" s="148"/>
      <c r="C150" s="233" t="s">
        <v>245</v>
      </c>
      <c r="D150" s="233" t="s">
        <v>189</v>
      </c>
      <c r="E150" s="234" t="s">
        <v>705</v>
      </c>
      <c r="F150" s="235" t="s">
        <v>706</v>
      </c>
      <c r="G150" s="236" t="s">
        <v>205</v>
      </c>
      <c r="H150" s="237">
        <v>18.254999999999999</v>
      </c>
      <c r="I150" s="88"/>
      <c r="J150" s="238">
        <f t="shared" si="0"/>
        <v>0</v>
      </c>
      <c r="K150" s="239"/>
      <c r="L150" s="148"/>
      <c r="M150" s="240" t="s">
        <v>1</v>
      </c>
      <c r="N150" s="241" t="s">
        <v>42</v>
      </c>
      <c r="O150" s="242"/>
      <c r="P150" s="243">
        <f t="shared" si="1"/>
        <v>0</v>
      </c>
      <c r="Q150" s="243">
        <v>0</v>
      </c>
      <c r="R150" s="243">
        <f t="shared" si="2"/>
        <v>0</v>
      </c>
      <c r="S150" s="243">
        <v>0</v>
      </c>
      <c r="T150" s="244">
        <f t="shared" si="3"/>
        <v>0</v>
      </c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R150" s="245" t="s">
        <v>193</v>
      </c>
      <c r="AT150" s="245" t="s">
        <v>189</v>
      </c>
      <c r="AU150" s="245" t="s">
        <v>86</v>
      </c>
      <c r="AY150" s="138" t="s">
        <v>187</v>
      </c>
      <c r="BE150" s="246">
        <f t="shared" si="4"/>
        <v>0</v>
      </c>
      <c r="BF150" s="246">
        <f t="shared" si="5"/>
        <v>0</v>
      </c>
      <c r="BG150" s="246">
        <f t="shared" si="6"/>
        <v>0</v>
      </c>
      <c r="BH150" s="246">
        <f t="shared" si="7"/>
        <v>0</v>
      </c>
      <c r="BI150" s="246">
        <f t="shared" si="8"/>
        <v>0</v>
      </c>
      <c r="BJ150" s="138" t="s">
        <v>84</v>
      </c>
      <c r="BK150" s="246">
        <f t="shared" si="9"/>
        <v>0</v>
      </c>
      <c r="BL150" s="138" t="s">
        <v>193</v>
      </c>
      <c r="BM150" s="245" t="s">
        <v>1378</v>
      </c>
    </row>
    <row r="151" spans="1:65" s="220" customFormat="1" ht="22.9" customHeight="1">
      <c r="B151" s="221"/>
      <c r="D151" s="222" t="s">
        <v>76</v>
      </c>
      <c r="E151" s="231" t="s">
        <v>716</v>
      </c>
      <c r="F151" s="231" t="s">
        <v>717</v>
      </c>
      <c r="J151" s="232">
        <f>BK151</f>
        <v>0</v>
      </c>
      <c r="L151" s="221"/>
      <c r="M151" s="225"/>
      <c r="N151" s="226"/>
      <c r="O151" s="226"/>
      <c r="P151" s="227">
        <f>P152</f>
        <v>0</v>
      </c>
      <c r="Q151" s="226"/>
      <c r="R151" s="227">
        <f>R152</f>
        <v>0</v>
      </c>
      <c r="S151" s="226"/>
      <c r="T151" s="228">
        <f>T152</f>
        <v>0</v>
      </c>
      <c r="AR151" s="222" t="s">
        <v>84</v>
      </c>
      <c r="AT151" s="229" t="s">
        <v>76</v>
      </c>
      <c r="AU151" s="229" t="s">
        <v>84</v>
      </c>
      <c r="AY151" s="222" t="s">
        <v>187</v>
      </c>
      <c r="BK151" s="230">
        <f>BK152</f>
        <v>0</v>
      </c>
    </row>
    <row r="152" spans="1:65" s="151" customFormat="1" ht="16.5" customHeight="1">
      <c r="A152" s="147"/>
      <c r="B152" s="148"/>
      <c r="C152" s="233" t="s">
        <v>8</v>
      </c>
      <c r="D152" s="233" t="s">
        <v>189</v>
      </c>
      <c r="E152" s="234" t="s">
        <v>719</v>
      </c>
      <c r="F152" s="235" t="s">
        <v>720</v>
      </c>
      <c r="G152" s="236" t="s">
        <v>205</v>
      </c>
      <c r="H152" s="237">
        <v>17.199000000000002</v>
      </c>
      <c r="I152" s="88"/>
      <c r="J152" s="238">
        <f>ROUND(I152*H152,2)</f>
        <v>0</v>
      </c>
      <c r="K152" s="239"/>
      <c r="L152" s="148"/>
      <c r="M152" s="240" t="s">
        <v>1</v>
      </c>
      <c r="N152" s="241" t="s">
        <v>42</v>
      </c>
      <c r="O152" s="242"/>
      <c r="P152" s="243">
        <f>O152*H152</f>
        <v>0</v>
      </c>
      <c r="Q152" s="243">
        <v>0</v>
      </c>
      <c r="R152" s="243">
        <f>Q152*H152</f>
        <v>0</v>
      </c>
      <c r="S152" s="243">
        <v>0</v>
      </c>
      <c r="T152" s="244">
        <f>S152*H152</f>
        <v>0</v>
      </c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47"/>
      <c r="AE152" s="147"/>
      <c r="AR152" s="245" t="s">
        <v>193</v>
      </c>
      <c r="AT152" s="245" t="s">
        <v>189</v>
      </c>
      <c r="AU152" s="245" t="s">
        <v>86</v>
      </c>
      <c r="AY152" s="138" t="s">
        <v>187</v>
      </c>
      <c r="BE152" s="246">
        <f>IF(N152="základní",J152,0)</f>
        <v>0</v>
      </c>
      <c r="BF152" s="246">
        <f>IF(N152="snížená",J152,0)</f>
        <v>0</v>
      </c>
      <c r="BG152" s="246">
        <f>IF(N152="zákl. přenesená",J152,0)</f>
        <v>0</v>
      </c>
      <c r="BH152" s="246">
        <f>IF(N152="sníž. přenesená",J152,0)</f>
        <v>0</v>
      </c>
      <c r="BI152" s="246">
        <f>IF(N152="nulová",J152,0)</f>
        <v>0</v>
      </c>
      <c r="BJ152" s="138" t="s">
        <v>84</v>
      </c>
      <c r="BK152" s="246">
        <f>ROUND(I152*H152,2)</f>
        <v>0</v>
      </c>
      <c r="BL152" s="138" t="s">
        <v>193</v>
      </c>
      <c r="BM152" s="245" t="s">
        <v>1379</v>
      </c>
    </row>
    <row r="153" spans="1:65" s="220" customFormat="1" ht="25.9" customHeight="1">
      <c r="B153" s="221"/>
      <c r="D153" s="222" t="s">
        <v>76</v>
      </c>
      <c r="E153" s="223" t="s">
        <v>722</v>
      </c>
      <c r="F153" s="223" t="s">
        <v>723</v>
      </c>
      <c r="J153" s="224">
        <f>BK153</f>
        <v>0</v>
      </c>
      <c r="L153" s="221"/>
      <c r="M153" s="225"/>
      <c r="N153" s="226"/>
      <c r="O153" s="226"/>
      <c r="P153" s="227">
        <f>P154+P171+P181+P186+P188+P212</f>
        <v>0</v>
      </c>
      <c r="Q153" s="226"/>
      <c r="R153" s="227">
        <f>R154+R171+R181+R186+R188+R212</f>
        <v>10.77652</v>
      </c>
      <c r="S153" s="226"/>
      <c r="T153" s="228">
        <f>T154+T171+T181+T186+T188+T212</f>
        <v>121.39196580000001</v>
      </c>
      <c r="AR153" s="222" t="s">
        <v>86</v>
      </c>
      <c r="AT153" s="229" t="s">
        <v>76</v>
      </c>
      <c r="AU153" s="229" t="s">
        <v>77</v>
      </c>
      <c r="AY153" s="222" t="s">
        <v>187</v>
      </c>
      <c r="BK153" s="230">
        <f>BK154+BK171+BK181+BK186+BK188+BK212</f>
        <v>0</v>
      </c>
    </row>
    <row r="154" spans="1:65" s="220" customFormat="1" ht="22.9" customHeight="1">
      <c r="B154" s="221"/>
      <c r="D154" s="222" t="s">
        <v>76</v>
      </c>
      <c r="E154" s="231" t="s">
        <v>1380</v>
      </c>
      <c r="F154" s="231" t="s">
        <v>1381</v>
      </c>
      <c r="J154" s="232">
        <f>BK154</f>
        <v>0</v>
      </c>
      <c r="L154" s="221"/>
      <c r="M154" s="225"/>
      <c r="N154" s="226"/>
      <c r="O154" s="226"/>
      <c r="P154" s="227">
        <f>SUM(P155:P170)</f>
        <v>0</v>
      </c>
      <c r="Q154" s="226"/>
      <c r="R154" s="227">
        <f>SUM(R155:R170)</f>
        <v>6.3209751999999995</v>
      </c>
      <c r="S154" s="226"/>
      <c r="T154" s="228">
        <f>SUM(T155:T170)</f>
        <v>106.9051</v>
      </c>
      <c r="AR154" s="222" t="s">
        <v>86</v>
      </c>
      <c r="AT154" s="229" t="s">
        <v>76</v>
      </c>
      <c r="AU154" s="229" t="s">
        <v>84</v>
      </c>
      <c r="AY154" s="222" t="s">
        <v>187</v>
      </c>
      <c r="BK154" s="230">
        <f>SUM(BK155:BK170)</f>
        <v>0</v>
      </c>
    </row>
    <row r="155" spans="1:65" s="151" customFormat="1" ht="21.75" customHeight="1">
      <c r="A155" s="147"/>
      <c r="B155" s="148"/>
      <c r="C155" s="233" t="s">
        <v>252</v>
      </c>
      <c r="D155" s="233" t="s">
        <v>189</v>
      </c>
      <c r="E155" s="234" t="s">
        <v>1382</v>
      </c>
      <c r="F155" s="235" t="s">
        <v>1383</v>
      </c>
      <c r="G155" s="236" t="s">
        <v>192</v>
      </c>
      <c r="H155" s="237">
        <v>366.8</v>
      </c>
      <c r="I155" s="88"/>
      <c r="J155" s="238">
        <f t="shared" ref="J155:J170" si="10">ROUND(I155*H155,2)</f>
        <v>0</v>
      </c>
      <c r="K155" s="239"/>
      <c r="L155" s="148"/>
      <c r="M155" s="240" t="s">
        <v>1</v>
      </c>
      <c r="N155" s="241" t="s">
        <v>42</v>
      </c>
      <c r="O155" s="242"/>
      <c r="P155" s="243">
        <f t="shared" ref="P155:P170" si="11">O155*H155</f>
        <v>0</v>
      </c>
      <c r="Q155" s="243">
        <v>0</v>
      </c>
      <c r="R155" s="243">
        <f t="shared" ref="R155:R170" si="12">Q155*H155</f>
        <v>0</v>
      </c>
      <c r="S155" s="243">
        <v>1.4E-2</v>
      </c>
      <c r="T155" s="244">
        <f t="shared" ref="T155:T170" si="13">S155*H155</f>
        <v>5.1352000000000002</v>
      </c>
      <c r="U155" s="147"/>
      <c r="V155" s="147"/>
      <c r="W155" s="147"/>
      <c r="X155" s="147"/>
      <c r="Y155" s="147"/>
      <c r="Z155" s="147"/>
      <c r="AA155" s="147"/>
      <c r="AB155" s="147"/>
      <c r="AC155" s="147"/>
      <c r="AD155" s="147"/>
      <c r="AE155" s="147"/>
      <c r="AR155" s="245" t="s">
        <v>252</v>
      </c>
      <c r="AT155" s="245" t="s">
        <v>189</v>
      </c>
      <c r="AU155" s="245" t="s">
        <v>86</v>
      </c>
      <c r="AY155" s="138" t="s">
        <v>187</v>
      </c>
      <c r="BE155" s="246">
        <f t="shared" ref="BE155:BE170" si="14">IF(N155="základní",J155,0)</f>
        <v>0</v>
      </c>
      <c r="BF155" s="246">
        <f t="shared" ref="BF155:BF170" si="15">IF(N155="snížená",J155,0)</f>
        <v>0</v>
      </c>
      <c r="BG155" s="246">
        <f t="shared" ref="BG155:BG170" si="16">IF(N155="zákl. přenesená",J155,0)</f>
        <v>0</v>
      </c>
      <c r="BH155" s="246">
        <f t="shared" ref="BH155:BH170" si="17">IF(N155="sníž. přenesená",J155,0)</f>
        <v>0</v>
      </c>
      <c r="BI155" s="246">
        <f t="shared" ref="BI155:BI170" si="18">IF(N155="nulová",J155,0)</f>
        <v>0</v>
      </c>
      <c r="BJ155" s="138" t="s">
        <v>84</v>
      </c>
      <c r="BK155" s="246">
        <f t="shared" ref="BK155:BK170" si="19">ROUND(I155*H155,2)</f>
        <v>0</v>
      </c>
      <c r="BL155" s="138" t="s">
        <v>252</v>
      </c>
      <c r="BM155" s="245" t="s">
        <v>1384</v>
      </c>
    </row>
    <row r="156" spans="1:65" s="151" customFormat="1" ht="33" customHeight="1">
      <c r="A156" s="147"/>
      <c r="B156" s="148"/>
      <c r="C156" s="233" t="s">
        <v>256</v>
      </c>
      <c r="D156" s="233" t="s">
        <v>189</v>
      </c>
      <c r="E156" s="234" t="s">
        <v>1385</v>
      </c>
      <c r="F156" s="235" t="s">
        <v>1386</v>
      </c>
      <c r="G156" s="236" t="s">
        <v>192</v>
      </c>
      <c r="H156" s="237">
        <v>366.8</v>
      </c>
      <c r="I156" s="88"/>
      <c r="J156" s="238">
        <f t="shared" si="10"/>
        <v>0</v>
      </c>
      <c r="K156" s="239"/>
      <c r="L156" s="148"/>
      <c r="M156" s="240" t="s">
        <v>1</v>
      </c>
      <c r="N156" s="241" t="s">
        <v>42</v>
      </c>
      <c r="O156" s="242"/>
      <c r="P156" s="243">
        <f t="shared" si="11"/>
        <v>0</v>
      </c>
      <c r="Q156" s="243">
        <v>0</v>
      </c>
      <c r="R156" s="243">
        <f t="shared" si="12"/>
        <v>0</v>
      </c>
      <c r="S156" s="243">
        <v>2E-3</v>
      </c>
      <c r="T156" s="244">
        <f t="shared" si="13"/>
        <v>0.73360000000000003</v>
      </c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7"/>
      <c r="AE156" s="147"/>
      <c r="AR156" s="245" t="s">
        <v>252</v>
      </c>
      <c r="AT156" s="245" t="s">
        <v>189</v>
      </c>
      <c r="AU156" s="245" t="s">
        <v>86</v>
      </c>
      <c r="AY156" s="138" t="s">
        <v>187</v>
      </c>
      <c r="BE156" s="246">
        <f t="shared" si="14"/>
        <v>0</v>
      </c>
      <c r="BF156" s="246">
        <f t="shared" si="15"/>
        <v>0</v>
      </c>
      <c r="BG156" s="246">
        <f t="shared" si="16"/>
        <v>0</v>
      </c>
      <c r="BH156" s="246">
        <f t="shared" si="17"/>
        <v>0</v>
      </c>
      <c r="BI156" s="246">
        <f t="shared" si="18"/>
        <v>0</v>
      </c>
      <c r="BJ156" s="138" t="s">
        <v>84</v>
      </c>
      <c r="BK156" s="246">
        <f t="shared" si="19"/>
        <v>0</v>
      </c>
      <c r="BL156" s="138" t="s">
        <v>252</v>
      </c>
      <c r="BM156" s="245" t="s">
        <v>1387</v>
      </c>
    </row>
    <row r="157" spans="1:65" s="151" customFormat="1" ht="21.75" customHeight="1">
      <c r="A157" s="147"/>
      <c r="B157" s="148"/>
      <c r="C157" s="233" t="s">
        <v>260</v>
      </c>
      <c r="D157" s="233" t="s">
        <v>189</v>
      </c>
      <c r="E157" s="234" t="s">
        <v>1388</v>
      </c>
      <c r="F157" s="235" t="s">
        <v>1389</v>
      </c>
      <c r="G157" s="236" t="s">
        <v>279</v>
      </c>
      <c r="H157" s="237">
        <v>1</v>
      </c>
      <c r="I157" s="88"/>
      <c r="J157" s="238">
        <f t="shared" si="10"/>
        <v>0</v>
      </c>
      <c r="K157" s="239"/>
      <c r="L157" s="148"/>
      <c r="M157" s="240" t="s">
        <v>1</v>
      </c>
      <c r="N157" s="241" t="s">
        <v>42</v>
      </c>
      <c r="O157" s="242"/>
      <c r="P157" s="243">
        <f t="shared" si="11"/>
        <v>0</v>
      </c>
      <c r="Q157" s="243">
        <v>0</v>
      </c>
      <c r="R157" s="243">
        <f t="shared" si="12"/>
        <v>0</v>
      </c>
      <c r="S157" s="243">
        <v>2.9999999999999997E-4</v>
      </c>
      <c r="T157" s="244">
        <f t="shared" si="13"/>
        <v>2.9999999999999997E-4</v>
      </c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  <c r="AE157" s="147"/>
      <c r="AR157" s="245" t="s">
        <v>252</v>
      </c>
      <c r="AT157" s="245" t="s">
        <v>189</v>
      </c>
      <c r="AU157" s="245" t="s">
        <v>86</v>
      </c>
      <c r="AY157" s="138" t="s">
        <v>187</v>
      </c>
      <c r="BE157" s="246">
        <f t="shared" si="14"/>
        <v>0</v>
      </c>
      <c r="BF157" s="246">
        <f t="shared" si="15"/>
        <v>0</v>
      </c>
      <c r="BG157" s="246">
        <f t="shared" si="16"/>
        <v>0</v>
      </c>
      <c r="BH157" s="246">
        <f t="shared" si="17"/>
        <v>0</v>
      </c>
      <c r="BI157" s="246">
        <f t="shared" si="18"/>
        <v>0</v>
      </c>
      <c r="BJ157" s="138" t="s">
        <v>84</v>
      </c>
      <c r="BK157" s="246">
        <f t="shared" si="19"/>
        <v>0</v>
      </c>
      <c r="BL157" s="138" t="s">
        <v>252</v>
      </c>
      <c r="BM157" s="245" t="s">
        <v>1390</v>
      </c>
    </row>
    <row r="158" spans="1:65" s="151" customFormat="1" ht="21.75" customHeight="1">
      <c r="A158" s="147"/>
      <c r="B158" s="148"/>
      <c r="C158" s="233" t="s">
        <v>265</v>
      </c>
      <c r="D158" s="233" t="s">
        <v>189</v>
      </c>
      <c r="E158" s="234" t="s">
        <v>1391</v>
      </c>
      <c r="F158" s="235" t="s">
        <v>1392</v>
      </c>
      <c r="G158" s="236" t="s">
        <v>192</v>
      </c>
      <c r="H158" s="237">
        <v>301.60000000000002</v>
      </c>
      <c r="I158" s="88"/>
      <c r="J158" s="238">
        <f t="shared" si="10"/>
        <v>0</v>
      </c>
      <c r="K158" s="239"/>
      <c r="L158" s="148"/>
      <c r="M158" s="240" t="s">
        <v>1</v>
      </c>
      <c r="N158" s="241" t="s">
        <v>42</v>
      </c>
      <c r="O158" s="242"/>
      <c r="P158" s="243">
        <f t="shared" si="11"/>
        <v>0</v>
      </c>
      <c r="Q158" s="243">
        <v>0</v>
      </c>
      <c r="R158" s="243">
        <f t="shared" si="12"/>
        <v>0</v>
      </c>
      <c r="S158" s="243">
        <v>0</v>
      </c>
      <c r="T158" s="244">
        <f t="shared" si="13"/>
        <v>0</v>
      </c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  <c r="AE158" s="147"/>
      <c r="AR158" s="245" t="s">
        <v>252</v>
      </c>
      <c r="AT158" s="245" t="s">
        <v>189</v>
      </c>
      <c r="AU158" s="245" t="s">
        <v>86</v>
      </c>
      <c r="AY158" s="138" t="s">
        <v>187</v>
      </c>
      <c r="BE158" s="246">
        <f t="shared" si="14"/>
        <v>0</v>
      </c>
      <c r="BF158" s="246">
        <f t="shared" si="15"/>
        <v>0</v>
      </c>
      <c r="BG158" s="246">
        <f t="shared" si="16"/>
        <v>0</v>
      </c>
      <c r="BH158" s="246">
        <f t="shared" si="17"/>
        <v>0</v>
      </c>
      <c r="BI158" s="246">
        <f t="shared" si="18"/>
        <v>0</v>
      </c>
      <c r="BJ158" s="138" t="s">
        <v>84</v>
      </c>
      <c r="BK158" s="246">
        <f t="shared" si="19"/>
        <v>0</v>
      </c>
      <c r="BL158" s="138" t="s">
        <v>252</v>
      </c>
      <c r="BM158" s="245" t="s">
        <v>1393</v>
      </c>
    </row>
    <row r="159" spans="1:65" s="151" customFormat="1" ht="16.5" customHeight="1">
      <c r="A159" s="147"/>
      <c r="B159" s="148"/>
      <c r="C159" s="247" t="s">
        <v>269</v>
      </c>
      <c r="D159" s="247" t="s">
        <v>216</v>
      </c>
      <c r="E159" s="248" t="s">
        <v>1394</v>
      </c>
      <c r="F159" s="249" t="s">
        <v>1395</v>
      </c>
      <c r="G159" s="250" t="s">
        <v>205</v>
      </c>
      <c r="H159" s="251">
        <v>0.09</v>
      </c>
      <c r="I159" s="89"/>
      <c r="J159" s="252">
        <f t="shared" si="10"/>
        <v>0</v>
      </c>
      <c r="K159" s="253"/>
      <c r="L159" s="254"/>
      <c r="M159" s="255" t="s">
        <v>1</v>
      </c>
      <c r="N159" s="256" t="s">
        <v>42</v>
      </c>
      <c r="O159" s="242"/>
      <c r="P159" s="243">
        <f t="shared" si="11"/>
        <v>0</v>
      </c>
      <c r="Q159" s="243">
        <v>1</v>
      </c>
      <c r="R159" s="243">
        <f t="shared" si="12"/>
        <v>0.09</v>
      </c>
      <c r="S159" s="243">
        <v>0</v>
      </c>
      <c r="T159" s="244">
        <f t="shared" si="13"/>
        <v>0</v>
      </c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R159" s="245" t="s">
        <v>319</v>
      </c>
      <c r="AT159" s="245" t="s">
        <v>216</v>
      </c>
      <c r="AU159" s="245" t="s">
        <v>86</v>
      </c>
      <c r="AY159" s="138" t="s">
        <v>187</v>
      </c>
      <c r="BE159" s="246">
        <f t="shared" si="14"/>
        <v>0</v>
      </c>
      <c r="BF159" s="246">
        <f t="shared" si="15"/>
        <v>0</v>
      </c>
      <c r="BG159" s="246">
        <f t="shared" si="16"/>
        <v>0</v>
      </c>
      <c r="BH159" s="246">
        <f t="shared" si="17"/>
        <v>0</v>
      </c>
      <c r="BI159" s="246">
        <f t="shared" si="18"/>
        <v>0</v>
      </c>
      <c r="BJ159" s="138" t="s">
        <v>84</v>
      </c>
      <c r="BK159" s="246">
        <f t="shared" si="19"/>
        <v>0</v>
      </c>
      <c r="BL159" s="138" t="s">
        <v>252</v>
      </c>
      <c r="BM159" s="245" t="s">
        <v>1396</v>
      </c>
    </row>
    <row r="160" spans="1:65" s="151" customFormat="1" ht="21.75" customHeight="1">
      <c r="A160" s="147"/>
      <c r="B160" s="148"/>
      <c r="C160" s="233" t="s">
        <v>7</v>
      </c>
      <c r="D160" s="233" t="s">
        <v>189</v>
      </c>
      <c r="E160" s="234" t="s">
        <v>1397</v>
      </c>
      <c r="F160" s="235" t="s">
        <v>1398</v>
      </c>
      <c r="G160" s="236" t="s">
        <v>192</v>
      </c>
      <c r="H160" s="237">
        <v>316.8</v>
      </c>
      <c r="I160" s="88"/>
      <c r="J160" s="238">
        <f t="shared" si="10"/>
        <v>0</v>
      </c>
      <c r="K160" s="239"/>
      <c r="L160" s="148"/>
      <c r="M160" s="240" t="s">
        <v>1</v>
      </c>
      <c r="N160" s="241" t="s">
        <v>42</v>
      </c>
      <c r="O160" s="242"/>
      <c r="P160" s="243">
        <f t="shared" si="11"/>
        <v>0</v>
      </c>
      <c r="Q160" s="243">
        <v>0</v>
      </c>
      <c r="R160" s="243">
        <f t="shared" si="12"/>
        <v>0</v>
      </c>
      <c r="S160" s="243">
        <v>0</v>
      </c>
      <c r="T160" s="244">
        <f t="shared" si="13"/>
        <v>0</v>
      </c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  <c r="AR160" s="245" t="s">
        <v>252</v>
      </c>
      <c r="AT160" s="245" t="s">
        <v>189</v>
      </c>
      <c r="AU160" s="245" t="s">
        <v>86</v>
      </c>
      <c r="AY160" s="138" t="s">
        <v>187</v>
      </c>
      <c r="BE160" s="246">
        <f t="shared" si="14"/>
        <v>0</v>
      </c>
      <c r="BF160" s="246">
        <f t="shared" si="15"/>
        <v>0</v>
      </c>
      <c r="BG160" s="246">
        <f t="shared" si="16"/>
        <v>0</v>
      </c>
      <c r="BH160" s="246">
        <f t="shared" si="17"/>
        <v>0</v>
      </c>
      <c r="BI160" s="246">
        <f t="shared" si="18"/>
        <v>0</v>
      </c>
      <c r="BJ160" s="138" t="s">
        <v>84</v>
      </c>
      <c r="BK160" s="246">
        <f t="shared" si="19"/>
        <v>0</v>
      </c>
      <c r="BL160" s="138" t="s">
        <v>252</v>
      </c>
      <c r="BM160" s="245" t="s">
        <v>1399</v>
      </c>
    </row>
    <row r="161" spans="1:65" s="151" customFormat="1" ht="44.25" customHeight="1">
      <c r="A161" s="147"/>
      <c r="B161" s="148"/>
      <c r="C161" s="247" t="s">
        <v>276</v>
      </c>
      <c r="D161" s="247" t="s">
        <v>216</v>
      </c>
      <c r="E161" s="248" t="s">
        <v>1400</v>
      </c>
      <c r="F161" s="249" t="s">
        <v>1401</v>
      </c>
      <c r="G161" s="250" t="s">
        <v>192</v>
      </c>
      <c r="H161" s="251">
        <v>421.82</v>
      </c>
      <c r="I161" s="89"/>
      <c r="J161" s="252">
        <f t="shared" si="10"/>
        <v>0</v>
      </c>
      <c r="K161" s="253"/>
      <c r="L161" s="254"/>
      <c r="M161" s="255" t="s">
        <v>1</v>
      </c>
      <c r="N161" s="256" t="s">
        <v>42</v>
      </c>
      <c r="O161" s="242"/>
      <c r="P161" s="243">
        <f t="shared" si="11"/>
        <v>0</v>
      </c>
      <c r="Q161" s="243">
        <v>4.7999999999999996E-3</v>
      </c>
      <c r="R161" s="243">
        <f t="shared" si="12"/>
        <v>2.0247359999999999</v>
      </c>
      <c r="S161" s="243">
        <v>0</v>
      </c>
      <c r="T161" s="244">
        <f t="shared" si="13"/>
        <v>0</v>
      </c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  <c r="AR161" s="245" t="s">
        <v>319</v>
      </c>
      <c r="AT161" s="245" t="s">
        <v>216</v>
      </c>
      <c r="AU161" s="245" t="s">
        <v>86</v>
      </c>
      <c r="AY161" s="138" t="s">
        <v>187</v>
      </c>
      <c r="BE161" s="246">
        <f t="shared" si="14"/>
        <v>0</v>
      </c>
      <c r="BF161" s="246">
        <f t="shared" si="15"/>
        <v>0</v>
      </c>
      <c r="BG161" s="246">
        <f t="shared" si="16"/>
        <v>0</v>
      </c>
      <c r="BH161" s="246">
        <f t="shared" si="17"/>
        <v>0</v>
      </c>
      <c r="BI161" s="246">
        <f t="shared" si="18"/>
        <v>0</v>
      </c>
      <c r="BJ161" s="138" t="s">
        <v>84</v>
      </c>
      <c r="BK161" s="246">
        <f t="shared" si="19"/>
        <v>0</v>
      </c>
      <c r="BL161" s="138" t="s">
        <v>252</v>
      </c>
      <c r="BM161" s="245" t="s">
        <v>1402</v>
      </c>
    </row>
    <row r="162" spans="1:65" s="151" customFormat="1" ht="21.75" customHeight="1">
      <c r="A162" s="147"/>
      <c r="B162" s="148"/>
      <c r="C162" s="233" t="s">
        <v>281</v>
      </c>
      <c r="D162" s="233" t="s">
        <v>189</v>
      </c>
      <c r="E162" s="234" t="s">
        <v>1403</v>
      </c>
      <c r="F162" s="235" t="s">
        <v>1404</v>
      </c>
      <c r="G162" s="236" t="s">
        <v>192</v>
      </c>
      <c r="H162" s="237">
        <v>338.22</v>
      </c>
      <c r="I162" s="88"/>
      <c r="J162" s="238">
        <f t="shared" si="10"/>
        <v>0</v>
      </c>
      <c r="K162" s="239"/>
      <c r="L162" s="148"/>
      <c r="M162" s="240" t="s">
        <v>1</v>
      </c>
      <c r="N162" s="241" t="s">
        <v>42</v>
      </c>
      <c r="O162" s="242"/>
      <c r="P162" s="243">
        <f t="shared" si="11"/>
        <v>0</v>
      </c>
      <c r="Q162" s="243">
        <v>8.8000000000000003E-4</v>
      </c>
      <c r="R162" s="243">
        <f t="shared" si="12"/>
        <v>0.29763360000000005</v>
      </c>
      <c r="S162" s="243">
        <v>0</v>
      </c>
      <c r="T162" s="244">
        <f t="shared" si="13"/>
        <v>0</v>
      </c>
      <c r="U162" s="147"/>
      <c r="V162" s="147"/>
      <c r="W162" s="147"/>
      <c r="X162" s="147"/>
      <c r="Y162" s="147"/>
      <c r="Z162" s="147"/>
      <c r="AA162" s="147"/>
      <c r="AB162" s="147"/>
      <c r="AC162" s="147"/>
      <c r="AD162" s="147"/>
      <c r="AE162" s="147"/>
      <c r="AR162" s="245" t="s">
        <v>252</v>
      </c>
      <c r="AT162" s="245" t="s">
        <v>189</v>
      </c>
      <c r="AU162" s="245" t="s">
        <v>86</v>
      </c>
      <c r="AY162" s="138" t="s">
        <v>187</v>
      </c>
      <c r="BE162" s="246">
        <f t="shared" si="14"/>
        <v>0</v>
      </c>
      <c r="BF162" s="246">
        <f t="shared" si="15"/>
        <v>0</v>
      </c>
      <c r="BG162" s="246">
        <f t="shared" si="16"/>
        <v>0</v>
      </c>
      <c r="BH162" s="246">
        <f t="shared" si="17"/>
        <v>0</v>
      </c>
      <c r="BI162" s="246">
        <f t="shared" si="18"/>
        <v>0</v>
      </c>
      <c r="BJ162" s="138" t="s">
        <v>84</v>
      </c>
      <c r="BK162" s="246">
        <f t="shared" si="19"/>
        <v>0</v>
      </c>
      <c r="BL162" s="138" t="s">
        <v>252</v>
      </c>
      <c r="BM162" s="245" t="s">
        <v>1405</v>
      </c>
    </row>
    <row r="163" spans="1:65" s="151" customFormat="1" ht="44.25" customHeight="1">
      <c r="A163" s="147"/>
      <c r="B163" s="148"/>
      <c r="C163" s="247" t="s">
        <v>285</v>
      </c>
      <c r="D163" s="247" t="s">
        <v>216</v>
      </c>
      <c r="E163" s="248" t="s">
        <v>1406</v>
      </c>
      <c r="F163" s="249" t="s">
        <v>1407</v>
      </c>
      <c r="G163" s="250" t="s">
        <v>192</v>
      </c>
      <c r="H163" s="251">
        <v>441.62299999999999</v>
      </c>
      <c r="I163" s="89"/>
      <c r="J163" s="252">
        <f t="shared" si="10"/>
        <v>0</v>
      </c>
      <c r="K163" s="253"/>
      <c r="L163" s="254"/>
      <c r="M163" s="255" t="s">
        <v>1</v>
      </c>
      <c r="N163" s="256" t="s">
        <v>42</v>
      </c>
      <c r="O163" s="242"/>
      <c r="P163" s="243">
        <f t="shared" si="11"/>
        <v>0</v>
      </c>
      <c r="Q163" s="243">
        <v>4.7999999999999996E-3</v>
      </c>
      <c r="R163" s="243">
        <f t="shared" si="12"/>
        <v>2.1197903999999999</v>
      </c>
      <c r="S163" s="243">
        <v>0</v>
      </c>
      <c r="T163" s="244">
        <f t="shared" si="13"/>
        <v>0</v>
      </c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  <c r="AR163" s="245" t="s">
        <v>319</v>
      </c>
      <c r="AT163" s="245" t="s">
        <v>216</v>
      </c>
      <c r="AU163" s="245" t="s">
        <v>86</v>
      </c>
      <c r="AY163" s="138" t="s">
        <v>187</v>
      </c>
      <c r="BE163" s="246">
        <f t="shared" si="14"/>
        <v>0</v>
      </c>
      <c r="BF163" s="246">
        <f t="shared" si="15"/>
        <v>0</v>
      </c>
      <c r="BG163" s="246">
        <f t="shared" si="16"/>
        <v>0</v>
      </c>
      <c r="BH163" s="246">
        <f t="shared" si="17"/>
        <v>0</v>
      </c>
      <c r="BI163" s="246">
        <f t="shared" si="18"/>
        <v>0</v>
      </c>
      <c r="BJ163" s="138" t="s">
        <v>84</v>
      </c>
      <c r="BK163" s="246">
        <f t="shared" si="19"/>
        <v>0</v>
      </c>
      <c r="BL163" s="138" t="s">
        <v>252</v>
      </c>
      <c r="BM163" s="245" t="s">
        <v>1408</v>
      </c>
    </row>
    <row r="164" spans="1:65" s="151" customFormat="1" ht="21.75" customHeight="1">
      <c r="A164" s="147"/>
      <c r="B164" s="148"/>
      <c r="C164" s="247" t="s">
        <v>289</v>
      </c>
      <c r="D164" s="247" t="s">
        <v>216</v>
      </c>
      <c r="E164" s="248" t="s">
        <v>1409</v>
      </c>
      <c r="F164" s="249" t="s">
        <v>1410</v>
      </c>
      <c r="G164" s="250" t="s">
        <v>192</v>
      </c>
      <c r="H164" s="251">
        <v>4.83</v>
      </c>
      <c r="I164" s="89"/>
      <c r="J164" s="252">
        <f t="shared" si="10"/>
        <v>0</v>
      </c>
      <c r="K164" s="253"/>
      <c r="L164" s="254"/>
      <c r="M164" s="255" t="s">
        <v>1</v>
      </c>
      <c r="N164" s="256" t="s">
        <v>42</v>
      </c>
      <c r="O164" s="242"/>
      <c r="P164" s="243">
        <f t="shared" si="11"/>
        <v>0</v>
      </c>
      <c r="Q164" s="243">
        <v>6.4000000000000005E-4</v>
      </c>
      <c r="R164" s="243">
        <f t="shared" si="12"/>
        <v>3.0912000000000001E-3</v>
      </c>
      <c r="S164" s="243">
        <v>0</v>
      </c>
      <c r="T164" s="244">
        <f t="shared" si="13"/>
        <v>0</v>
      </c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R164" s="245" t="s">
        <v>319</v>
      </c>
      <c r="AT164" s="245" t="s">
        <v>216</v>
      </c>
      <c r="AU164" s="245" t="s">
        <v>86</v>
      </c>
      <c r="AY164" s="138" t="s">
        <v>187</v>
      </c>
      <c r="BE164" s="246">
        <f t="shared" si="14"/>
        <v>0</v>
      </c>
      <c r="BF164" s="246">
        <f t="shared" si="15"/>
        <v>0</v>
      </c>
      <c r="BG164" s="246">
        <f t="shared" si="16"/>
        <v>0</v>
      </c>
      <c r="BH164" s="246">
        <f t="shared" si="17"/>
        <v>0</v>
      </c>
      <c r="BI164" s="246">
        <f t="shared" si="18"/>
        <v>0</v>
      </c>
      <c r="BJ164" s="138" t="s">
        <v>84</v>
      </c>
      <c r="BK164" s="246">
        <f t="shared" si="19"/>
        <v>0</v>
      </c>
      <c r="BL164" s="138" t="s">
        <v>252</v>
      </c>
      <c r="BM164" s="245" t="s">
        <v>1411</v>
      </c>
    </row>
    <row r="165" spans="1:65" s="151" customFormat="1" ht="21.75" customHeight="1">
      <c r="A165" s="147"/>
      <c r="B165" s="148"/>
      <c r="C165" s="233" t="s">
        <v>293</v>
      </c>
      <c r="D165" s="233" t="s">
        <v>189</v>
      </c>
      <c r="E165" s="234" t="s">
        <v>1412</v>
      </c>
      <c r="F165" s="235" t="s">
        <v>1413</v>
      </c>
      <c r="G165" s="236" t="s">
        <v>192</v>
      </c>
      <c r="H165" s="237">
        <v>301.60000000000002</v>
      </c>
      <c r="I165" s="88"/>
      <c r="J165" s="238">
        <f t="shared" si="10"/>
        <v>0</v>
      </c>
      <c r="K165" s="239"/>
      <c r="L165" s="148"/>
      <c r="M165" s="240" t="s">
        <v>1</v>
      </c>
      <c r="N165" s="241" t="s">
        <v>42</v>
      </c>
      <c r="O165" s="242"/>
      <c r="P165" s="243">
        <f t="shared" si="11"/>
        <v>0</v>
      </c>
      <c r="Q165" s="243">
        <v>3.6000000000000002E-4</v>
      </c>
      <c r="R165" s="243">
        <f t="shared" si="12"/>
        <v>0.10857600000000002</v>
      </c>
      <c r="S165" s="243">
        <v>0</v>
      </c>
      <c r="T165" s="244">
        <f t="shared" si="13"/>
        <v>0</v>
      </c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  <c r="AR165" s="245" t="s">
        <v>252</v>
      </c>
      <c r="AT165" s="245" t="s">
        <v>189</v>
      </c>
      <c r="AU165" s="245" t="s">
        <v>86</v>
      </c>
      <c r="AY165" s="138" t="s">
        <v>187</v>
      </c>
      <c r="BE165" s="246">
        <f t="shared" si="14"/>
        <v>0</v>
      </c>
      <c r="BF165" s="246">
        <f t="shared" si="15"/>
        <v>0</v>
      </c>
      <c r="BG165" s="246">
        <f t="shared" si="16"/>
        <v>0</v>
      </c>
      <c r="BH165" s="246">
        <f t="shared" si="17"/>
        <v>0</v>
      </c>
      <c r="BI165" s="246">
        <f t="shared" si="18"/>
        <v>0</v>
      </c>
      <c r="BJ165" s="138" t="s">
        <v>84</v>
      </c>
      <c r="BK165" s="246">
        <f t="shared" si="19"/>
        <v>0</v>
      </c>
      <c r="BL165" s="138" t="s">
        <v>252</v>
      </c>
      <c r="BM165" s="245" t="s">
        <v>1414</v>
      </c>
    </row>
    <row r="166" spans="1:65" s="151" customFormat="1" ht="44.25" customHeight="1">
      <c r="A166" s="147"/>
      <c r="B166" s="148"/>
      <c r="C166" s="247" t="s">
        <v>298</v>
      </c>
      <c r="D166" s="247" t="s">
        <v>216</v>
      </c>
      <c r="E166" s="248" t="s">
        <v>1415</v>
      </c>
      <c r="F166" s="249" t="s">
        <v>1416</v>
      </c>
      <c r="G166" s="250" t="s">
        <v>192</v>
      </c>
      <c r="H166" s="251">
        <v>346.84</v>
      </c>
      <c r="I166" s="89"/>
      <c r="J166" s="252">
        <f t="shared" si="10"/>
        <v>0</v>
      </c>
      <c r="K166" s="253"/>
      <c r="L166" s="254"/>
      <c r="M166" s="255" t="s">
        <v>1</v>
      </c>
      <c r="N166" s="256" t="s">
        <v>42</v>
      </c>
      <c r="O166" s="242"/>
      <c r="P166" s="243">
        <f t="shared" si="11"/>
        <v>0</v>
      </c>
      <c r="Q166" s="243">
        <v>4.7000000000000002E-3</v>
      </c>
      <c r="R166" s="243">
        <f t="shared" si="12"/>
        <v>1.6301479999999999</v>
      </c>
      <c r="S166" s="243">
        <v>0</v>
      </c>
      <c r="T166" s="244">
        <f t="shared" si="13"/>
        <v>0</v>
      </c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R166" s="245" t="s">
        <v>319</v>
      </c>
      <c r="AT166" s="245" t="s">
        <v>216</v>
      </c>
      <c r="AU166" s="245" t="s">
        <v>86</v>
      </c>
      <c r="AY166" s="138" t="s">
        <v>187</v>
      </c>
      <c r="BE166" s="246">
        <f t="shared" si="14"/>
        <v>0</v>
      </c>
      <c r="BF166" s="246">
        <f t="shared" si="15"/>
        <v>0</v>
      </c>
      <c r="BG166" s="246">
        <f t="shared" si="16"/>
        <v>0</v>
      </c>
      <c r="BH166" s="246">
        <f t="shared" si="17"/>
        <v>0</v>
      </c>
      <c r="BI166" s="246">
        <f t="shared" si="18"/>
        <v>0</v>
      </c>
      <c r="BJ166" s="138" t="s">
        <v>84</v>
      </c>
      <c r="BK166" s="246">
        <f t="shared" si="19"/>
        <v>0</v>
      </c>
      <c r="BL166" s="138" t="s">
        <v>252</v>
      </c>
      <c r="BM166" s="245" t="s">
        <v>1417</v>
      </c>
    </row>
    <row r="167" spans="1:65" s="151" customFormat="1" ht="33" customHeight="1">
      <c r="A167" s="147"/>
      <c r="B167" s="148"/>
      <c r="C167" s="233" t="s">
        <v>303</v>
      </c>
      <c r="D167" s="233" t="s">
        <v>189</v>
      </c>
      <c r="E167" s="234" t="s">
        <v>1418</v>
      </c>
      <c r="F167" s="235" t="s">
        <v>1419</v>
      </c>
      <c r="G167" s="236" t="s">
        <v>192</v>
      </c>
      <c r="H167" s="237">
        <v>50</v>
      </c>
      <c r="I167" s="88"/>
      <c r="J167" s="238">
        <f t="shared" si="10"/>
        <v>0</v>
      </c>
      <c r="K167" s="239"/>
      <c r="L167" s="148"/>
      <c r="M167" s="240" t="s">
        <v>1</v>
      </c>
      <c r="N167" s="241" t="s">
        <v>42</v>
      </c>
      <c r="O167" s="242"/>
      <c r="P167" s="243">
        <f t="shared" si="11"/>
        <v>0</v>
      </c>
      <c r="Q167" s="243">
        <v>0</v>
      </c>
      <c r="R167" s="243">
        <f t="shared" si="12"/>
        <v>0</v>
      </c>
      <c r="S167" s="243">
        <v>0</v>
      </c>
      <c r="T167" s="244">
        <f t="shared" si="13"/>
        <v>0</v>
      </c>
      <c r="U167" s="147"/>
      <c r="V167" s="147"/>
      <c r="W167" s="147"/>
      <c r="X167" s="147"/>
      <c r="Y167" s="147"/>
      <c r="Z167" s="147"/>
      <c r="AA167" s="147"/>
      <c r="AB167" s="147"/>
      <c r="AC167" s="147"/>
      <c r="AD167" s="147"/>
      <c r="AE167" s="147"/>
      <c r="AR167" s="245" t="s">
        <v>252</v>
      </c>
      <c r="AT167" s="245" t="s">
        <v>189</v>
      </c>
      <c r="AU167" s="245" t="s">
        <v>86</v>
      </c>
      <c r="AY167" s="138" t="s">
        <v>187</v>
      </c>
      <c r="BE167" s="246">
        <f t="shared" si="14"/>
        <v>0</v>
      </c>
      <c r="BF167" s="246">
        <f t="shared" si="15"/>
        <v>0</v>
      </c>
      <c r="BG167" s="246">
        <f t="shared" si="16"/>
        <v>0</v>
      </c>
      <c r="BH167" s="246">
        <f t="shared" si="17"/>
        <v>0</v>
      </c>
      <c r="BI167" s="246">
        <f t="shared" si="18"/>
        <v>0</v>
      </c>
      <c r="BJ167" s="138" t="s">
        <v>84</v>
      </c>
      <c r="BK167" s="246">
        <f t="shared" si="19"/>
        <v>0</v>
      </c>
      <c r="BL167" s="138" t="s">
        <v>252</v>
      </c>
      <c r="BM167" s="245" t="s">
        <v>1420</v>
      </c>
    </row>
    <row r="168" spans="1:65" s="151" customFormat="1" ht="21.75" customHeight="1">
      <c r="A168" s="147"/>
      <c r="B168" s="148"/>
      <c r="C168" s="233" t="s">
        <v>307</v>
      </c>
      <c r="D168" s="233" t="s">
        <v>189</v>
      </c>
      <c r="E168" s="234" t="s">
        <v>1421</v>
      </c>
      <c r="F168" s="235" t="s">
        <v>1422</v>
      </c>
      <c r="G168" s="236" t="s">
        <v>192</v>
      </c>
      <c r="H168" s="237">
        <v>50</v>
      </c>
      <c r="I168" s="88"/>
      <c r="J168" s="238">
        <f t="shared" si="10"/>
        <v>0</v>
      </c>
      <c r="K168" s="239"/>
      <c r="L168" s="148"/>
      <c r="M168" s="240" t="s">
        <v>1</v>
      </c>
      <c r="N168" s="241" t="s">
        <v>42</v>
      </c>
      <c r="O168" s="242"/>
      <c r="P168" s="243">
        <f t="shared" si="11"/>
        <v>0</v>
      </c>
      <c r="Q168" s="243">
        <v>9.3999999999999997E-4</v>
      </c>
      <c r="R168" s="243">
        <f t="shared" si="12"/>
        <v>4.7E-2</v>
      </c>
      <c r="S168" s="243">
        <v>0</v>
      </c>
      <c r="T168" s="244">
        <f t="shared" si="13"/>
        <v>0</v>
      </c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R168" s="245" t="s">
        <v>252</v>
      </c>
      <c r="AT168" s="245" t="s">
        <v>189</v>
      </c>
      <c r="AU168" s="245" t="s">
        <v>86</v>
      </c>
      <c r="AY168" s="138" t="s">
        <v>187</v>
      </c>
      <c r="BE168" s="246">
        <f t="shared" si="14"/>
        <v>0</v>
      </c>
      <c r="BF168" s="246">
        <f t="shared" si="15"/>
        <v>0</v>
      </c>
      <c r="BG168" s="246">
        <f t="shared" si="16"/>
        <v>0</v>
      </c>
      <c r="BH168" s="246">
        <f t="shared" si="17"/>
        <v>0</v>
      </c>
      <c r="BI168" s="246">
        <f t="shared" si="18"/>
        <v>0</v>
      </c>
      <c r="BJ168" s="138" t="s">
        <v>84</v>
      </c>
      <c r="BK168" s="246">
        <f t="shared" si="19"/>
        <v>0</v>
      </c>
      <c r="BL168" s="138" t="s">
        <v>252</v>
      </c>
      <c r="BM168" s="245" t="s">
        <v>1423</v>
      </c>
    </row>
    <row r="169" spans="1:65" s="151" customFormat="1" ht="21.75" customHeight="1">
      <c r="A169" s="147"/>
      <c r="B169" s="148"/>
      <c r="C169" s="233" t="s">
        <v>311</v>
      </c>
      <c r="D169" s="233" t="s">
        <v>189</v>
      </c>
      <c r="E169" s="234" t="s">
        <v>1424</v>
      </c>
      <c r="F169" s="235" t="s">
        <v>1425</v>
      </c>
      <c r="G169" s="236" t="s">
        <v>192</v>
      </c>
      <c r="H169" s="237">
        <v>301.60000000000002</v>
      </c>
      <c r="I169" s="88"/>
      <c r="J169" s="238">
        <f t="shared" si="10"/>
        <v>0</v>
      </c>
      <c r="K169" s="239"/>
      <c r="L169" s="148"/>
      <c r="M169" s="240" t="s">
        <v>1</v>
      </c>
      <c r="N169" s="241" t="s">
        <v>42</v>
      </c>
      <c r="O169" s="242"/>
      <c r="P169" s="243">
        <f t="shared" si="11"/>
        <v>0</v>
      </c>
      <c r="Q169" s="243">
        <v>0</v>
      </c>
      <c r="R169" s="243">
        <f t="shared" si="12"/>
        <v>0</v>
      </c>
      <c r="S169" s="243">
        <v>0.16700000000000001</v>
      </c>
      <c r="T169" s="244">
        <f t="shared" si="13"/>
        <v>50.367200000000004</v>
      </c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R169" s="245" t="s">
        <v>252</v>
      </c>
      <c r="AT169" s="245" t="s">
        <v>189</v>
      </c>
      <c r="AU169" s="245" t="s">
        <v>86</v>
      </c>
      <c r="AY169" s="138" t="s">
        <v>187</v>
      </c>
      <c r="BE169" s="246">
        <f t="shared" si="14"/>
        <v>0</v>
      </c>
      <c r="BF169" s="246">
        <f t="shared" si="15"/>
        <v>0</v>
      </c>
      <c r="BG169" s="246">
        <f t="shared" si="16"/>
        <v>0</v>
      </c>
      <c r="BH169" s="246">
        <f t="shared" si="17"/>
        <v>0</v>
      </c>
      <c r="BI169" s="246">
        <f t="shared" si="18"/>
        <v>0</v>
      </c>
      <c r="BJ169" s="138" t="s">
        <v>84</v>
      </c>
      <c r="BK169" s="246">
        <f t="shared" si="19"/>
        <v>0</v>
      </c>
      <c r="BL169" s="138" t="s">
        <v>252</v>
      </c>
      <c r="BM169" s="245" t="s">
        <v>1426</v>
      </c>
    </row>
    <row r="170" spans="1:65" s="151" customFormat="1" ht="33" customHeight="1">
      <c r="A170" s="147"/>
      <c r="B170" s="148"/>
      <c r="C170" s="233" t="s">
        <v>315</v>
      </c>
      <c r="D170" s="233" t="s">
        <v>189</v>
      </c>
      <c r="E170" s="234" t="s">
        <v>1427</v>
      </c>
      <c r="F170" s="235" t="s">
        <v>1428</v>
      </c>
      <c r="G170" s="236" t="s">
        <v>192</v>
      </c>
      <c r="H170" s="237">
        <v>603.20000000000005</v>
      </c>
      <c r="I170" s="88"/>
      <c r="J170" s="238">
        <f t="shared" si="10"/>
        <v>0</v>
      </c>
      <c r="K170" s="239"/>
      <c r="L170" s="148"/>
      <c r="M170" s="240" t="s">
        <v>1</v>
      </c>
      <c r="N170" s="241" t="s">
        <v>42</v>
      </c>
      <c r="O170" s="242"/>
      <c r="P170" s="243">
        <f t="shared" si="11"/>
        <v>0</v>
      </c>
      <c r="Q170" s="243">
        <v>0</v>
      </c>
      <c r="R170" s="243">
        <f t="shared" si="12"/>
        <v>0</v>
      </c>
      <c r="S170" s="243">
        <v>8.4000000000000005E-2</v>
      </c>
      <c r="T170" s="244">
        <f t="shared" si="13"/>
        <v>50.668800000000005</v>
      </c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R170" s="245" t="s">
        <v>252</v>
      </c>
      <c r="AT170" s="245" t="s">
        <v>189</v>
      </c>
      <c r="AU170" s="245" t="s">
        <v>86</v>
      </c>
      <c r="AY170" s="138" t="s">
        <v>187</v>
      </c>
      <c r="BE170" s="246">
        <f t="shared" si="14"/>
        <v>0</v>
      </c>
      <c r="BF170" s="246">
        <f t="shared" si="15"/>
        <v>0</v>
      </c>
      <c r="BG170" s="246">
        <f t="shared" si="16"/>
        <v>0</v>
      </c>
      <c r="BH170" s="246">
        <f t="shared" si="17"/>
        <v>0</v>
      </c>
      <c r="BI170" s="246">
        <f t="shared" si="18"/>
        <v>0</v>
      </c>
      <c r="BJ170" s="138" t="s">
        <v>84</v>
      </c>
      <c r="BK170" s="246">
        <f t="shared" si="19"/>
        <v>0</v>
      </c>
      <c r="BL170" s="138" t="s">
        <v>252</v>
      </c>
      <c r="BM170" s="245" t="s">
        <v>1429</v>
      </c>
    </row>
    <row r="171" spans="1:65" s="220" customFormat="1" ht="22.9" customHeight="1">
      <c r="B171" s="221"/>
      <c r="D171" s="222" t="s">
        <v>76</v>
      </c>
      <c r="E171" s="231" t="s">
        <v>1430</v>
      </c>
      <c r="F171" s="231" t="s">
        <v>1431</v>
      </c>
      <c r="J171" s="232">
        <f>BK171</f>
        <v>0</v>
      </c>
      <c r="L171" s="221"/>
      <c r="M171" s="225"/>
      <c r="N171" s="226"/>
      <c r="O171" s="226"/>
      <c r="P171" s="227">
        <f>SUM(P172:P180)</f>
        <v>0</v>
      </c>
      <c r="Q171" s="226"/>
      <c r="R171" s="227">
        <f>SUM(R172:R180)</f>
        <v>2.5352496000000002</v>
      </c>
      <c r="S171" s="226"/>
      <c r="T171" s="228">
        <f>SUM(T172:T180)</f>
        <v>13.1196</v>
      </c>
      <c r="AR171" s="222" t="s">
        <v>86</v>
      </c>
      <c r="AT171" s="229" t="s">
        <v>76</v>
      </c>
      <c r="AU171" s="229" t="s">
        <v>84</v>
      </c>
      <c r="AY171" s="222" t="s">
        <v>187</v>
      </c>
      <c r="BK171" s="230">
        <f>SUM(BK172:BK180)</f>
        <v>0</v>
      </c>
    </row>
    <row r="172" spans="1:65" s="151" customFormat="1" ht="33" customHeight="1">
      <c r="A172" s="147"/>
      <c r="B172" s="148"/>
      <c r="C172" s="233" t="s">
        <v>319</v>
      </c>
      <c r="D172" s="233" t="s">
        <v>189</v>
      </c>
      <c r="E172" s="234" t="s">
        <v>1432</v>
      </c>
      <c r="F172" s="235" t="s">
        <v>1433</v>
      </c>
      <c r="G172" s="236" t="s">
        <v>192</v>
      </c>
      <c r="H172" s="237">
        <v>301.60000000000002</v>
      </c>
      <c r="I172" s="88"/>
      <c r="J172" s="238">
        <f t="shared" ref="J172:J180" si="20">ROUND(I172*H172,2)</f>
        <v>0</v>
      </c>
      <c r="K172" s="239"/>
      <c r="L172" s="148"/>
      <c r="M172" s="240" t="s">
        <v>1</v>
      </c>
      <c r="N172" s="241" t="s">
        <v>42</v>
      </c>
      <c r="O172" s="242"/>
      <c r="P172" s="243">
        <f t="shared" ref="P172:P180" si="21">O172*H172</f>
        <v>0</v>
      </c>
      <c r="Q172" s="243">
        <v>0</v>
      </c>
      <c r="R172" s="243">
        <f t="shared" ref="R172:R180" si="22">Q172*H172</f>
        <v>0</v>
      </c>
      <c r="S172" s="243">
        <v>4.3499999999999997E-2</v>
      </c>
      <c r="T172" s="244">
        <f t="shared" ref="T172:T180" si="23">S172*H172</f>
        <v>13.1196</v>
      </c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R172" s="245" t="s">
        <v>252</v>
      </c>
      <c r="AT172" s="245" t="s">
        <v>189</v>
      </c>
      <c r="AU172" s="245" t="s">
        <v>86</v>
      </c>
      <c r="AY172" s="138" t="s">
        <v>187</v>
      </c>
      <c r="BE172" s="246">
        <f t="shared" ref="BE172:BE180" si="24">IF(N172="základní",J172,0)</f>
        <v>0</v>
      </c>
      <c r="BF172" s="246">
        <f t="shared" ref="BF172:BF180" si="25">IF(N172="snížená",J172,0)</f>
        <v>0</v>
      </c>
      <c r="BG172" s="246">
        <f t="shared" ref="BG172:BG180" si="26">IF(N172="zákl. přenesená",J172,0)</f>
        <v>0</v>
      </c>
      <c r="BH172" s="246">
        <f t="shared" ref="BH172:BH180" si="27">IF(N172="sníž. přenesená",J172,0)</f>
        <v>0</v>
      </c>
      <c r="BI172" s="246">
        <f t="shared" ref="BI172:BI180" si="28">IF(N172="nulová",J172,0)</f>
        <v>0</v>
      </c>
      <c r="BJ172" s="138" t="s">
        <v>84</v>
      </c>
      <c r="BK172" s="246">
        <f t="shared" ref="BK172:BK180" si="29">ROUND(I172*H172,2)</f>
        <v>0</v>
      </c>
      <c r="BL172" s="138" t="s">
        <v>252</v>
      </c>
      <c r="BM172" s="245" t="s">
        <v>1434</v>
      </c>
    </row>
    <row r="173" spans="1:65" s="151" customFormat="1" ht="33" customHeight="1">
      <c r="A173" s="147"/>
      <c r="B173" s="148"/>
      <c r="C173" s="233" t="s">
        <v>323</v>
      </c>
      <c r="D173" s="233" t="s">
        <v>189</v>
      </c>
      <c r="E173" s="234" t="s">
        <v>1435</v>
      </c>
      <c r="F173" s="235" t="s">
        <v>1436</v>
      </c>
      <c r="G173" s="236" t="s">
        <v>192</v>
      </c>
      <c r="H173" s="237">
        <v>301.60000000000002</v>
      </c>
      <c r="I173" s="88"/>
      <c r="J173" s="238">
        <f t="shared" si="20"/>
        <v>0</v>
      </c>
      <c r="K173" s="239"/>
      <c r="L173" s="148"/>
      <c r="M173" s="240" t="s">
        <v>1</v>
      </c>
      <c r="N173" s="241" t="s">
        <v>42</v>
      </c>
      <c r="O173" s="242"/>
      <c r="P173" s="243">
        <f t="shared" si="21"/>
        <v>0</v>
      </c>
      <c r="Q173" s="243">
        <v>1.16E-3</v>
      </c>
      <c r="R173" s="243">
        <f t="shared" si="22"/>
        <v>0.34985600000000006</v>
      </c>
      <c r="S173" s="243">
        <v>0</v>
      </c>
      <c r="T173" s="244">
        <f t="shared" si="23"/>
        <v>0</v>
      </c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  <c r="AR173" s="245" t="s">
        <v>252</v>
      </c>
      <c r="AT173" s="245" t="s">
        <v>189</v>
      </c>
      <c r="AU173" s="245" t="s">
        <v>86</v>
      </c>
      <c r="AY173" s="138" t="s">
        <v>187</v>
      </c>
      <c r="BE173" s="246">
        <f t="shared" si="24"/>
        <v>0</v>
      </c>
      <c r="BF173" s="246">
        <f t="shared" si="25"/>
        <v>0</v>
      </c>
      <c r="BG173" s="246">
        <f t="shared" si="26"/>
        <v>0</v>
      </c>
      <c r="BH173" s="246">
        <f t="shared" si="27"/>
        <v>0</v>
      </c>
      <c r="BI173" s="246">
        <f t="shared" si="28"/>
        <v>0</v>
      </c>
      <c r="BJ173" s="138" t="s">
        <v>84</v>
      </c>
      <c r="BK173" s="246">
        <f t="shared" si="29"/>
        <v>0</v>
      </c>
      <c r="BL173" s="138" t="s">
        <v>252</v>
      </c>
      <c r="BM173" s="245" t="s">
        <v>1437</v>
      </c>
    </row>
    <row r="174" spans="1:65" s="151" customFormat="1" ht="21.75" customHeight="1">
      <c r="A174" s="147"/>
      <c r="B174" s="148"/>
      <c r="C174" s="247" t="s">
        <v>328</v>
      </c>
      <c r="D174" s="247" t="s">
        <v>216</v>
      </c>
      <c r="E174" s="248" t="s">
        <v>1438</v>
      </c>
      <c r="F174" s="249" t="s">
        <v>1439</v>
      </c>
      <c r="G174" s="250" t="s">
        <v>192</v>
      </c>
      <c r="H174" s="251">
        <v>307.63200000000001</v>
      </c>
      <c r="I174" s="89"/>
      <c r="J174" s="252">
        <f t="shared" si="20"/>
        <v>0</v>
      </c>
      <c r="K174" s="253"/>
      <c r="L174" s="254"/>
      <c r="M174" s="255" t="s">
        <v>1</v>
      </c>
      <c r="N174" s="256" t="s">
        <v>42</v>
      </c>
      <c r="O174" s="242"/>
      <c r="P174" s="243">
        <f t="shared" si="21"/>
        <v>0</v>
      </c>
      <c r="Q174" s="243">
        <v>1.8E-3</v>
      </c>
      <c r="R174" s="243">
        <f t="shared" si="22"/>
        <v>0.55373759999999994</v>
      </c>
      <c r="S174" s="243">
        <v>0</v>
      </c>
      <c r="T174" s="244">
        <f t="shared" si="23"/>
        <v>0</v>
      </c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7"/>
      <c r="AR174" s="245" t="s">
        <v>319</v>
      </c>
      <c r="AT174" s="245" t="s">
        <v>216</v>
      </c>
      <c r="AU174" s="245" t="s">
        <v>86</v>
      </c>
      <c r="AY174" s="138" t="s">
        <v>187</v>
      </c>
      <c r="BE174" s="246">
        <f t="shared" si="24"/>
        <v>0</v>
      </c>
      <c r="BF174" s="246">
        <f t="shared" si="25"/>
        <v>0</v>
      </c>
      <c r="BG174" s="246">
        <f t="shared" si="26"/>
        <v>0</v>
      </c>
      <c r="BH174" s="246">
        <f t="shared" si="27"/>
        <v>0</v>
      </c>
      <c r="BI174" s="246">
        <f t="shared" si="28"/>
        <v>0</v>
      </c>
      <c r="BJ174" s="138" t="s">
        <v>84</v>
      </c>
      <c r="BK174" s="246">
        <f t="shared" si="29"/>
        <v>0</v>
      </c>
      <c r="BL174" s="138" t="s">
        <v>252</v>
      </c>
      <c r="BM174" s="245" t="s">
        <v>1440</v>
      </c>
    </row>
    <row r="175" spans="1:65" s="151" customFormat="1" ht="21.75" customHeight="1">
      <c r="A175" s="147"/>
      <c r="B175" s="148"/>
      <c r="C175" s="233" t="s">
        <v>332</v>
      </c>
      <c r="D175" s="233" t="s">
        <v>189</v>
      </c>
      <c r="E175" s="234" t="s">
        <v>1441</v>
      </c>
      <c r="F175" s="235" t="s">
        <v>1442</v>
      </c>
      <c r="G175" s="236" t="s">
        <v>192</v>
      </c>
      <c r="H175" s="237">
        <v>301.60000000000002</v>
      </c>
      <c r="I175" s="88"/>
      <c r="J175" s="238">
        <f t="shared" si="20"/>
        <v>0</v>
      </c>
      <c r="K175" s="239"/>
      <c r="L175" s="148"/>
      <c r="M175" s="240" t="s">
        <v>1</v>
      </c>
      <c r="N175" s="241" t="s">
        <v>42</v>
      </c>
      <c r="O175" s="242"/>
      <c r="P175" s="243">
        <f t="shared" si="21"/>
        <v>0</v>
      </c>
      <c r="Q175" s="243">
        <v>1.16E-3</v>
      </c>
      <c r="R175" s="243">
        <f t="shared" si="22"/>
        <v>0.34985600000000006</v>
      </c>
      <c r="S175" s="243">
        <v>0</v>
      </c>
      <c r="T175" s="244">
        <f t="shared" si="23"/>
        <v>0</v>
      </c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R175" s="245" t="s">
        <v>252</v>
      </c>
      <c r="AT175" s="245" t="s">
        <v>189</v>
      </c>
      <c r="AU175" s="245" t="s">
        <v>86</v>
      </c>
      <c r="AY175" s="138" t="s">
        <v>187</v>
      </c>
      <c r="BE175" s="246">
        <f t="shared" si="24"/>
        <v>0</v>
      </c>
      <c r="BF175" s="246">
        <f t="shared" si="25"/>
        <v>0</v>
      </c>
      <c r="BG175" s="246">
        <f t="shared" si="26"/>
        <v>0</v>
      </c>
      <c r="BH175" s="246">
        <f t="shared" si="27"/>
        <v>0</v>
      </c>
      <c r="BI175" s="246">
        <f t="shared" si="28"/>
        <v>0</v>
      </c>
      <c r="BJ175" s="138" t="s">
        <v>84</v>
      </c>
      <c r="BK175" s="246">
        <f t="shared" si="29"/>
        <v>0</v>
      </c>
      <c r="BL175" s="138" t="s">
        <v>252</v>
      </c>
      <c r="BM175" s="245" t="s">
        <v>1443</v>
      </c>
    </row>
    <row r="176" spans="1:65" s="151" customFormat="1" ht="21.75" customHeight="1">
      <c r="A176" s="147"/>
      <c r="B176" s="148"/>
      <c r="C176" s="247" t="s">
        <v>336</v>
      </c>
      <c r="D176" s="247" t="s">
        <v>216</v>
      </c>
      <c r="E176" s="248" t="s">
        <v>1444</v>
      </c>
      <c r="F176" s="249" t="s">
        <v>1445</v>
      </c>
      <c r="G176" s="250" t="s">
        <v>197</v>
      </c>
      <c r="H176" s="251">
        <v>51.271999999999998</v>
      </c>
      <c r="I176" s="89"/>
      <c r="J176" s="252">
        <f t="shared" si="20"/>
        <v>0</v>
      </c>
      <c r="K176" s="253"/>
      <c r="L176" s="254"/>
      <c r="M176" s="255" t="s">
        <v>1</v>
      </c>
      <c r="N176" s="256" t="s">
        <v>42</v>
      </c>
      <c r="O176" s="242"/>
      <c r="P176" s="243">
        <f t="shared" si="21"/>
        <v>0</v>
      </c>
      <c r="Q176" s="243">
        <v>2.5000000000000001E-2</v>
      </c>
      <c r="R176" s="243">
        <f t="shared" si="22"/>
        <v>1.2818000000000001</v>
      </c>
      <c r="S176" s="243">
        <v>0</v>
      </c>
      <c r="T176" s="244">
        <f t="shared" si="23"/>
        <v>0</v>
      </c>
      <c r="U176" s="147"/>
      <c r="V176" s="147"/>
      <c r="W176" s="147"/>
      <c r="X176" s="147"/>
      <c r="Y176" s="147"/>
      <c r="Z176" s="147"/>
      <c r="AA176" s="147"/>
      <c r="AB176" s="147"/>
      <c r="AC176" s="147"/>
      <c r="AD176" s="147"/>
      <c r="AE176" s="147"/>
      <c r="AR176" s="245" t="s">
        <v>319</v>
      </c>
      <c r="AT176" s="245" t="s">
        <v>216</v>
      </c>
      <c r="AU176" s="245" t="s">
        <v>86</v>
      </c>
      <c r="AY176" s="138" t="s">
        <v>187</v>
      </c>
      <c r="BE176" s="246">
        <f t="shared" si="24"/>
        <v>0</v>
      </c>
      <c r="BF176" s="246">
        <f t="shared" si="25"/>
        <v>0</v>
      </c>
      <c r="BG176" s="246">
        <f t="shared" si="26"/>
        <v>0</v>
      </c>
      <c r="BH176" s="246">
        <f t="shared" si="27"/>
        <v>0</v>
      </c>
      <c r="BI176" s="246">
        <f t="shared" si="28"/>
        <v>0</v>
      </c>
      <c r="BJ176" s="138" t="s">
        <v>84</v>
      </c>
      <c r="BK176" s="246">
        <f t="shared" si="29"/>
        <v>0</v>
      </c>
      <c r="BL176" s="138" t="s">
        <v>252</v>
      </c>
      <c r="BM176" s="245" t="s">
        <v>1446</v>
      </c>
    </row>
    <row r="177" spans="1:65" s="151" customFormat="1" ht="21.75" customHeight="1">
      <c r="A177" s="147"/>
      <c r="B177" s="148"/>
      <c r="C177" s="233" t="s">
        <v>340</v>
      </c>
      <c r="D177" s="233" t="s">
        <v>189</v>
      </c>
      <c r="E177" s="234" t="s">
        <v>1447</v>
      </c>
      <c r="F177" s="235" t="s">
        <v>1448</v>
      </c>
      <c r="G177" s="236" t="s">
        <v>205</v>
      </c>
      <c r="H177" s="237">
        <v>2.5350000000000001</v>
      </c>
      <c r="I177" s="88"/>
      <c r="J177" s="238">
        <f t="shared" si="20"/>
        <v>0</v>
      </c>
      <c r="K177" s="239"/>
      <c r="L177" s="148"/>
      <c r="M177" s="240" t="s">
        <v>1</v>
      </c>
      <c r="N177" s="241" t="s">
        <v>42</v>
      </c>
      <c r="O177" s="242"/>
      <c r="P177" s="243">
        <f t="shared" si="21"/>
        <v>0</v>
      </c>
      <c r="Q177" s="243">
        <v>0</v>
      </c>
      <c r="R177" s="243">
        <f t="shared" si="22"/>
        <v>0</v>
      </c>
      <c r="S177" s="243">
        <v>0</v>
      </c>
      <c r="T177" s="244">
        <f t="shared" si="23"/>
        <v>0</v>
      </c>
      <c r="U177" s="147"/>
      <c r="V177" s="147"/>
      <c r="W177" s="147"/>
      <c r="X177" s="147"/>
      <c r="Y177" s="147"/>
      <c r="Z177" s="147"/>
      <c r="AA177" s="147"/>
      <c r="AB177" s="147"/>
      <c r="AC177" s="147"/>
      <c r="AD177" s="147"/>
      <c r="AE177" s="147"/>
      <c r="AR177" s="245" t="s">
        <v>252</v>
      </c>
      <c r="AT177" s="245" t="s">
        <v>189</v>
      </c>
      <c r="AU177" s="245" t="s">
        <v>86</v>
      </c>
      <c r="AY177" s="138" t="s">
        <v>187</v>
      </c>
      <c r="BE177" s="246">
        <f t="shared" si="24"/>
        <v>0</v>
      </c>
      <c r="BF177" s="246">
        <f t="shared" si="25"/>
        <v>0</v>
      </c>
      <c r="BG177" s="246">
        <f t="shared" si="26"/>
        <v>0</v>
      </c>
      <c r="BH177" s="246">
        <f t="shared" si="27"/>
        <v>0</v>
      </c>
      <c r="BI177" s="246">
        <f t="shared" si="28"/>
        <v>0</v>
      </c>
      <c r="BJ177" s="138" t="s">
        <v>84</v>
      </c>
      <c r="BK177" s="246">
        <f t="shared" si="29"/>
        <v>0</v>
      </c>
      <c r="BL177" s="138" t="s">
        <v>252</v>
      </c>
      <c r="BM177" s="245" t="s">
        <v>1449</v>
      </c>
    </row>
    <row r="178" spans="1:65" s="151" customFormat="1" ht="16.5" customHeight="1">
      <c r="A178" s="147"/>
      <c r="B178" s="148"/>
      <c r="C178" s="233" t="s">
        <v>344</v>
      </c>
      <c r="D178" s="233" t="s">
        <v>189</v>
      </c>
      <c r="E178" s="234" t="s">
        <v>1450</v>
      </c>
      <c r="F178" s="235" t="s">
        <v>1451</v>
      </c>
      <c r="G178" s="236" t="s">
        <v>296</v>
      </c>
      <c r="H178" s="237">
        <v>60.5</v>
      </c>
      <c r="I178" s="88"/>
      <c r="J178" s="238">
        <f t="shared" si="20"/>
        <v>0</v>
      </c>
      <c r="K178" s="239"/>
      <c r="L178" s="148"/>
      <c r="M178" s="240" t="s">
        <v>1</v>
      </c>
      <c r="N178" s="241" t="s">
        <v>42</v>
      </c>
      <c r="O178" s="242"/>
      <c r="P178" s="243">
        <f t="shared" si="21"/>
        <v>0</v>
      </c>
      <c r="Q178" s="243">
        <v>0</v>
      </c>
      <c r="R178" s="243">
        <f t="shared" si="22"/>
        <v>0</v>
      </c>
      <c r="S178" s="243">
        <v>0</v>
      </c>
      <c r="T178" s="244">
        <f t="shared" si="23"/>
        <v>0</v>
      </c>
      <c r="U178" s="147"/>
      <c r="V178" s="147"/>
      <c r="W178" s="147"/>
      <c r="X178" s="147"/>
      <c r="Y178" s="147"/>
      <c r="Z178" s="147"/>
      <c r="AA178" s="147"/>
      <c r="AB178" s="147"/>
      <c r="AC178" s="147"/>
      <c r="AD178" s="147"/>
      <c r="AE178" s="147"/>
      <c r="AR178" s="245" t="s">
        <v>252</v>
      </c>
      <c r="AT178" s="245" t="s">
        <v>189</v>
      </c>
      <c r="AU178" s="245" t="s">
        <v>86</v>
      </c>
      <c r="AY178" s="138" t="s">
        <v>187</v>
      </c>
      <c r="BE178" s="246">
        <f t="shared" si="24"/>
        <v>0</v>
      </c>
      <c r="BF178" s="246">
        <f t="shared" si="25"/>
        <v>0</v>
      </c>
      <c r="BG178" s="246">
        <f t="shared" si="26"/>
        <v>0</v>
      </c>
      <c r="BH178" s="246">
        <f t="shared" si="27"/>
        <v>0</v>
      </c>
      <c r="BI178" s="246">
        <f t="shared" si="28"/>
        <v>0</v>
      </c>
      <c r="BJ178" s="138" t="s">
        <v>84</v>
      </c>
      <c r="BK178" s="246">
        <f t="shared" si="29"/>
        <v>0</v>
      </c>
      <c r="BL178" s="138" t="s">
        <v>252</v>
      </c>
      <c r="BM178" s="245" t="s">
        <v>1452</v>
      </c>
    </row>
    <row r="179" spans="1:65" s="151" customFormat="1" ht="21.75" customHeight="1">
      <c r="A179" s="147"/>
      <c r="B179" s="148"/>
      <c r="C179" s="233" t="s">
        <v>348</v>
      </c>
      <c r="D179" s="233" t="s">
        <v>189</v>
      </c>
      <c r="E179" s="234" t="s">
        <v>1453</v>
      </c>
      <c r="F179" s="235" t="s">
        <v>1454</v>
      </c>
      <c r="G179" s="236" t="s">
        <v>279</v>
      </c>
      <c r="H179" s="237">
        <v>65</v>
      </c>
      <c r="I179" s="88"/>
      <c r="J179" s="238">
        <f t="shared" si="20"/>
        <v>0</v>
      </c>
      <c r="K179" s="239"/>
      <c r="L179" s="148"/>
      <c r="M179" s="240" t="s">
        <v>1</v>
      </c>
      <c r="N179" s="241" t="s">
        <v>42</v>
      </c>
      <c r="O179" s="242"/>
      <c r="P179" s="243">
        <f t="shared" si="21"/>
        <v>0</v>
      </c>
      <c r="Q179" s="243">
        <v>0</v>
      </c>
      <c r="R179" s="243">
        <f t="shared" si="22"/>
        <v>0</v>
      </c>
      <c r="S179" s="243">
        <v>0</v>
      </c>
      <c r="T179" s="244">
        <f t="shared" si="23"/>
        <v>0</v>
      </c>
      <c r="U179" s="147"/>
      <c r="V179" s="147"/>
      <c r="W179" s="147"/>
      <c r="X179" s="147"/>
      <c r="Y179" s="147"/>
      <c r="Z179" s="147"/>
      <c r="AA179" s="147"/>
      <c r="AB179" s="147"/>
      <c r="AC179" s="147"/>
      <c r="AD179" s="147"/>
      <c r="AE179" s="147"/>
      <c r="AR179" s="245" t="s">
        <v>252</v>
      </c>
      <c r="AT179" s="245" t="s">
        <v>189</v>
      </c>
      <c r="AU179" s="245" t="s">
        <v>86</v>
      </c>
      <c r="AY179" s="138" t="s">
        <v>187</v>
      </c>
      <c r="BE179" s="246">
        <f t="shared" si="24"/>
        <v>0</v>
      </c>
      <c r="BF179" s="246">
        <f t="shared" si="25"/>
        <v>0</v>
      </c>
      <c r="BG179" s="246">
        <f t="shared" si="26"/>
        <v>0</v>
      </c>
      <c r="BH179" s="246">
        <f t="shared" si="27"/>
        <v>0</v>
      </c>
      <c r="BI179" s="246">
        <f t="shared" si="28"/>
        <v>0</v>
      </c>
      <c r="BJ179" s="138" t="s">
        <v>84</v>
      </c>
      <c r="BK179" s="246">
        <f t="shared" si="29"/>
        <v>0</v>
      </c>
      <c r="BL179" s="138" t="s">
        <v>252</v>
      </c>
      <c r="BM179" s="245" t="s">
        <v>1455</v>
      </c>
    </row>
    <row r="180" spans="1:65" s="151" customFormat="1" ht="21.75" customHeight="1">
      <c r="A180" s="147"/>
      <c r="B180" s="148"/>
      <c r="C180" s="233" t="s">
        <v>352</v>
      </c>
      <c r="D180" s="233" t="s">
        <v>189</v>
      </c>
      <c r="E180" s="234" t="s">
        <v>1456</v>
      </c>
      <c r="F180" s="235" t="s">
        <v>1457</v>
      </c>
      <c r="G180" s="236" t="s">
        <v>279</v>
      </c>
      <c r="H180" s="237">
        <v>14</v>
      </c>
      <c r="I180" s="88"/>
      <c r="J180" s="238">
        <f t="shared" si="20"/>
        <v>0</v>
      </c>
      <c r="K180" s="239"/>
      <c r="L180" s="148"/>
      <c r="M180" s="240" t="s">
        <v>1</v>
      </c>
      <c r="N180" s="241" t="s">
        <v>42</v>
      </c>
      <c r="O180" s="242"/>
      <c r="P180" s="243">
        <f t="shared" si="21"/>
        <v>0</v>
      </c>
      <c r="Q180" s="243">
        <v>0</v>
      </c>
      <c r="R180" s="243">
        <f t="shared" si="22"/>
        <v>0</v>
      </c>
      <c r="S180" s="243">
        <v>0</v>
      </c>
      <c r="T180" s="244">
        <f t="shared" si="23"/>
        <v>0</v>
      </c>
      <c r="U180" s="147"/>
      <c r="V180" s="147"/>
      <c r="W180" s="147"/>
      <c r="X180" s="147"/>
      <c r="Y180" s="147"/>
      <c r="Z180" s="147"/>
      <c r="AA180" s="147"/>
      <c r="AB180" s="147"/>
      <c r="AC180" s="147"/>
      <c r="AD180" s="147"/>
      <c r="AE180" s="147"/>
      <c r="AR180" s="245" t="s">
        <v>252</v>
      </c>
      <c r="AT180" s="245" t="s">
        <v>189</v>
      </c>
      <c r="AU180" s="245" t="s">
        <v>86</v>
      </c>
      <c r="AY180" s="138" t="s">
        <v>187</v>
      </c>
      <c r="BE180" s="246">
        <f t="shared" si="24"/>
        <v>0</v>
      </c>
      <c r="BF180" s="246">
        <f t="shared" si="25"/>
        <v>0</v>
      </c>
      <c r="BG180" s="246">
        <f t="shared" si="26"/>
        <v>0</v>
      </c>
      <c r="BH180" s="246">
        <f t="shared" si="27"/>
        <v>0</v>
      </c>
      <c r="BI180" s="246">
        <f t="shared" si="28"/>
        <v>0</v>
      </c>
      <c r="BJ180" s="138" t="s">
        <v>84</v>
      </c>
      <c r="BK180" s="246">
        <f t="shared" si="29"/>
        <v>0</v>
      </c>
      <c r="BL180" s="138" t="s">
        <v>252</v>
      </c>
      <c r="BM180" s="245" t="s">
        <v>1458</v>
      </c>
    </row>
    <row r="181" spans="1:65" s="220" customFormat="1" ht="22.9" customHeight="1">
      <c r="B181" s="221"/>
      <c r="D181" s="222" t="s">
        <v>76</v>
      </c>
      <c r="E181" s="231" t="s">
        <v>734</v>
      </c>
      <c r="F181" s="231" t="s">
        <v>735</v>
      </c>
      <c r="J181" s="232">
        <f>BK181</f>
        <v>0</v>
      </c>
      <c r="L181" s="221"/>
      <c r="M181" s="225"/>
      <c r="N181" s="226"/>
      <c r="O181" s="226"/>
      <c r="P181" s="227">
        <f>SUM(P182:P185)</f>
        <v>0</v>
      </c>
      <c r="Q181" s="226"/>
      <c r="R181" s="227">
        <f>SUM(R182:R185)</f>
        <v>2.0959999999999999E-2</v>
      </c>
      <c r="S181" s="226"/>
      <c r="T181" s="228">
        <f>SUM(T182:T185)</f>
        <v>5.0340000000000003E-2</v>
      </c>
      <c r="AR181" s="222" t="s">
        <v>86</v>
      </c>
      <c r="AT181" s="229" t="s">
        <v>76</v>
      </c>
      <c r="AU181" s="229" t="s">
        <v>84</v>
      </c>
      <c r="AY181" s="222" t="s">
        <v>187</v>
      </c>
      <c r="BK181" s="230">
        <f>SUM(BK182:BK185)</f>
        <v>0</v>
      </c>
    </row>
    <row r="182" spans="1:65" s="151" customFormat="1" ht="16.5" customHeight="1">
      <c r="A182" s="147"/>
      <c r="B182" s="148"/>
      <c r="C182" s="233" t="s">
        <v>356</v>
      </c>
      <c r="D182" s="233" t="s">
        <v>189</v>
      </c>
      <c r="E182" s="234" t="s">
        <v>1459</v>
      </c>
      <c r="F182" s="235" t="s">
        <v>1460</v>
      </c>
      <c r="G182" s="236" t="s">
        <v>279</v>
      </c>
      <c r="H182" s="237">
        <v>2</v>
      </c>
      <c r="I182" s="88"/>
      <c r="J182" s="238">
        <f>ROUND(I182*H182,2)</f>
        <v>0</v>
      </c>
      <c r="K182" s="239"/>
      <c r="L182" s="148"/>
      <c r="M182" s="240" t="s">
        <v>1</v>
      </c>
      <c r="N182" s="241" t="s">
        <v>42</v>
      </c>
      <c r="O182" s="242"/>
      <c r="P182" s="243">
        <f>O182*H182</f>
        <v>0</v>
      </c>
      <c r="Q182" s="243">
        <v>2.0300000000000001E-3</v>
      </c>
      <c r="R182" s="243">
        <f>Q182*H182</f>
        <v>4.0600000000000002E-3</v>
      </c>
      <c r="S182" s="243">
        <v>0</v>
      </c>
      <c r="T182" s="244">
        <f>S182*H182</f>
        <v>0</v>
      </c>
      <c r="U182" s="147"/>
      <c r="V182" s="147"/>
      <c r="W182" s="147"/>
      <c r="X182" s="147"/>
      <c r="Y182" s="147"/>
      <c r="Z182" s="147"/>
      <c r="AA182" s="147"/>
      <c r="AB182" s="147"/>
      <c r="AC182" s="147"/>
      <c r="AD182" s="147"/>
      <c r="AE182" s="147"/>
      <c r="AR182" s="245" t="s">
        <v>252</v>
      </c>
      <c r="AT182" s="245" t="s">
        <v>189</v>
      </c>
      <c r="AU182" s="245" t="s">
        <v>86</v>
      </c>
      <c r="AY182" s="138" t="s">
        <v>187</v>
      </c>
      <c r="BE182" s="246">
        <f>IF(N182="základní",J182,0)</f>
        <v>0</v>
      </c>
      <c r="BF182" s="246">
        <f>IF(N182="snížená",J182,0)</f>
        <v>0</v>
      </c>
      <c r="BG182" s="246">
        <f>IF(N182="zákl. přenesená",J182,0)</f>
        <v>0</v>
      </c>
      <c r="BH182" s="246">
        <f>IF(N182="sníž. přenesená",J182,0)</f>
        <v>0</v>
      </c>
      <c r="BI182" s="246">
        <f>IF(N182="nulová",J182,0)</f>
        <v>0</v>
      </c>
      <c r="BJ182" s="138" t="s">
        <v>84</v>
      </c>
      <c r="BK182" s="246">
        <f>ROUND(I182*H182,2)</f>
        <v>0</v>
      </c>
      <c r="BL182" s="138" t="s">
        <v>252</v>
      </c>
      <c r="BM182" s="245" t="s">
        <v>1461</v>
      </c>
    </row>
    <row r="183" spans="1:65" s="151" customFormat="1" ht="16.5" customHeight="1">
      <c r="A183" s="147"/>
      <c r="B183" s="148"/>
      <c r="C183" s="233" t="s">
        <v>360</v>
      </c>
      <c r="D183" s="233" t="s">
        <v>189</v>
      </c>
      <c r="E183" s="234" t="s">
        <v>1462</v>
      </c>
      <c r="F183" s="235" t="s">
        <v>1463</v>
      </c>
      <c r="G183" s="236" t="s">
        <v>296</v>
      </c>
      <c r="H183" s="237">
        <v>10</v>
      </c>
      <c r="I183" s="88"/>
      <c r="J183" s="238">
        <f>ROUND(I183*H183,2)</f>
        <v>0</v>
      </c>
      <c r="K183" s="239"/>
      <c r="L183" s="148"/>
      <c r="M183" s="240" t="s">
        <v>1</v>
      </c>
      <c r="N183" s="241" t="s">
        <v>42</v>
      </c>
      <c r="O183" s="242"/>
      <c r="P183" s="243">
        <f>O183*H183</f>
        <v>0</v>
      </c>
      <c r="Q183" s="243">
        <v>1.39E-3</v>
      </c>
      <c r="R183" s="243">
        <f>Q183*H183</f>
        <v>1.3899999999999999E-2</v>
      </c>
      <c r="S183" s="243">
        <v>0</v>
      </c>
      <c r="T183" s="244">
        <f>S183*H183</f>
        <v>0</v>
      </c>
      <c r="U183" s="147"/>
      <c r="V183" s="147"/>
      <c r="W183" s="147"/>
      <c r="X183" s="147"/>
      <c r="Y183" s="147"/>
      <c r="Z183" s="147"/>
      <c r="AA183" s="147"/>
      <c r="AB183" s="147"/>
      <c r="AC183" s="147"/>
      <c r="AD183" s="147"/>
      <c r="AE183" s="147"/>
      <c r="AR183" s="245" t="s">
        <v>252</v>
      </c>
      <c r="AT183" s="245" t="s">
        <v>189</v>
      </c>
      <c r="AU183" s="245" t="s">
        <v>86</v>
      </c>
      <c r="AY183" s="138" t="s">
        <v>187</v>
      </c>
      <c r="BE183" s="246">
        <f>IF(N183="základní",J183,0)</f>
        <v>0</v>
      </c>
      <c r="BF183" s="246">
        <f>IF(N183="snížená",J183,0)</f>
        <v>0</v>
      </c>
      <c r="BG183" s="246">
        <f>IF(N183="zákl. přenesená",J183,0)</f>
        <v>0</v>
      </c>
      <c r="BH183" s="246">
        <f>IF(N183="sníž. přenesená",J183,0)</f>
        <v>0</v>
      </c>
      <c r="BI183" s="246">
        <f>IF(N183="nulová",J183,0)</f>
        <v>0</v>
      </c>
      <c r="BJ183" s="138" t="s">
        <v>84</v>
      </c>
      <c r="BK183" s="246">
        <f>ROUND(I183*H183,2)</f>
        <v>0</v>
      </c>
      <c r="BL183" s="138" t="s">
        <v>252</v>
      </c>
      <c r="BM183" s="245" t="s">
        <v>1464</v>
      </c>
    </row>
    <row r="184" spans="1:65" s="151" customFormat="1" ht="21.75" customHeight="1">
      <c r="A184" s="147"/>
      <c r="B184" s="148"/>
      <c r="C184" s="233" t="s">
        <v>364</v>
      </c>
      <c r="D184" s="233" t="s">
        <v>189</v>
      </c>
      <c r="E184" s="234" t="s">
        <v>1465</v>
      </c>
      <c r="F184" s="235" t="s">
        <v>1466</v>
      </c>
      <c r="G184" s="236" t="s">
        <v>279</v>
      </c>
      <c r="H184" s="237">
        <v>2</v>
      </c>
      <c r="I184" s="88"/>
      <c r="J184" s="238">
        <f>ROUND(I184*H184,2)</f>
        <v>0</v>
      </c>
      <c r="K184" s="239"/>
      <c r="L184" s="148"/>
      <c r="M184" s="240" t="s">
        <v>1</v>
      </c>
      <c r="N184" s="241" t="s">
        <v>42</v>
      </c>
      <c r="O184" s="242"/>
      <c r="P184" s="243">
        <f>O184*H184</f>
        <v>0</v>
      </c>
      <c r="Q184" s="243">
        <v>1.5E-3</v>
      </c>
      <c r="R184" s="243">
        <f>Q184*H184</f>
        <v>3.0000000000000001E-3</v>
      </c>
      <c r="S184" s="243">
        <v>0</v>
      </c>
      <c r="T184" s="244">
        <f>S184*H184</f>
        <v>0</v>
      </c>
      <c r="U184" s="147"/>
      <c r="V184" s="147"/>
      <c r="W184" s="147"/>
      <c r="X184" s="147"/>
      <c r="Y184" s="147"/>
      <c r="Z184" s="147"/>
      <c r="AA184" s="147"/>
      <c r="AB184" s="147"/>
      <c r="AC184" s="147"/>
      <c r="AD184" s="147"/>
      <c r="AE184" s="147"/>
      <c r="AR184" s="245" t="s">
        <v>252</v>
      </c>
      <c r="AT184" s="245" t="s">
        <v>189</v>
      </c>
      <c r="AU184" s="245" t="s">
        <v>86</v>
      </c>
      <c r="AY184" s="138" t="s">
        <v>187</v>
      </c>
      <c r="BE184" s="246">
        <f>IF(N184="základní",J184,0)</f>
        <v>0</v>
      </c>
      <c r="BF184" s="246">
        <f>IF(N184="snížená",J184,0)</f>
        <v>0</v>
      </c>
      <c r="BG184" s="246">
        <f>IF(N184="zákl. přenesená",J184,0)</f>
        <v>0</v>
      </c>
      <c r="BH184" s="246">
        <f>IF(N184="sníž. přenesená",J184,0)</f>
        <v>0</v>
      </c>
      <c r="BI184" s="246">
        <f>IF(N184="nulová",J184,0)</f>
        <v>0</v>
      </c>
      <c r="BJ184" s="138" t="s">
        <v>84</v>
      </c>
      <c r="BK184" s="246">
        <f>ROUND(I184*H184,2)</f>
        <v>0</v>
      </c>
      <c r="BL184" s="138" t="s">
        <v>252</v>
      </c>
      <c r="BM184" s="245" t="s">
        <v>1467</v>
      </c>
    </row>
    <row r="185" spans="1:65" s="151" customFormat="1" ht="16.5" customHeight="1">
      <c r="A185" s="147"/>
      <c r="B185" s="148"/>
      <c r="C185" s="233" t="s">
        <v>368</v>
      </c>
      <c r="D185" s="233" t="s">
        <v>189</v>
      </c>
      <c r="E185" s="234" t="s">
        <v>1468</v>
      </c>
      <c r="F185" s="235" t="s">
        <v>1469</v>
      </c>
      <c r="G185" s="236" t="s">
        <v>279</v>
      </c>
      <c r="H185" s="237">
        <v>2</v>
      </c>
      <c r="I185" s="88"/>
      <c r="J185" s="238">
        <f>ROUND(I185*H185,2)</f>
        <v>0</v>
      </c>
      <c r="K185" s="239"/>
      <c r="L185" s="148"/>
      <c r="M185" s="240" t="s">
        <v>1</v>
      </c>
      <c r="N185" s="241" t="s">
        <v>42</v>
      </c>
      <c r="O185" s="242"/>
      <c r="P185" s="243">
        <f>O185*H185</f>
        <v>0</v>
      </c>
      <c r="Q185" s="243">
        <v>0</v>
      </c>
      <c r="R185" s="243">
        <f>Q185*H185</f>
        <v>0</v>
      </c>
      <c r="S185" s="243">
        <v>2.5170000000000001E-2</v>
      </c>
      <c r="T185" s="244">
        <f>S185*H185</f>
        <v>5.0340000000000003E-2</v>
      </c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  <c r="AE185" s="147"/>
      <c r="AR185" s="245" t="s">
        <v>252</v>
      </c>
      <c r="AT185" s="245" t="s">
        <v>189</v>
      </c>
      <c r="AU185" s="245" t="s">
        <v>86</v>
      </c>
      <c r="AY185" s="138" t="s">
        <v>187</v>
      </c>
      <c r="BE185" s="246">
        <f>IF(N185="základní",J185,0)</f>
        <v>0</v>
      </c>
      <c r="BF185" s="246">
        <f>IF(N185="snížená",J185,0)</f>
        <v>0</v>
      </c>
      <c r="BG185" s="246">
        <f>IF(N185="zákl. přenesená",J185,0)</f>
        <v>0</v>
      </c>
      <c r="BH185" s="246">
        <f>IF(N185="sníž. přenesená",J185,0)</f>
        <v>0</v>
      </c>
      <c r="BI185" s="246">
        <f>IF(N185="nulová",J185,0)</f>
        <v>0</v>
      </c>
      <c r="BJ185" s="138" t="s">
        <v>84</v>
      </c>
      <c r="BK185" s="246">
        <f>ROUND(I185*H185,2)</f>
        <v>0</v>
      </c>
      <c r="BL185" s="138" t="s">
        <v>252</v>
      </c>
      <c r="BM185" s="245" t="s">
        <v>1470</v>
      </c>
    </row>
    <row r="186" spans="1:65" s="220" customFormat="1" ht="22.9" customHeight="1">
      <c r="B186" s="221"/>
      <c r="D186" s="222" t="s">
        <v>76</v>
      </c>
      <c r="E186" s="231" t="s">
        <v>1471</v>
      </c>
      <c r="F186" s="231" t="s">
        <v>1472</v>
      </c>
      <c r="J186" s="232">
        <f>BK186</f>
        <v>0</v>
      </c>
      <c r="L186" s="221"/>
      <c r="M186" s="225"/>
      <c r="N186" s="226"/>
      <c r="O186" s="226"/>
      <c r="P186" s="227">
        <f>P187</f>
        <v>0</v>
      </c>
      <c r="Q186" s="226"/>
      <c r="R186" s="227">
        <f>R187</f>
        <v>0</v>
      </c>
      <c r="S186" s="226"/>
      <c r="T186" s="228">
        <f>T187</f>
        <v>8.0000000000000004E-4</v>
      </c>
      <c r="AR186" s="222" t="s">
        <v>86</v>
      </c>
      <c r="AT186" s="229" t="s">
        <v>76</v>
      </c>
      <c r="AU186" s="229" t="s">
        <v>84</v>
      </c>
      <c r="AY186" s="222" t="s">
        <v>187</v>
      </c>
      <c r="BK186" s="230">
        <f>BK187</f>
        <v>0</v>
      </c>
    </row>
    <row r="187" spans="1:65" s="151" customFormat="1" ht="21.75" customHeight="1">
      <c r="A187" s="147"/>
      <c r="B187" s="148"/>
      <c r="C187" s="233" t="s">
        <v>372</v>
      </c>
      <c r="D187" s="233" t="s">
        <v>189</v>
      </c>
      <c r="E187" s="234" t="s">
        <v>1473</v>
      </c>
      <c r="F187" s="235" t="s">
        <v>1474</v>
      </c>
      <c r="G187" s="236" t="s">
        <v>279</v>
      </c>
      <c r="H187" s="237">
        <v>16</v>
      </c>
      <c r="I187" s="88"/>
      <c r="J187" s="238">
        <f>ROUND(I187*H187,2)</f>
        <v>0</v>
      </c>
      <c r="K187" s="239"/>
      <c r="L187" s="148"/>
      <c r="M187" s="240" t="s">
        <v>1</v>
      </c>
      <c r="N187" s="241" t="s">
        <v>42</v>
      </c>
      <c r="O187" s="242"/>
      <c r="P187" s="243">
        <f>O187*H187</f>
        <v>0</v>
      </c>
      <c r="Q187" s="243">
        <v>0</v>
      </c>
      <c r="R187" s="243">
        <f>Q187*H187</f>
        <v>0</v>
      </c>
      <c r="S187" s="243">
        <v>5.0000000000000002E-5</v>
      </c>
      <c r="T187" s="244">
        <f>S187*H187</f>
        <v>8.0000000000000004E-4</v>
      </c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R187" s="245" t="s">
        <v>252</v>
      </c>
      <c r="AT187" s="245" t="s">
        <v>189</v>
      </c>
      <c r="AU187" s="245" t="s">
        <v>86</v>
      </c>
      <c r="AY187" s="138" t="s">
        <v>187</v>
      </c>
      <c r="BE187" s="246">
        <f>IF(N187="základní",J187,0)</f>
        <v>0</v>
      </c>
      <c r="BF187" s="246">
        <f>IF(N187="snížená",J187,0)</f>
        <v>0</v>
      </c>
      <c r="BG187" s="246">
        <f>IF(N187="zákl. přenesená",J187,0)</f>
        <v>0</v>
      </c>
      <c r="BH187" s="246">
        <f>IF(N187="sníž. přenesená",J187,0)</f>
        <v>0</v>
      </c>
      <c r="BI187" s="246">
        <f>IF(N187="nulová",J187,0)</f>
        <v>0</v>
      </c>
      <c r="BJ187" s="138" t="s">
        <v>84</v>
      </c>
      <c r="BK187" s="246">
        <f>ROUND(I187*H187,2)</f>
        <v>0</v>
      </c>
      <c r="BL187" s="138" t="s">
        <v>252</v>
      </c>
      <c r="BM187" s="245" t="s">
        <v>1475</v>
      </c>
    </row>
    <row r="188" spans="1:65" s="220" customFormat="1" ht="22.9" customHeight="1">
      <c r="B188" s="221"/>
      <c r="D188" s="222" t="s">
        <v>76</v>
      </c>
      <c r="E188" s="231" t="s">
        <v>872</v>
      </c>
      <c r="F188" s="231" t="s">
        <v>873</v>
      </c>
      <c r="J188" s="232">
        <f>BK188</f>
        <v>0</v>
      </c>
      <c r="L188" s="221"/>
      <c r="M188" s="225"/>
      <c r="N188" s="226"/>
      <c r="O188" s="226"/>
      <c r="P188" s="227">
        <f>SUM(P189:P211)</f>
        <v>0</v>
      </c>
      <c r="Q188" s="226"/>
      <c r="R188" s="227">
        <f>SUM(R189:R211)</f>
        <v>1.8993352000000001</v>
      </c>
      <c r="S188" s="226"/>
      <c r="T188" s="228">
        <f>SUM(T189:T211)</f>
        <v>1.3161258</v>
      </c>
      <c r="AR188" s="222" t="s">
        <v>86</v>
      </c>
      <c r="AT188" s="229" t="s">
        <v>76</v>
      </c>
      <c r="AU188" s="229" t="s">
        <v>84</v>
      </c>
      <c r="AY188" s="222" t="s">
        <v>187</v>
      </c>
      <c r="BK188" s="230">
        <f>SUM(BK189:BK211)</f>
        <v>0</v>
      </c>
    </row>
    <row r="189" spans="1:65" s="151" customFormat="1" ht="16.5" customHeight="1">
      <c r="A189" s="147"/>
      <c r="B189" s="148"/>
      <c r="C189" s="233" t="s">
        <v>376</v>
      </c>
      <c r="D189" s="233" t="s">
        <v>189</v>
      </c>
      <c r="E189" s="234" t="s">
        <v>1476</v>
      </c>
      <c r="F189" s="235" t="s">
        <v>1477</v>
      </c>
      <c r="G189" s="236" t="s">
        <v>296</v>
      </c>
      <c r="H189" s="237">
        <v>124.7</v>
      </c>
      <c r="I189" s="88"/>
      <c r="J189" s="238">
        <f t="shared" ref="J189:J211" si="30">ROUND(I189*H189,2)</f>
        <v>0</v>
      </c>
      <c r="K189" s="239"/>
      <c r="L189" s="148"/>
      <c r="M189" s="240" t="s">
        <v>1</v>
      </c>
      <c r="N189" s="241" t="s">
        <v>42</v>
      </c>
      <c r="O189" s="242"/>
      <c r="P189" s="243">
        <f t="shared" ref="P189:P211" si="31">O189*H189</f>
        <v>0</v>
      </c>
      <c r="Q189" s="243">
        <v>0</v>
      </c>
      <c r="R189" s="243">
        <f t="shared" ref="R189:R211" si="32">Q189*H189</f>
        <v>0</v>
      </c>
      <c r="S189" s="243">
        <v>1.7600000000000001E-3</v>
      </c>
      <c r="T189" s="244">
        <f t="shared" ref="T189:T211" si="33">S189*H189</f>
        <v>0.219472</v>
      </c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R189" s="245" t="s">
        <v>252</v>
      </c>
      <c r="AT189" s="245" t="s">
        <v>189</v>
      </c>
      <c r="AU189" s="245" t="s">
        <v>86</v>
      </c>
      <c r="AY189" s="138" t="s">
        <v>187</v>
      </c>
      <c r="BE189" s="246">
        <f t="shared" ref="BE189:BE211" si="34">IF(N189="základní",J189,0)</f>
        <v>0</v>
      </c>
      <c r="BF189" s="246">
        <f t="shared" ref="BF189:BF211" si="35">IF(N189="snížená",J189,0)</f>
        <v>0</v>
      </c>
      <c r="BG189" s="246">
        <f t="shared" ref="BG189:BG211" si="36">IF(N189="zákl. přenesená",J189,0)</f>
        <v>0</v>
      </c>
      <c r="BH189" s="246">
        <f t="shared" ref="BH189:BH211" si="37">IF(N189="sníž. přenesená",J189,0)</f>
        <v>0</v>
      </c>
      <c r="BI189" s="246">
        <f t="shared" ref="BI189:BI211" si="38">IF(N189="nulová",J189,0)</f>
        <v>0</v>
      </c>
      <c r="BJ189" s="138" t="s">
        <v>84</v>
      </c>
      <c r="BK189" s="246">
        <f t="shared" ref="BK189:BK211" si="39">ROUND(I189*H189,2)</f>
        <v>0</v>
      </c>
      <c r="BL189" s="138" t="s">
        <v>252</v>
      </c>
      <c r="BM189" s="245" t="s">
        <v>1478</v>
      </c>
    </row>
    <row r="190" spans="1:65" s="151" customFormat="1" ht="16.5" customHeight="1">
      <c r="A190" s="147"/>
      <c r="B190" s="148"/>
      <c r="C190" s="233" t="s">
        <v>380</v>
      </c>
      <c r="D190" s="233" t="s">
        <v>189</v>
      </c>
      <c r="E190" s="234" t="s">
        <v>1479</v>
      </c>
      <c r="F190" s="235" t="s">
        <v>1480</v>
      </c>
      <c r="G190" s="236" t="s">
        <v>296</v>
      </c>
      <c r="H190" s="237">
        <v>60.1</v>
      </c>
      <c r="I190" s="88"/>
      <c r="J190" s="238">
        <f t="shared" si="30"/>
        <v>0</v>
      </c>
      <c r="K190" s="239"/>
      <c r="L190" s="148"/>
      <c r="M190" s="240" t="s">
        <v>1</v>
      </c>
      <c r="N190" s="241" t="s">
        <v>42</v>
      </c>
      <c r="O190" s="242"/>
      <c r="P190" s="243">
        <f t="shared" si="31"/>
        <v>0</v>
      </c>
      <c r="Q190" s="243">
        <v>0</v>
      </c>
      <c r="R190" s="243">
        <f t="shared" si="32"/>
        <v>0</v>
      </c>
      <c r="S190" s="243">
        <v>6.7000000000000002E-4</v>
      </c>
      <c r="T190" s="244">
        <f t="shared" si="33"/>
        <v>4.0267000000000004E-2</v>
      </c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R190" s="245" t="s">
        <v>252</v>
      </c>
      <c r="AT190" s="245" t="s">
        <v>189</v>
      </c>
      <c r="AU190" s="245" t="s">
        <v>86</v>
      </c>
      <c r="AY190" s="138" t="s">
        <v>187</v>
      </c>
      <c r="BE190" s="246">
        <f t="shared" si="34"/>
        <v>0</v>
      </c>
      <c r="BF190" s="246">
        <f t="shared" si="35"/>
        <v>0</v>
      </c>
      <c r="BG190" s="246">
        <f t="shared" si="36"/>
        <v>0</v>
      </c>
      <c r="BH190" s="246">
        <f t="shared" si="37"/>
        <v>0</v>
      </c>
      <c r="BI190" s="246">
        <f t="shared" si="38"/>
        <v>0</v>
      </c>
      <c r="BJ190" s="138" t="s">
        <v>84</v>
      </c>
      <c r="BK190" s="246">
        <f t="shared" si="39"/>
        <v>0</v>
      </c>
      <c r="BL190" s="138" t="s">
        <v>252</v>
      </c>
      <c r="BM190" s="245" t="s">
        <v>1481</v>
      </c>
    </row>
    <row r="191" spans="1:65" s="151" customFormat="1" ht="16.5" customHeight="1">
      <c r="A191" s="147"/>
      <c r="B191" s="148"/>
      <c r="C191" s="233" t="s">
        <v>384</v>
      </c>
      <c r="D191" s="233" t="s">
        <v>189</v>
      </c>
      <c r="E191" s="234" t="s">
        <v>1482</v>
      </c>
      <c r="F191" s="235" t="s">
        <v>1483</v>
      </c>
      <c r="G191" s="236" t="s">
        <v>192</v>
      </c>
      <c r="H191" s="237">
        <v>6.6</v>
      </c>
      <c r="I191" s="88"/>
      <c r="J191" s="238">
        <f t="shared" si="30"/>
        <v>0</v>
      </c>
      <c r="K191" s="239"/>
      <c r="L191" s="148"/>
      <c r="M191" s="240" t="s">
        <v>1</v>
      </c>
      <c r="N191" s="241" t="s">
        <v>42</v>
      </c>
      <c r="O191" s="242"/>
      <c r="P191" s="243">
        <f t="shared" si="31"/>
        <v>0</v>
      </c>
      <c r="Q191" s="243">
        <v>0</v>
      </c>
      <c r="R191" s="243">
        <f t="shared" si="32"/>
        <v>0</v>
      </c>
      <c r="S191" s="243">
        <v>5.94E-3</v>
      </c>
      <c r="T191" s="244">
        <f t="shared" si="33"/>
        <v>3.9203999999999996E-2</v>
      </c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  <c r="AE191" s="147"/>
      <c r="AR191" s="245" t="s">
        <v>252</v>
      </c>
      <c r="AT191" s="245" t="s">
        <v>189</v>
      </c>
      <c r="AU191" s="245" t="s">
        <v>86</v>
      </c>
      <c r="AY191" s="138" t="s">
        <v>187</v>
      </c>
      <c r="BE191" s="246">
        <f t="shared" si="34"/>
        <v>0</v>
      </c>
      <c r="BF191" s="246">
        <f t="shared" si="35"/>
        <v>0</v>
      </c>
      <c r="BG191" s="246">
        <f t="shared" si="36"/>
        <v>0</v>
      </c>
      <c r="BH191" s="246">
        <f t="shared" si="37"/>
        <v>0</v>
      </c>
      <c r="BI191" s="246">
        <f t="shared" si="38"/>
        <v>0</v>
      </c>
      <c r="BJ191" s="138" t="s">
        <v>84</v>
      </c>
      <c r="BK191" s="246">
        <f t="shared" si="39"/>
        <v>0</v>
      </c>
      <c r="BL191" s="138" t="s">
        <v>252</v>
      </c>
      <c r="BM191" s="245" t="s">
        <v>1484</v>
      </c>
    </row>
    <row r="192" spans="1:65" s="151" customFormat="1" ht="21.75" customHeight="1">
      <c r="A192" s="147"/>
      <c r="B192" s="148"/>
      <c r="C192" s="233" t="s">
        <v>388</v>
      </c>
      <c r="D192" s="233" t="s">
        <v>189</v>
      </c>
      <c r="E192" s="234" t="s">
        <v>1485</v>
      </c>
      <c r="F192" s="235" t="s">
        <v>1486</v>
      </c>
      <c r="G192" s="236" t="s">
        <v>296</v>
      </c>
      <c r="H192" s="237">
        <v>60.5</v>
      </c>
      <c r="I192" s="88"/>
      <c r="J192" s="238">
        <f t="shared" si="30"/>
        <v>0</v>
      </c>
      <c r="K192" s="239"/>
      <c r="L192" s="148"/>
      <c r="M192" s="240" t="s">
        <v>1</v>
      </c>
      <c r="N192" s="241" t="s">
        <v>42</v>
      </c>
      <c r="O192" s="242"/>
      <c r="P192" s="243">
        <f t="shared" si="31"/>
        <v>0</v>
      </c>
      <c r="Q192" s="243">
        <v>0</v>
      </c>
      <c r="R192" s="243">
        <f t="shared" si="32"/>
        <v>0</v>
      </c>
      <c r="S192" s="243">
        <v>1.91E-3</v>
      </c>
      <c r="T192" s="244">
        <f t="shared" si="33"/>
        <v>0.115555</v>
      </c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  <c r="AE192" s="147"/>
      <c r="AR192" s="245" t="s">
        <v>252</v>
      </c>
      <c r="AT192" s="245" t="s">
        <v>189</v>
      </c>
      <c r="AU192" s="245" t="s">
        <v>86</v>
      </c>
      <c r="AY192" s="138" t="s">
        <v>187</v>
      </c>
      <c r="BE192" s="246">
        <f t="shared" si="34"/>
        <v>0</v>
      </c>
      <c r="BF192" s="246">
        <f t="shared" si="35"/>
        <v>0</v>
      </c>
      <c r="BG192" s="246">
        <f t="shared" si="36"/>
        <v>0</v>
      </c>
      <c r="BH192" s="246">
        <f t="shared" si="37"/>
        <v>0</v>
      </c>
      <c r="BI192" s="246">
        <f t="shared" si="38"/>
        <v>0</v>
      </c>
      <c r="BJ192" s="138" t="s">
        <v>84</v>
      </c>
      <c r="BK192" s="246">
        <f t="shared" si="39"/>
        <v>0</v>
      </c>
      <c r="BL192" s="138" t="s">
        <v>252</v>
      </c>
      <c r="BM192" s="245" t="s">
        <v>1487</v>
      </c>
    </row>
    <row r="193" spans="1:65" s="151" customFormat="1" ht="21.75" customHeight="1">
      <c r="A193" s="147"/>
      <c r="B193" s="148"/>
      <c r="C193" s="233" t="s">
        <v>392</v>
      </c>
      <c r="D193" s="233" t="s">
        <v>189</v>
      </c>
      <c r="E193" s="234" t="s">
        <v>1488</v>
      </c>
      <c r="F193" s="235" t="s">
        <v>1489</v>
      </c>
      <c r="G193" s="236" t="s">
        <v>296</v>
      </c>
      <c r="H193" s="237">
        <v>78.66</v>
      </c>
      <c r="I193" s="88"/>
      <c r="J193" s="238">
        <f t="shared" si="30"/>
        <v>0</v>
      </c>
      <c r="K193" s="239"/>
      <c r="L193" s="148"/>
      <c r="M193" s="240" t="s">
        <v>1</v>
      </c>
      <c r="N193" s="241" t="s">
        <v>42</v>
      </c>
      <c r="O193" s="242"/>
      <c r="P193" s="243">
        <f t="shared" si="31"/>
        <v>0</v>
      </c>
      <c r="Q193" s="243">
        <v>0</v>
      </c>
      <c r="R193" s="243">
        <f t="shared" si="32"/>
        <v>0</v>
      </c>
      <c r="S193" s="243">
        <v>2.2300000000000002E-3</v>
      </c>
      <c r="T193" s="244">
        <f t="shared" si="33"/>
        <v>0.17541180000000001</v>
      </c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  <c r="AE193" s="147"/>
      <c r="AR193" s="245" t="s">
        <v>252</v>
      </c>
      <c r="AT193" s="245" t="s">
        <v>189</v>
      </c>
      <c r="AU193" s="245" t="s">
        <v>86</v>
      </c>
      <c r="AY193" s="138" t="s">
        <v>187</v>
      </c>
      <c r="BE193" s="246">
        <f t="shared" si="34"/>
        <v>0</v>
      </c>
      <c r="BF193" s="246">
        <f t="shared" si="35"/>
        <v>0</v>
      </c>
      <c r="BG193" s="246">
        <f t="shared" si="36"/>
        <v>0</v>
      </c>
      <c r="BH193" s="246">
        <f t="shared" si="37"/>
        <v>0</v>
      </c>
      <c r="BI193" s="246">
        <f t="shared" si="38"/>
        <v>0</v>
      </c>
      <c r="BJ193" s="138" t="s">
        <v>84</v>
      </c>
      <c r="BK193" s="246">
        <f t="shared" si="39"/>
        <v>0</v>
      </c>
      <c r="BL193" s="138" t="s">
        <v>252</v>
      </c>
      <c r="BM193" s="245" t="s">
        <v>1490</v>
      </c>
    </row>
    <row r="194" spans="1:65" s="151" customFormat="1" ht="16.5" customHeight="1">
      <c r="A194" s="147"/>
      <c r="B194" s="148"/>
      <c r="C194" s="233" t="s">
        <v>396</v>
      </c>
      <c r="D194" s="233" t="s">
        <v>189</v>
      </c>
      <c r="E194" s="234" t="s">
        <v>1491</v>
      </c>
      <c r="F194" s="235" t="s">
        <v>1492</v>
      </c>
      <c r="G194" s="236" t="s">
        <v>296</v>
      </c>
      <c r="H194" s="237">
        <v>126</v>
      </c>
      <c r="I194" s="88"/>
      <c r="J194" s="238">
        <f t="shared" si="30"/>
        <v>0</v>
      </c>
      <c r="K194" s="239"/>
      <c r="L194" s="148"/>
      <c r="M194" s="240" t="s">
        <v>1</v>
      </c>
      <c r="N194" s="241" t="s">
        <v>42</v>
      </c>
      <c r="O194" s="242"/>
      <c r="P194" s="243">
        <f t="shared" si="31"/>
        <v>0</v>
      </c>
      <c r="Q194" s="243">
        <v>0</v>
      </c>
      <c r="R194" s="243">
        <f t="shared" si="32"/>
        <v>0</v>
      </c>
      <c r="S194" s="243">
        <v>1.75E-3</v>
      </c>
      <c r="T194" s="244">
        <f t="shared" si="33"/>
        <v>0.2205</v>
      </c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  <c r="AR194" s="245" t="s">
        <v>252</v>
      </c>
      <c r="AT194" s="245" t="s">
        <v>189</v>
      </c>
      <c r="AU194" s="245" t="s">
        <v>86</v>
      </c>
      <c r="AY194" s="138" t="s">
        <v>187</v>
      </c>
      <c r="BE194" s="246">
        <f t="shared" si="34"/>
        <v>0</v>
      </c>
      <c r="BF194" s="246">
        <f t="shared" si="35"/>
        <v>0</v>
      </c>
      <c r="BG194" s="246">
        <f t="shared" si="36"/>
        <v>0</v>
      </c>
      <c r="BH194" s="246">
        <f t="shared" si="37"/>
        <v>0</v>
      </c>
      <c r="BI194" s="246">
        <f t="shared" si="38"/>
        <v>0</v>
      </c>
      <c r="BJ194" s="138" t="s">
        <v>84</v>
      </c>
      <c r="BK194" s="246">
        <f t="shared" si="39"/>
        <v>0</v>
      </c>
      <c r="BL194" s="138" t="s">
        <v>252</v>
      </c>
      <c r="BM194" s="245" t="s">
        <v>1493</v>
      </c>
    </row>
    <row r="195" spans="1:65" s="151" customFormat="1" ht="16.5" customHeight="1">
      <c r="A195" s="147"/>
      <c r="B195" s="148"/>
      <c r="C195" s="233" t="s">
        <v>400</v>
      </c>
      <c r="D195" s="233" t="s">
        <v>189</v>
      </c>
      <c r="E195" s="234" t="s">
        <v>1494</v>
      </c>
      <c r="F195" s="235" t="s">
        <v>1495</v>
      </c>
      <c r="G195" s="236" t="s">
        <v>296</v>
      </c>
      <c r="H195" s="237">
        <v>42</v>
      </c>
      <c r="I195" s="88"/>
      <c r="J195" s="238">
        <f t="shared" si="30"/>
        <v>0</v>
      </c>
      <c r="K195" s="239"/>
      <c r="L195" s="148"/>
      <c r="M195" s="240" t="s">
        <v>1</v>
      </c>
      <c r="N195" s="241" t="s">
        <v>42</v>
      </c>
      <c r="O195" s="242"/>
      <c r="P195" s="243">
        <f t="shared" si="31"/>
        <v>0</v>
      </c>
      <c r="Q195" s="243">
        <v>0</v>
      </c>
      <c r="R195" s="243">
        <f t="shared" si="32"/>
        <v>0</v>
      </c>
      <c r="S195" s="243">
        <v>1.069E-2</v>
      </c>
      <c r="T195" s="244">
        <f t="shared" si="33"/>
        <v>0.44897999999999999</v>
      </c>
      <c r="U195" s="147"/>
      <c r="V195" s="147"/>
      <c r="W195" s="147"/>
      <c r="X195" s="147"/>
      <c r="Y195" s="147"/>
      <c r="Z195" s="147"/>
      <c r="AA195" s="147"/>
      <c r="AB195" s="147"/>
      <c r="AC195" s="147"/>
      <c r="AD195" s="147"/>
      <c r="AE195" s="147"/>
      <c r="AR195" s="245" t="s">
        <v>252</v>
      </c>
      <c r="AT195" s="245" t="s">
        <v>189</v>
      </c>
      <c r="AU195" s="245" t="s">
        <v>86</v>
      </c>
      <c r="AY195" s="138" t="s">
        <v>187</v>
      </c>
      <c r="BE195" s="246">
        <f t="shared" si="34"/>
        <v>0</v>
      </c>
      <c r="BF195" s="246">
        <f t="shared" si="35"/>
        <v>0</v>
      </c>
      <c r="BG195" s="246">
        <f t="shared" si="36"/>
        <v>0</v>
      </c>
      <c r="BH195" s="246">
        <f t="shared" si="37"/>
        <v>0</v>
      </c>
      <c r="BI195" s="246">
        <f t="shared" si="38"/>
        <v>0</v>
      </c>
      <c r="BJ195" s="138" t="s">
        <v>84</v>
      </c>
      <c r="BK195" s="246">
        <f t="shared" si="39"/>
        <v>0</v>
      </c>
      <c r="BL195" s="138" t="s">
        <v>252</v>
      </c>
      <c r="BM195" s="245" t="s">
        <v>1496</v>
      </c>
    </row>
    <row r="196" spans="1:65" s="151" customFormat="1" ht="16.5" customHeight="1">
      <c r="A196" s="147"/>
      <c r="B196" s="148"/>
      <c r="C196" s="233" t="s">
        <v>404</v>
      </c>
      <c r="D196" s="233" t="s">
        <v>189</v>
      </c>
      <c r="E196" s="234" t="s">
        <v>1497</v>
      </c>
      <c r="F196" s="235" t="s">
        <v>1498</v>
      </c>
      <c r="G196" s="236" t="s">
        <v>296</v>
      </c>
      <c r="H196" s="237">
        <v>14.4</v>
      </c>
      <c r="I196" s="88"/>
      <c r="J196" s="238">
        <f t="shared" si="30"/>
        <v>0</v>
      </c>
      <c r="K196" s="239"/>
      <c r="L196" s="148"/>
      <c r="M196" s="240" t="s">
        <v>1</v>
      </c>
      <c r="N196" s="241" t="s">
        <v>42</v>
      </c>
      <c r="O196" s="242"/>
      <c r="P196" s="243">
        <f t="shared" si="31"/>
        <v>0</v>
      </c>
      <c r="Q196" s="243">
        <v>0</v>
      </c>
      <c r="R196" s="243">
        <f t="shared" si="32"/>
        <v>0</v>
      </c>
      <c r="S196" s="243">
        <v>3.9399999999999999E-3</v>
      </c>
      <c r="T196" s="244">
        <f t="shared" si="33"/>
        <v>5.6736000000000002E-2</v>
      </c>
      <c r="U196" s="147"/>
      <c r="V196" s="147"/>
      <c r="W196" s="147"/>
      <c r="X196" s="147"/>
      <c r="Y196" s="147"/>
      <c r="Z196" s="147"/>
      <c r="AA196" s="147"/>
      <c r="AB196" s="147"/>
      <c r="AC196" s="147"/>
      <c r="AD196" s="147"/>
      <c r="AE196" s="147"/>
      <c r="AR196" s="245" t="s">
        <v>252</v>
      </c>
      <c r="AT196" s="245" t="s">
        <v>189</v>
      </c>
      <c r="AU196" s="245" t="s">
        <v>86</v>
      </c>
      <c r="AY196" s="138" t="s">
        <v>187</v>
      </c>
      <c r="BE196" s="246">
        <f t="shared" si="34"/>
        <v>0</v>
      </c>
      <c r="BF196" s="246">
        <f t="shared" si="35"/>
        <v>0</v>
      </c>
      <c r="BG196" s="246">
        <f t="shared" si="36"/>
        <v>0</v>
      </c>
      <c r="BH196" s="246">
        <f t="shared" si="37"/>
        <v>0</v>
      </c>
      <c r="BI196" s="246">
        <f t="shared" si="38"/>
        <v>0</v>
      </c>
      <c r="BJ196" s="138" t="s">
        <v>84</v>
      </c>
      <c r="BK196" s="246">
        <f t="shared" si="39"/>
        <v>0</v>
      </c>
      <c r="BL196" s="138" t="s">
        <v>252</v>
      </c>
      <c r="BM196" s="245" t="s">
        <v>1499</v>
      </c>
    </row>
    <row r="197" spans="1:65" s="151" customFormat="1" ht="33" customHeight="1">
      <c r="A197" s="147"/>
      <c r="B197" s="148"/>
      <c r="C197" s="233" t="s">
        <v>408</v>
      </c>
      <c r="D197" s="233" t="s">
        <v>189</v>
      </c>
      <c r="E197" s="234" t="s">
        <v>1500</v>
      </c>
      <c r="F197" s="235" t="s">
        <v>1501</v>
      </c>
      <c r="G197" s="236" t="s">
        <v>296</v>
      </c>
      <c r="H197" s="237">
        <v>42</v>
      </c>
      <c r="I197" s="88"/>
      <c r="J197" s="238">
        <f t="shared" si="30"/>
        <v>0</v>
      </c>
      <c r="K197" s="239"/>
      <c r="L197" s="148"/>
      <c r="M197" s="240" t="s">
        <v>1</v>
      </c>
      <c r="N197" s="241" t="s">
        <v>42</v>
      </c>
      <c r="O197" s="242"/>
      <c r="P197" s="243">
        <f t="shared" si="31"/>
        <v>0</v>
      </c>
      <c r="Q197" s="243">
        <v>1.7600000000000001E-3</v>
      </c>
      <c r="R197" s="243">
        <f t="shared" si="32"/>
        <v>7.392E-2</v>
      </c>
      <c r="S197" s="243">
        <v>0</v>
      </c>
      <c r="T197" s="244">
        <f t="shared" si="33"/>
        <v>0</v>
      </c>
      <c r="U197" s="147"/>
      <c r="V197" s="147"/>
      <c r="W197" s="147"/>
      <c r="X197" s="147"/>
      <c r="Y197" s="147"/>
      <c r="Z197" s="147"/>
      <c r="AA197" s="147"/>
      <c r="AB197" s="147"/>
      <c r="AC197" s="147"/>
      <c r="AD197" s="147"/>
      <c r="AE197" s="147"/>
      <c r="AR197" s="245" t="s">
        <v>252</v>
      </c>
      <c r="AT197" s="245" t="s">
        <v>189</v>
      </c>
      <c r="AU197" s="245" t="s">
        <v>86</v>
      </c>
      <c r="AY197" s="138" t="s">
        <v>187</v>
      </c>
      <c r="BE197" s="246">
        <f t="shared" si="34"/>
        <v>0</v>
      </c>
      <c r="BF197" s="246">
        <f t="shared" si="35"/>
        <v>0</v>
      </c>
      <c r="BG197" s="246">
        <f t="shared" si="36"/>
        <v>0</v>
      </c>
      <c r="BH197" s="246">
        <f t="shared" si="37"/>
        <v>0</v>
      </c>
      <c r="BI197" s="246">
        <f t="shared" si="38"/>
        <v>0</v>
      </c>
      <c r="BJ197" s="138" t="s">
        <v>84</v>
      </c>
      <c r="BK197" s="246">
        <f t="shared" si="39"/>
        <v>0</v>
      </c>
      <c r="BL197" s="138" t="s">
        <v>252</v>
      </c>
      <c r="BM197" s="245" t="s">
        <v>1502</v>
      </c>
    </row>
    <row r="198" spans="1:65" s="151" customFormat="1" ht="33" customHeight="1">
      <c r="A198" s="147"/>
      <c r="B198" s="148"/>
      <c r="C198" s="233" t="s">
        <v>412</v>
      </c>
      <c r="D198" s="233" t="s">
        <v>189</v>
      </c>
      <c r="E198" s="234" t="s">
        <v>1503</v>
      </c>
      <c r="F198" s="235" t="s">
        <v>1504</v>
      </c>
      <c r="G198" s="236" t="s">
        <v>296</v>
      </c>
      <c r="H198" s="237">
        <v>60.5</v>
      </c>
      <c r="I198" s="88"/>
      <c r="J198" s="238">
        <f t="shared" si="30"/>
        <v>0</v>
      </c>
      <c r="K198" s="239"/>
      <c r="L198" s="148"/>
      <c r="M198" s="240" t="s">
        <v>1</v>
      </c>
      <c r="N198" s="241" t="s">
        <v>42</v>
      </c>
      <c r="O198" s="242"/>
      <c r="P198" s="243">
        <f t="shared" si="31"/>
        <v>0</v>
      </c>
      <c r="Q198" s="243">
        <v>2.5899999999999999E-3</v>
      </c>
      <c r="R198" s="243">
        <f t="shared" si="32"/>
        <v>0.156695</v>
      </c>
      <c r="S198" s="243">
        <v>0</v>
      </c>
      <c r="T198" s="244">
        <f t="shared" si="33"/>
        <v>0</v>
      </c>
      <c r="U198" s="147"/>
      <c r="V198" s="147"/>
      <c r="W198" s="147"/>
      <c r="X198" s="147"/>
      <c r="Y198" s="147"/>
      <c r="Z198" s="147"/>
      <c r="AA198" s="147"/>
      <c r="AB198" s="147"/>
      <c r="AC198" s="147"/>
      <c r="AD198" s="147"/>
      <c r="AE198" s="147"/>
      <c r="AR198" s="245" t="s">
        <v>252</v>
      </c>
      <c r="AT198" s="245" t="s">
        <v>189</v>
      </c>
      <c r="AU198" s="245" t="s">
        <v>86</v>
      </c>
      <c r="AY198" s="138" t="s">
        <v>187</v>
      </c>
      <c r="BE198" s="246">
        <f t="shared" si="34"/>
        <v>0</v>
      </c>
      <c r="BF198" s="246">
        <f t="shared" si="35"/>
        <v>0</v>
      </c>
      <c r="BG198" s="246">
        <f t="shared" si="36"/>
        <v>0</v>
      </c>
      <c r="BH198" s="246">
        <f t="shared" si="37"/>
        <v>0</v>
      </c>
      <c r="BI198" s="246">
        <f t="shared" si="38"/>
        <v>0</v>
      </c>
      <c r="BJ198" s="138" t="s">
        <v>84</v>
      </c>
      <c r="BK198" s="246">
        <f t="shared" si="39"/>
        <v>0</v>
      </c>
      <c r="BL198" s="138" t="s">
        <v>252</v>
      </c>
      <c r="BM198" s="245" t="s">
        <v>1505</v>
      </c>
    </row>
    <row r="199" spans="1:65" s="151" customFormat="1" ht="33" customHeight="1">
      <c r="A199" s="147"/>
      <c r="B199" s="148"/>
      <c r="C199" s="233" t="s">
        <v>416</v>
      </c>
      <c r="D199" s="233" t="s">
        <v>189</v>
      </c>
      <c r="E199" s="234" t="s">
        <v>1506</v>
      </c>
      <c r="F199" s="235" t="s">
        <v>1507</v>
      </c>
      <c r="G199" s="236" t="s">
        <v>296</v>
      </c>
      <c r="H199" s="237">
        <v>78.66</v>
      </c>
      <c r="I199" s="88"/>
      <c r="J199" s="238">
        <f t="shared" si="30"/>
        <v>0</v>
      </c>
      <c r="K199" s="239"/>
      <c r="L199" s="148"/>
      <c r="M199" s="240" t="s">
        <v>1</v>
      </c>
      <c r="N199" s="241" t="s">
        <v>42</v>
      </c>
      <c r="O199" s="242"/>
      <c r="P199" s="243">
        <f t="shared" si="31"/>
        <v>0</v>
      </c>
      <c r="Q199" s="243">
        <v>3.49E-3</v>
      </c>
      <c r="R199" s="243">
        <f t="shared" si="32"/>
        <v>0.27452339999999997</v>
      </c>
      <c r="S199" s="243">
        <v>0</v>
      </c>
      <c r="T199" s="244">
        <f t="shared" si="33"/>
        <v>0</v>
      </c>
      <c r="U199" s="147"/>
      <c r="V199" s="147"/>
      <c r="W199" s="147"/>
      <c r="X199" s="147"/>
      <c r="Y199" s="147"/>
      <c r="Z199" s="147"/>
      <c r="AA199" s="147"/>
      <c r="AB199" s="147"/>
      <c r="AC199" s="147"/>
      <c r="AD199" s="147"/>
      <c r="AE199" s="147"/>
      <c r="AR199" s="245" t="s">
        <v>252</v>
      </c>
      <c r="AT199" s="245" t="s">
        <v>189</v>
      </c>
      <c r="AU199" s="245" t="s">
        <v>86</v>
      </c>
      <c r="AY199" s="138" t="s">
        <v>187</v>
      </c>
      <c r="BE199" s="246">
        <f t="shared" si="34"/>
        <v>0</v>
      </c>
      <c r="BF199" s="246">
        <f t="shared" si="35"/>
        <v>0</v>
      </c>
      <c r="BG199" s="246">
        <f t="shared" si="36"/>
        <v>0</v>
      </c>
      <c r="BH199" s="246">
        <f t="shared" si="37"/>
        <v>0</v>
      </c>
      <c r="BI199" s="246">
        <f t="shared" si="38"/>
        <v>0</v>
      </c>
      <c r="BJ199" s="138" t="s">
        <v>84</v>
      </c>
      <c r="BK199" s="246">
        <f t="shared" si="39"/>
        <v>0</v>
      </c>
      <c r="BL199" s="138" t="s">
        <v>252</v>
      </c>
      <c r="BM199" s="245" t="s">
        <v>1508</v>
      </c>
    </row>
    <row r="200" spans="1:65" s="151" customFormat="1" ht="21.75" customHeight="1">
      <c r="A200" s="147"/>
      <c r="B200" s="148"/>
      <c r="C200" s="233" t="s">
        <v>420</v>
      </c>
      <c r="D200" s="233" t="s">
        <v>189</v>
      </c>
      <c r="E200" s="234" t="s">
        <v>1509</v>
      </c>
      <c r="F200" s="235" t="s">
        <v>1510</v>
      </c>
      <c r="G200" s="236" t="s">
        <v>296</v>
      </c>
      <c r="H200" s="237">
        <v>30.7</v>
      </c>
      <c r="I200" s="88"/>
      <c r="J200" s="238">
        <f t="shared" si="30"/>
        <v>0</v>
      </c>
      <c r="K200" s="239"/>
      <c r="L200" s="148"/>
      <c r="M200" s="240" t="s">
        <v>1</v>
      </c>
      <c r="N200" s="241" t="s">
        <v>42</v>
      </c>
      <c r="O200" s="242"/>
      <c r="P200" s="243">
        <f t="shared" si="31"/>
        <v>0</v>
      </c>
      <c r="Q200" s="243">
        <v>1.06E-3</v>
      </c>
      <c r="R200" s="243">
        <f t="shared" si="32"/>
        <v>3.2542000000000001E-2</v>
      </c>
      <c r="S200" s="243">
        <v>0</v>
      </c>
      <c r="T200" s="244">
        <f t="shared" si="33"/>
        <v>0</v>
      </c>
      <c r="U200" s="147"/>
      <c r="V200" s="147"/>
      <c r="W200" s="147"/>
      <c r="X200" s="147"/>
      <c r="Y200" s="147"/>
      <c r="Z200" s="147"/>
      <c r="AA200" s="147"/>
      <c r="AB200" s="147"/>
      <c r="AC200" s="147"/>
      <c r="AD200" s="147"/>
      <c r="AE200" s="147"/>
      <c r="AR200" s="245" t="s">
        <v>252</v>
      </c>
      <c r="AT200" s="245" t="s">
        <v>189</v>
      </c>
      <c r="AU200" s="245" t="s">
        <v>86</v>
      </c>
      <c r="AY200" s="138" t="s">
        <v>187</v>
      </c>
      <c r="BE200" s="246">
        <f t="shared" si="34"/>
        <v>0</v>
      </c>
      <c r="BF200" s="246">
        <f t="shared" si="35"/>
        <v>0</v>
      </c>
      <c r="BG200" s="246">
        <f t="shared" si="36"/>
        <v>0</v>
      </c>
      <c r="BH200" s="246">
        <f t="shared" si="37"/>
        <v>0</v>
      </c>
      <c r="BI200" s="246">
        <f t="shared" si="38"/>
        <v>0</v>
      </c>
      <c r="BJ200" s="138" t="s">
        <v>84</v>
      </c>
      <c r="BK200" s="246">
        <f t="shared" si="39"/>
        <v>0</v>
      </c>
      <c r="BL200" s="138" t="s">
        <v>252</v>
      </c>
      <c r="BM200" s="245" t="s">
        <v>1511</v>
      </c>
    </row>
    <row r="201" spans="1:65" s="151" customFormat="1" ht="21.75" customHeight="1">
      <c r="A201" s="147"/>
      <c r="B201" s="148"/>
      <c r="C201" s="233" t="s">
        <v>424</v>
      </c>
      <c r="D201" s="233" t="s">
        <v>189</v>
      </c>
      <c r="E201" s="234" t="s">
        <v>1512</v>
      </c>
      <c r="F201" s="235" t="s">
        <v>1513</v>
      </c>
      <c r="G201" s="236" t="s">
        <v>296</v>
      </c>
      <c r="H201" s="237">
        <v>29.4</v>
      </c>
      <c r="I201" s="88"/>
      <c r="J201" s="238">
        <f t="shared" si="30"/>
        <v>0</v>
      </c>
      <c r="K201" s="239"/>
      <c r="L201" s="148"/>
      <c r="M201" s="240" t="s">
        <v>1</v>
      </c>
      <c r="N201" s="241" t="s">
        <v>42</v>
      </c>
      <c r="O201" s="242"/>
      <c r="P201" s="243">
        <f t="shared" si="31"/>
        <v>0</v>
      </c>
      <c r="Q201" s="243">
        <v>1.31E-3</v>
      </c>
      <c r="R201" s="243">
        <f t="shared" si="32"/>
        <v>3.8514E-2</v>
      </c>
      <c r="S201" s="243">
        <v>0</v>
      </c>
      <c r="T201" s="244">
        <f t="shared" si="33"/>
        <v>0</v>
      </c>
      <c r="U201" s="147"/>
      <c r="V201" s="147"/>
      <c r="W201" s="147"/>
      <c r="X201" s="147"/>
      <c r="Y201" s="147"/>
      <c r="Z201" s="147"/>
      <c r="AA201" s="147"/>
      <c r="AB201" s="147"/>
      <c r="AC201" s="147"/>
      <c r="AD201" s="147"/>
      <c r="AE201" s="147"/>
      <c r="AR201" s="245" t="s">
        <v>252</v>
      </c>
      <c r="AT201" s="245" t="s">
        <v>189</v>
      </c>
      <c r="AU201" s="245" t="s">
        <v>86</v>
      </c>
      <c r="AY201" s="138" t="s">
        <v>187</v>
      </c>
      <c r="BE201" s="246">
        <f t="shared" si="34"/>
        <v>0</v>
      </c>
      <c r="BF201" s="246">
        <f t="shared" si="35"/>
        <v>0</v>
      </c>
      <c r="BG201" s="246">
        <f t="shared" si="36"/>
        <v>0</v>
      </c>
      <c r="BH201" s="246">
        <f t="shared" si="37"/>
        <v>0</v>
      </c>
      <c r="BI201" s="246">
        <f t="shared" si="38"/>
        <v>0</v>
      </c>
      <c r="BJ201" s="138" t="s">
        <v>84</v>
      </c>
      <c r="BK201" s="246">
        <f t="shared" si="39"/>
        <v>0</v>
      </c>
      <c r="BL201" s="138" t="s">
        <v>252</v>
      </c>
      <c r="BM201" s="245" t="s">
        <v>1514</v>
      </c>
    </row>
    <row r="202" spans="1:65" s="151" customFormat="1" ht="33" customHeight="1">
      <c r="A202" s="147"/>
      <c r="B202" s="148"/>
      <c r="C202" s="233" t="s">
        <v>428</v>
      </c>
      <c r="D202" s="233" t="s">
        <v>189</v>
      </c>
      <c r="E202" s="234" t="s">
        <v>1515</v>
      </c>
      <c r="F202" s="235" t="s">
        <v>1516</v>
      </c>
      <c r="G202" s="236" t="s">
        <v>192</v>
      </c>
      <c r="H202" s="237">
        <v>6.6</v>
      </c>
      <c r="I202" s="88"/>
      <c r="J202" s="238">
        <f t="shared" si="30"/>
        <v>0</v>
      </c>
      <c r="K202" s="239"/>
      <c r="L202" s="148"/>
      <c r="M202" s="240" t="s">
        <v>1</v>
      </c>
      <c r="N202" s="241" t="s">
        <v>42</v>
      </c>
      <c r="O202" s="242"/>
      <c r="P202" s="243">
        <f t="shared" si="31"/>
        <v>0</v>
      </c>
      <c r="Q202" s="243">
        <v>6.6100000000000004E-3</v>
      </c>
      <c r="R202" s="243">
        <f t="shared" si="32"/>
        <v>4.3625999999999998E-2</v>
      </c>
      <c r="S202" s="243">
        <v>0</v>
      </c>
      <c r="T202" s="244">
        <f t="shared" si="33"/>
        <v>0</v>
      </c>
      <c r="U202" s="147"/>
      <c r="V202" s="147"/>
      <c r="W202" s="147"/>
      <c r="X202" s="147"/>
      <c r="Y202" s="147"/>
      <c r="Z202" s="147"/>
      <c r="AA202" s="147"/>
      <c r="AB202" s="147"/>
      <c r="AC202" s="147"/>
      <c r="AD202" s="147"/>
      <c r="AE202" s="147"/>
      <c r="AR202" s="245" t="s">
        <v>252</v>
      </c>
      <c r="AT202" s="245" t="s">
        <v>189</v>
      </c>
      <c r="AU202" s="245" t="s">
        <v>86</v>
      </c>
      <c r="AY202" s="138" t="s">
        <v>187</v>
      </c>
      <c r="BE202" s="246">
        <f t="shared" si="34"/>
        <v>0</v>
      </c>
      <c r="BF202" s="246">
        <f t="shared" si="35"/>
        <v>0</v>
      </c>
      <c r="BG202" s="246">
        <f t="shared" si="36"/>
        <v>0</v>
      </c>
      <c r="BH202" s="246">
        <f t="shared" si="37"/>
        <v>0</v>
      </c>
      <c r="BI202" s="246">
        <f t="shared" si="38"/>
        <v>0</v>
      </c>
      <c r="BJ202" s="138" t="s">
        <v>84</v>
      </c>
      <c r="BK202" s="246">
        <f t="shared" si="39"/>
        <v>0</v>
      </c>
      <c r="BL202" s="138" t="s">
        <v>252</v>
      </c>
      <c r="BM202" s="245" t="s">
        <v>1517</v>
      </c>
    </row>
    <row r="203" spans="1:65" s="151" customFormat="1" ht="21.75" customHeight="1">
      <c r="A203" s="147"/>
      <c r="B203" s="148"/>
      <c r="C203" s="233" t="s">
        <v>432</v>
      </c>
      <c r="D203" s="233" t="s">
        <v>189</v>
      </c>
      <c r="E203" s="234" t="s">
        <v>1518</v>
      </c>
      <c r="F203" s="235" t="s">
        <v>1519</v>
      </c>
      <c r="G203" s="236" t="s">
        <v>296</v>
      </c>
      <c r="H203" s="237">
        <v>42</v>
      </c>
      <c r="I203" s="88"/>
      <c r="J203" s="238">
        <f t="shared" si="30"/>
        <v>0</v>
      </c>
      <c r="K203" s="239"/>
      <c r="L203" s="148"/>
      <c r="M203" s="240" t="s">
        <v>1</v>
      </c>
      <c r="N203" s="241" t="s">
        <v>42</v>
      </c>
      <c r="O203" s="242"/>
      <c r="P203" s="243">
        <f t="shared" si="31"/>
        <v>0</v>
      </c>
      <c r="Q203" s="243">
        <v>2.97E-3</v>
      </c>
      <c r="R203" s="243">
        <f t="shared" si="32"/>
        <v>0.12474</v>
      </c>
      <c r="S203" s="243">
        <v>0</v>
      </c>
      <c r="T203" s="244">
        <f t="shared" si="33"/>
        <v>0</v>
      </c>
      <c r="U203" s="147"/>
      <c r="V203" s="147"/>
      <c r="W203" s="147"/>
      <c r="X203" s="147"/>
      <c r="Y203" s="147"/>
      <c r="Z203" s="147"/>
      <c r="AA203" s="147"/>
      <c r="AB203" s="147"/>
      <c r="AC203" s="147"/>
      <c r="AD203" s="147"/>
      <c r="AE203" s="147"/>
      <c r="AR203" s="245" t="s">
        <v>252</v>
      </c>
      <c r="AT203" s="245" t="s">
        <v>189</v>
      </c>
      <c r="AU203" s="245" t="s">
        <v>86</v>
      </c>
      <c r="AY203" s="138" t="s">
        <v>187</v>
      </c>
      <c r="BE203" s="246">
        <f t="shared" si="34"/>
        <v>0</v>
      </c>
      <c r="BF203" s="246">
        <f t="shared" si="35"/>
        <v>0</v>
      </c>
      <c r="BG203" s="246">
        <f t="shared" si="36"/>
        <v>0</v>
      </c>
      <c r="BH203" s="246">
        <f t="shared" si="37"/>
        <v>0</v>
      </c>
      <c r="BI203" s="246">
        <f t="shared" si="38"/>
        <v>0</v>
      </c>
      <c r="BJ203" s="138" t="s">
        <v>84</v>
      </c>
      <c r="BK203" s="246">
        <f t="shared" si="39"/>
        <v>0</v>
      </c>
      <c r="BL203" s="138" t="s">
        <v>252</v>
      </c>
      <c r="BM203" s="245" t="s">
        <v>1520</v>
      </c>
    </row>
    <row r="204" spans="1:65" s="151" customFormat="1" ht="33" customHeight="1">
      <c r="A204" s="147"/>
      <c r="B204" s="148"/>
      <c r="C204" s="233" t="s">
        <v>436</v>
      </c>
      <c r="D204" s="233" t="s">
        <v>189</v>
      </c>
      <c r="E204" s="234" t="s">
        <v>1521</v>
      </c>
      <c r="F204" s="235" t="s">
        <v>1522</v>
      </c>
      <c r="G204" s="236" t="s">
        <v>296</v>
      </c>
      <c r="H204" s="237">
        <v>60.5</v>
      </c>
      <c r="I204" s="88"/>
      <c r="J204" s="238">
        <f t="shared" si="30"/>
        <v>0</v>
      </c>
      <c r="K204" s="239"/>
      <c r="L204" s="148"/>
      <c r="M204" s="240" t="s">
        <v>1</v>
      </c>
      <c r="N204" s="241" t="s">
        <v>42</v>
      </c>
      <c r="O204" s="242"/>
      <c r="P204" s="243">
        <f t="shared" si="31"/>
        <v>0</v>
      </c>
      <c r="Q204" s="243">
        <v>4.3800000000000002E-3</v>
      </c>
      <c r="R204" s="243">
        <f t="shared" si="32"/>
        <v>0.26499</v>
      </c>
      <c r="S204" s="243">
        <v>0</v>
      </c>
      <c r="T204" s="244">
        <f t="shared" si="33"/>
        <v>0</v>
      </c>
      <c r="U204" s="147"/>
      <c r="V204" s="147"/>
      <c r="W204" s="147"/>
      <c r="X204" s="147"/>
      <c r="Y204" s="147"/>
      <c r="Z204" s="147"/>
      <c r="AA204" s="147"/>
      <c r="AB204" s="147"/>
      <c r="AC204" s="147"/>
      <c r="AD204" s="147"/>
      <c r="AE204" s="147"/>
      <c r="AR204" s="245" t="s">
        <v>252</v>
      </c>
      <c r="AT204" s="245" t="s">
        <v>189</v>
      </c>
      <c r="AU204" s="245" t="s">
        <v>86</v>
      </c>
      <c r="AY204" s="138" t="s">
        <v>187</v>
      </c>
      <c r="BE204" s="246">
        <f t="shared" si="34"/>
        <v>0</v>
      </c>
      <c r="BF204" s="246">
        <f t="shared" si="35"/>
        <v>0</v>
      </c>
      <c r="BG204" s="246">
        <f t="shared" si="36"/>
        <v>0</v>
      </c>
      <c r="BH204" s="246">
        <f t="shared" si="37"/>
        <v>0</v>
      </c>
      <c r="BI204" s="246">
        <f t="shared" si="38"/>
        <v>0</v>
      </c>
      <c r="BJ204" s="138" t="s">
        <v>84</v>
      </c>
      <c r="BK204" s="246">
        <f t="shared" si="39"/>
        <v>0</v>
      </c>
      <c r="BL204" s="138" t="s">
        <v>252</v>
      </c>
      <c r="BM204" s="245" t="s">
        <v>1523</v>
      </c>
    </row>
    <row r="205" spans="1:65" s="151" customFormat="1" ht="21.75" customHeight="1">
      <c r="A205" s="147"/>
      <c r="B205" s="148"/>
      <c r="C205" s="233" t="s">
        <v>440</v>
      </c>
      <c r="D205" s="233" t="s">
        <v>189</v>
      </c>
      <c r="E205" s="234" t="s">
        <v>1524</v>
      </c>
      <c r="F205" s="235" t="s">
        <v>1525</v>
      </c>
      <c r="G205" s="236" t="s">
        <v>296</v>
      </c>
      <c r="H205" s="237">
        <v>78.66</v>
      </c>
      <c r="I205" s="88"/>
      <c r="J205" s="238">
        <f t="shared" si="30"/>
        <v>0</v>
      </c>
      <c r="K205" s="239"/>
      <c r="L205" s="148"/>
      <c r="M205" s="240" t="s">
        <v>1</v>
      </c>
      <c r="N205" s="241" t="s">
        <v>42</v>
      </c>
      <c r="O205" s="242"/>
      <c r="P205" s="243">
        <f t="shared" si="31"/>
        <v>0</v>
      </c>
      <c r="Q205" s="243">
        <v>5.28E-3</v>
      </c>
      <c r="R205" s="243">
        <f t="shared" si="32"/>
        <v>0.41532479999999999</v>
      </c>
      <c r="S205" s="243">
        <v>0</v>
      </c>
      <c r="T205" s="244">
        <f t="shared" si="33"/>
        <v>0</v>
      </c>
      <c r="U205" s="147"/>
      <c r="V205" s="147"/>
      <c r="W205" s="147"/>
      <c r="X205" s="147"/>
      <c r="Y205" s="147"/>
      <c r="Z205" s="147"/>
      <c r="AA205" s="147"/>
      <c r="AB205" s="147"/>
      <c r="AC205" s="147"/>
      <c r="AD205" s="147"/>
      <c r="AE205" s="147"/>
      <c r="AR205" s="245" t="s">
        <v>252</v>
      </c>
      <c r="AT205" s="245" t="s">
        <v>189</v>
      </c>
      <c r="AU205" s="245" t="s">
        <v>86</v>
      </c>
      <c r="AY205" s="138" t="s">
        <v>187</v>
      </c>
      <c r="BE205" s="246">
        <f t="shared" si="34"/>
        <v>0</v>
      </c>
      <c r="BF205" s="246">
        <f t="shared" si="35"/>
        <v>0</v>
      </c>
      <c r="BG205" s="246">
        <f t="shared" si="36"/>
        <v>0</v>
      </c>
      <c r="BH205" s="246">
        <f t="shared" si="37"/>
        <v>0</v>
      </c>
      <c r="BI205" s="246">
        <f t="shared" si="38"/>
        <v>0</v>
      </c>
      <c r="BJ205" s="138" t="s">
        <v>84</v>
      </c>
      <c r="BK205" s="246">
        <f t="shared" si="39"/>
        <v>0</v>
      </c>
      <c r="BL205" s="138" t="s">
        <v>252</v>
      </c>
      <c r="BM205" s="245" t="s">
        <v>1526</v>
      </c>
    </row>
    <row r="206" spans="1:65" s="151" customFormat="1" ht="21.75" customHeight="1">
      <c r="A206" s="147"/>
      <c r="B206" s="148"/>
      <c r="C206" s="233" t="s">
        <v>444</v>
      </c>
      <c r="D206" s="233" t="s">
        <v>189</v>
      </c>
      <c r="E206" s="234" t="s">
        <v>1527</v>
      </c>
      <c r="F206" s="235" t="s">
        <v>1528</v>
      </c>
      <c r="G206" s="236" t="s">
        <v>296</v>
      </c>
      <c r="H206" s="237">
        <v>42</v>
      </c>
      <c r="I206" s="88"/>
      <c r="J206" s="238">
        <f t="shared" si="30"/>
        <v>0</v>
      </c>
      <c r="K206" s="239"/>
      <c r="L206" s="148"/>
      <c r="M206" s="240" t="s">
        <v>1</v>
      </c>
      <c r="N206" s="241" t="s">
        <v>42</v>
      </c>
      <c r="O206" s="242"/>
      <c r="P206" s="243">
        <f t="shared" si="31"/>
        <v>0</v>
      </c>
      <c r="Q206" s="243">
        <v>1.5100000000000001E-3</v>
      </c>
      <c r="R206" s="243">
        <f t="shared" si="32"/>
        <v>6.3420000000000004E-2</v>
      </c>
      <c r="S206" s="243">
        <v>0</v>
      </c>
      <c r="T206" s="244">
        <f t="shared" si="33"/>
        <v>0</v>
      </c>
      <c r="U206" s="147"/>
      <c r="V206" s="147"/>
      <c r="W206" s="147"/>
      <c r="X206" s="147"/>
      <c r="Y206" s="147"/>
      <c r="Z206" s="147"/>
      <c r="AA206" s="147"/>
      <c r="AB206" s="147"/>
      <c r="AC206" s="147"/>
      <c r="AD206" s="147"/>
      <c r="AE206" s="147"/>
      <c r="AR206" s="245" t="s">
        <v>252</v>
      </c>
      <c r="AT206" s="245" t="s">
        <v>189</v>
      </c>
      <c r="AU206" s="245" t="s">
        <v>86</v>
      </c>
      <c r="AY206" s="138" t="s">
        <v>187</v>
      </c>
      <c r="BE206" s="246">
        <f t="shared" si="34"/>
        <v>0</v>
      </c>
      <c r="BF206" s="246">
        <f t="shared" si="35"/>
        <v>0</v>
      </c>
      <c r="BG206" s="246">
        <f t="shared" si="36"/>
        <v>0</v>
      </c>
      <c r="BH206" s="246">
        <f t="shared" si="37"/>
        <v>0</v>
      </c>
      <c r="BI206" s="246">
        <f t="shared" si="38"/>
        <v>0</v>
      </c>
      <c r="BJ206" s="138" t="s">
        <v>84</v>
      </c>
      <c r="BK206" s="246">
        <f t="shared" si="39"/>
        <v>0</v>
      </c>
      <c r="BL206" s="138" t="s">
        <v>252</v>
      </c>
      <c r="BM206" s="245" t="s">
        <v>1529</v>
      </c>
    </row>
    <row r="207" spans="1:65" s="151" customFormat="1" ht="21.75" customHeight="1">
      <c r="A207" s="147"/>
      <c r="B207" s="148"/>
      <c r="C207" s="233" t="s">
        <v>448</v>
      </c>
      <c r="D207" s="233" t="s">
        <v>189</v>
      </c>
      <c r="E207" s="234" t="s">
        <v>1530</v>
      </c>
      <c r="F207" s="235" t="s">
        <v>1531</v>
      </c>
      <c r="G207" s="236" t="s">
        <v>296</v>
      </c>
      <c r="H207" s="237">
        <v>42</v>
      </c>
      <c r="I207" s="88"/>
      <c r="J207" s="238">
        <f t="shared" si="30"/>
        <v>0</v>
      </c>
      <c r="K207" s="239"/>
      <c r="L207" s="148"/>
      <c r="M207" s="240" t="s">
        <v>1</v>
      </c>
      <c r="N207" s="241" t="s">
        <v>42</v>
      </c>
      <c r="O207" s="242"/>
      <c r="P207" s="243">
        <f t="shared" si="31"/>
        <v>0</v>
      </c>
      <c r="Q207" s="243">
        <v>1.98E-3</v>
      </c>
      <c r="R207" s="243">
        <f t="shared" si="32"/>
        <v>8.3159999999999998E-2</v>
      </c>
      <c r="S207" s="243">
        <v>0</v>
      </c>
      <c r="T207" s="244">
        <f t="shared" si="33"/>
        <v>0</v>
      </c>
      <c r="U207" s="147"/>
      <c r="V207" s="147"/>
      <c r="W207" s="147"/>
      <c r="X207" s="147"/>
      <c r="Y207" s="147"/>
      <c r="Z207" s="147"/>
      <c r="AA207" s="147"/>
      <c r="AB207" s="147"/>
      <c r="AC207" s="147"/>
      <c r="AD207" s="147"/>
      <c r="AE207" s="147"/>
      <c r="AR207" s="245" t="s">
        <v>252</v>
      </c>
      <c r="AT207" s="245" t="s">
        <v>189</v>
      </c>
      <c r="AU207" s="245" t="s">
        <v>86</v>
      </c>
      <c r="AY207" s="138" t="s">
        <v>187</v>
      </c>
      <c r="BE207" s="246">
        <f t="shared" si="34"/>
        <v>0</v>
      </c>
      <c r="BF207" s="246">
        <f t="shared" si="35"/>
        <v>0</v>
      </c>
      <c r="BG207" s="246">
        <f t="shared" si="36"/>
        <v>0</v>
      </c>
      <c r="BH207" s="246">
        <f t="shared" si="37"/>
        <v>0</v>
      </c>
      <c r="BI207" s="246">
        <f t="shared" si="38"/>
        <v>0</v>
      </c>
      <c r="BJ207" s="138" t="s">
        <v>84</v>
      </c>
      <c r="BK207" s="246">
        <f t="shared" si="39"/>
        <v>0</v>
      </c>
      <c r="BL207" s="138" t="s">
        <v>252</v>
      </c>
      <c r="BM207" s="245" t="s">
        <v>1532</v>
      </c>
    </row>
    <row r="208" spans="1:65" s="151" customFormat="1" ht="21.75" customHeight="1">
      <c r="A208" s="147"/>
      <c r="B208" s="148"/>
      <c r="C208" s="233" t="s">
        <v>453</v>
      </c>
      <c r="D208" s="233" t="s">
        <v>189</v>
      </c>
      <c r="E208" s="234" t="s">
        <v>883</v>
      </c>
      <c r="F208" s="235" t="s">
        <v>884</v>
      </c>
      <c r="G208" s="236" t="s">
        <v>205</v>
      </c>
      <c r="H208" s="237">
        <v>1.899</v>
      </c>
      <c r="I208" s="88"/>
      <c r="J208" s="238">
        <f t="shared" si="30"/>
        <v>0</v>
      </c>
      <c r="K208" s="239"/>
      <c r="L208" s="148"/>
      <c r="M208" s="240" t="s">
        <v>1</v>
      </c>
      <c r="N208" s="241" t="s">
        <v>42</v>
      </c>
      <c r="O208" s="242"/>
      <c r="P208" s="243">
        <f t="shared" si="31"/>
        <v>0</v>
      </c>
      <c r="Q208" s="243">
        <v>0</v>
      </c>
      <c r="R208" s="243">
        <f t="shared" si="32"/>
        <v>0</v>
      </c>
      <c r="S208" s="243">
        <v>0</v>
      </c>
      <c r="T208" s="244">
        <f t="shared" si="33"/>
        <v>0</v>
      </c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R208" s="245" t="s">
        <v>252</v>
      </c>
      <c r="AT208" s="245" t="s">
        <v>189</v>
      </c>
      <c r="AU208" s="245" t="s">
        <v>86</v>
      </c>
      <c r="AY208" s="138" t="s">
        <v>187</v>
      </c>
      <c r="BE208" s="246">
        <f t="shared" si="34"/>
        <v>0</v>
      </c>
      <c r="BF208" s="246">
        <f t="shared" si="35"/>
        <v>0</v>
      </c>
      <c r="BG208" s="246">
        <f t="shared" si="36"/>
        <v>0</v>
      </c>
      <c r="BH208" s="246">
        <f t="shared" si="37"/>
        <v>0</v>
      </c>
      <c r="BI208" s="246">
        <f t="shared" si="38"/>
        <v>0</v>
      </c>
      <c r="BJ208" s="138" t="s">
        <v>84</v>
      </c>
      <c r="BK208" s="246">
        <f t="shared" si="39"/>
        <v>0</v>
      </c>
      <c r="BL208" s="138" t="s">
        <v>252</v>
      </c>
      <c r="BM208" s="245" t="s">
        <v>1533</v>
      </c>
    </row>
    <row r="209" spans="1:65" s="151" customFormat="1" ht="33" customHeight="1">
      <c r="A209" s="147"/>
      <c r="B209" s="148"/>
      <c r="C209" s="233" t="s">
        <v>457</v>
      </c>
      <c r="D209" s="233" t="s">
        <v>189</v>
      </c>
      <c r="E209" s="234" t="s">
        <v>1534</v>
      </c>
      <c r="F209" s="235" t="s">
        <v>1535</v>
      </c>
      <c r="G209" s="236" t="s">
        <v>296</v>
      </c>
      <c r="H209" s="237">
        <v>42</v>
      </c>
      <c r="I209" s="88"/>
      <c r="J209" s="238">
        <f t="shared" si="30"/>
        <v>0</v>
      </c>
      <c r="K209" s="239"/>
      <c r="L209" s="148"/>
      <c r="M209" s="240" t="s">
        <v>1</v>
      </c>
      <c r="N209" s="241" t="s">
        <v>42</v>
      </c>
      <c r="O209" s="242"/>
      <c r="P209" s="243">
        <f t="shared" si="31"/>
        <v>0</v>
      </c>
      <c r="Q209" s="243">
        <v>7.4400000000000004E-3</v>
      </c>
      <c r="R209" s="243">
        <f t="shared" si="32"/>
        <v>0.31248000000000004</v>
      </c>
      <c r="S209" s="243">
        <v>0</v>
      </c>
      <c r="T209" s="244">
        <f t="shared" si="33"/>
        <v>0</v>
      </c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R209" s="245" t="s">
        <v>252</v>
      </c>
      <c r="AT209" s="245" t="s">
        <v>189</v>
      </c>
      <c r="AU209" s="245" t="s">
        <v>86</v>
      </c>
      <c r="AY209" s="138" t="s">
        <v>187</v>
      </c>
      <c r="BE209" s="246">
        <f t="shared" si="34"/>
        <v>0</v>
      </c>
      <c r="BF209" s="246">
        <f t="shared" si="35"/>
        <v>0</v>
      </c>
      <c r="BG209" s="246">
        <f t="shared" si="36"/>
        <v>0</v>
      </c>
      <c r="BH209" s="246">
        <f t="shared" si="37"/>
        <v>0</v>
      </c>
      <c r="BI209" s="246">
        <f t="shared" si="38"/>
        <v>0</v>
      </c>
      <c r="BJ209" s="138" t="s">
        <v>84</v>
      </c>
      <c r="BK209" s="246">
        <f t="shared" si="39"/>
        <v>0</v>
      </c>
      <c r="BL209" s="138" t="s">
        <v>252</v>
      </c>
      <c r="BM209" s="245" t="s">
        <v>1536</v>
      </c>
    </row>
    <row r="210" spans="1:65" s="151" customFormat="1" ht="33" customHeight="1">
      <c r="A210" s="147"/>
      <c r="B210" s="148"/>
      <c r="C210" s="233" t="s">
        <v>461</v>
      </c>
      <c r="D210" s="233" t="s">
        <v>189</v>
      </c>
      <c r="E210" s="234" t="s">
        <v>1537</v>
      </c>
      <c r="F210" s="235" t="s">
        <v>1538</v>
      </c>
      <c r="G210" s="236" t="s">
        <v>296</v>
      </c>
      <c r="H210" s="237">
        <v>4.4000000000000004</v>
      </c>
      <c r="I210" s="88"/>
      <c r="J210" s="238">
        <f t="shared" si="30"/>
        <v>0</v>
      </c>
      <c r="K210" s="239"/>
      <c r="L210" s="148"/>
      <c r="M210" s="240" t="s">
        <v>1</v>
      </c>
      <c r="N210" s="241" t="s">
        <v>42</v>
      </c>
      <c r="O210" s="242"/>
      <c r="P210" s="243">
        <f t="shared" si="31"/>
        <v>0</v>
      </c>
      <c r="Q210" s="243">
        <v>3.5000000000000001E-3</v>
      </c>
      <c r="R210" s="243">
        <f t="shared" si="32"/>
        <v>1.5400000000000002E-2</v>
      </c>
      <c r="S210" s="243">
        <v>0</v>
      </c>
      <c r="T210" s="244">
        <f t="shared" si="33"/>
        <v>0</v>
      </c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7"/>
      <c r="AE210" s="147"/>
      <c r="AR210" s="245" t="s">
        <v>252</v>
      </c>
      <c r="AT210" s="245" t="s">
        <v>189</v>
      </c>
      <c r="AU210" s="245" t="s">
        <v>86</v>
      </c>
      <c r="AY210" s="138" t="s">
        <v>187</v>
      </c>
      <c r="BE210" s="246">
        <f t="shared" si="34"/>
        <v>0</v>
      </c>
      <c r="BF210" s="246">
        <f t="shared" si="35"/>
        <v>0</v>
      </c>
      <c r="BG210" s="246">
        <f t="shared" si="36"/>
        <v>0</v>
      </c>
      <c r="BH210" s="246">
        <f t="shared" si="37"/>
        <v>0</v>
      </c>
      <c r="BI210" s="246">
        <f t="shared" si="38"/>
        <v>0</v>
      </c>
      <c r="BJ210" s="138" t="s">
        <v>84</v>
      </c>
      <c r="BK210" s="246">
        <f t="shared" si="39"/>
        <v>0</v>
      </c>
      <c r="BL210" s="138" t="s">
        <v>252</v>
      </c>
      <c r="BM210" s="245" t="s">
        <v>1539</v>
      </c>
    </row>
    <row r="211" spans="1:65" s="151" customFormat="1" ht="21.75" customHeight="1">
      <c r="A211" s="147"/>
      <c r="B211" s="148"/>
      <c r="C211" s="233" t="s">
        <v>465</v>
      </c>
      <c r="D211" s="233" t="s">
        <v>189</v>
      </c>
      <c r="E211" s="234" t="s">
        <v>1540</v>
      </c>
      <c r="F211" s="235" t="s">
        <v>1541</v>
      </c>
      <c r="G211" s="236" t="s">
        <v>279</v>
      </c>
      <c r="H211" s="237">
        <v>1</v>
      </c>
      <c r="I211" s="88"/>
      <c r="J211" s="238">
        <f t="shared" si="30"/>
        <v>0</v>
      </c>
      <c r="K211" s="239"/>
      <c r="L211" s="148"/>
      <c r="M211" s="240" t="s">
        <v>1</v>
      </c>
      <c r="N211" s="241" t="s">
        <v>42</v>
      </c>
      <c r="O211" s="242"/>
      <c r="P211" s="243">
        <f t="shared" si="31"/>
        <v>0</v>
      </c>
      <c r="Q211" s="243">
        <v>0</v>
      </c>
      <c r="R211" s="243">
        <f t="shared" si="32"/>
        <v>0</v>
      </c>
      <c r="S211" s="243">
        <v>0</v>
      </c>
      <c r="T211" s="244">
        <f t="shared" si="33"/>
        <v>0</v>
      </c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R211" s="245" t="s">
        <v>252</v>
      </c>
      <c r="AT211" s="245" t="s">
        <v>189</v>
      </c>
      <c r="AU211" s="245" t="s">
        <v>86</v>
      </c>
      <c r="AY211" s="138" t="s">
        <v>187</v>
      </c>
      <c r="BE211" s="246">
        <f t="shared" si="34"/>
        <v>0</v>
      </c>
      <c r="BF211" s="246">
        <f t="shared" si="35"/>
        <v>0</v>
      </c>
      <c r="BG211" s="246">
        <f t="shared" si="36"/>
        <v>0</v>
      </c>
      <c r="BH211" s="246">
        <f t="shared" si="37"/>
        <v>0</v>
      </c>
      <c r="BI211" s="246">
        <f t="shared" si="38"/>
        <v>0</v>
      </c>
      <c r="BJ211" s="138" t="s">
        <v>84</v>
      </c>
      <c r="BK211" s="246">
        <f t="shared" si="39"/>
        <v>0</v>
      </c>
      <c r="BL211" s="138" t="s">
        <v>252</v>
      </c>
      <c r="BM211" s="245" t="s">
        <v>1542</v>
      </c>
    </row>
    <row r="212" spans="1:65" s="220" customFormat="1" ht="22.9" customHeight="1">
      <c r="B212" s="221"/>
      <c r="D212" s="222" t="s">
        <v>76</v>
      </c>
      <c r="E212" s="231" t="s">
        <v>968</v>
      </c>
      <c r="F212" s="231" t="s">
        <v>969</v>
      </c>
      <c r="J212" s="232">
        <f>BK212</f>
        <v>0</v>
      </c>
      <c r="L212" s="221"/>
      <c r="M212" s="225"/>
      <c r="N212" s="226"/>
      <c r="O212" s="226"/>
      <c r="P212" s="227">
        <f>SUM(P213:P217)</f>
        <v>0</v>
      </c>
      <c r="Q212" s="226"/>
      <c r="R212" s="227">
        <f>SUM(R213:R217)</f>
        <v>0</v>
      </c>
      <c r="S212" s="226"/>
      <c r="T212" s="228">
        <f>SUM(T213:T217)</f>
        <v>0</v>
      </c>
      <c r="AR212" s="222" t="s">
        <v>86</v>
      </c>
      <c r="AT212" s="229" t="s">
        <v>76</v>
      </c>
      <c r="AU212" s="229" t="s">
        <v>84</v>
      </c>
      <c r="AY212" s="222" t="s">
        <v>187</v>
      </c>
      <c r="BK212" s="230">
        <f>SUM(BK213:BK217)</f>
        <v>0</v>
      </c>
    </row>
    <row r="213" spans="1:65" s="151" customFormat="1" ht="16.5" customHeight="1">
      <c r="A213" s="147"/>
      <c r="B213" s="148"/>
      <c r="C213" s="233" t="s">
        <v>469</v>
      </c>
      <c r="D213" s="233" t="s">
        <v>189</v>
      </c>
      <c r="E213" s="234" t="s">
        <v>1543</v>
      </c>
      <c r="F213" s="235" t="s">
        <v>1544</v>
      </c>
      <c r="G213" s="236" t="s">
        <v>279</v>
      </c>
      <c r="H213" s="237">
        <v>1</v>
      </c>
      <c r="I213" s="88"/>
      <c r="J213" s="238">
        <f>ROUND(I213*H213,2)</f>
        <v>0</v>
      </c>
      <c r="K213" s="239"/>
      <c r="L213" s="148"/>
      <c r="M213" s="240" t="s">
        <v>1</v>
      </c>
      <c r="N213" s="241" t="s">
        <v>42</v>
      </c>
      <c r="O213" s="242"/>
      <c r="P213" s="243">
        <f>O213*H213</f>
        <v>0</v>
      </c>
      <c r="Q213" s="243">
        <v>0</v>
      </c>
      <c r="R213" s="243">
        <f>Q213*H213</f>
        <v>0</v>
      </c>
      <c r="S213" s="243">
        <v>0</v>
      </c>
      <c r="T213" s="244">
        <f>S213*H213</f>
        <v>0</v>
      </c>
      <c r="U213" s="147"/>
      <c r="V213" s="147"/>
      <c r="W213" s="147"/>
      <c r="X213" s="147"/>
      <c r="Y213" s="147"/>
      <c r="Z213" s="147"/>
      <c r="AA213" s="147"/>
      <c r="AB213" s="147"/>
      <c r="AC213" s="147"/>
      <c r="AD213" s="147"/>
      <c r="AE213" s="147"/>
      <c r="AR213" s="245" t="s">
        <v>252</v>
      </c>
      <c r="AT213" s="245" t="s">
        <v>189</v>
      </c>
      <c r="AU213" s="245" t="s">
        <v>86</v>
      </c>
      <c r="AY213" s="138" t="s">
        <v>187</v>
      </c>
      <c r="BE213" s="246">
        <f>IF(N213="základní",J213,0)</f>
        <v>0</v>
      </c>
      <c r="BF213" s="246">
        <f>IF(N213="snížená",J213,0)</f>
        <v>0</v>
      </c>
      <c r="BG213" s="246">
        <f>IF(N213="zákl. přenesená",J213,0)</f>
        <v>0</v>
      </c>
      <c r="BH213" s="246">
        <f>IF(N213="sníž. přenesená",J213,0)</f>
        <v>0</v>
      </c>
      <c r="BI213" s="246">
        <f>IF(N213="nulová",J213,0)</f>
        <v>0</v>
      </c>
      <c r="BJ213" s="138" t="s">
        <v>84</v>
      </c>
      <c r="BK213" s="246">
        <f>ROUND(I213*H213,2)</f>
        <v>0</v>
      </c>
      <c r="BL213" s="138" t="s">
        <v>252</v>
      </c>
      <c r="BM213" s="245" t="s">
        <v>1545</v>
      </c>
    </row>
    <row r="214" spans="1:65" s="151" customFormat="1" ht="16.5" customHeight="1">
      <c r="A214" s="147"/>
      <c r="B214" s="148"/>
      <c r="C214" s="233" t="s">
        <v>473</v>
      </c>
      <c r="D214" s="233" t="s">
        <v>189</v>
      </c>
      <c r="E214" s="234" t="s">
        <v>1546</v>
      </c>
      <c r="F214" s="235" t="s">
        <v>1547</v>
      </c>
      <c r="G214" s="236" t="s">
        <v>805</v>
      </c>
      <c r="H214" s="237">
        <v>1</v>
      </c>
      <c r="I214" s="88"/>
      <c r="J214" s="238">
        <f>ROUND(I214*H214,2)</f>
        <v>0</v>
      </c>
      <c r="K214" s="239"/>
      <c r="L214" s="148"/>
      <c r="M214" s="240" t="s">
        <v>1</v>
      </c>
      <c r="N214" s="241" t="s">
        <v>42</v>
      </c>
      <c r="O214" s="242"/>
      <c r="P214" s="243">
        <f>O214*H214</f>
        <v>0</v>
      </c>
      <c r="Q214" s="243">
        <v>0</v>
      </c>
      <c r="R214" s="243">
        <f>Q214*H214</f>
        <v>0</v>
      </c>
      <c r="S214" s="243">
        <v>0</v>
      </c>
      <c r="T214" s="244">
        <f>S214*H214</f>
        <v>0</v>
      </c>
      <c r="U214" s="147"/>
      <c r="V214" s="147"/>
      <c r="W214" s="147"/>
      <c r="X214" s="147"/>
      <c r="Y214" s="147"/>
      <c r="Z214" s="147"/>
      <c r="AA214" s="147"/>
      <c r="AB214" s="147"/>
      <c r="AC214" s="147"/>
      <c r="AD214" s="147"/>
      <c r="AE214" s="147"/>
      <c r="AR214" s="245" t="s">
        <v>193</v>
      </c>
      <c r="AT214" s="245" t="s">
        <v>189</v>
      </c>
      <c r="AU214" s="245" t="s">
        <v>86</v>
      </c>
      <c r="AY214" s="138" t="s">
        <v>187</v>
      </c>
      <c r="BE214" s="246">
        <f>IF(N214="základní",J214,0)</f>
        <v>0</v>
      </c>
      <c r="BF214" s="246">
        <f>IF(N214="snížená",J214,0)</f>
        <v>0</v>
      </c>
      <c r="BG214" s="246">
        <f>IF(N214="zákl. přenesená",J214,0)</f>
        <v>0</v>
      </c>
      <c r="BH214" s="246">
        <f>IF(N214="sníž. přenesená",J214,0)</f>
        <v>0</v>
      </c>
      <c r="BI214" s="246">
        <f>IF(N214="nulová",J214,0)</f>
        <v>0</v>
      </c>
      <c r="BJ214" s="138" t="s">
        <v>84</v>
      </c>
      <c r="BK214" s="246">
        <f>ROUND(I214*H214,2)</f>
        <v>0</v>
      </c>
      <c r="BL214" s="138" t="s">
        <v>193</v>
      </c>
      <c r="BM214" s="245" t="s">
        <v>1548</v>
      </c>
    </row>
    <row r="215" spans="1:65" s="151" customFormat="1" ht="21.75" customHeight="1">
      <c r="A215" s="147"/>
      <c r="B215" s="148"/>
      <c r="C215" s="247" t="s">
        <v>477</v>
      </c>
      <c r="D215" s="247" t="s">
        <v>216</v>
      </c>
      <c r="E215" s="248" t="s">
        <v>1549</v>
      </c>
      <c r="F215" s="249" t="s">
        <v>1550</v>
      </c>
      <c r="G215" s="250" t="s">
        <v>812</v>
      </c>
      <c r="H215" s="251">
        <v>1</v>
      </c>
      <c r="I215" s="89"/>
      <c r="J215" s="252">
        <f>ROUND(I215*H215,2)</f>
        <v>0</v>
      </c>
      <c r="K215" s="253"/>
      <c r="L215" s="254"/>
      <c r="M215" s="255" t="s">
        <v>1</v>
      </c>
      <c r="N215" s="256" t="s">
        <v>42</v>
      </c>
      <c r="O215" s="242"/>
      <c r="P215" s="243">
        <f>O215*H215</f>
        <v>0</v>
      </c>
      <c r="Q215" s="243">
        <v>0</v>
      </c>
      <c r="R215" s="243">
        <f>Q215*H215</f>
        <v>0</v>
      </c>
      <c r="S215" s="243">
        <v>0</v>
      </c>
      <c r="T215" s="244">
        <f>S215*H215</f>
        <v>0</v>
      </c>
      <c r="U215" s="147"/>
      <c r="V215" s="147"/>
      <c r="W215" s="147"/>
      <c r="X215" s="147"/>
      <c r="Y215" s="147"/>
      <c r="Z215" s="147"/>
      <c r="AA215" s="147"/>
      <c r="AB215" s="147"/>
      <c r="AC215" s="147"/>
      <c r="AD215" s="147"/>
      <c r="AE215" s="147"/>
      <c r="AR215" s="245" t="s">
        <v>219</v>
      </c>
      <c r="AT215" s="245" t="s">
        <v>216</v>
      </c>
      <c r="AU215" s="245" t="s">
        <v>86</v>
      </c>
      <c r="AY215" s="138" t="s">
        <v>187</v>
      </c>
      <c r="BE215" s="246">
        <f>IF(N215="základní",J215,0)</f>
        <v>0</v>
      </c>
      <c r="BF215" s="246">
        <f>IF(N215="snížená",J215,0)</f>
        <v>0</v>
      </c>
      <c r="BG215" s="246">
        <f>IF(N215="zákl. přenesená",J215,0)</f>
        <v>0</v>
      </c>
      <c r="BH215" s="246">
        <f>IF(N215="sníž. přenesená",J215,0)</f>
        <v>0</v>
      </c>
      <c r="BI215" s="246">
        <f>IF(N215="nulová",J215,0)</f>
        <v>0</v>
      </c>
      <c r="BJ215" s="138" t="s">
        <v>84</v>
      </c>
      <c r="BK215" s="246">
        <f>ROUND(I215*H215,2)</f>
        <v>0</v>
      </c>
      <c r="BL215" s="138" t="s">
        <v>193</v>
      </c>
      <c r="BM215" s="245" t="s">
        <v>1551</v>
      </c>
    </row>
    <row r="216" spans="1:65" s="151" customFormat="1" ht="21.75" customHeight="1">
      <c r="A216" s="147"/>
      <c r="B216" s="148"/>
      <c r="C216" s="233" t="s">
        <v>481</v>
      </c>
      <c r="D216" s="233" t="s">
        <v>189</v>
      </c>
      <c r="E216" s="234" t="s">
        <v>1552</v>
      </c>
      <c r="F216" s="235" t="s">
        <v>1553</v>
      </c>
      <c r="G216" s="236" t="s">
        <v>279</v>
      </c>
      <c r="H216" s="237">
        <v>1</v>
      </c>
      <c r="I216" s="88"/>
      <c r="J216" s="238">
        <f>ROUND(I216*H216,2)</f>
        <v>0</v>
      </c>
      <c r="K216" s="239"/>
      <c r="L216" s="148"/>
      <c r="M216" s="240" t="s">
        <v>1</v>
      </c>
      <c r="N216" s="241" t="s">
        <v>42</v>
      </c>
      <c r="O216" s="242"/>
      <c r="P216" s="243">
        <f>O216*H216</f>
        <v>0</v>
      </c>
      <c r="Q216" s="243">
        <v>0</v>
      </c>
      <c r="R216" s="243">
        <f>Q216*H216</f>
        <v>0</v>
      </c>
      <c r="S216" s="243">
        <v>0</v>
      </c>
      <c r="T216" s="244">
        <f>S216*H216</f>
        <v>0</v>
      </c>
      <c r="U216" s="147"/>
      <c r="V216" s="147"/>
      <c r="W216" s="147"/>
      <c r="X216" s="147"/>
      <c r="Y216" s="147"/>
      <c r="Z216" s="147"/>
      <c r="AA216" s="147"/>
      <c r="AB216" s="147"/>
      <c r="AC216" s="147"/>
      <c r="AD216" s="147"/>
      <c r="AE216" s="147"/>
      <c r="AR216" s="245" t="s">
        <v>193</v>
      </c>
      <c r="AT216" s="245" t="s">
        <v>189</v>
      </c>
      <c r="AU216" s="245" t="s">
        <v>86</v>
      </c>
      <c r="AY216" s="138" t="s">
        <v>187</v>
      </c>
      <c r="BE216" s="246">
        <f>IF(N216="základní",J216,0)</f>
        <v>0</v>
      </c>
      <c r="BF216" s="246">
        <f>IF(N216="snížená",J216,0)</f>
        <v>0</v>
      </c>
      <c r="BG216" s="246">
        <f>IF(N216="zákl. přenesená",J216,0)</f>
        <v>0</v>
      </c>
      <c r="BH216" s="246">
        <f>IF(N216="sníž. přenesená",J216,0)</f>
        <v>0</v>
      </c>
      <c r="BI216" s="246">
        <f>IF(N216="nulová",J216,0)</f>
        <v>0</v>
      </c>
      <c r="BJ216" s="138" t="s">
        <v>84</v>
      </c>
      <c r="BK216" s="246">
        <f>ROUND(I216*H216,2)</f>
        <v>0</v>
      </c>
      <c r="BL216" s="138" t="s">
        <v>193</v>
      </c>
      <c r="BM216" s="245" t="s">
        <v>1554</v>
      </c>
    </row>
    <row r="217" spans="1:65" s="151" customFormat="1" ht="16.5" customHeight="1">
      <c r="A217" s="147"/>
      <c r="B217" s="148"/>
      <c r="C217" s="233" t="s">
        <v>485</v>
      </c>
      <c r="D217" s="233" t="s">
        <v>189</v>
      </c>
      <c r="E217" s="234" t="s">
        <v>1555</v>
      </c>
      <c r="F217" s="235" t="s">
        <v>1556</v>
      </c>
      <c r="G217" s="236" t="s">
        <v>279</v>
      </c>
      <c r="H217" s="237">
        <v>1</v>
      </c>
      <c r="I217" s="88"/>
      <c r="J217" s="238">
        <f>ROUND(I217*H217,2)</f>
        <v>0</v>
      </c>
      <c r="K217" s="239"/>
      <c r="L217" s="148"/>
      <c r="M217" s="257" t="s">
        <v>1</v>
      </c>
      <c r="N217" s="258" t="s">
        <v>42</v>
      </c>
      <c r="O217" s="259"/>
      <c r="P217" s="260">
        <f>O217*H217</f>
        <v>0</v>
      </c>
      <c r="Q217" s="260">
        <v>0</v>
      </c>
      <c r="R217" s="260">
        <f>Q217*H217</f>
        <v>0</v>
      </c>
      <c r="S217" s="260">
        <v>0</v>
      </c>
      <c r="T217" s="261">
        <f>S217*H217</f>
        <v>0</v>
      </c>
      <c r="U217" s="147"/>
      <c r="V217" s="147"/>
      <c r="W217" s="147"/>
      <c r="X217" s="147"/>
      <c r="Y217" s="147"/>
      <c r="Z217" s="147"/>
      <c r="AA217" s="147"/>
      <c r="AB217" s="147"/>
      <c r="AC217" s="147"/>
      <c r="AD217" s="147"/>
      <c r="AE217" s="147"/>
      <c r="AR217" s="245" t="s">
        <v>193</v>
      </c>
      <c r="AT217" s="245" t="s">
        <v>189</v>
      </c>
      <c r="AU217" s="245" t="s">
        <v>86</v>
      </c>
      <c r="AY217" s="138" t="s">
        <v>187</v>
      </c>
      <c r="BE217" s="246">
        <f>IF(N217="základní",J217,0)</f>
        <v>0</v>
      </c>
      <c r="BF217" s="246">
        <f>IF(N217="snížená",J217,0)</f>
        <v>0</v>
      </c>
      <c r="BG217" s="246">
        <f>IF(N217="zákl. přenesená",J217,0)</f>
        <v>0</v>
      </c>
      <c r="BH217" s="246">
        <f>IF(N217="sníž. přenesená",J217,0)</f>
        <v>0</v>
      </c>
      <c r="BI217" s="246">
        <f>IF(N217="nulová",J217,0)</f>
        <v>0</v>
      </c>
      <c r="BJ217" s="138" t="s">
        <v>84</v>
      </c>
      <c r="BK217" s="246">
        <f>ROUND(I217*H217,2)</f>
        <v>0</v>
      </c>
      <c r="BL217" s="138" t="s">
        <v>193</v>
      </c>
      <c r="BM217" s="245" t="s">
        <v>1557</v>
      </c>
    </row>
    <row r="218" spans="1:65" s="151" customFormat="1" ht="6.95" customHeight="1">
      <c r="A218" s="147"/>
      <c r="B218" s="184"/>
      <c r="C218" s="185"/>
      <c r="D218" s="185"/>
      <c r="E218" s="185"/>
      <c r="F218" s="185"/>
      <c r="G218" s="185"/>
      <c r="H218" s="185"/>
      <c r="I218" s="185"/>
      <c r="J218" s="185"/>
      <c r="K218" s="185"/>
      <c r="L218" s="148"/>
      <c r="M218" s="147"/>
      <c r="O218" s="147"/>
      <c r="P218" s="147"/>
      <c r="Q218" s="147"/>
      <c r="R218" s="147"/>
      <c r="S218" s="147"/>
      <c r="T218" s="147"/>
      <c r="U218" s="147"/>
      <c r="V218" s="147"/>
      <c r="W218" s="147"/>
      <c r="X218" s="147"/>
      <c r="Y218" s="147"/>
      <c r="Z218" s="147"/>
      <c r="AA218" s="147"/>
      <c r="AB218" s="147"/>
      <c r="AC218" s="147"/>
      <c r="AD218" s="147"/>
      <c r="AE218" s="147"/>
    </row>
  </sheetData>
  <sheetProtection algorithmName="SHA-512" hashValue="EhjoNNLvvclpYa6/bHCFUBtsQv86mZKu381fDpLcUuVxj7XHaoBoYUJ3vWN7zXyY+ba374huaOi4cv4MU/juSg==" saltValue="1gkTlV4xaQ7G2+FxOGJ0Qg==" spinCount="100000" sheet="1" objects="1" scenarios="1"/>
  <autoFilter ref="C131:K217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5"/>
  <sheetViews>
    <sheetView showGridLines="0" topLeftCell="A108" workbookViewId="0">
      <selection activeCell="J160" sqref="J160"/>
    </sheetView>
  </sheetViews>
  <sheetFormatPr defaultRowHeight="15"/>
  <cols>
    <col min="1" max="1" width="8.33203125" style="135" customWidth="1"/>
    <col min="2" max="2" width="1.1640625" style="135" customWidth="1"/>
    <col min="3" max="3" width="4.1640625" style="135" customWidth="1"/>
    <col min="4" max="4" width="4.33203125" style="135" customWidth="1"/>
    <col min="5" max="5" width="17.1640625" style="135" customWidth="1"/>
    <col min="6" max="6" width="50.83203125" style="135" customWidth="1"/>
    <col min="7" max="7" width="7.5" style="135" customWidth="1"/>
    <col min="8" max="8" width="14" style="135" customWidth="1"/>
    <col min="9" max="9" width="15.83203125" style="135" customWidth="1"/>
    <col min="10" max="10" width="22.33203125" style="135" customWidth="1"/>
    <col min="11" max="11" width="22.33203125" style="135" hidden="1" customWidth="1"/>
    <col min="12" max="12" width="9.33203125" style="135" customWidth="1"/>
    <col min="13" max="13" width="10.83203125" style="135" hidden="1" customWidth="1"/>
    <col min="14" max="14" width="9.33203125" style="135" hidden="1"/>
    <col min="15" max="20" width="14.1640625" style="135" hidden="1" customWidth="1"/>
    <col min="21" max="21" width="16.33203125" style="135" hidden="1" customWidth="1"/>
    <col min="22" max="22" width="12.33203125" style="135" customWidth="1"/>
    <col min="23" max="23" width="16.33203125" style="135" customWidth="1"/>
    <col min="24" max="24" width="12.33203125" style="135" customWidth="1"/>
    <col min="25" max="25" width="15" style="135" customWidth="1"/>
    <col min="26" max="26" width="11" style="135" customWidth="1"/>
    <col min="27" max="27" width="15" style="135" customWidth="1"/>
    <col min="28" max="28" width="16.33203125" style="135" customWidth="1"/>
    <col min="29" max="29" width="11" style="135" customWidth="1"/>
    <col min="30" max="30" width="15" style="135" customWidth="1"/>
    <col min="31" max="31" width="16.33203125" style="135" customWidth="1"/>
    <col min="32" max="43" width="9.33203125" style="135"/>
    <col min="44" max="65" width="9.33203125" style="135" hidden="1"/>
    <col min="66" max="16384" width="9.33203125" style="135"/>
  </cols>
  <sheetData>
    <row r="2" spans="1:46" ht="36.950000000000003" customHeight="1">
      <c r="L2" s="136" t="s">
        <v>5</v>
      </c>
      <c r="M2" s="137"/>
      <c r="N2" s="137"/>
      <c r="O2" s="137"/>
      <c r="P2" s="137"/>
      <c r="Q2" s="137"/>
      <c r="R2" s="137"/>
      <c r="S2" s="137"/>
      <c r="T2" s="137"/>
      <c r="U2" s="137"/>
      <c r="V2" s="137"/>
      <c r="AT2" s="138" t="s">
        <v>97</v>
      </c>
    </row>
    <row r="3" spans="1:46" ht="6.95" hidden="1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1"/>
      <c r="AT3" s="138" t="s">
        <v>86</v>
      </c>
    </row>
    <row r="4" spans="1:46" ht="24.95" hidden="1" customHeight="1">
      <c r="B4" s="141"/>
      <c r="D4" s="142" t="s">
        <v>137</v>
      </c>
      <c r="L4" s="141"/>
      <c r="M4" s="143" t="s">
        <v>10</v>
      </c>
      <c r="AT4" s="138" t="s">
        <v>3</v>
      </c>
    </row>
    <row r="5" spans="1:46" ht="6.95" hidden="1" customHeight="1">
      <c r="B5" s="141"/>
      <c r="L5" s="141"/>
    </row>
    <row r="6" spans="1:46" ht="12" hidden="1" customHeight="1">
      <c r="B6" s="141"/>
      <c r="D6" s="144" t="s">
        <v>16</v>
      </c>
      <c r="L6" s="141"/>
    </row>
    <row r="7" spans="1:46" ht="16.5" hidden="1" customHeight="1">
      <c r="B7" s="141"/>
      <c r="E7" s="145" t="str">
        <f>'Rekapitulace stavby'!K6</f>
        <v>Rekonstrukce měnírny Sad Boženy Němcové</v>
      </c>
      <c r="F7" s="146"/>
      <c r="G7" s="146"/>
      <c r="H7" s="146"/>
      <c r="L7" s="141"/>
    </row>
    <row r="8" spans="1:46" ht="12" hidden="1" customHeight="1">
      <c r="B8" s="141"/>
      <c r="D8" s="144" t="s">
        <v>138</v>
      </c>
      <c r="L8" s="141"/>
    </row>
    <row r="9" spans="1:46" s="151" customFormat="1" ht="16.5" hidden="1" customHeight="1">
      <c r="A9" s="147"/>
      <c r="B9" s="148"/>
      <c r="C9" s="147"/>
      <c r="D9" s="147"/>
      <c r="E9" s="145" t="s">
        <v>139</v>
      </c>
      <c r="F9" s="149"/>
      <c r="G9" s="149"/>
      <c r="H9" s="149"/>
      <c r="I9" s="147"/>
      <c r="J9" s="147"/>
      <c r="K9" s="147"/>
      <c r="L9" s="150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</row>
    <row r="10" spans="1:46" s="151" customFormat="1" ht="12" hidden="1" customHeight="1">
      <c r="A10" s="147"/>
      <c r="B10" s="148"/>
      <c r="C10" s="147"/>
      <c r="D10" s="144" t="s">
        <v>140</v>
      </c>
      <c r="E10" s="147"/>
      <c r="F10" s="147"/>
      <c r="G10" s="147"/>
      <c r="H10" s="147"/>
      <c r="I10" s="147"/>
      <c r="J10" s="147"/>
      <c r="K10" s="147"/>
      <c r="L10" s="150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</row>
    <row r="11" spans="1:46" s="151" customFormat="1" ht="30" hidden="1" customHeight="1">
      <c r="A11" s="147"/>
      <c r="B11" s="148"/>
      <c r="C11" s="147"/>
      <c r="D11" s="147"/>
      <c r="E11" s="152" t="s">
        <v>1558</v>
      </c>
      <c r="F11" s="149"/>
      <c r="G11" s="149"/>
      <c r="H11" s="149"/>
      <c r="I11" s="147"/>
      <c r="J11" s="147"/>
      <c r="K11" s="147"/>
      <c r="L11" s="150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</row>
    <row r="12" spans="1:46" s="151" customFormat="1" ht="11.25" hidden="1">
      <c r="A12" s="147"/>
      <c r="B12" s="148"/>
      <c r="C12" s="147"/>
      <c r="D12" s="147"/>
      <c r="E12" s="147"/>
      <c r="F12" s="147"/>
      <c r="G12" s="147"/>
      <c r="H12" s="147"/>
      <c r="I12" s="147"/>
      <c r="J12" s="147"/>
      <c r="K12" s="147"/>
      <c r="L12" s="150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</row>
    <row r="13" spans="1:46" s="151" customFormat="1" ht="12" hidden="1" customHeight="1">
      <c r="A13" s="147"/>
      <c r="B13" s="148"/>
      <c r="C13" s="147"/>
      <c r="D13" s="144" t="s">
        <v>18</v>
      </c>
      <c r="E13" s="147"/>
      <c r="F13" s="153" t="s">
        <v>1</v>
      </c>
      <c r="G13" s="147"/>
      <c r="H13" s="147"/>
      <c r="I13" s="144" t="s">
        <v>19</v>
      </c>
      <c r="J13" s="153" t="s">
        <v>1</v>
      </c>
      <c r="K13" s="147"/>
      <c r="L13" s="150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</row>
    <row r="14" spans="1:46" s="151" customFormat="1" ht="12" hidden="1" customHeight="1">
      <c r="A14" s="147"/>
      <c r="B14" s="148"/>
      <c r="C14" s="147"/>
      <c r="D14" s="144" t="s">
        <v>20</v>
      </c>
      <c r="E14" s="147"/>
      <c r="F14" s="153" t="s">
        <v>34</v>
      </c>
      <c r="G14" s="147"/>
      <c r="H14" s="147"/>
      <c r="I14" s="144" t="s">
        <v>22</v>
      </c>
      <c r="J14" s="154" t="str">
        <f>'Rekapitulace stavby'!AN8</f>
        <v>30. 6. 2020</v>
      </c>
      <c r="K14" s="147"/>
      <c r="L14" s="150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</row>
    <row r="15" spans="1:46" s="151" customFormat="1" ht="10.9" hidden="1" customHeight="1">
      <c r="A15" s="147"/>
      <c r="B15" s="148"/>
      <c r="C15" s="147"/>
      <c r="D15" s="147"/>
      <c r="E15" s="147"/>
      <c r="F15" s="147"/>
      <c r="G15" s="147"/>
      <c r="H15" s="147"/>
      <c r="I15" s="147"/>
      <c r="J15" s="147"/>
      <c r="K15" s="147"/>
      <c r="L15" s="150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</row>
    <row r="16" spans="1:46" s="151" customFormat="1" ht="12" hidden="1" customHeight="1">
      <c r="A16" s="147"/>
      <c r="B16" s="148"/>
      <c r="C16" s="147"/>
      <c r="D16" s="144" t="s">
        <v>24</v>
      </c>
      <c r="E16" s="147"/>
      <c r="F16" s="147"/>
      <c r="G16" s="147"/>
      <c r="H16" s="147"/>
      <c r="I16" s="144" t="s">
        <v>25</v>
      </c>
      <c r="J16" s="153" t="s">
        <v>1</v>
      </c>
      <c r="K16" s="147"/>
      <c r="L16" s="150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</row>
    <row r="17" spans="1:31" s="151" customFormat="1" ht="18" hidden="1" customHeight="1">
      <c r="A17" s="147"/>
      <c r="B17" s="148"/>
      <c r="C17" s="147"/>
      <c r="D17" s="147"/>
      <c r="E17" s="153" t="s">
        <v>26</v>
      </c>
      <c r="F17" s="147"/>
      <c r="G17" s="147"/>
      <c r="H17" s="147"/>
      <c r="I17" s="144" t="s">
        <v>27</v>
      </c>
      <c r="J17" s="153" t="s">
        <v>1</v>
      </c>
      <c r="K17" s="147"/>
      <c r="L17" s="150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</row>
    <row r="18" spans="1:31" s="151" customFormat="1" ht="6.95" hidden="1" customHeight="1">
      <c r="A18" s="147"/>
      <c r="B18" s="148"/>
      <c r="C18" s="147"/>
      <c r="D18" s="147"/>
      <c r="E18" s="147"/>
      <c r="F18" s="147"/>
      <c r="G18" s="147"/>
      <c r="H18" s="147"/>
      <c r="I18" s="147"/>
      <c r="J18" s="147"/>
      <c r="K18" s="147"/>
      <c r="L18" s="150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</row>
    <row r="19" spans="1:31" s="151" customFormat="1" ht="12" hidden="1" customHeight="1">
      <c r="A19" s="147"/>
      <c r="B19" s="148"/>
      <c r="C19" s="147"/>
      <c r="D19" s="144" t="s">
        <v>28</v>
      </c>
      <c r="E19" s="147"/>
      <c r="F19" s="147"/>
      <c r="G19" s="147"/>
      <c r="H19" s="147"/>
      <c r="I19" s="144" t="s">
        <v>25</v>
      </c>
      <c r="J19" s="155" t="str">
        <f>'Rekapitulace stavby'!AN13</f>
        <v>Vyplň údaj</v>
      </c>
      <c r="K19" s="147"/>
      <c r="L19" s="150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</row>
    <row r="20" spans="1:31" s="151" customFormat="1" ht="18" hidden="1" customHeight="1">
      <c r="A20" s="147"/>
      <c r="B20" s="148"/>
      <c r="C20" s="147"/>
      <c r="D20" s="147"/>
      <c r="E20" s="156" t="str">
        <f>'Rekapitulace stavby'!E14</f>
        <v>Vyplň údaj</v>
      </c>
      <c r="F20" s="157"/>
      <c r="G20" s="157"/>
      <c r="H20" s="157"/>
      <c r="I20" s="144" t="s">
        <v>27</v>
      </c>
      <c r="J20" s="155" t="str">
        <f>'Rekapitulace stavby'!AN14</f>
        <v>Vyplň údaj</v>
      </c>
      <c r="K20" s="147"/>
      <c r="L20" s="150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</row>
    <row r="21" spans="1:31" s="151" customFormat="1" ht="6.95" hidden="1" customHeight="1">
      <c r="A21" s="147"/>
      <c r="B21" s="148"/>
      <c r="C21" s="147"/>
      <c r="D21" s="147"/>
      <c r="E21" s="147"/>
      <c r="F21" s="147"/>
      <c r="G21" s="147"/>
      <c r="H21" s="147"/>
      <c r="I21" s="147"/>
      <c r="J21" s="147"/>
      <c r="K21" s="147"/>
      <c r="L21" s="150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</row>
    <row r="22" spans="1:31" s="151" customFormat="1" ht="12" hidden="1" customHeight="1">
      <c r="A22" s="147"/>
      <c r="B22" s="148"/>
      <c r="C22" s="147"/>
      <c r="D22" s="144" t="s">
        <v>30</v>
      </c>
      <c r="E22" s="147"/>
      <c r="F22" s="147"/>
      <c r="G22" s="147"/>
      <c r="H22" s="147"/>
      <c r="I22" s="144" t="s">
        <v>25</v>
      </c>
      <c r="J22" s="153" t="str">
        <f>IF('Rekapitulace stavby'!AN16="","",'Rekapitulace stavby'!AN16)</f>
        <v/>
      </c>
      <c r="K22" s="147"/>
      <c r="L22" s="150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</row>
    <row r="23" spans="1:31" s="151" customFormat="1" ht="18" hidden="1" customHeight="1">
      <c r="A23" s="147"/>
      <c r="B23" s="148"/>
      <c r="C23" s="147"/>
      <c r="D23" s="147"/>
      <c r="E23" s="153" t="str">
        <f>IF('Rekapitulace stavby'!E17="","",'Rekapitulace stavby'!E17)</f>
        <v>Ing. Jaromír Ferdian</v>
      </c>
      <c r="F23" s="147"/>
      <c r="G23" s="147"/>
      <c r="H23" s="147"/>
      <c r="I23" s="144" t="s">
        <v>27</v>
      </c>
      <c r="J23" s="153" t="str">
        <f>IF('Rekapitulace stavby'!AN17="","",'Rekapitulace stavby'!AN17)</f>
        <v/>
      </c>
      <c r="K23" s="147"/>
      <c r="L23" s="150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</row>
    <row r="24" spans="1:31" s="151" customFormat="1" ht="6.95" hidden="1" customHeight="1">
      <c r="A24" s="147"/>
      <c r="B24" s="148"/>
      <c r="C24" s="147"/>
      <c r="D24" s="147"/>
      <c r="E24" s="147"/>
      <c r="F24" s="147"/>
      <c r="G24" s="147"/>
      <c r="H24" s="147"/>
      <c r="I24" s="147"/>
      <c r="J24" s="147"/>
      <c r="K24" s="147"/>
      <c r="L24" s="150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</row>
    <row r="25" spans="1:31" s="151" customFormat="1" ht="12" hidden="1" customHeight="1">
      <c r="A25" s="147"/>
      <c r="B25" s="148"/>
      <c r="C25" s="147"/>
      <c r="D25" s="144" t="s">
        <v>33</v>
      </c>
      <c r="E25" s="147"/>
      <c r="F25" s="147"/>
      <c r="G25" s="147"/>
      <c r="H25" s="147"/>
      <c r="I25" s="144" t="s">
        <v>25</v>
      </c>
      <c r="J25" s="153" t="str">
        <f>IF('Rekapitulace stavby'!AN19="","",'Rekapitulace stavby'!AN19)</f>
        <v/>
      </c>
      <c r="K25" s="147"/>
      <c r="L25" s="150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1" s="151" customFormat="1" ht="18" hidden="1" customHeight="1">
      <c r="A26" s="147"/>
      <c r="B26" s="148"/>
      <c r="C26" s="147"/>
      <c r="D26" s="147"/>
      <c r="E26" s="153" t="str">
        <f>IF('Rekapitulace stavby'!E20="","",'Rekapitulace stavby'!E20)</f>
        <v xml:space="preserve"> </v>
      </c>
      <c r="F26" s="147"/>
      <c r="G26" s="147"/>
      <c r="H26" s="147"/>
      <c r="I26" s="144" t="s">
        <v>27</v>
      </c>
      <c r="J26" s="153" t="str">
        <f>IF('Rekapitulace stavby'!AN20="","",'Rekapitulace stavby'!AN20)</f>
        <v/>
      </c>
      <c r="K26" s="147"/>
      <c r="L26" s="150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</row>
    <row r="27" spans="1:31" s="151" customFormat="1" ht="6.95" hidden="1" customHeight="1">
      <c r="A27" s="147"/>
      <c r="B27" s="148"/>
      <c r="C27" s="147"/>
      <c r="D27" s="147"/>
      <c r="E27" s="147"/>
      <c r="F27" s="147"/>
      <c r="G27" s="147"/>
      <c r="H27" s="147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pans="1:31" s="151" customFormat="1" ht="12" hidden="1" customHeight="1">
      <c r="A28" s="147"/>
      <c r="B28" s="148"/>
      <c r="C28" s="147"/>
      <c r="D28" s="144" t="s">
        <v>35</v>
      </c>
      <c r="E28" s="147"/>
      <c r="F28" s="147"/>
      <c r="G28" s="147"/>
      <c r="H28" s="147"/>
      <c r="I28" s="147"/>
      <c r="J28" s="147"/>
      <c r="K28" s="147"/>
      <c r="L28" s="150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</row>
    <row r="29" spans="1:31" s="162" customFormat="1" ht="16.5" hidden="1" customHeight="1">
      <c r="A29" s="158"/>
      <c r="B29" s="159"/>
      <c r="C29" s="158"/>
      <c r="D29" s="158"/>
      <c r="E29" s="160" t="s">
        <v>36</v>
      </c>
      <c r="F29" s="160"/>
      <c r="G29" s="160"/>
      <c r="H29" s="160"/>
      <c r="I29" s="158"/>
      <c r="J29" s="158"/>
      <c r="K29" s="158"/>
      <c r="L29" s="161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</row>
    <row r="30" spans="1:31" s="151" customFormat="1" ht="6.95" hidden="1" customHeight="1">
      <c r="A30" s="147"/>
      <c r="B30" s="148"/>
      <c r="C30" s="147"/>
      <c r="D30" s="147"/>
      <c r="E30" s="147"/>
      <c r="F30" s="147"/>
      <c r="G30" s="147"/>
      <c r="H30" s="147"/>
      <c r="I30" s="147"/>
      <c r="J30" s="147"/>
      <c r="K30" s="147"/>
      <c r="L30" s="150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</row>
    <row r="31" spans="1:31" s="151" customFormat="1" ht="6.95" hidden="1" customHeight="1">
      <c r="A31" s="147"/>
      <c r="B31" s="148"/>
      <c r="C31" s="147"/>
      <c r="D31" s="163"/>
      <c r="E31" s="163"/>
      <c r="F31" s="163"/>
      <c r="G31" s="163"/>
      <c r="H31" s="163"/>
      <c r="I31" s="163"/>
      <c r="J31" s="163"/>
      <c r="K31" s="163"/>
      <c r="L31" s="150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</row>
    <row r="32" spans="1:31" s="151" customFormat="1" ht="25.35" hidden="1" customHeight="1">
      <c r="A32" s="147"/>
      <c r="B32" s="148"/>
      <c r="C32" s="147"/>
      <c r="D32" s="164" t="s">
        <v>37</v>
      </c>
      <c r="E32" s="147"/>
      <c r="F32" s="147"/>
      <c r="G32" s="147"/>
      <c r="H32" s="147"/>
      <c r="I32" s="147"/>
      <c r="J32" s="165">
        <f>ROUND(J128, 2)</f>
        <v>0</v>
      </c>
      <c r="K32" s="147"/>
      <c r="L32" s="150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</row>
    <row r="33" spans="1:31" s="151" customFormat="1" ht="6.95" hidden="1" customHeight="1">
      <c r="A33" s="147"/>
      <c r="B33" s="148"/>
      <c r="C33" s="147"/>
      <c r="D33" s="163"/>
      <c r="E33" s="163"/>
      <c r="F33" s="163"/>
      <c r="G33" s="163"/>
      <c r="H33" s="163"/>
      <c r="I33" s="163"/>
      <c r="J33" s="163"/>
      <c r="K33" s="163"/>
      <c r="L33" s="150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</row>
    <row r="34" spans="1:31" s="151" customFormat="1" ht="14.45" hidden="1" customHeight="1">
      <c r="A34" s="147"/>
      <c r="B34" s="148"/>
      <c r="C34" s="147"/>
      <c r="D34" s="147"/>
      <c r="E34" s="147"/>
      <c r="F34" s="166" t="s">
        <v>39</v>
      </c>
      <c r="G34" s="147"/>
      <c r="H34" s="147"/>
      <c r="I34" s="166" t="s">
        <v>38</v>
      </c>
      <c r="J34" s="166" t="s">
        <v>40</v>
      </c>
      <c r="K34" s="147"/>
      <c r="L34" s="150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</row>
    <row r="35" spans="1:31" s="151" customFormat="1" ht="14.45" hidden="1" customHeight="1">
      <c r="A35" s="147"/>
      <c r="B35" s="148"/>
      <c r="C35" s="147"/>
      <c r="D35" s="167" t="s">
        <v>41</v>
      </c>
      <c r="E35" s="144" t="s">
        <v>42</v>
      </c>
      <c r="F35" s="168">
        <f>ROUND((SUM(BE128:BE164)),  2)</f>
        <v>0</v>
      </c>
      <c r="G35" s="147"/>
      <c r="H35" s="147"/>
      <c r="I35" s="169">
        <v>0.21</v>
      </c>
      <c r="J35" s="168">
        <f>ROUND(((SUM(BE128:BE164))*I35),  2)</f>
        <v>0</v>
      </c>
      <c r="K35" s="147"/>
      <c r="L35" s="150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</row>
    <row r="36" spans="1:31" s="151" customFormat="1" ht="14.45" hidden="1" customHeight="1">
      <c r="A36" s="147"/>
      <c r="B36" s="148"/>
      <c r="C36" s="147"/>
      <c r="D36" s="147"/>
      <c r="E36" s="144" t="s">
        <v>43</v>
      </c>
      <c r="F36" s="168">
        <f>ROUND((SUM(BF128:BF164)),  2)</f>
        <v>0</v>
      </c>
      <c r="G36" s="147"/>
      <c r="H36" s="147"/>
      <c r="I36" s="169">
        <v>0.15</v>
      </c>
      <c r="J36" s="168">
        <f>ROUND(((SUM(BF128:BF164))*I36),  2)</f>
        <v>0</v>
      </c>
      <c r="K36" s="147"/>
      <c r="L36" s="150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</row>
    <row r="37" spans="1:31" s="151" customFormat="1" ht="14.45" hidden="1" customHeight="1">
      <c r="A37" s="147"/>
      <c r="B37" s="148"/>
      <c r="C37" s="147"/>
      <c r="D37" s="147"/>
      <c r="E37" s="144" t="s">
        <v>44</v>
      </c>
      <c r="F37" s="168">
        <f>ROUND((SUM(BG128:BG164)),  2)</f>
        <v>0</v>
      </c>
      <c r="G37" s="147"/>
      <c r="H37" s="147"/>
      <c r="I37" s="169">
        <v>0.21</v>
      </c>
      <c r="J37" s="168">
        <f>0</f>
        <v>0</v>
      </c>
      <c r="K37" s="147"/>
      <c r="L37" s="150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</row>
    <row r="38" spans="1:31" s="151" customFormat="1" ht="14.45" hidden="1" customHeight="1">
      <c r="A38" s="147"/>
      <c r="B38" s="148"/>
      <c r="C38" s="147"/>
      <c r="D38" s="147"/>
      <c r="E38" s="144" t="s">
        <v>45</v>
      </c>
      <c r="F38" s="168">
        <f>ROUND((SUM(BH128:BH164)),  2)</f>
        <v>0</v>
      </c>
      <c r="G38" s="147"/>
      <c r="H38" s="147"/>
      <c r="I38" s="169">
        <v>0.15</v>
      </c>
      <c r="J38" s="168">
        <f>0</f>
        <v>0</v>
      </c>
      <c r="K38" s="147"/>
      <c r="L38" s="150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</row>
    <row r="39" spans="1:31" s="151" customFormat="1" ht="14.45" hidden="1" customHeight="1">
      <c r="A39" s="147"/>
      <c r="B39" s="148"/>
      <c r="C39" s="147"/>
      <c r="D39" s="147"/>
      <c r="E39" s="144" t="s">
        <v>46</v>
      </c>
      <c r="F39" s="168">
        <f>ROUND((SUM(BI128:BI164)),  2)</f>
        <v>0</v>
      </c>
      <c r="G39" s="147"/>
      <c r="H39" s="147"/>
      <c r="I39" s="169">
        <v>0</v>
      </c>
      <c r="J39" s="168">
        <f>0</f>
        <v>0</v>
      </c>
      <c r="K39" s="147"/>
      <c r="L39" s="150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</row>
    <row r="40" spans="1:31" s="151" customFormat="1" ht="6.95" hidden="1" customHeight="1">
      <c r="A40" s="147"/>
      <c r="B40" s="148"/>
      <c r="C40" s="147"/>
      <c r="D40" s="147"/>
      <c r="E40" s="147"/>
      <c r="F40" s="147"/>
      <c r="G40" s="147"/>
      <c r="H40" s="147"/>
      <c r="I40" s="147"/>
      <c r="J40" s="147"/>
      <c r="K40" s="147"/>
      <c r="L40" s="150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</row>
    <row r="41" spans="1:31" s="151" customFormat="1" ht="25.35" hidden="1" customHeight="1">
      <c r="A41" s="147"/>
      <c r="B41" s="148"/>
      <c r="C41" s="170"/>
      <c r="D41" s="171" t="s">
        <v>47</v>
      </c>
      <c r="E41" s="172"/>
      <c r="F41" s="172"/>
      <c r="G41" s="173" t="s">
        <v>48</v>
      </c>
      <c r="H41" s="174" t="s">
        <v>49</v>
      </c>
      <c r="I41" s="172"/>
      <c r="J41" s="175">
        <f>SUM(J32:J39)</f>
        <v>0</v>
      </c>
      <c r="K41" s="176"/>
      <c r="L41" s="150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</row>
    <row r="42" spans="1:31" s="151" customFormat="1" ht="14.45" hidden="1" customHeight="1">
      <c r="A42" s="147"/>
      <c r="B42" s="148"/>
      <c r="C42" s="147"/>
      <c r="D42" s="147"/>
      <c r="E42" s="147"/>
      <c r="F42" s="147"/>
      <c r="G42" s="147"/>
      <c r="H42" s="147"/>
      <c r="I42" s="147"/>
      <c r="J42" s="147"/>
      <c r="K42" s="147"/>
      <c r="L42" s="150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</row>
    <row r="43" spans="1:31" ht="14.45" hidden="1" customHeight="1">
      <c r="B43" s="141"/>
      <c r="L43" s="141"/>
    </row>
    <row r="44" spans="1:31" ht="14.45" hidden="1" customHeight="1">
      <c r="B44" s="141"/>
      <c r="L44" s="141"/>
    </row>
    <row r="45" spans="1:31" ht="14.45" hidden="1" customHeight="1">
      <c r="B45" s="141"/>
      <c r="L45" s="141"/>
    </row>
    <row r="46" spans="1:31" ht="14.45" hidden="1" customHeight="1">
      <c r="B46" s="141"/>
      <c r="L46" s="141"/>
    </row>
    <row r="47" spans="1:31" ht="14.45" hidden="1" customHeight="1">
      <c r="B47" s="141"/>
      <c r="L47" s="141"/>
    </row>
    <row r="48" spans="1:31" ht="14.45" hidden="1" customHeight="1">
      <c r="B48" s="141"/>
      <c r="L48" s="141"/>
    </row>
    <row r="49" spans="1:31" ht="14.45" hidden="1" customHeight="1">
      <c r="B49" s="141"/>
      <c r="L49" s="141"/>
    </row>
    <row r="50" spans="1:31" s="151" customFormat="1" ht="14.45" hidden="1" customHeight="1">
      <c r="B50" s="150"/>
      <c r="D50" s="177" t="s">
        <v>50</v>
      </c>
      <c r="E50" s="178"/>
      <c r="F50" s="178"/>
      <c r="G50" s="177" t="s">
        <v>51</v>
      </c>
      <c r="H50" s="178"/>
      <c r="I50" s="178"/>
      <c r="J50" s="178"/>
      <c r="K50" s="178"/>
      <c r="L50" s="150"/>
    </row>
    <row r="51" spans="1:31" ht="11.25" hidden="1">
      <c r="B51" s="141"/>
      <c r="L51" s="141"/>
    </row>
    <row r="52" spans="1:31" ht="11.25" hidden="1">
      <c r="B52" s="141"/>
      <c r="L52" s="141"/>
    </row>
    <row r="53" spans="1:31" ht="11.25" hidden="1">
      <c r="B53" s="141"/>
      <c r="L53" s="141"/>
    </row>
    <row r="54" spans="1:31" ht="11.25" hidden="1">
      <c r="B54" s="141"/>
      <c r="L54" s="141"/>
    </row>
    <row r="55" spans="1:31" ht="11.25" hidden="1">
      <c r="B55" s="141"/>
      <c r="L55" s="141"/>
    </row>
    <row r="56" spans="1:31" ht="11.25" hidden="1">
      <c r="B56" s="141"/>
      <c r="L56" s="141"/>
    </row>
    <row r="57" spans="1:31" ht="11.25" hidden="1">
      <c r="B57" s="141"/>
      <c r="L57" s="141"/>
    </row>
    <row r="58" spans="1:31" ht="11.25" hidden="1">
      <c r="B58" s="141"/>
      <c r="L58" s="141"/>
    </row>
    <row r="59" spans="1:31" ht="11.25" hidden="1">
      <c r="B59" s="141"/>
      <c r="L59" s="141"/>
    </row>
    <row r="60" spans="1:31" ht="11.25" hidden="1">
      <c r="B60" s="141"/>
      <c r="L60" s="141"/>
    </row>
    <row r="61" spans="1:31" s="151" customFormat="1" ht="12.75" hidden="1">
      <c r="A61" s="147"/>
      <c r="B61" s="148"/>
      <c r="C61" s="147"/>
      <c r="D61" s="179" t="s">
        <v>52</v>
      </c>
      <c r="E61" s="180"/>
      <c r="F61" s="181" t="s">
        <v>53</v>
      </c>
      <c r="G61" s="179" t="s">
        <v>52</v>
      </c>
      <c r="H61" s="180"/>
      <c r="I61" s="180"/>
      <c r="J61" s="182" t="s">
        <v>53</v>
      </c>
      <c r="K61" s="180"/>
      <c r="L61" s="150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</row>
    <row r="62" spans="1:31" ht="11.25" hidden="1">
      <c r="B62" s="141"/>
      <c r="L62" s="141"/>
    </row>
    <row r="63" spans="1:31" ht="11.25" hidden="1">
      <c r="B63" s="141"/>
      <c r="L63" s="141"/>
    </row>
    <row r="64" spans="1:31" ht="11.25" hidden="1">
      <c r="B64" s="141"/>
      <c r="L64" s="141"/>
    </row>
    <row r="65" spans="1:31" s="151" customFormat="1" ht="12.75" hidden="1">
      <c r="A65" s="147"/>
      <c r="B65" s="148"/>
      <c r="C65" s="147"/>
      <c r="D65" s="177" t="s">
        <v>54</v>
      </c>
      <c r="E65" s="183"/>
      <c r="F65" s="183"/>
      <c r="G65" s="177" t="s">
        <v>55</v>
      </c>
      <c r="H65" s="183"/>
      <c r="I65" s="183"/>
      <c r="J65" s="183"/>
      <c r="K65" s="183"/>
      <c r="L65" s="150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</row>
    <row r="66" spans="1:31" ht="11.25" hidden="1">
      <c r="B66" s="141"/>
      <c r="L66" s="141"/>
    </row>
    <row r="67" spans="1:31" ht="11.25" hidden="1">
      <c r="B67" s="141"/>
      <c r="L67" s="141"/>
    </row>
    <row r="68" spans="1:31" ht="11.25" hidden="1">
      <c r="B68" s="141"/>
      <c r="L68" s="141"/>
    </row>
    <row r="69" spans="1:31" ht="11.25" hidden="1">
      <c r="B69" s="141"/>
      <c r="L69" s="141"/>
    </row>
    <row r="70" spans="1:31" ht="11.25" hidden="1">
      <c r="B70" s="141"/>
      <c r="L70" s="141"/>
    </row>
    <row r="71" spans="1:31" ht="11.25" hidden="1">
      <c r="B71" s="141"/>
      <c r="L71" s="141"/>
    </row>
    <row r="72" spans="1:31" ht="11.25" hidden="1">
      <c r="B72" s="141"/>
      <c r="L72" s="141"/>
    </row>
    <row r="73" spans="1:31" ht="11.25" hidden="1">
      <c r="B73" s="141"/>
      <c r="L73" s="141"/>
    </row>
    <row r="74" spans="1:31" ht="11.25" hidden="1">
      <c r="B74" s="141"/>
      <c r="L74" s="141"/>
    </row>
    <row r="75" spans="1:31" ht="11.25" hidden="1">
      <c r="B75" s="141"/>
      <c r="L75" s="141"/>
    </row>
    <row r="76" spans="1:31" s="151" customFormat="1" ht="12.75" hidden="1">
      <c r="A76" s="147"/>
      <c r="B76" s="148"/>
      <c r="C76" s="147"/>
      <c r="D76" s="179" t="s">
        <v>52</v>
      </c>
      <c r="E76" s="180"/>
      <c r="F76" s="181" t="s">
        <v>53</v>
      </c>
      <c r="G76" s="179" t="s">
        <v>52</v>
      </c>
      <c r="H76" s="180"/>
      <c r="I76" s="180"/>
      <c r="J76" s="182" t="s">
        <v>53</v>
      </c>
      <c r="K76" s="180"/>
      <c r="L76" s="150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</row>
    <row r="77" spans="1:31" s="151" customFormat="1" ht="14.45" hidden="1" customHeight="1">
      <c r="A77" s="14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150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</row>
    <row r="78" spans="1:31" ht="11.25" hidden="1"/>
    <row r="79" spans="1:31" ht="11.25" hidden="1"/>
    <row r="80" spans="1:31" ht="11.25" hidden="1"/>
    <row r="81" spans="1:31" s="151" customFormat="1" ht="6.95" customHeight="1">
      <c r="A81" s="14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150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</row>
    <row r="82" spans="1:31" s="151" customFormat="1" ht="24.95" customHeight="1">
      <c r="A82" s="147"/>
      <c r="B82" s="148"/>
      <c r="C82" s="142" t="s">
        <v>142</v>
      </c>
      <c r="D82" s="147"/>
      <c r="E82" s="147"/>
      <c r="F82" s="147"/>
      <c r="G82" s="147"/>
      <c r="H82" s="147"/>
      <c r="I82" s="147"/>
      <c r="J82" s="147"/>
      <c r="K82" s="147"/>
      <c r="L82" s="150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31" s="151" customFormat="1" ht="6.95" customHeight="1">
      <c r="A83" s="147"/>
      <c r="B83" s="148"/>
      <c r="C83" s="147"/>
      <c r="D83" s="147"/>
      <c r="E83" s="147"/>
      <c r="F83" s="147"/>
      <c r="G83" s="147"/>
      <c r="H83" s="147"/>
      <c r="I83" s="147"/>
      <c r="J83" s="147"/>
      <c r="K83" s="147"/>
      <c r="L83" s="150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</row>
    <row r="84" spans="1:31" s="151" customFormat="1" ht="12" customHeight="1">
      <c r="A84" s="147"/>
      <c r="B84" s="148"/>
      <c r="C84" s="144" t="s">
        <v>16</v>
      </c>
      <c r="D84" s="147"/>
      <c r="E84" s="147"/>
      <c r="F84" s="147"/>
      <c r="G84" s="147"/>
      <c r="H84" s="147"/>
      <c r="I84" s="147"/>
      <c r="J84" s="147"/>
      <c r="K84" s="147"/>
      <c r="L84" s="150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</row>
    <row r="85" spans="1:31" s="151" customFormat="1" ht="16.5" customHeight="1">
      <c r="A85" s="147"/>
      <c r="B85" s="148"/>
      <c r="C85" s="147"/>
      <c r="D85" s="147"/>
      <c r="E85" s="145" t="str">
        <f>E7</f>
        <v>Rekonstrukce měnírny Sad Boženy Němcové</v>
      </c>
      <c r="F85" s="146"/>
      <c r="G85" s="146"/>
      <c r="H85" s="146"/>
      <c r="I85" s="147"/>
      <c r="J85" s="147"/>
      <c r="K85" s="147"/>
      <c r="L85" s="150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</row>
    <row r="86" spans="1:31" ht="12" customHeight="1">
      <c r="B86" s="141"/>
      <c r="C86" s="144" t="s">
        <v>138</v>
      </c>
      <c r="L86" s="141"/>
    </row>
    <row r="87" spans="1:31" s="151" customFormat="1" ht="16.5" customHeight="1">
      <c r="A87" s="147"/>
      <c r="B87" s="148"/>
      <c r="C87" s="147"/>
      <c r="D87" s="147"/>
      <c r="E87" s="145" t="s">
        <v>139</v>
      </c>
      <c r="F87" s="149"/>
      <c r="G87" s="149"/>
      <c r="H87" s="149"/>
      <c r="I87" s="147"/>
      <c r="J87" s="147"/>
      <c r="K87" s="147"/>
      <c r="L87" s="150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</row>
    <row r="88" spans="1:31" s="151" customFormat="1" ht="12" customHeight="1">
      <c r="A88" s="147"/>
      <c r="B88" s="148"/>
      <c r="C88" s="144" t="s">
        <v>140</v>
      </c>
      <c r="D88" s="147"/>
      <c r="E88" s="147"/>
      <c r="F88" s="147"/>
      <c r="G88" s="147"/>
      <c r="H88" s="147"/>
      <c r="I88" s="147"/>
      <c r="J88" s="147"/>
      <c r="K88" s="147"/>
      <c r="L88" s="150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</row>
    <row r="89" spans="1:31" s="151" customFormat="1" ht="30" customHeight="1">
      <c r="A89" s="147"/>
      <c r="B89" s="148"/>
      <c r="C89" s="147"/>
      <c r="D89" s="147"/>
      <c r="E89" s="152" t="str">
        <f>E11</f>
        <v>03 - DSO 01.1 - Stavební část - HYDROIZOLACE SUTERÉNU - nezapočitatelné náklady</v>
      </c>
      <c r="F89" s="149"/>
      <c r="G89" s="149"/>
      <c r="H89" s="149"/>
      <c r="I89" s="147"/>
      <c r="J89" s="147"/>
      <c r="K89" s="147"/>
      <c r="L89" s="150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</row>
    <row r="90" spans="1:31" s="151" customFormat="1" ht="6.95" customHeight="1">
      <c r="A90" s="147"/>
      <c r="B90" s="148"/>
      <c r="C90" s="147"/>
      <c r="D90" s="147"/>
      <c r="E90" s="147"/>
      <c r="F90" s="147"/>
      <c r="G90" s="147"/>
      <c r="H90" s="147"/>
      <c r="I90" s="147"/>
      <c r="J90" s="147"/>
      <c r="K90" s="147"/>
      <c r="L90" s="150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</row>
    <row r="91" spans="1:31" s="151" customFormat="1" ht="12" customHeight="1">
      <c r="A91" s="147"/>
      <c r="B91" s="148"/>
      <c r="C91" s="144" t="s">
        <v>20</v>
      </c>
      <c r="D91" s="147"/>
      <c r="E91" s="147"/>
      <c r="F91" s="153" t="str">
        <f>F14</f>
        <v xml:space="preserve"> </v>
      </c>
      <c r="G91" s="147"/>
      <c r="H91" s="147"/>
      <c r="I91" s="144" t="s">
        <v>22</v>
      </c>
      <c r="J91" s="154" t="str">
        <f>IF(J14="","",J14)</f>
        <v>30. 6. 2020</v>
      </c>
      <c r="K91" s="147"/>
      <c r="L91" s="150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</row>
    <row r="92" spans="1:31" s="151" customFormat="1" ht="6.95" customHeight="1">
      <c r="A92" s="147"/>
      <c r="B92" s="148"/>
      <c r="C92" s="147"/>
      <c r="D92" s="147"/>
      <c r="E92" s="147"/>
      <c r="F92" s="147"/>
      <c r="G92" s="147"/>
      <c r="H92" s="147"/>
      <c r="I92" s="147"/>
      <c r="J92" s="147"/>
      <c r="K92" s="147"/>
      <c r="L92" s="150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</row>
    <row r="93" spans="1:31" s="151" customFormat="1" ht="15.2" customHeight="1">
      <c r="A93" s="147"/>
      <c r="B93" s="148"/>
      <c r="C93" s="144" t="s">
        <v>24</v>
      </c>
      <c r="D93" s="147"/>
      <c r="E93" s="147"/>
      <c r="F93" s="153" t="str">
        <f>E17</f>
        <v>Dopravní podnik Ostrava a.s.</v>
      </c>
      <c r="G93" s="147"/>
      <c r="H93" s="147"/>
      <c r="I93" s="144" t="s">
        <v>30</v>
      </c>
      <c r="J93" s="188" t="str">
        <f>E23</f>
        <v>Ing. Jaromír Ferdian</v>
      </c>
      <c r="K93" s="147"/>
      <c r="L93" s="150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</row>
    <row r="94" spans="1:31" s="151" customFormat="1" ht="15.2" customHeight="1">
      <c r="A94" s="147"/>
      <c r="B94" s="148"/>
      <c r="C94" s="144" t="s">
        <v>28</v>
      </c>
      <c r="D94" s="147"/>
      <c r="E94" s="147"/>
      <c r="F94" s="262" t="str">
        <f>IF(E20="","",E20)</f>
        <v>Vyplň údaj</v>
      </c>
      <c r="G94" s="147"/>
      <c r="H94" s="147"/>
      <c r="I94" s="144" t="s">
        <v>33</v>
      </c>
      <c r="J94" s="263" t="str">
        <f>E26</f>
        <v xml:space="preserve"> </v>
      </c>
      <c r="K94" s="147"/>
      <c r="L94" s="150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</row>
    <row r="95" spans="1:31" s="151" customFormat="1" ht="10.35" customHeight="1">
      <c r="A95" s="147"/>
      <c r="B95" s="148"/>
      <c r="C95" s="147"/>
      <c r="D95" s="147"/>
      <c r="E95" s="147"/>
      <c r="F95" s="147"/>
      <c r="G95" s="147"/>
      <c r="H95" s="147"/>
      <c r="I95" s="147"/>
      <c r="J95" s="147"/>
      <c r="K95" s="147"/>
      <c r="L95" s="150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</row>
    <row r="96" spans="1:31" s="151" customFormat="1" ht="29.25" customHeight="1">
      <c r="A96" s="147"/>
      <c r="B96" s="148"/>
      <c r="C96" s="189" t="s">
        <v>143</v>
      </c>
      <c r="D96" s="170"/>
      <c r="E96" s="170"/>
      <c r="F96" s="170"/>
      <c r="G96" s="170"/>
      <c r="H96" s="170"/>
      <c r="I96" s="170"/>
      <c r="J96" s="190" t="s">
        <v>144</v>
      </c>
      <c r="K96" s="170"/>
      <c r="L96" s="150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</row>
    <row r="97" spans="1:47" s="151" customFormat="1" ht="10.35" customHeight="1">
      <c r="A97" s="147"/>
      <c r="B97" s="148"/>
      <c r="C97" s="147"/>
      <c r="D97" s="147"/>
      <c r="E97" s="147"/>
      <c r="F97" s="147"/>
      <c r="G97" s="147"/>
      <c r="H97" s="147"/>
      <c r="I97" s="147"/>
      <c r="J97" s="147"/>
      <c r="K97" s="147"/>
      <c r="L97" s="150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</row>
    <row r="98" spans="1:47" s="151" customFormat="1" ht="22.9" customHeight="1">
      <c r="A98" s="147"/>
      <c r="B98" s="148"/>
      <c r="C98" s="191" t="s">
        <v>145</v>
      </c>
      <c r="D98" s="147"/>
      <c r="E98" s="147"/>
      <c r="F98" s="147"/>
      <c r="G98" s="147"/>
      <c r="H98" s="147"/>
      <c r="I98" s="147"/>
      <c r="J98" s="165">
        <f>J128</f>
        <v>0</v>
      </c>
      <c r="K98" s="147"/>
      <c r="L98" s="150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U98" s="138" t="s">
        <v>146</v>
      </c>
    </row>
    <row r="99" spans="1:47" s="192" customFormat="1" ht="24.95" customHeight="1">
      <c r="B99" s="193"/>
      <c r="D99" s="194" t="s">
        <v>147</v>
      </c>
      <c r="E99" s="195"/>
      <c r="F99" s="195"/>
      <c r="G99" s="195"/>
      <c r="H99" s="195"/>
      <c r="I99" s="195"/>
      <c r="J99" s="196">
        <f>J129</f>
        <v>0</v>
      </c>
      <c r="L99" s="193"/>
    </row>
    <row r="100" spans="1:47" s="197" customFormat="1" ht="19.899999999999999" customHeight="1">
      <c r="B100" s="198"/>
      <c r="D100" s="199" t="s">
        <v>148</v>
      </c>
      <c r="E100" s="200"/>
      <c r="F100" s="200"/>
      <c r="G100" s="200"/>
      <c r="H100" s="200"/>
      <c r="I100" s="200"/>
      <c r="J100" s="201">
        <f>J130</f>
        <v>0</v>
      </c>
      <c r="L100" s="198"/>
    </row>
    <row r="101" spans="1:47" s="197" customFormat="1" ht="19.899999999999999" customHeight="1">
      <c r="B101" s="198"/>
      <c r="D101" s="199" t="s">
        <v>152</v>
      </c>
      <c r="E101" s="200"/>
      <c r="F101" s="200"/>
      <c r="G101" s="200"/>
      <c r="H101" s="200"/>
      <c r="I101" s="200"/>
      <c r="J101" s="201">
        <f>J138</f>
        <v>0</v>
      </c>
      <c r="L101" s="198"/>
    </row>
    <row r="102" spans="1:47" s="197" customFormat="1" ht="19.899999999999999" customHeight="1">
      <c r="B102" s="198"/>
      <c r="D102" s="199" t="s">
        <v>153</v>
      </c>
      <c r="E102" s="200"/>
      <c r="F102" s="200"/>
      <c r="G102" s="200"/>
      <c r="H102" s="200"/>
      <c r="I102" s="200"/>
      <c r="J102" s="201">
        <f>J142</f>
        <v>0</v>
      </c>
      <c r="L102" s="198"/>
    </row>
    <row r="103" spans="1:47" s="197" customFormat="1" ht="19.899999999999999" customHeight="1">
      <c r="B103" s="198"/>
      <c r="D103" s="199" t="s">
        <v>154</v>
      </c>
      <c r="E103" s="200"/>
      <c r="F103" s="200"/>
      <c r="G103" s="200"/>
      <c r="H103" s="200"/>
      <c r="I103" s="200"/>
      <c r="J103" s="201">
        <f>J147</f>
        <v>0</v>
      </c>
      <c r="L103" s="198"/>
    </row>
    <row r="104" spans="1:47" s="197" customFormat="1" ht="19.899999999999999" customHeight="1">
      <c r="B104" s="198"/>
      <c r="D104" s="199" t="s">
        <v>155</v>
      </c>
      <c r="E104" s="200"/>
      <c r="F104" s="200"/>
      <c r="G104" s="200"/>
      <c r="H104" s="200"/>
      <c r="I104" s="200"/>
      <c r="J104" s="201">
        <f>J153</f>
        <v>0</v>
      </c>
      <c r="L104" s="198"/>
    </row>
    <row r="105" spans="1:47" s="192" customFormat="1" ht="24.95" customHeight="1">
      <c r="B105" s="193"/>
      <c r="D105" s="194" t="s">
        <v>156</v>
      </c>
      <c r="E105" s="195"/>
      <c r="F105" s="195"/>
      <c r="G105" s="195"/>
      <c r="H105" s="195"/>
      <c r="I105" s="195"/>
      <c r="J105" s="196">
        <f>J155</f>
        <v>0</v>
      </c>
      <c r="L105" s="193"/>
    </row>
    <row r="106" spans="1:47" s="197" customFormat="1" ht="19.899999999999999" customHeight="1">
      <c r="B106" s="198"/>
      <c r="D106" s="199" t="s">
        <v>157</v>
      </c>
      <c r="E106" s="200"/>
      <c r="F106" s="200"/>
      <c r="G106" s="200"/>
      <c r="H106" s="200"/>
      <c r="I106" s="200"/>
      <c r="J106" s="201">
        <f>J156</f>
        <v>0</v>
      </c>
      <c r="L106" s="198"/>
    </row>
    <row r="107" spans="1:47" s="151" customFormat="1" ht="21.75" customHeight="1">
      <c r="A107" s="147"/>
      <c r="B107" s="148"/>
      <c r="C107" s="147"/>
      <c r="D107" s="147"/>
      <c r="E107" s="147"/>
      <c r="F107" s="147"/>
      <c r="G107" s="147"/>
      <c r="H107" s="147"/>
      <c r="I107" s="147"/>
      <c r="J107" s="147"/>
      <c r="K107" s="147"/>
      <c r="L107" s="150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</row>
    <row r="108" spans="1:47" s="151" customFormat="1" ht="6.95" customHeight="1">
      <c r="A108" s="147"/>
      <c r="B108" s="184"/>
      <c r="C108" s="185"/>
      <c r="D108" s="185"/>
      <c r="E108" s="185"/>
      <c r="F108" s="185"/>
      <c r="G108" s="185"/>
      <c r="H108" s="185"/>
      <c r="I108" s="185"/>
      <c r="J108" s="185"/>
      <c r="K108" s="185"/>
      <c r="L108" s="150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</row>
    <row r="112" spans="1:47" s="151" customFormat="1" ht="6.95" customHeight="1">
      <c r="A112" s="147"/>
      <c r="B112" s="186"/>
      <c r="C112" s="187"/>
      <c r="D112" s="187"/>
      <c r="E112" s="187"/>
      <c r="F112" s="187"/>
      <c r="G112" s="187"/>
      <c r="H112" s="187"/>
      <c r="I112" s="187"/>
      <c r="J112" s="187"/>
      <c r="K112" s="187"/>
      <c r="L112" s="150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</row>
    <row r="113" spans="1:63" s="151" customFormat="1" ht="24.95" customHeight="1">
      <c r="A113" s="147"/>
      <c r="B113" s="148"/>
      <c r="C113" s="142" t="s">
        <v>172</v>
      </c>
      <c r="D113" s="147"/>
      <c r="E113" s="147"/>
      <c r="F113" s="147"/>
      <c r="G113" s="147"/>
      <c r="H113" s="147"/>
      <c r="I113" s="147"/>
      <c r="J113" s="147"/>
      <c r="K113" s="147"/>
      <c r="L113" s="150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</row>
    <row r="114" spans="1:63" s="151" customFormat="1" ht="6.95" customHeight="1">
      <c r="A114" s="147"/>
      <c r="B114" s="148"/>
      <c r="C114" s="147"/>
      <c r="D114" s="147"/>
      <c r="E114" s="147"/>
      <c r="F114" s="147"/>
      <c r="G114" s="147"/>
      <c r="H114" s="147"/>
      <c r="I114" s="147"/>
      <c r="J114" s="147"/>
      <c r="K114" s="147"/>
      <c r="L114" s="150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</row>
    <row r="115" spans="1:63" s="151" customFormat="1" ht="12" customHeight="1">
      <c r="A115" s="147"/>
      <c r="B115" s="148"/>
      <c r="C115" s="144" t="s">
        <v>16</v>
      </c>
      <c r="D115" s="147"/>
      <c r="E115" s="147"/>
      <c r="F115" s="147"/>
      <c r="G115" s="147"/>
      <c r="H115" s="147"/>
      <c r="I115" s="147"/>
      <c r="J115" s="147"/>
      <c r="K115" s="147"/>
      <c r="L115" s="150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</row>
    <row r="116" spans="1:63" s="151" customFormat="1" ht="16.5" customHeight="1">
      <c r="A116" s="147"/>
      <c r="B116" s="148"/>
      <c r="C116" s="147"/>
      <c r="D116" s="147"/>
      <c r="E116" s="145" t="str">
        <f>E7</f>
        <v>Rekonstrukce měnírny Sad Boženy Němcové</v>
      </c>
      <c r="F116" s="146"/>
      <c r="G116" s="146"/>
      <c r="H116" s="146"/>
      <c r="I116" s="147"/>
      <c r="J116" s="147"/>
      <c r="K116" s="147"/>
      <c r="L116" s="150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</row>
    <row r="117" spans="1:63" ht="12" customHeight="1">
      <c r="B117" s="141"/>
      <c r="C117" s="144" t="s">
        <v>138</v>
      </c>
      <c r="L117" s="141"/>
    </row>
    <row r="118" spans="1:63" s="151" customFormat="1" ht="16.5" customHeight="1">
      <c r="A118" s="147"/>
      <c r="B118" s="148"/>
      <c r="C118" s="147"/>
      <c r="D118" s="147"/>
      <c r="E118" s="145" t="s">
        <v>139</v>
      </c>
      <c r="F118" s="149"/>
      <c r="G118" s="149"/>
      <c r="H118" s="149"/>
      <c r="I118" s="147"/>
      <c r="J118" s="147"/>
      <c r="K118" s="147"/>
      <c r="L118" s="150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</row>
    <row r="119" spans="1:63" s="151" customFormat="1" ht="12" customHeight="1">
      <c r="A119" s="147"/>
      <c r="B119" s="148"/>
      <c r="C119" s="144" t="s">
        <v>140</v>
      </c>
      <c r="D119" s="147"/>
      <c r="E119" s="147"/>
      <c r="F119" s="147"/>
      <c r="G119" s="147"/>
      <c r="H119" s="147"/>
      <c r="I119" s="147"/>
      <c r="J119" s="147"/>
      <c r="K119" s="147"/>
      <c r="L119" s="150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</row>
    <row r="120" spans="1:63" s="151" customFormat="1" ht="30" customHeight="1">
      <c r="A120" s="147"/>
      <c r="B120" s="148"/>
      <c r="C120" s="147"/>
      <c r="D120" s="147"/>
      <c r="E120" s="152" t="str">
        <f>E11</f>
        <v>03 - DSO 01.1 - Stavební část - HYDROIZOLACE SUTERÉNU - nezapočitatelné náklady</v>
      </c>
      <c r="F120" s="149"/>
      <c r="G120" s="149"/>
      <c r="H120" s="149"/>
      <c r="I120" s="147"/>
      <c r="J120" s="147"/>
      <c r="K120" s="147"/>
      <c r="L120" s="150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</row>
    <row r="121" spans="1:63" s="151" customFormat="1" ht="6.95" customHeight="1">
      <c r="A121" s="147"/>
      <c r="B121" s="148"/>
      <c r="C121" s="147"/>
      <c r="D121" s="147"/>
      <c r="E121" s="147"/>
      <c r="F121" s="147"/>
      <c r="G121" s="147"/>
      <c r="H121" s="147"/>
      <c r="I121" s="147"/>
      <c r="J121" s="147"/>
      <c r="K121" s="147"/>
      <c r="L121" s="150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pans="1:63" s="151" customFormat="1" ht="12" customHeight="1">
      <c r="A122" s="147"/>
      <c r="B122" s="148"/>
      <c r="C122" s="144" t="s">
        <v>20</v>
      </c>
      <c r="D122" s="147"/>
      <c r="E122" s="147"/>
      <c r="F122" s="153" t="str">
        <f>F14</f>
        <v xml:space="preserve"> </v>
      </c>
      <c r="G122" s="147"/>
      <c r="H122" s="147"/>
      <c r="I122" s="144" t="s">
        <v>22</v>
      </c>
      <c r="J122" s="154" t="str">
        <f>IF(J14="","",J14)</f>
        <v>30. 6. 2020</v>
      </c>
      <c r="K122" s="147"/>
      <c r="L122" s="150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</row>
    <row r="123" spans="1:63" s="151" customFormat="1" ht="6.95" customHeight="1">
      <c r="A123" s="147"/>
      <c r="B123" s="148"/>
      <c r="C123" s="147"/>
      <c r="D123" s="147"/>
      <c r="E123" s="147"/>
      <c r="F123" s="147"/>
      <c r="G123" s="147"/>
      <c r="H123" s="147"/>
      <c r="I123" s="147"/>
      <c r="J123" s="147"/>
      <c r="K123" s="147"/>
      <c r="L123" s="150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</row>
    <row r="124" spans="1:63" s="151" customFormat="1" ht="15.2" customHeight="1">
      <c r="A124" s="147"/>
      <c r="B124" s="148"/>
      <c r="C124" s="144" t="s">
        <v>24</v>
      </c>
      <c r="D124" s="147"/>
      <c r="E124" s="147"/>
      <c r="F124" s="153" t="str">
        <f>E17</f>
        <v>Dopravní podnik Ostrava a.s.</v>
      </c>
      <c r="G124" s="147"/>
      <c r="H124" s="147"/>
      <c r="I124" s="144" t="s">
        <v>30</v>
      </c>
      <c r="J124" s="188" t="str">
        <f>E23</f>
        <v>Ing. Jaromír Ferdian</v>
      </c>
      <c r="K124" s="147"/>
      <c r="L124" s="150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</row>
    <row r="125" spans="1:63" s="151" customFormat="1" ht="15.2" customHeight="1">
      <c r="A125" s="147"/>
      <c r="B125" s="148"/>
      <c r="C125" s="144" t="s">
        <v>28</v>
      </c>
      <c r="D125" s="147"/>
      <c r="E125" s="147"/>
      <c r="F125" s="153" t="str">
        <f>IF(E20="","",E20)</f>
        <v>Vyplň údaj</v>
      </c>
      <c r="G125" s="147"/>
      <c r="H125" s="147"/>
      <c r="I125" s="144" t="s">
        <v>33</v>
      </c>
      <c r="J125" s="188" t="str">
        <f>E26</f>
        <v xml:space="preserve"> </v>
      </c>
      <c r="K125" s="147"/>
      <c r="L125" s="150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</row>
    <row r="126" spans="1:63" s="151" customFormat="1" ht="10.35" customHeight="1">
      <c r="A126" s="147"/>
      <c r="B126" s="148"/>
      <c r="C126" s="147"/>
      <c r="D126" s="147"/>
      <c r="E126" s="147"/>
      <c r="F126" s="147"/>
      <c r="G126" s="147"/>
      <c r="H126" s="147"/>
      <c r="I126" s="147"/>
      <c r="J126" s="147"/>
      <c r="K126" s="147"/>
      <c r="L126" s="150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</row>
    <row r="127" spans="1:63" s="212" customFormat="1" ht="29.25" customHeight="1">
      <c r="A127" s="202"/>
      <c r="B127" s="203"/>
      <c r="C127" s="204" t="s">
        <v>173</v>
      </c>
      <c r="D127" s="205" t="s">
        <v>62</v>
      </c>
      <c r="E127" s="205" t="s">
        <v>58</v>
      </c>
      <c r="F127" s="205" t="s">
        <v>59</v>
      </c>
      <c r="G127" s="205" t="s">
        <v>174</v>
      </c>
      <c r="H127" s="205" t="s">
        <v>175</v>
      </c>
      <c r="I127" s="205" t="s">
        <v>176</v>
      </c>
      <c r="J127" s="206" t="s">
        <v>144</v>
      </c>
      <c r="K127" s="207" t="s">
        <v>177</v>
      </c>
      <c r="L127" s="208"/>
      <c r="M127" s="209" t="s">
        <v>1</v>
      </c>
      <c r="N127" s="210" t="s">
        <v>41</v>
      </c>
      <c r="O127" s="210" t="s">
        <v>178</v>
      </c>
      <c r="P127" s="210" t="s">
        <v>179</v>
      </c>
      <c r="Q127" s="210" t="s">
        <v>180</v>
      </c>
      <c r="R127" s="210" t="s">
        <v>181</v>
      </c>
      <c r="S127" s="210" t="s">
        <v>182</v>
      </c>
      <c r="T127" s="211" t="s">
        <v>183</v>
      </c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</row>
    <row r="128" spans="1:63" s="151" customFormat="1" ht="22.9" customHeight="1">
      <c r="A128" s="147"/>
      <c r="B128" s="148"/>
      <c r="C128" s="213" t="s">
        <v>184</v>
      </c>
      <c r="D128" s="147"/>
      <c r="E128" s="147"/>
      <c r="F128" s="147"/>
      <c r="G128" s="147"/>
      <c r="H128" s="147"/>
      <c r="I128" s="147"/>
      <c r="J128" s="214">
        <f>BK128</f>
        <v>0</v>
      </c>
      <c r="K128" s="147"/>
      <c r="L128" s="148"/>
      <c r="M128" s="215"/>
      <c r="N128" s="216"/>
      <c r="O128" s="163"/>
      <c r="P128" s="217">
        <f>P129+P155</f>
        <v>0</v>
      </c>
      <c r="Q128" s="163"/>
      <c r="R128" s="217">
        <f>R129+R155</f>
        <v>27.027849279999998</v>
      </c>
      <c r="S128" s="163"/>
      <c r="T128" s="218">
        <f>T129+T155</f>
        <v>7.3068449999999991</v>
      </c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T128" s="138" t="s">
        <v>76</v>
      </c>
      <c r="AU128" s="138" t="s">
        <v>146</v>
      </c>
      <c r="BK128" s="219">
        <f>BK129+BK155</f>
        <v>0</v>
      </c>
    </row>
    <row r="129" spans="1:65" s="220" customFormat="1" ht="25.9" customHeight="1">
      <c r="B129" s="221"/>
      <c r="D129" s="222" t="s">
        <v>76</v>
      </c>
      <c r="E129" s="223" t="s">
        <v>185</v>
      </c>
      <c r="F129" s="223" t="s">
        <v>186</v>
      </c>
      <c r="J129" s="224">
        <f>BK129</f>
        <v>0</v>
      </c>
      <c r="L129" s="221"/>
      <c r="M129" s="225"/>
      <c r="N129" s="226"/>
      <c r="O129" s="226"/>
      <c r="P129" s="227">
        <f>P130+P138+P142+P147+P153</f>
        <v>0</v>
      </c>
      <c r="Q129" s="226"/>
      <c r="R129" s="227">
        <f>R130+R138+R142+R147+R153</f>
        <v>25.687739679999996</v>
      </c>
      <c r="S129" s="226"/>
      <c r="T129" s="228">
        <f>T130+T138+T142+T147+T153</f>
        <v>6.8932499999999992</v>
      </c>
      <c r="AR129" s="222" t="s">
        <v>84</v>
      </c>
      <c r="AT129" s="229" t="s">
        <v>76</v>
      </c>
      <c r="AU129" s="229" t="s">
        <v>77</v>
      </c>
      <c r="AY129" s="222" t="s">
        <v>187</v>
      </c>
      <c r="BK129" s="230">
        <f>BK130+BK138+BK142+BK147+BK153</f>
        <v>0</v>
      </c>
    </row>
    <row r="130" spans="1:65" s="220" customFormat="1" ht="22.9" customHeight="1">
      <c r="B130" s="221"/>
      <c r="D130" s="222" t="s">
        <v>76</v>
      </c>
      <c r="E130" s="231" t="s">
        <v>84</v>
      </c>
      <c r="F130" s="231" t="s">
        <v>188</v>
      </c>
      <c r="J130" s="232">
        <f>BK130</f>
        <v>0</v>
      </c>
      <c r="L130" s="221"/>
      <c r="M130" s="225"/>
      <c r="N130" s="226"/>
      <c r="O130" s="226"/>
      <c r="P130" s="227">
        <f>SUM(P131:P137)</f>
        <v>0</v>
      </c>
      <c r="Q130" s="226"/>
      <c r="R130" s="227">
        <f>SUM(R131:R137)</f>
        <v>21.832599999999999</v>
      </c>
      <c r="S130" s="226"/>
      <c r="T130" s="228">
        <f>SUM(T131:T137)</f>
        <v>0</v>
      </c>
      <c r="AR130" s="222" t="s">
        <v>84</v>
      </c>
      <c r="AT130" s="229" t="s">
        <v>76</v>
      </c>
      <c r="AU130" s="229" t="s">
        <v>84</v>
      </c>
      <c r="AY130" s="222" t="s">
        <v>187</v>
      </c>
      <c r="BK130" s="230">
        <f>SUM(BK131:BK137)</f>
        <v>0</v>
      </c>
    </row>
    <row r="131" spans="1:65" s="151" customFormat="1" ht="21.75" customHeight="1">
      <c r="A131" s="147"/>
      <c r="B131" s="148"/>
      <c r="C131" s="233" t="s">
        <v>84</v>
      </c>
      <c r="D131" s="233" t="s">
        <v>189</v>
      </c>
      <c r="E131" s="234" t="s">
        <v>1559</v>
      </c>
      <c r="F131" s="235" t="s">
        <v>1560</v>
      </c>
      <c r="G131" s="236" t="s">
        <v>296</v>
      </c>
      <c r="H131" s="237">
        <v>20</v>
      </c>
      <c r="I131" s="88"/>
      <c r="J131" s="238">
        <f t="shared" ref="J131:J137" si="0">ROUND(I131*H131,2)</f>
        <v>0</v>
      </c>
      <c r="K131" s="239"/>
      <c r="L131" s="148"/>
      <c r="M131" s="240" t="s">
        <v>1</v>
      </c>
      <c r="N131" s="241" t="s">
        <v>42</v>
      </c>
      <c r="O131" s="242"/>
      <c r="P131" s="243">
        <f t="shared" ref="P131:P137" si="1">O131*H131</f>
        <v>0</v>
      </c>
      <c r="Q131" s="243">
        <v>6.053E-2</v>
      </c>
      <c r="R131" s="243">
        <f t="shared" ref="R131:R137" si="2">Q131*H131</f>
        <v>1.2105999999999999</v>
      </c>
      <c r="S131" s="243">
        <v>0</v>
      </c>
      <c r="T131" s="244">
        <f t="shared" ref="T131:T137" si="3">S131*H131</f>
        <v>0</v>
      </c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R131" s="245" t="s">
        <v>193</v>
      </c>
      <c r="AT131" s="245" t="s">
        <v>189</v>
      </c>
      <c r="AU131" s="245" t="s">
        <v>86</v>
      </c>
      <c r="AY131" s="138" t="s">
        <v>187</v>
      </c>
      <c r="BE131" s="246">
        <f t="shared" ref="BE131:BE137" si="4">IF(N131="základní",J131,0)</f>
        <v>0</v>
      </c>
      <c r="BF131" s="246">
        <f t="shared" ref="BF131:BF137" si="5">IF(N131="snížená",J131,0)</f>
        <v>0</v>
      </c>
      <c r="BG131" s="246">
        <f t="shared" ref="BG131:BG137" si="6">IF(N131="zákl. přenesená",J131,0)</f>
        <v>0</v>
      </c>
      <c r="BH131" s="246">
        <f t="shared" ref="BH131:BH137" si="7">IF(N131="sníž. přenesená",J131,0)</f>
        <v>0</v>
      </c>
      <c r="BI131" s="246">
        <f t="shared" ref="BI131:BI137" si="8">IF(N131="nulová",J131,0)</f>
        <v>0</v>
      </c>
      <c r="BJ131" s="138" t="s">
        <v>84</v>
      </c>
      <c r="BK131" s="246">
        <f t="shared" ref="BK131:BK137" si="9">ROUND(I131*H131,2)</f>
        <v>0</v>
      </c>
      <c r="BL131" s="138" t="s">
        <v>193</v>
      </c>
      <c r="BM131" s="245" t="s">
        <v>1561</v>
      </c>
    </row>
    <row r="132" spans="1:65" s="151" customFormat="1" ht="21.75" customHeight="1">
      <c r="A132" s="147"/>
      <c r="B132" s="148"/>
      <c r="C132" s="233" t="s">
        <v>86</v>
      </c>
      <c r="D132" s="233" t="s">
        <v>189</v>
      </c>
      <c r="E132" s="234" t="s">
        <v>1562</v>
      </c>
      <c r="F132" s="235" t="s">
        <v>1563</v>
      </c>
      <c r="G132" s="236" t="s">
        <v>197</v>
      </c>
      <c r="H132" s="237">
        <v>20.622</v>
      </c>
      <c r="I132" s="88"/>
      <c r="J132" s="238">
        <f t="shared" si="0"/>
        <v>0</v>
      </c>
      <c r="K132" s="239"/>
      <c r="L132" s="148"/>
      <c r="M132" s="240" t="s">
        <v>1</v>
      </c>
      <c r="N132" s="241" t="s">
        <v>42</v>
      </c>
      <c r="O132" s="242"/>
      <c r="P132" s="243">
        <f t="shared" si="1"/>
        <v>0</v>
      </c>
      <c r="Q132" s="243">
        <v>0</v>
      </c>
      <c r="R132" s="243">
        <f t="shared" si="2"/>
        <v>0</v>
      </c>
      <c r="S132" s="243">
        <v>0</v>
      </c>
      <c r="T132" s="244">
        <f t="shared" si="3"/>
        <v>0</v>
      </c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R132" s="245" t="s">
        <v>193</v>
      </c>
      <c r="AT132" s="245" t="s">
        <v>189</v>
      </c>
      <c r="AU132" s="245" t="s">
        <v>86</v>
      </c>
      <c r="AY132" s="138" t="s">
        <v>187</v>
      </c>
      <c r="BE132" s="246">
        <f t="shared" si="4"/>
        <v>0</v>
      </c>
      <c r="BF132" s="246">
        <f t="shared" si="5"/>
        <v>0</v>
      </c>
      <c r="BG132" s="246">
        <f t="shared" si="6"/>
        <v>0</v>
      </c>
      <c r="BH132" s="246">
        <f t="shared" si="7"/>
        <v>0</v>
      </c>
      <c r="BI132" s="246">
        <f t="shared" si="8"/>
        <v>0</v>
      </c>
      <c r="BJ132" s="138" t="s">
        <v>84</v>
      </c>
      <c r="BK132" s="246">
        <f t="shared" si="9"/>
        <v>0</v>
      </c>
      <c r="BL132" s="138" t="s">
        <v>193</v>
      </c>
      <c r="BM132" s="245" t="s">
        <v>1564</v>
      </c>
    </row>
    <row r="133" spans="1:65" s="151" customFormat="1" ht="33" customHeight="1">
      <c r="A133" s="147"/>
      <c r="B133" s="148"/>
      <c r="C133" s="233" t="s">
        <v>199</v>
      </c>
      <c r="D133" s="233" t="s">
        <v>189</v>
      </c>
      <c r="E133" s="234" t="s">
        <v>200</v>
      </c>
      <c r="F133" s="235" t="s">
        <v>201</v>
      </c>
      <c r="G133" s="236" t="s">
        <v>197</v>
      </c>
      <c r="H133" s="237">
        <v>10.311</v>
      </c>
      <c r="I133" s="88"/>
      <c r="J133" s="238">
        <f t="shared" si="0"/>
        <v>0</v>
      </c>
      <c r="K133" s="239"/>
      <c r="L133" s="148"/>
      <c r="M133" s="240" t="s">
        <v>1</v>
      </c>
      <c r="N133" s="241" t="s">
        <v>42</v>
      </c>
      <c r="O133" s="242"/>
      <c r="P133" s="243">
        <f t="shared" si="1"/>
        <v>0</v>
      </c>
      <c r="Q133" s="243">
        <v>0</v>
      </c>
      <c r="R133" s="243">
        <f t="shared" si="2"/>
        <v>0</v>
      </c>
      <c r="S133" s="243">
        <v>0</v>
      </c>
      <c r="T133" s="244">
        <f t="shared" si="3"/>
        <v>0</v>
      </c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R133" s="245" t="s">
        <v>193</v>
      </c>
      <c r="AT133" s="245" t="s">
        <v>189</v>
      </c>
      <c r="AU133" s="245" t="s">
        <v>86</v>
      </c>
      <c r="AY133" s="138" t="s">
        <v>187</v>
      </c>
      <c r="BE133" s="246">
        <f t="shared" si="4"/>
        <v>0</v>
      </c>
      <c r="BF133" s="246">
        <f t="shared" si="5"/>
        <v>0</v>
      </c>
      <c r="BG133" s="246">
        <f t="shared" si="6"/>
        <v>0</v>
      </c>
      <c r="BH133" s="246">
        <f t="shared" si="7"/>
        <v>0</v>
      </c>
      <c r="BI133" s="246">
        <f t="shared" si="8"/>
        <v>0</v>
      </c>
      <c r="BJ133" s="138" t="s">
        <v>84</v>
      </c>
      <c r="BK133" s="246">
        <f t="shared" si="9"/>
        <v>0</v>
      </c>
      <c r="BL133" s="138" t="s">
        <v>193</v>
      </c>
      <c r="BM133" s="245" t="s">
        <v>1565</v>
      </c>
    </row>
    <row r="134" spans="1:65" s="151" customFormat="1" ht="21.75" customHeight="1">
      <c r="A134" s="147"/>
      <c r="B134" s="148"/>
      <c r="C134" s="233" t="s">
        <v>193</v>
      </c>
      <c r="D134" s="233" t="s">
        <v>189</v>
      </c>
      <c r="E134" s="234" t="s">
        <v>203</v>
      </c>
      <c r="F134" s="235" t="s">
        <v>204</v>
      </c>
      <c r="G134" s="236" t="s">
        <v>205</v>
      </c>
      <c r="H134" s="237">
        <v>18.559999999999999</v>
      </c>
      <c r="I134" s="88"/>
      <c r="J134" s="238">
        <f t="shared" si="0"/>
        <v>0</v>
      </c>
      <c r="K134" s="239"/>
      <c r="L134" s="148"/>
      <c r="M134" s="240" t="s">
        <v>1</v>
      </c>
      <c r="N134" s="241" t="s">
        <v>42</v>
      </c>
      <c r="O134" s="242"/>
      <c r="P134" s="243">
        <f t="shared" si="1"/>
        <v>0</v>
      </c>
      <c r="Q134" s="243">
        <v>0</v>
      </c>
      <c r="R134" s="243">
        <f t="shared" si="2"/>
        <v>0</v>
      </c>
      <c r="S134" s="243">
        <v>0</v>
      </c>
      <c r="T134" s="244">
        <f t="shared" si="3"/>
        <v>0</v>
      </c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R134" s="245" t="s">
        <v>193</v>
      </c>
      <c r="AT134" s="245" t="s">
        <v>189</v>
      </c>
      <c r="AU134" s="245" t="s">
        <v>86</v>
      </c>
      <c r="AY134" s="138" t="s">
        <v>187</v>
      </c>
      <c r="BE134" s="246">
        <f t="shared" si="4"/>
        <v>0</v>
      </c>
      <c r="BF134" s="246">
        <f t="shared" si="5"/>
        <v>0</v>
      </c>
      <c r="BG134" s="246">
        <f t="shared" si="6"/>
        <v>0</v>
      </c>
      <c r="BH134" s="246">
        <f t="shared" si="7"/>
        <v>0</v>
      </c>
      <c r="BI134" s="246">
        <f t="shared" si="8"/>
        <v>0</v>
      </c>
      <c r="BJ134" s="138" t="s">
        <v>84</v>
      </c>
      <c r="BK134" s="246">
        <f t="shared" si="9"/>
        <v>0</v>
      </c>
      <c r="BL134" s="138" t="s">
        <v>193</v>
      </c>
      <c r="BM134" s="245" t="s">
        <v>1566</v>
      </c>
    </row>
    <row r="135" spans="1:65" s="151" customFormat="1" ht="16.5" customHeight="1">
      <c r="A135" s="147"/>
      <c r="B135" s="148"/>
      <c r="C135" s="233" t="s">
        <v>207</v>
      </c>
      <c r="D135" s="233" t="s">
        <v>189</v>
      </c>
      <c r="E135" s="234" t="s">
        <v>208</v>
      </c>
      <c r="F135" s="235" t="s">
        <v>209</v>
      </c>
      <c r="G135" s="236" t="s">
        <v>197</v>
      </c>
      <c r="H135" s="237">
        <v>10.311</v>
      </c>
      <c r="I135" s="88"/>
      <c r="J135" s="238">
        <f t="shared" si="0"/>
        <v>0</v>
      </c>
      <c r="K135" s="239"/>
      <c r="L135" s="148"/>
      <c r="M135" s="240" t="s">
        <v>1</v>
      </c>
      <c r="N135" s="241" t="s">
        <v>42</v>
      </c>
      <c r="O135" s="242"/>
      <c r="P135" s="243">
        <f t="shared" si="1"/>
        <v>0</v>
      </c>
      <c r="Q135" s="243">
        <v>0</v>
      </c>
      <c r="R135" s="243">
        <f t="shared" si="2"/>
        <v>0</v>
      </c>
      <c r="S135" s="243">
        <v>0</v>
      </c>
      <c r="T135" s="244">
        <f t="shared" si="3"/>
        <v>0</v>
      </c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R135" s="245" t="s">
        <v>193</v>
      </c>
      <c r="AT135" s="245" t="s">
        <v>189</v>
      </c>
      <c r="AU135" s="245" t="s">
        <v>86</v>
      </c>
      <c r="AY135" s="138" t="s">
        <v>187</v>
      </c>
      <c r="BE135" s="246">
        <f t="shared" si="4"/>
        <v>0</v>
      </c>
      <c r="BF135" s="246">
        <f t="shared" si="5"/>
        <v>0</v>
      </c>
      <c r="BG135" s="246">
        <f t="shared" si="6"/>
        <v>0</v>
      </c>
      <c r="BH135" s="246">
        <f t="shared" si="7"/>
        <v>0</v>
      </c>
      <c r="BI135" s="246">
        <f t="shared" si="8"/>
        <v>0</v>
      </c>
      <c r="BJ135" s="138" t="s">
        <v>84</v>
      </c>
      <c r="BK135" s="246">
        <f t="shared" si="9"/>
        <v>0</v>
      </c>
      <c r="BL135" s="138" t="s">
        <v>193</v>
      </c>
      <c r="BM135" s="245" t="s">
        <v>1567</v>
      </c>
    </row>
    <row r="136" spans="1:65" s="151" customFormat="1" ht="21.75" customHeight="1">
      <c r="A136" s="147"/>
      <c r="B136" s="148"/>
      <c r="C136" s="233" t="s">
        <v>211</v>
      </c>
      <c r="D136" s="233" t="s">
        <v>189</v>
      </c>
      <c r="E136" s="234" t="s">
        <v>212</v>
      </c>
      <c r="F136" s="235" t="s">
        <v>213</v>
      </c>
      <c r="G136" s="236" t="s">
        <v>197</v>
      </c>
      <c r="H136" s="237">
        <v>20.622</v>
      </c>
      <c r="I136" s="88"/>
      <c r="J136" s="238">
        <f t="shared" si="0"/>
        <v>0</v>
      </c>
      <c r="K136" s="239"/>
      <c r="L136" s="148"/>
      <c r="M136" s="240" t="s">
        <v>1</v>
      </c>
      <c r="N136" s="241" t="s">
        <v>42</v>
      </c>
      <c r="O136" s="242"/>
      <c r="P136" s="243">
        <f t="shared" si="1"/>
        <v>0</v>
      </c>
      <c r="Q136" s="243">
        <v>0</v>
      </c>
      <c r="R136" s="243">
        <f t="shared" si="2"/>
        <v>0</v>
      </c>
      <c r="S136" s="243">
        <v>0</v>
      </c>
      <c r="T136" s="244">
        <f t="shared" si="3"/>
        <v>0</v>
      </c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R136" s="245" t="s">
        <v>193</v>
      </c>
      <c r="AT136" s="245" t="s">
        <v>189</v>
      </c>
      <c r="AU136" s="245" t="s">
        <v>86</v>
      </c>
      <c r="AY136" s="138" t="s">
        <v>187</v>
      </c>
      <c r="BE136" s="246">
        <f t="shared" si="4"/>
        <v>0</v>
      </c>
      <c r="BF136" s="246">
        <f t="shared" si="5"/>
        <v>0</v>
      </c>
      <c r="BG136" s="246">
        <f t="shared" si="6"/>
        <v>0</v>
      </c>
      <c r="BH136" s="246">
        <f t="shared" si="7"/>
        <v>0</v>
      </c>
      <c r="BI136" s="246">
        <f t="shared" si="8"/>
        <v>0</v>
      </c>
      <c r="BJ136" s="138" t="s">
        <v>84</v>
      </c>
      <c r="BK136" s="246">
        <f t="shared" si="9"/>
        <v>0</v>
      </c>
      <c r="BL136" s="138" t="s">
        <v>193</v>
      </c>
      <c r="BM136" s="245" t="s">
        <v>1568</v>
      </c>
    </row>
    <row r="137" spans="1:65" s="151" customFormat="1" ht="21.75" customHeight="1">
      <c r="A137" s="147"/>
      <c r="B137" s="148"/>
      <c r="C137" s="247" t="s">
        <v>215</v>
      </c>
      <c r="D137" s="247" t="s">
        <v>216</v>
      </c>
      <c r="E137" s="248" t="s">
        <v>217</v>
      </c>
      <c r="F137" s="249" t="s">
        <v>218</v>
      </c>
      <c r="G137" s="250" t="s">
        <v>205</v>
      </c>
      <c r="H137" s="251">
        <v>20.622</v>
      </c>
      <c r="I137" s="89"/>
      <c r="J137" s="252">
        <f t="shared" si="0"/>
        <v>0</v>
      </c>
      <c r="K137" s="253"/>
      <c r="L137" s="254"/>
      <c r="M137" s="255" t="s">
        <v>1</v>
      </c>
      <c r="N137" s="256" t="s">
        <v>42</v>
      </c>
      <c r="O137" s="242"/>
      <c r="P137" s="243">
        <f t="shared" si="1"/>
        <v>0</v>
      </c>
      <c r="Q137" s="243">
        <v>1</v>
      </c>
      <c r="R137" s="243">
        <f t="shared" si="2"/>
        <v>20.622</v>
      </c>
      <c r="S137" s="243">
        <v>0</v>
      </c>
      <c r="T137" s="244">
        <f t="shared" si="3"/>
        <v>0</v>
      </c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R137" s="245" t="s">
        <v>219</v>
      </c>
      <c r="AT137" s="245" t="s">
        <v>216</v>
      </c>
      <c r="AU137" s="245" t="s">
        <v>86</v>
      </c>
      <c r="AY137" s="138" t="s">
        <v>187</v>
      </c>
      <c r="BE137" s="246">
        <f t="shared" si="4"/>
        <v>0</v>
      </c>
      <c r="BF137" s="246">
        <f t="shared" si="5"/>
        <v>0</v>
      </c>
      <c r="BG137" s="246">
        <f t="shared" si="6"/>
        <v>0</v>
      </c>
      <c r="BH137" s="246">
        <f t="shared" si="7"/>
        <v>0</v>
      </c>
      <c r="BI137" s="246">
        <f t="shared" si="8"/>
        <v>0</v>
      </c>
      <c r="BJ137" s="138" t="s">
        <v>84</v>
      </c>
      <c r="BK137" s="246">
        <f t="shared" si="9"/>
        <v>0</v>
      </c>
      <c r="BL137" s="138" t="s">
        <v>193</v>
      </c>
      <c r="BM137" s="245" t="s">
        <v>1569</v>
      </c>
    </row>
    <row r="138" spans="1:65" s="220" customFormat="1" ht="22.9" customHeight="1">
      <c r="B138" s="221"/>
      <c r="D138" s="222" t="s">
        <v>76</v>
      </c>
      <c r="E138" s="231" t="s">
        <v>211</v>
      </c>
      <c r="F138" s="231" t="s">
        <v>327</v>
      </c>
      <c r="J138" s="232">
        <f>BK138</f>
        <v>0</v>
      </c>
      <c r="L138" s="221"/>
      <c r="M138" s="225"/>
      <c r="N138" s="226"/>
      <c r="O138" s="226"/>
      <c r="P138" s="227">
        <f>SUM(P139:P141)</f>
        <v>0</v>
      </c>
      <c r="Q138" s="226"/>
      <c r="R138" s="227">
        <f>SUM(R139:R141)</f>
        <v>3.6467457999999997</v>
      </c>
      <c r="S138" s="226"/>
      <c r="T138" s="228">
        <f>SUM(T139:T141)</f>
        <v>0</v>
      </c>
      <c r="AR138" s="222" t="s">
        <v>84</v>
      </c>
      <c r="AT138" s="229" t="s">
        <v>76</v>
      </c>
      <c r="AU138" s="229" t="s">
        <v>84</v>
      </c>
      <c r="AY138" s="222" t="s">
        <v>187</v>
      </c>
      <c r="BK138" s="230">
        <f>SUM(BK139:BK141)</f>
        <v>0</v>
      </c>
    </row>
    <row r="139" spans="1:65" s="151" customFormat="1" ht="16.5" customHeight="1">
      <c r="A139" s="147"/>
      <c r="B139" s="148"/>
      <c r="C139" s="233" t="s">
        <v>219</v>
      </c>
      <c r="D139" s="233" t="s">
        <v>189</v>
      </c>
      <c r="E139" s="234" t="s">
        <v>1570</v>
      </c>
      <c r="F139" s="235" t="s">
        <v>1571</v>
      </c>
      <c r="G139" s="236" t="s">
        <v>296</v>
      </c>
      <c r="H139" s="237">
        <v>71.599999999999994</v>
      </c>
      <c r="I139" s="88"/>
      <c r="J139" s="238">
        <f>ROUND(I139*H139,2)</f>
        <v>0</v>
      </c>
      <c r="K139" s="239"/>
      <c r="L139" s="148"/>
      <c r="M139" s="240" t="s">
        <v>1</v>
      </c>
      <c r="N139" s="241" t="s">
        <v>42</v>
      </c>
      <c r="O139" s="242"/>
      <c r="P139" s="243">
        <f>O139*H139</f>
        <v>0</v>
      </c>
      <c r="Q139" s="243">
        <v>6.7999999999999996E-3</v>
      </c>
      <c r="R139" s="243">
        <f>Q139*H139</f>
        <v>0.48687999999999992</v>
      </c>
      <c r="S139" s="243">
        <v>0</v>
      </c>
      <c r="T139" s="244">
        <f>S139*H139</f>
        <v>0</v>
      </c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R139" s="245" t="s">
        <v>193</v>
      </c>
      <c r="AT139" s="245" t="s">
        <v>189</v>
      </c>
      <c r="AU139" s="245" t="s">
        <v>86</v>
      </c>
      <c r="AY139" s="138" t="s">
        <v>187</v>
      </c>
      <c r="BE139" s="246">
        <f>IF(N139="základní",J139,0)</f>
        <v>0</v>
      </c>
      <c r="BF139" s="246">
        <f>IF(N139="snížená",J139,0)</f>
        <v>0</v>
      </c>
      <c r="BG139" s="246">
        <f>IF(N139="zákl. přenesená",J139,0)</f>
        <v>0</v>
      </c>
      <c r="BH139" s="246">
        <f>IF(N139="sníž. přenesená",J139,0)</f>
        <v>0</v>
      </c>
      <c r="BI139" s="246">
        <f>IF(N139="nulová",J139,0)</f>
        <v>0</v>
      </c>
      <c r="BJ139" s="138" t="s">
        <v>84</v>
      </c>
      <c r="BK139" s="246">
        <f>ROUND(I139*H139,2)</f>
        <v>0</v>
      </c>
      <c r="BL139" s="138" t="s">
        <v>193</v>
      </c>
      <c r="BM139" s="245" t="s">
        <v>1572</v>
      </c>
    </row>
    <row r="140" spans="1:65" s="151" customFormat="1" ht="21.75" customHeight="1">
      <c r="A140" s="147"/>
      <c r="B140" s="148"/>
      <c r="C140" s="233" t="s">
        <v>225</v>
      </c>
      <c r="D140" s="233" t="s">
        <v>189</v>
      </c>
      <c r="E140" s="234" t="s">
        <v>373</v>
      </c>
      <c r="F140" s="235" t="s">
        <v>374</v>
      </c>
      <c r="G140" s="236" t="s">
        <v>192</v>
      </c>
      <c r="H140" s="237">
        <v>91.91</v>
      </c>
      <c r="I140" s="88"/>
      <c r="J140" s="238">
        <f>ROUND(I140*H140,2)</f>
        <v>0</v>
      </c>
      <c r="K140" s="239"/>
      <c r="L140" s="148"/>
      <c r="M140" s="240" t="s">
        <v>1</v>
      </c>
      <c r="N140" s="241" t="s">
        <v>42</v>
      </c>
      <c r="O140" s="242"/>
      <c r="P140" s="243">
        <f>O140*H140</f>
        <v>0</v>
      </c>
      <c r="Q140" s="243">
        <v>4.3800000000000002E-3</v>
      </c>
      <c r="R140" s="243">
        <f>Q140*H140</f>
        <v>0.40256580000000003</v>
      </c>
      <c r="S140" s="243">
        <v>0</v>
      </c>
      <c r="T140" s="244">
        <f>S140*H140</f>
        <v>0</v>
      </c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R140" s="245" t="s">
        <v>193</v>
      </c>
      <c r="AT140" s="245" t="s">
        <v>189</v>
      </c>
      <c r="AU140" s="245" t="s">
        <v>86</v>
      </c>
      <c r="AY140" s="138" t="s">
        <v>187</v>
      </c>
      <c r="BE140" s="246">
        <f>IF(N140="základní",J140,0)</f>
        <v>0</v>
      </c>
      <c r="BF140" s="246">
        <f>IF(N140="snížená",J140,0)</f>
        <v>0</v>
      </c>
      <c r="BG140" s="246">
        <f>IF(N140="zákl. přenesená",J140,0)</f>
        <v>0</v>
      </c>
      <c r="BH140" s="246">
        <f>IF(N140="sníž. přenesená",J140,0)</f>
        <v>0</v>
      </c>
      <c r="BI140" s="246">
        <f>IF(N140="nulová",J140,0)</f>
        <v>0</v>
      </c>
      <c r="BJ140" s="138" t="s">
        <v>84</v>
      </c>
      <c r="BK140" s="246">
        <f>ROUND(I140*H140,2)</f>
        <v>0</v>
      </c>
      <c r="BL140" s="138" t="s">
        <v>193</v>
      </c>
      <c r="BM140" s="245" t="s">
        <v>1573</v>
      </c>
    </row>
    <row r="141" spans="1:65" s="151" customFormat="1" ht="21.75" customHeight="1">
      <c r="A141" s="147"/>
      <c r="B141" s="148"/>
      <c r="C141" s="233" t="s">
        <v>229</v>
      </c>
      <c r="D141" s="233" t="s">
        <v>189</v>
      </c>
      <c r="E141" s="234" t="s">
        <v>421</v>
      </c>
      <c r="F141" s="235" t="s">
        <v>422</v>
      </c>
      <c r="G141" s="236" t="s">
        <v>192</v>
      </c>
      <c r="H141" s="237">
        <v>91.91</v>
      </c>
      <c r="I141" s="88"/>
      <c r="J141" s="238">
        <f>ROUND(I141*H141,2)</f>
        <v>0</v>
      </c>
      <c r="K141" s="239"/>
      <c r="L141" s="148"/>
      <c r="M141" s="240" t="s">
        <v>1</v>
      </c>
      <c r="N141" s="241" t="s">
        <v>42</v>
      </c>
      <c r="O141" s="242"/>
      <c r="P141" s="243">
        <f>O141*H141</f>
        <v>0</v>
      </c>
      <c r="Q141" s="243">
        <v>0.03</v>
      </c>
      <c r="R141" s="243">
        <f>Q141*H141</f>
        <v>2.7572999999999999</v>
      </c>
      <c r="S141" s="243">
        <v>0</v>
      </c>
      <c r="T141" s="244">
        <f>S141*H141</f>
        <v>0</v>
      </c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R141" s="245" t="s">
        <v>193</v>
      </c>
      <c r="AT141" s="245" t="s">
        <v>189</v>
      </c>
      <c r="AU141" s="245" t="s">
        <v>86</v>
      </c>
      <c r="AY141" s="138" t="s">
        <v>187</v>
      </c>
      <c r="BE141" s="246">
        <f>IF(N141="základní",J141,0)</f>
        <v>0</v>
      </c>
      <c r="BF141" s="246">
        <f>IF(N141="snížená",J141,0)</f>
        <v>0</v>
      </c>
      <c r="BG141" s="246">
        <f>IF(N141="zákl. přenesená",J141,0)</f>
        <v>0</v>
      </c>
      <c r="BH141" s="246">
        <f>IF(N141="sníž. přenesená",J141,0)</f>
        <v>0</v>
      </c>
      <c r="BI141" s="246">
        <f>IF(N141="nulová",J141,0)</f>
        <v>0</v>
      </c>
      <c r="BJ141" s="138" t="s">
        <v>84</v>
      </c>
      <c r="BK141" s="246">
        <f>ROUND(I141*H141,2)</f>
        <v>0</v>
      </c>
      <c r="BL141" s="138" t="s">
        <v>193</v>
      </c>
      <c r="BM141" s="245" t="s">
        <v>1574</v>
      </c>
    </row>
    <row r="142" spans="1:65" s="220" customFormat="1" ht="22.9" customHeight="1">
      <c r="B142" s="221"/>
      <c r="D142" s="222" t="s">
        <v>76</v>
      </c>
      <c r="E142" s="231" t="s">
        <v>225</v>
      </c>
      <c r="F142" s="231" t="s">
        <v>452</v>
      </c>
      <c r="J142" s="232">
        <f>BK142</f>
        <v>0</v>
      </c>
      <c r="L142" s="221"/>
      <c r="M142" s="225"/>
      <c r="N142" s="226"/>
      <c r="O142" s="226"/>
      <c r="P142" s="227">
        <f>SUM(P143:P146)</f>
        <v>0</v>
      </c>
      <c r="Q142" s="226"/>
      <c r="R142" s="227">
        <f>SUM(R143:R146)</f>
        <v>0.20839388</v>
      </c>
      <c r="S142" s="226"/>
      <c r="T142" s="228">
        <f>SUM(T143:T146)</f>
        <v>6.8932499999999992</v>
      </c>
      <c r="AR142" s="222" t="s">
        <v>84</v>
      </c>
      <c r="AT142" s="229" t="s">
        <v>76</v>
      </c>
      <c r="AU142" s="229" t="s">
        <v>84</v>
      </c>
      <c r="AY142" s="222" t="s">
        <v>187</v>
      </c>
      <c r="BK142" s="230">
        <f>SUM(BK143:BK146)</f>
        <v>0</v>
      </c>
    </row>
    <row r="143" spans="1:65" s="151" customFormat="1" ht="21.75" customHeight="1">
      <c r="A143" s="147"/>
      <c r="B143" s="148"/>
      <c r="C143" s="233" t="s">
        <v>233</v>
      </c>
      <c r="D143" s="233" t="s">
        <v>189</v>
      </c>
      <c r="E143" s="234" t="s">
        <v>454</v>
      </c>
      <c r="F143" s="235" t="s">
        <v>455</v>
      </c>
      <c r="G143" s="236" t="s">
        <v>192</v>
      </c>
      <c r="H143" s="237">
        <v>85.92</v>
      </c>
      <c r="I143" s="88"/>
      <c r="J143" s="238">
        <f>ROUND(I143*H143,2)</f>
        <v>0</v>
      </c>
      <c r="K143" s="239"/>
      <c r="L143" s="148"/>
      <c r="M143" s="240" t="s">
        <v>1</v>
      </c>
      <c r="N143" s="241" t="s">
        <v>42</v>
      </c>
      <c r="O143" s="242"/>
      <c r="P143" s="243">
        <f>O143*H143</f>
        <v>0</v>
      </c>
      <c r="Q143" s="243">
        <v>4.6999999999999999E-4</v>
      </c>
      <c r="R143" s="243">
        <f>Q143*H143</f>
        <v>4.0382399999999999E-2</v>
      </c>
      <c r="S143" s="243">
        <v>0</v>
      </c>
      <c r="T143" s="244">
        <f>S143*H143</f>
        <v>0</v>
      </c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R143" s="245" t="s">
        <v>193</v>
      </c>
      <c r="AT143" s="245" t="s">
        <v>189</v>
      </c>
      <c r="AU143" s="245" t="s">
        <v>86</v>
      </c>
      <c r="AY143" s="138" t="s">
        <v>187</v>
      </c>
      <c r="BE143" s="246">
        <f>IF(N143="základní",J143,0)</f>
        <v>0</v>
      </c>
      <c r="BF143" s="246">
        <f>IF(N143="snížená",J143,0)</f>
        <v>0</v>
      </c>
      <c r="BG143" s="246">
        <f>IF(N143="zákl. přenesená",J143,0)</f>
        <v>0</v>
      </c>
      <c r="BH143" s="246">
        <f>IF(N143="sníž. přenesená",J143,0)</f>
        <v>0</v>
      </c>
      <c r="BI143" s="246">
        <f>IF(N143="nulová",J143,0)</f>
        <v>0</v>
      </c>
      <c r="BJ143" s="138" t="s">
        <v>84</v>
      </c>
      <c r="BK143" s="246">
        <f>ROUND(I143*H143,2)</f>
        <v>0</v>
      </c>
      <c r="BL143" s="138" t="s">
        <v>193</v>
      </c>
      <c r="BM143" s="245" t="s">
        <v>1575</v>
      </c>
    </row>
    <row r="144" spans="1:65" s="151" customFormat="1" ht="21.75" customHeight="1">
      <c r="A144" s="147"/>
      <c r="B144" s="148"/>
      <c r="C144" s="233" t="s">
        <v>237</v>
      </c>
      <c r="D144" s="233" t="s">
        <v>189</v>
      </c>
      <c r="E144" s="234" t="s">
        <v>646</v>
      </c>
      <c r="F144" s="235" t="s">
        <v>647</v>
      </c>
      <c r="G144" s="236" t="s">
        <v>192</v>
      </c>
      <c r="H144" s="237">
        <v>91.91</v>
      </c>
      <c r="I144" s="88"/>
      <c r="J144" s="238">
        <f>ROUND(I144*H144,2)</f>
        <v>0</v>
      </c>
      <c r="K144" s="239"/>
      <c r="L144" s="148"/>
      <c r="M144" s="240" t="s">
        <v>1</v>
      </c>
      <c r="N144" s="241" t="s">
        <v>42</v>
      </c>
      <c r="O144" s="242"/>
      <c r="P144" s="243">
        <f>O144*H144</f>
        <v>0</v>
      </c>
      <c r="Q144" s="243">
        <v>1.58E-3</v>
      </c>
      <c r="R144" s="243">
        <f>Q144*H144</f>
        <v>0.14521780000000001</v>
      </c>
      <c r="S144" s="243">
        <v>0</v>
      </c>
      <c r="T144" s="244">
        <f>S144*H144</f>
        <v>0</v>
      </c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R144" s="245" t="s">
        <v>193</v>
      </c>
      <c r="AT144" s="245" t="s">
        <v>189</v>
      </c>
      <c r="AU144" s="245" t="s">
        <v>86</v>
      </c>
      <c r="AY144" s="138" t="s">
        <v>187</v>
      </c>
      <c r="BE144" s="246">
        <f>IF(N144="základní",J144,0)</f>
        <v>0</v>
      </c>
      <c r="BF144" s="246">
        <f>IF(N144="snížená",J144,0)</f>
        <v>0</v>
      </c>
      <c r="BG144" s="246">
        <f>IF(N144="zákl. přenesená",J144,0)</f>
        <v>0</v>
      </c>
      <c r="BH144" s="246">
        <f>IF(N144="sníž. přenesená",J144,0)</f>
        <v>0</v>
      </c>
      <c r="BI144" s="246">
        <f>IF(N144="nulová",J144,0)</f>
        <v>0</v>
      </c>
      <c r="BJ144" s="138" t="s">
        <v>84</v>
      </c>
      <c r="BK144" s="246">
        <f>ROUND(I144*H144,2)</f>
        <v>0</v>
      </c>
      <c r="BL144" s="138" t="s">
        <v>193</v>
      </c>
      <c r="BM144" s="245" t="s">
        <v>1576</v>
      </c>
    </row>
    <row r="145" spans="1:65" s="151" customFormat="1" ht="21.75" customHeight="1">
      <c r="A145" s="147"/>
      <c r="B145" s="148"/>
      <c r="C145" s="233" t="s">
        <v>241</v>
      </c>
      <c r="D145" s="233" t="s">
        <v>189</v>
      </c>
      <c r="E145" s="234" t="s">
        <v>614</v>
      </c>
      <c r="F145" s="235" t="s">
        <v>615</v>
      </c>
      <c r="G145" s="236" t="s">
        <v>192</v>
      </c>
      <c r="H145" s="237">
        <v>91.91</v>
      </c>
      <c r="I145" s="88"/>
      <c r="J145" s="238">
        <f>ROUND(I145*H145,2)</f>
        <v>0</v>
      </c>
      <c r="K145" s="239"/>
      <c r="L145" s="148"/>
      <c r="M145" s="240" t="s">
        <v>1</v>
      </c>
      <c r="N145" s="241" t="s">
        <v>42</v>
      </c>
      <c r="O145" s="242"/>
      <c r="P145" s="243">
        <f>O145*H145</f>
        <v>0</v>
      </c>
      <c r="Q145" s="243">
        <v>0</v>
      </c>
      <c r="R145" s="243">
        <f>Q145*H145</f>
        <v>0</v>
      </c>
      <c r="S145" s="243">
        <v>7.4999999999999997E-2</v>
      </c>
      <c r="T145" s="244">
        <f>S145*H145</f>
        <v>6.8932499999999992</v>
      </c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R145" s="245" t="s">
        <v>193</v>
      </c>
      <c r="AT145" s="245" t="s">
        <v>189</v>
      </c>
      <c r="AU145" s="245" t="s">
        <v>86</v>
      </c>
      <c r="AY145" s="138" t="s">
        <v>187</v>
      </c>
      <c r="BE145" s="246">
        <f>IF(N145="základní",J145,0)</f>
        <v>0</v>
      </c>
      <c r="BF145" s="246">
        <f>IF(N145="snížená",J145,0)</f>
        <v>0</v>
      </c>
      <c r="BG145" s="246">
        <f>IF(N145="zákl. přenesená",J145,0)</f>
        <v>0</v>
      </c>
      <c r="BH145" s="246">
        <f>IF(N145="sníž. přenesená",J145,0)</f>
        <v>0</v>
      </c>
      <c r="BI145" s="246">
        <f>IF(N145="nulová",J145,0)</f>
        <v>0</v>
      </c>
      <c r="BJ145" s="138" t="s">
        <v>84</v>
      </c>
      <c r="BK145" s="246">
        <f>ROUND(I145*H145,2)</f>
        <v>0</v>
      </c>
      <c r="BL145" s="138" t="s">
        <v>193</v>
      </c>
      <c r="BM145" s="245" t="s">
        <v>1577</v>
      </c>
    </row>
    <row r="146" spans="1:65" s="151" customFormat="1" ht="21.75" customHeight="1">
      <c r="A146" s="147"/>
      <c r="B146" s="148"/>
      <c r="C146" s="233" t="s">
        <v>245</v>
      </c>
      <c r="D146" s="233" t="s">
        <v>189</v>
      </c>
      <c r="E146" s="234" t="s">
        <v>1578</v>
      </c>
      <c r="F146" s="235" t="s">
        <v>1579</v>
      </c>
      <c r="G146" s="236" t="s">
        <v>296</v>
      </c>
      <c r="H146" s="237">
        <v>18.382000000000001</v>
      </c>
      <c r="I146" s="88"/>
      <c r="J146" s="238">
        <f>ROUND(I146*H146,2)</f>
        <v>0</v>
      </c>
      <c r="K146" s="239"/>
      <c r="L146" s="148"/>
      <c r="M146" s="240" t="s">
        <v>1</v>
      </c>
      <c r="N146" s="241" t="s">
        <v>42</v>
      </c>
      <c r="O146" s="242"/>
      <c r="P146" s="243">
        <f>O146*H146</f>
        <v>0</v>
      </c>
      <c r="Q146" s="243">
        <v>1.24E-3</v>
      </c>
      <c r="R146" s="243">
        <f>Q146*H146</f>
        <v>2.279368E-2</v>
      </c>
      <c r="S146" s="243">
        <v>0</v>
      </c>
      <c r="T146" s="244">
        <f>S146*H146</f>
        <v>0</v>
      </c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R146" s="245" t="s">
        <v>193</v>
      </c>
      <c r="AT146" s="245" t="s">
        <v>189</v>
      </c>
      <c r="AU146" s="245" t="s">
        <v>86</v>
      </c>
      <c r="AY146" s="138" t="s">
        <v>187</v>
      </c>
      <c r="BE146" s="246">
        <f>IF(N146="základní",J146,0)</f>
        <v>0</v>
      </c>
      <c r="BF146" s="246">
        <f>IF(N146="snížená",J146,0)</f>
        <v>0</v>
      </c>
      <c r="BG146" s="246">
        <f>IF(N146="zákl. přenesená",J146,0)</f>
        <v>0</v>
      </c>
      <c r="BH146" s="246">
        <f>IF(N146="sníž. přenesená",J146,0)</f>
        <v>0</v>
      </c>
      <c r="BI146" s="246">
        <f>IF(N146="nulová",J146,0)</f>
        <v>0</v>
      </c>
      <c r="BJ146" s="138" t="s">
        <v>84</v>
      </c>
      <c r="BK146" s="246">
        <f>ROUND(I146*H146,2)</f>
        <v>0</v>
      </c>
      <c r="BL146" s="138" t="s">
        <v>193</v>
      </c>
      <c r="BM146" s="245" t="s">
        <v>1580</v>
      </c>
    </row>
    <row r="147" spans="1:65" s="220" customFormat="1" ht="22.9" customHeight="1">
      <c r="B147" s="221"/>
      <c r="D147" s="222" t="s">
        <v>76</v>
      </c>
      <c r="E147" s="231" t="s">
        <v>670</v>
      </c>
      <c r="F147" s="231" t="s">
        <v>671</v>
      </c>
      <c r="J147" s="232">
        <f>BK147</f>
        <v>0</v>
      </c>
      <c r="L147" s="221"/>
      <c r="M147" s="225"/>
      <c r="N147" s="226"/>
      <c r="O147" s="226"/>
      <c r="P147" s="227">
        <f>SUM(P148:P152)</f>
        <v>0</v>
      </c>
      <c r="Q147" s="226"/>
      <c r="R147" s="227">
        <f>SUM(R148:R152)</f>
        <v>0</v>
      </c>
      <c r="S147" s="226"/>
      <c r="T147" s="228">
        <f>SUM(T148:T152)</f>
        <v>0</v>
      </c>
      <c r="AR147" s="222" t="s">
        <v>84</v>
      </c>
      <c r="AT147" s="229" t="s">
        <v>76</v>
      </c>
      <c r="AU147" s="229" t="s">
        <v>84</v>
      </c>
      <c r="AY147" s="222" t="s">
        <v>187</v>
      </c>
      <c r="BK147" s="230">
        <f>SUM(BK148:BK152)</f>
        <v>0</v>
      </c>
    </row>
    <row r="148" spans="1:65" s="151" customFormat="1" ht="33" customHeight="1">
      <c r="A148" s="147"/>
      <c r="B148" s="148"/>
      <c r="C148" s="233" t="s">
        <v>8</v>
      </c>
      <c r="D148" s="233" t="s">
        <v>189</v>
      </c>
      <c r="E148" s="234" t="s">
        <v>1581</v>
      </c>
      <c r="F148" s="235" t="s">
        <v>1582</v>
      </c>
      <c r="G148" s="236" t="s">
        <v>205</v>
      </c>
      <c r="H148" s="237">
        <v>7.3070000000000004</v>
      </c>
      <c r="I148" s="88"/>
      <c r="J148" s="238">
        <f>ROUND(I148*H148,2)</f>
        <v>0</v>
      </c>
      <c r="K148" s="239"/>
      <c r="L148" s="148"/>
      <c r="M148" s="240" t="s">
        <v>1</v>
      </c>
      <c r="N148" s="241" t="s">
        <v>42</v>
      </c>
      <c r="O148" s="242"/>
      <c r="P148" s="243">
        <f>O148*H148</f>
        <v>0</v>
      </c>
      <c r="Q148" s="243">
        <v>0</v>
      </c>
      <c r="R148" s="243">
        <f>Q148*H148</f>
        <v>0</v>
      </c>
      <c r="S148" s="243">
        <v>0</v>
      </c>
      <c r="T148" s="244">
        <f>S148*H148</f>
        <v>0</v>
      </c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  <c r="AR148" s="245" t="s">
        <v>193</v>
      </c>
      <c r="AT148" s="245" t="s">
        <v>189</v>
      </c>
      <c r="AU148" s="245" t="s">
        <v>86</v>
      </c>
      <c r="AY148" s="138" t="s">
        <v>187</v>
      </c>
      <c r="BE148" s="246">
        <f>IF(N148="základní",J148,0)</f>
        <v>0</v>
      </c>
      <c r="BF148" s="246">
        <f>IF(N148="snížená",J148,0)</f>
        <v>0</v>
      </c>
      <c r="BG148" s="246">
        <f>IF(N148="zákl. přenesená",J148,0)</f>
        <v>0</v>
      </c>
      <c r="BH148" s="246">
        <f>IF(N148="sníž. přenesená",J148,0)</f>
        <v>0</v>
      </c>
      <c r="BI148" s="246">
        <f>IF(N148="nulová",J148,0)</f>
        <v>0</v>
      </c>
      <c r="BJ148" s="138" t="s">
        <v>84</v>
      </c>
      <c r="BK148" s="246">
        <f>ROUND(I148*H148,2)</f>
        <v>0</v>
      </c>
      <c r="BL148" s="138" t="s">
        <v>193</v>
      </c>
      <c r="BM148" s="245" t="s">
        <v>1583</v>
      </c>
    </row>
    <row r="149" spans="1:65" s="151" customFormat="1" ht="21.75" customHeight="1">
      <c r="A149" s="147"/>
      <c r="B149" s="148"/>
      <c r="C149" s="233" t="s">
        <v>252</v>
      </c>
      <c r="D149" s="233" t="s">
        <v>189</v>
      </c>
      <c r="E149" s="234" t="s">
        <v>677</v>
      </c>
      <c r="F149" s="235" t="s">
        <v>678</v>
      </c>
      <c r="G149" s="236" t="s">
        <v>205</v>
      </c>
      <c r="H149" s="237">
        <v>7.3070000000000004</v>
      </c>
      <c r="I149" s="88"/>
      <c r="J149" s="238">
        <f>ROUND(I149*H149,2)</f>
        <v>0</v>
      </c>
      <c r="K149" s="239"/>
      <c r="L149" s="148"/>
      <c r="M149" s="240" t="s">
        <v>1</v>
      </c>
      <c r="N149" s="241" t="s">
        <v>42</v>
      </c>
      <c r="O149" s="242"/>
      <c r="P149" s="243">
        <f>O149*H149</f>
        <v>0</v>
      </c>
      <c r="Q149" s="243">
        <v>0</v>
      </c>
      <c r="R149" s="243">
        <f>Q149*H149</f>
        <v>0</v>
      </c>
      <c r="S149" s="243">
        <v>0</v>
      </c>
      <c r="T149" s="244">
        <f>S149*H149</f>
        <v>0</v>
      </c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R149" s="245" t="s">
        <v>193</v>
      </c>
      <c r="AT149" s="245" t="s">
        <v>189</v>
      </c>
      <c r="AU149" s="245" t="s">
        <v>86</v>
      </c>
      <c r="AY149" s="138" t="s">
        <v>187</v>
      </c>
      <c r="BE149" s="246">
        <f>IF(N149="základní",J149,0)</f>
        <v>0</v>
      </c>
      <c r="BF149" s="246">
        <f>IF(N149="snížená",J149,0)</f>
        <v>0</v>
      </c>
      <c r="BG149" s="246">
        <f>IF(N149="zákl. přenesená",J149,0)</f>
        <v>0</v>
      </c>
      <c r="BH149" s="246">
        <f>IF(N149="sníž. přenesená",J149,0)</f>
        <v>0</v>
      </c>
      <c r="BI149" s="246">
        <f>IF(N149="nulová",J149,0)</f>
        <v>0</v>
      </c>
      <c r="BJ149" s="138" t="s">
        <v>84</v>
      </c>
      <c r="BK149" s="246">
        <f>ROUND(I149*H149,2)</f>
        <v>0</v>
      </c>
      <c r="BL149" s="138" t="s">
        <v>193</v>
      </c>
      <c r="BM149" s="245" t="s">
        <v>1584</v>
      </c>
    </row>
    <row r="150" spans="1:65" s="151" customFormat="1" ht="21.75" customHeight="1">
      <c r="A150" s="147"/>
      <c r="B150" s="148"/>
      <c r="C150" s="233" t="s">
        <v>256</v>
      </c>
      <c r="D150" s="233" t="s">
        <v>189</v>
      </c>
      <c r="E150" s="234" t="s">
        <v>681</v>
      </c>
      <c r="F150" s="235" t="s">
        <v>682</v>
      </c>
      <c r="G150" s="236" t="s">
        <v>205</v>
      </c>
      <c r="H150" s="237">
        <v>65.763000000000005</v>
      </c>
      <c r="I150" s="88"/>
      <c r="J150" s="238">
        <f>ROUND(I150*H150,2)</f>
        <v>0</v>
      </c>
      <c r="K150" s="239"/>
      <c r="L150" s="148"/>
      <c r="M150" s="240" t="s">
        <v>1</v>
      </c>
      <c r="N150" s="241" t="s">
        <v>42</v>
      </c>
      <c r="O150" s="242"/>
      <c r="P150" s="243">
        <f>O150*H150</f>
        <v>0</v>
      </c>
      <c r="Q150" s="243">
        <v>0</v>
      </c>
      <c r="R150" s="243">
        <f>Q150*H150</f>
        <v>0</v>
      </c>
      <c r="S150" s="243">
        <v>0</v>
      </c>
      <c r="T150" s="244">
        <f>S150*H150</f>
        <v>0</v>
      </c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R150" s="245" t="s">
        <v>193</v>
      </c>
      <c r="AT150" s="245" t="s">
        <v>189</v>
      </c>
      <c r="AU150" s="245" t="s">
        <v>86</v>
      </c>
      <c r="AY150" s="138" t="s">
        <v>187</v>
      </c>
      <c r="BE150" s="246">
        <f>IF(N150="základní",J150,0)</f>
        <v>0</v>
      </c>
      <c r="BF150" s="246">
        <f>IF(N150="snížená",J150,0)</f>
        <v>0</v>
      </c>
      <c r="BG150" s="246">
        <f>IF(N150="zákl. přenesená",J150,0)</f>
        <v>0</v>
      </c>
      <c r="BH150" s="246">
        <f>IF(N150="sníž. přenesená",J150,0)</f>
        <v>0</v>
      </c>
      <c r="BI150" s="246">
        <f>IF(N150="nulová",J150,0)</f>
        <v>0</v>
      </c>
      <c r="BJ150" s="138" t="s">
        <v>84</v>
      </c>
      <c r="BK150" s="246">
        <f>ROUND(I150*H150,2)</f>
        <v>0</v>
      </c>
      <c r="BL150" s="138" t="s">
        <v>193</v>
      </c>
      <c r="BM150" s="245" t="s">
        <v>1585</v>
      </c>
    </row>
    <row r="151" spans="1:65" s="151" customFormat="1" ht="33" customHeight="1">
      <c r="A151" s="147"/>
      <c r="B151" s="148"/>
      <c r="C151" s="233" t="s">
        <v>260</v>
      </c>
      <c r="D151" s="233" t="s">
        <v>189</v>
      </c>
      <c r="E151" s="234" t="s">
        <v>705</v>
      </c>
      <c r="F151" s="235" t="s">
        <v>706</v>
      </c>
      <c r="G151" s="236" t="s">
        <v>205</v>
      </c>
      <c r="H151" s="237">
        <v>0.41399999999999998</v>
      </c>
      <c r="I151" s="88"/>
      <c r="J151" s="238">
        <f>ROUND(I151*H151,2)</f>
        <v>0</v>
      </c>
      <c r="K151" s="239"/>
      <c r="L151" s="148"/>
      <c r="M151" s="240" t="s">
        <v>1</v>
      </c>
      <c r="N151" s="241" t="s">
        <v>42</v>
      </c>
      <c r="O151" s="242"/>
      <c r="P151" s="243">
        <f>O151*H151</f>
        <v>0</v>
      </c>
      <c r="Q151" s="243">
        <v>0</v>
      </c>
      <c r="R151" s="243">
        <f>Q151*H151</f>
        <v>0</v>
      </c>
      <c r="S151" s="243">
        <v>0</v>
      </c>
      <c r="T151" s="244">
        <f>S151*H151</f>
        <v>0</v>
      </c>
      <c r="U151" s="147"/>
      <c r="V151" s="147"/>
      <c r="W151" s="147"/>
      <c r="X151" s="147"/>
      <c r="Y151" s="147"/>
      <c r="Z151" s="147"/>
      <c r="AA151" s="147"/>
      <c r="AB151" s="147"/>
      <c r="AC151" s="147"/>
      <c r="AD151" s="147"/>
      <c r="AE151" s="147"/>
      <c r="AR151" s="245" t="s">
        <v>193</v>
      </c>
      <c r="AT151" s="245" t="s">
        <v>189</v>
      </c>
      <c r="AU151" s="245" t="s">
        <v>86</v>
      </c>
      <c r="AY151" s="138" t="s">
        <v>187</v>
      </c>
      <c r="BE151" s="246">
        <f>IF(N151="základní",J151,0)</f>
        <v>0</v>
      </c>
      <c r="BF151" s="246">
        <f>IF(N151="snížená",J151,0)</f>
        <v>0</v>
      </c>
      <c r="BG151" s="246">
        <f>IF(N151="zákl. přenesená",J151,0)</f>
        <v>0</v>
      </c>
      <c r="BH151" s="246">
        <f>IF(N151="sníž. přenesená",J151,0)</f>
        <v>0</v>
      </c>
      <c r="BI151" s="246">
        <f>IF(N151="nulová",J151,0)</f>
        <v>0</v>
      </c>
      <c r="BJ151" s="138" t="s">
        <v>84</v>
      </c>
      <c r="BK151" s="246">
        <f>ROUND(I151*H151,2)</f>
        <v>0</v>
      </c>
      <c r="BL151" s="138" t="s">
        <v>193</v>
      </c>
      <c r="BM151" s="245" t="s">
        <v>1586</v>
      </c>
    </row>
    <row r="152" spans="1:65" s="151" customFormat="1" ht="33" customHeight="1">
      <c r="A152" s="147"/>
      <c r="B152" s="148"/>
      <c r="C152" s="233" t="s">
        <v>265</v>
      </c>
      <c r="D152" s="233" t="s">
        <v>189</v>
      </c>
      <c r="E152" s="234" t="s">
        <v>709</v>
      </c>
      <c r="F152" s="235" t="s">
        <v>710</v>
      </c>
      <c r="G152" s="236" t="s">
        <v>205</v>
      </c>
      <c r="H152" s="237">
        <v>6.8929999999999998</v>
      </c>
      <c r="I152" s="88"/>
      <c r="J152" s="238">
        <f>ROUND(I152*H152,2)</f>
        <v>0</v>
      </c>
      <c r="K152" s="239"/>
      <c r="L152" s="148"/>
      <c r="M152" s="240" t="s">
        <v>1</v>
      </c>
      <c r="N152" s="241" t="s">
        <v>42</v>
      </c>
      <c r="O152" s="242"/>
      <c r="P152" s="243">
        <f>O152*H152</f>
        <v>0</v>
      </c>
      <c r="Q152" s="243">
        <v>0</v>
      </c>
      <c r="R152" s="243">
        <f>Q152*H152</f>
        <v>0</v>
      </c>
      <c r="S152" s="243">
        <v>0</v>
      </c>
      <c r="T152" s="244">
        <f>S152*H152</f>
        <v>0</v>
      </c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47"/>
      <c r="AE152" s="147"/>
      <c r="AR152" s="245" t="s">
        <v>193</v>
      </c>
      <c r="AT152" s="245" t="s">
        <v>189</v>
      </c>
      <c r="AU152" s="245" t="s">
        <v>86</v>
      </c>
      <c r="AY152" s="138" t="s">
        <v>187</v>
      </c>
      <c r="BE152" s="246">
        <f>IF(N152="základní",J152,0)</f>
        <v>0</v>
      </c>
      <c r="BF152" s="246">
        <f>IF(N152="snížená",J152,0)</f>
        <v>0</v>
      </c>
      <c r="BG152" s="246">
        <f>IF(N152="zákl. přenesená",J152,0)</f>
        <v>0</v>
      </c>
      <c r="BH152" s="246">
        <f>IF(N152="sníž. přenesená",J152,0)</f>
        <v>0</v>
      </c>
      <c r="BI152" s="246">
        <f>IF(N152="nulová",J152,0)</f>
        <v>0</v>
      </c>
      <c r="BJ152" s="138" t="s">
        <v>84</v>
      </c>
      <c r="BK152" s="246">
        <f>ROUND(I152*H152,2)</f>
        <v>0</v>
      </c>
      <c r="BL152" s="138" t="s">
        <v>193</v>
      </c>
      <c r="BM152" s="245" t="s">
        <v>1587</v>
      </c>
    </row>
    <row r="153" spans="1:65" s="220" customFormat="1" ht="22.9" customHeight="1">
      <c r="B153" s="221"/>
      <c r="D153" s="222" t="s">
        <v>76</v>
      </c>
      <c r="E153" s="231" t="s">
        <v>716</v>
      </c>
      <c r="F153" s="231" t="s">
        <v>717</v>
      </c>
      <c r="J153" s="232">
        <f>BK153</f>
        <v>0</v>
      </c>
      <c r="L153" s="221"/>
      <c r="M153" s="225"/>
      <c r="N153" s="226"/>
      <c r="O153" s="226"/>
      <c r="P153" s="227">
        <f>P154</f>
        <v>0</v>
      </c>
      <c r="Q153" s="226"/>
      <c r="R153" s="227">
        <f>R154</f>
        <v>0</v>
      </c>
      <c r="S153" s="226"/>
      <c r="T153" s="228">
        <f>T154</f>
        <v>0</v>
      </c>
      <c r="AR153" s="222" t="s">
        <v>84</v>
      </c>
      <c r="AT153" s="229" t="s">
        <v>76</v>
      </c>
      <c r="AU153" s="229" t="s">
        <v>84</v>
      </c>
      <c r="AY153" s="222" t="s">
        <v>187</v>
      </c>
      <c r="BK153" s="230">
        <f>BK154</f>
        <v>0</v>
      </c>
    </row>
    <row r="154" spans="1:65" s="151" customFormat="1" ht="16.5" customHeight="1">
      <c r="A154" s="147"/>
      <c r="B154" s="148"/>
      <c r="C154" s="233" t="s">
        <v>269</v>
      </c>
      <c r="D154" s="233" t="s">
        <v>189</v>
      </c>
      <c r="E154" s="234" t="s">
        <v>719</v>
      </c>
      <c r="F154" s="235" t="s">
        <v>720</v>
      </c>
      <c r="G154" s="236" t="s">
        <v>205</v>
      </c>
      <c r="H154" s="237">
        <v>25.687999999999999</v>
      </c>
      <c r="I154" s="88"/>
      <c r="J154" s="238">
        <f>ROUND(I154*H154,2)</f>
        <v>0</v>
      </c>
      <c r="K154" s="239"/>
      <c r="L154" s="148"/>
      <c r="M154" s="240" t="s">
        <v>1</v>
      </c>
      <c r="N154" s="241" t="s">
        <v>42</v>
      </c>
      <c r="O154" s="242"/>
      <c r="P154" s="243">
        <f>O154*H154</f>
        <v>0</v>
      </c>
      <c r="Q154" s="243">
        <v>0</v>
      </c>
      <c r="R154" s="243">
        <f>Q154*H154</f>
        <v>0</v>
      </c>
      <c r="S154" s="243">
        <v>0</v>
      </c>
      <c r="T154" s="244">
        <f>S154*H154</f>
        <v>0</v>
      </c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R154" s="245" t="s">
        <v>193</v>
      </c>
      <c r="AT154" s="245" t="s">
        <v>189</v>
      </c>
      <c r="AU154" s="245" t="s">
        <v>86</v>
      </c>
      <c r="AY154" s="138" t="s">
        <v>187</v>
      </c>
      <c r="BE154" s="246">
        <f>IF(N154="základní",J154,0)</f>
        <v>0</v>
      </c>
      <c r="BF154" s="246">
        <f>IF(N154="snížená",J154,0)</f>
        <v>0</v>
      </c>
      <c r="BG154" s="246">
        <f>IF(N154="zákl. přenesená",J154,0)</f>
        <v>0</v>
      </c>
      <c r="BH154" s="246">
        <f>IF(N154="sníž. přenesená",J154,0)</f>
        <v>0</v>
      </c>
      <c r="BI154" s="246">
        <f>IF(N154="nulová",J154,0)</f>
        <v>0</v>
      </c>
      <c r="BJ154" s="138" t="s">
        <v>84</v>
      </c>
      <c r="BK154" s="246">
        <f>ROUND(I154*H154,2)</f>
        <v>0</v>
      </c>
      <c r="BL154" s="138" t="s">
        <v>193</v>
      </c>
      <c r="BM154" s="245" t="s">
        <v>1588</v>
      </c>
    </row>
    <row r="155" spans="1:65" s="220" customFormat="1" ht="25.9" customHeight="1">
      <c r="B155" s="221"/>
      <c r="D155" s="222" t="s">
        <v>76</v>
      </c>
      <c r="E155" s="223" t="s">
        <v>722</v>
      </c>
      <c r="F155" s="223" t="s">
        <v>723</v>
      </c>
      <c r="J155" s="224">
        <f>BK155</f>
        <v>0</v>
      </c>
      <c r="L155" s="221"/>
      <c r="M155" s="225"/>
      <c r="N155" s="226"/>
      <c r="O155" s="226"/>
      <c r="P155" s="227">
        <f>P156</f>
        <v>0</v>
      </c>
      <c r="Q155" s="226"/>
      <c r="R155" s="227">
        <f>R156</f>
        <v>1.3401095999999999</v>
      </c>
      <c r="S155" s="226"/>
      <c r="T155" s="228">
        <f>T156</f>
        <v>0.41359499999999993</v>
      </c>
      <c r="AR155" s="222" t="s">
        <v>86</v>
      </c>
      <c r="AT155" s="229" t="s">
        <v>76</v>
      </c>
      <c r="AU155" s="229" t="s">
        <v>77</v>
      </c>
      <c r="AY155" s="222" t="s">
        <v>187</v>
      </c>
      <c r="BK155" s="230">
        <f>BK156</f>
        <v>0</v>
      </c>
    </row>
    <row r="156" spans="1:65" s="220" customFormat="1" ht="22.9" customHeight="1">
      <c r="B156" s="221"/>
      <c r="D156" s="222" t="s">
        <v>76</v>
      </c>
      <c r="E156" s="231" t="s">
        <v>724</v>
      </c>
      <c r="F156" s="231" t="s">
        <v>725</v>
      </c>
      <c r="J156" s="232">
        <f>BK156</f>
        <v>0</v>
      </c>
      <c r="L156" s="221"/>
      <c r="M156" s="225"/>
      <c r="N156" s="226"/>
      <c r="O156" s="226"/>
      <c r="P156" s="227">
        <f>SUM(P157:P164)</f>
        <v>0</v>
      </c>
      <c r="Q156" s="226"/>
      <c r="R156" s="227">
        <f>SUM(R157:R164)</f>
        <v>1.3401095999999999</v>
      </c>
      <c r="S156" s="226"/>
      <c r="T156" s="228">
        <f>SUM(T157:T164)</f>
        <v>0.41359499999999993</v>
      </c>
      <c r="AR156" s="222" t="s">
        <v>86</v>
      </c>
      <c r="AT156" s="229" t="s">
        <v>76</v>
      </c>
      <c r="AU156" s="229" t="s">
        <v>84</v>
      </c>
      <c r="AY156" s="222" t="s">
        <v>187</v>
      </c>
      <c r="BK156" s="230">
        <f>SUM(BK157:BK164)</f>
        <v>0</v>
      </c>
    </row>
    <row r="157" spans="1:65" s="151" customFormat="1" ht="21.75" customHeight="1">
      <c r="A157" s="147"/>
      <c r="B157" s="148"/>
      <c r="C157" s="233" t="s">
        <v>7</v>
      </c>
      <c r="D157" s="233" t="s">
        <v>189</v>
      </c>
      <c r="E157" s="234" t="s">
        <v>1589</v>
      </c>
      <c r="F157" s="235" t="s">
        <v>1590</v>
      </c>
      <c r="G157" s="236" t="s">
        <v>192</v>
      </c>
      <c r="H157" s="237">
        <v>91.91</v>
      </c>
      <c r="I157" s="88"/>
      <c r="J157" s="238">
        <f t="shared" ref="J157:J164" si="10">ROUND(I157*H157,2)</f>
        <v>0</v>
      </c>
      <c r="K157" s="239"/>
      <c r="L157" s="148"/>
      <c r="M157" s="240" t="s">
        <v>1</v>
      </c>
      <c r="N157" s="241" t="s">
        <v>42</v>
      </c>
      <c r="O157" s="242"/>
      <c r="P157" s="243">
        <f t="shared" ref="P157:P164" si="11">O157*H157</f>
        <v>0</v>
      </c>
      <c r="Q157" s="243">
        <v>0</v>
      </c>
      <c r="R157" s="243">
        <f t="shared" ref="R157:R164" si="12">Q157*H157</f>
        <v>0</v>
      </c>
      <c r="S157" s="243">
        <v>0</v>
      </c>
      <c r="T157" s="244">
        <f t="shared" ref="T157:T164" si="13">S157*H157</f>
        <v>0</v>
      </c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  <c r="AE157" s="147"/>
      <c r="AR157" s="245" t="s">
        <v>252</v>
      </c>
      <c r="AT157" s="245" t="s">
        <v>189</v>
      </c>
      <c r="AU157" s="245" t="s">
        <v>86</v>
      </c>
      <c r="AY157" s="138" t="s">
        <v>187</v>
      </c>
      <c r="BE157" s="246">
        <f t="shared" ref="BE157:BE164" si="14">IF(N157="základní",J157,0)</f>
        <v>0</v>
      </c>
      <c r="BF157" s="246">
        <f t="shared" ref="BF157:BF164" si="15">IF(N157="snížená",J157,0)</f>
        <v>0</v>
      </c>
      <c r="BG157" s="246">
        <f t="shared" ref="BG157:BG164" si="16">IF(N157="zákl. přenesená",J157,0)</f>
        <v>0</v>
      </c>
      <c r="BH157" s="246">
        <f t="shared" ref="BH157:BH164" si="17">IF(N157="sníž. přenesená",J157,0)</f>
        <v>0</v>
      </c>
      <c r="BI157" s="246">
        <f t="shared" ref="BI157:BI164" si="18">IF(N157="nulová",J157,0)</f>
        <v>0</v>
      </c>
      <c r="BJ157" s="138" t="s">
        <v>84</v>
      </c>
      <c r="BK157" s="246">
        <f t="shared" ref="BK157:BK164" si="19">ROUND(I157*H157,2)</f>
        <v>0</v>
      </c>
      <c r="BL157" s="138" t="s">
        <v>252</v>
      </c>
      <c r="BM157" s="245" t="s">
        <v>1591</v>
      </c>
    </row>
    <row r="158" spans="1:65" s="151" customFormat="1" ht="16.5" customHeight="1">
      <c r="A158" s="147"/>
      <c r="B158" s="148"/>
      <c r="C158" s="247" t="s">
        <v>276</v>
      </c>
      <c r="D158" s="247" t="s">
        <v>216</v>
      </c>
      <c r="E158" s="248" t="s">
        <v>1394</v>
      </c>
      <c r="F158" s="249" t="s">
        <v>1395</v>
      </c>
      <c r="G158" s="250" t="s">
        <v>205</v>
      </c>
      <c r="H158" s="251">
        <v>3.2000000000000001E-2</v>
      </c>
      <c r="I158" s="89"/>
      <c r="J158" s="252">
        <f t="shared" si="10"/>
        <v>0</v>
      </c>
      <c r="K158" s="253"/>
      <c r="L158" s="254"/>
      <c r="M158" s="255" t="s">
        <v>1</v>
      </c>
      <c r="N158" s="256" t="s">
        <v>42</v>
      </c>
      <c r="O158" s="242"/>
      <c r="P158" s="243">
        <f t="shared" si="11"/>
        <v>0</v>
      </c>
      <c r="Q158" s="243">
        <v>1</v>
      </c>
      <c r="R158" s="243">
        <f t="shared" si="12"/>
        <v>3.2000000000000001E-2</v>
      </c>
      <c r="S158" s="243">
        <v>0</v>
      </c>
      <c r="T158" s="244">
        <f t="shared" si="13"/>
        <v>0</v>
      </c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  <c r="AE158" s="147"/>
      <c r="AR158" s="245" t="s">
        <v>319</v>
      </c>
      <c r="AT158" s="245" t="s">
        <v>216</v>
      </c>
      <c r="AU158" s="245" t="s">
        <v>86</v>
      </c>
      <c r="AY158" s="138" t="s">
        <v>187</v>
      </c>
      <c r="BE158" s="246">
        <f t="shared" si="14"/>
        <v>0</v>
      </c>
      <c r="BF158" s="246">
        <f t="shared" si="15"/>
        <v>0</v>
      </c>
      <c r="BG158" s="246">
        <f t="shared" si="16"/>
        <v>0</v>
      </c>
      <c r="BH158" s="246">
        <f t="shared" si="17"/>
        <v>0</v>
      </c>
      <c r="BI158" s="246">
        <f t="shared" si="18"/>
        <v>0</v>
      </c>
      <c r="BJ158" s="138" t="s">
        <v>84</v>
      </c>
      <c r="BK158" s="246">
        <f t="shared" si="19"/>
        <v>0</v>
      </c>
      <c r="BL158" s="138" t="s">
        <v>252</v>
      </c>
      <c r="BM158" s="245" t="s">
        <v>1592</v>
      </c>
    </row>
    <row r="159" spans="1:65" s="151" customFormat="1" ht="16.5" customHeight="1">
      <c r="A159" s="147"/>
      <c r="B159" s="148"/>
      <c r="C159" s="233" t="s">
        <v>281</v>
      </c>
      <c r="D159" s="233" t="s">
        <v>189</v>
      </c>
      <c r="E159" s="234" t="s">
        <v>1593</v>
      </c>
      <c r="F159" s="235" t="s">
        <v>1594</v>
      </c>
      <c r="G159" s="236" t="s">
        <v>192</v>
      </c>
      <c r="H159" s="237">
        <v>91.91</v>
      </c>
      <c r="I159" s="88"/>
      <c r="J159" s="238">
        <f t="shared" si="10"/>
        <v>0</v>
      </c>
      <c r="K159" s="239"/>
      <c r="L159" s="148"/>
      <c r="M159" s="240" t="s">
        <v>1</v>
      </c>
      <c r="N159" s="241" t="s">
        <v>42</v>
      </c>
      <c r="O159" s="242"/>
      <c r="P159" s="243">
        <f t="shared" si="11"/>
        <v>0</v>
      </c>
      <c r="Q159" s="243">
        <v>0</v>
      </c>
      <c r="R159" s="243">
        <f t="shared" si="12"/>
        <v>0</v>
      </c>
      <c r="S159" s="243">
        <v>4.4999999999999997E-3</v>
      </c>
      <c r="T159" s="244">
        <f t="shared" si="13"/>
        <v>0.41359499999999993</v>
      </c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R159" s="245" t="s">
        <v>252</v>
      </c>
      <c r="AT159" s="245" t="s">
        <v>189</v>
      </c>
      <c r="AU159" s="245" t="s">
        <v>86</v>
      </c>
      <c r="AY159" s="138" t="s">
        <v>187</v>
      </c>
      <c r="BE159" s="246">
        <f t="shared" si="14"/>
        <v>0</v>
      </c>
      <c r="BF159" s="246">
        <f t="shared" si="15"/>
        <v>0</v>
      </c>
      <c r="BG159" s="246">
        <f t="shared" si="16"/>
        <v>0</v>
      </c>
      <c r="BH159" s="246">
        <f t="shared" si="17"/>
        <v>0</v>
      </c>
      <c r="BI159" s="246">
        <f t="shared" si="18"/>
        <v>0</v>
      </c>
      <c r="BJ159" s="138" t="s">
        <v>84</v>
      </c>
      <c r="BK159" s="246">
        <f t="shared" si="19"/>
        <v>0</v>
      </c>
      <c r="BL159" s="138" t="s">
        <v>252</v>
      </c>
      <c r="BM159" s="245" t="s">
        <v>1595</v>
      </c>
    </row>
    <row r="160" spans="1:65" s="151" customFormat="1" ht="21.75" customHeight="1">
      <c r="A160" s="147"/>
      <c r="B160" s="148"/>
      <c r="C160" s="233" t="s">
        <v>285</v>
      </c>
      <c r="D160" s="233" t="s">
        <v>189</v>
      </c>
      <c r="E160" s="234" t="s">
        <v>1596</v>
      </c>
      <c r="F160" s="235" t="s">
        <v>1597</v>
      </c>
      <c r="G160" s="236" t="s">
        <v>192</v>
      </c>
      <c r="H160" s="237">
        <v>91.91</v>
      </c>
      <c r="I160" s="88"/>
      <c r="J160" s="238">
        <f t="shared" si="10"/>
        <v>0</v>
      </c>
      <c r="K160" s="239"/>
      <c r="L160" s="148"/>
      <c r="M160" s="240" t="s">
        <v>1</v>
      </c>
      <c r="N160" s="241" t="s">
        <v>42</v>
      </c>
      <c r="O160" s="242"/>
      <c r="P160" s="243">
        <f t="shared" si="11"/>
        <v>0</v>
      </c>
      <c r="Q160" s="243">
        <v>4.0000000000000002E-4</v>
      </c>
      <c r="R160" s="243">
        <f t="shared" si="12"/>
        <v>3.6763999999999998E-2</v>
      </c>
      <c r="S160" s="243">
        <v>0</v>
      </c>
      <c r="T160" s="244">
        <f t="shared" si="13"/>
        <v>0</v>
      </c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  <c r="AR160" s="245" t="s">
        <v>252</v>
      </c>
      <c r="AT160" s="245" t="s">
        <v>189</v>
      </c>
      <c r="AU160" s="245" t="s">
        <v>86</v>
      </c>
      <c r="AY160" s="138" t="s">
        <v>187</v>
      </c>
      <c r="BE160" s="246">
        <f t="shared" si="14"/>
        <v>0</v>
      </c>
      <c r="BF160" s="246">
        <f t="shared" si="15"/>
        <v>0</v>
      </c>
      <c r="BG160" s="246">
        <f t="shared" si="16"/>
        <v>0</v>
      </c>
      <c r="BH160" s="246">
        <f t="shared" si="17"/>
        <v>0</v>
      </c>
      <c r="BI160" s="246">
        <f t="shared" si="18"/>
        <v>0</v>
      </c>
      <c r="BJ160" s="138" t="s">
        <v>84</v>
      </c>
      <c r="BK160" s="246">
        <f t="shared" si="19"/>
        <v>0</v>
      </c>
      <c r="BL160" s="138" t="s">
        <v>252</v>
      </c>
      <c r="BM160" s="245" t="s">
        <v>1598</v>
      </c>
    </row>
    <row r="161" spans="1:65" s="151" customFormat="1" ht="44.25" customHeight="1">
      <c r="A161" s="147"/>
      <c r="B161" s="148"/>
      <c r="C161" s="247" t="s">
        <v>289</v>
      </c>
      <c r="D161" s="247" t="s">
        <v>216</v>
      </c>
      <c r="E161" s="248" t="s">
        <v>1599</v>
      </c>
      <c r="F161" s="249" t="s">
        <v>1600</v>
      </c>
      <c r="G161" s="250" t="s">
        <v>192</v>
      </c>
      <c r="H161" s="251">
        <v>220.584</v>
      </c>
      <c r="I161" s="89"/>
      <c r="J161" s="252">
        <f t="shared" si="10"/>
        <v>0</v>
      </c>
      <c r="K161" s="253"/>
      <c r="L161" s="254"/>
      <c r="M161" s="255" t="s">
        <v>1</v>
      </c>
      <c r="N161" s="256" t="s">
        <v>42</v>
      </c>
      <c r="O161" s="242"/>
      <c r="P161" s="243">
        <f t="shared" si="11"/>
        <v>0</v>
      </c>
      <c r="Q161" s="243">
        <v>5.4000000000000003E-3</v>
      </c>
      <c r="R161" s="243">
        <f t="shared" si="12"/>
        <v>1.1911536</v>
      </c>
      <c r="S161" s="243">
        <v>0</v>
      </c>
      <c r="T161" s="244">
        <f t="shared" si="13"/>
        <v>0</v>
      </c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  <c r="AR161" s="245" t="s">
        <v>319</v>
      </c>
      <c r="AT161" s="245" t="s">
        <v>216</v>
      </c>
      <c r="AU161" s="245" t="s">
        <v>86</v>
      </c>
      <c r="AY161" s="138" t="s">
        <v>187</v>
      </c>
      <c r="BE161" s="246">
        <f t="shared" si="14"/>
        <v>0</v>
      </c>
      <c r="BF161" s="246">
        <f t="shared" si="15"/>
        <v>0</v>
      </c>
      <c r="BG161" s="246">
        <f t="shared" si="16"/>
        <v>0</v>
      </c>
      <c r="BH161" s="246">
        <f t="shared" si="17"/>
        <v>0</v>
      </c>
      <c r="BI161" s="246">
        <f t="shared" si="18"/>
        <v>0</v>
      </c>
      <c r="BJ161" s="138" t="s">
        <v>84</v>
      </c>
      <c r="BK161" s="246">
        <f t="shared" si="19"/>
        <v>0</v>
      </c>
      <c r="BL161" s="138" t="s">
        <v>252</v>
      </c>
      <c r="BM161" s="245" t="s">
        <v>1601</v>
      </c>
    </row>
    <row r="162" spans="1:65" s="151" customFormat="1" ht="21.75" customHeight="1">
      <c r="A162" s="147"/>
      <c r="B162" s="148"/>
      <c r="C162" s="233" t="s">
        <v>293</v>
      </c>
      <c r="D162" s="233" t="s">
        <v>189</v>
      </c>
      <c r="E162" s="234" t="s">
        <v>1602</v>
      </c>
      <c r="F162" s="235" t="s">
        <v>1603</v>
      </c>
      <c r="G162" s="236" t="s">
        <v>192</v>
      </c>
      <c r="H162" s="237">
        <v>85.92</v>
      </c>
      <c r="I162" s="88"/>
      <c r="J162" s="238">
        <f t="shared" si="10"/>
        <v>0</v>
      </c>
      <c r="K162" s="239"/>
      <c r="L162" s="148"/>
      <c r="M162" s="240" t="s">
        <v>1</v>
      </c>
      <c r="N162" s="241" t="s">
        <v>42</v>
      </c>
      <c r="O162" s="242"/>
      <c r="P162" s="243">
        <f t="shared" si="11"/>
        <v>0</v>
      </c>
      <c r="Q162" s="243">
        <v>8.0000000000000004E-4</v>
      </c>
      <c r="R162" s="243">
        <f t="shared" si="12"/>
        <v>6.8736000000000005E-2</v>
      </c>
      <c r="S162" s="243">
        <v>0</v>
      </c>
      <c r="T162" s="244">
        <f t="shared" si="13"/>
        <v>0</v>
      </c>
      <c r="U162" s="147"/>
      <c r="V162" s="147"/>
      <c r="W162" s="147"/>
      <c r="X162" s="147"/>
      <c r="Y162" s="147"/>
      <c r="Z162" s="147"/>
      <c r="AA162" s="147"/>
      <c r="AB162" s="147"/>
      <c r="AC162" s="147"/>
      <c r="AD162" s="147"/>
      <c r="AE162" s="147"/>
      <c r="AR162" s="245" t="s">
        <v>252</v>
      </c>
      <c r="AT162" s="245" t="s">
        <v>189</v>
      </c>
      <c r="AU162" s="245" t="s">
        <v>86</v>
      </c>
      <c r="AY162" s="138" t="s">
        <v>187</v>
      </c>
      <c r="BE162" s="246">
        <f t="shared" si="14"/>
        <v>0</v>
      </c>
      <c r="BF162" s="246">
        <f t="shared" si="15"/>
        <v>0</v>
      </c>
      <c r="BG162" s="246">
        <f t="shared" si="16"/>
        <v>0</v>
      </c>
      <c r="BH162" s="246">
        <f t="shared" si="17"/>
        <v>0</v>
      </c>
      <c r="BI162" s="246">
        <f t="shared" si="18"/>
        <v>0</v>
      </c>
      <c r="BJ162" s="138" t="s">
        <v>84</v>
      </c>
      <c r="BK162" s="246">
        <f t="shared" si="19"/>
        <v>0</v>
      </c>
      <c r="BL162" s="138" t="s">
        <v>252</v>
      </c>
      <c r="BM162" s="245" t="s">
        <v>1604</v>
      </c>
    </row>
    <row r="163" spans="1:65" s="151" customFormat="1" ht="21.75" customHeight="1">
      <c r="A163" s="147"/>
      <c r="B163" s="148"/>
      <c r="C163" s="233" t="s">
        <v>298</v>
      </c>
      <c r="D163" s="233" t="s">
        <v>189</v>
      </c>
      <c r="E163" s="234" t="s">
        <v>1605</v>
      </c>
      <c r="F163" s="235" t="s">
        <v>1606</v>
      </c>
      <c r="G163" s="236" t="s">
        <v>296</v>
      </c>
      <c r="H163" s="237">
        <v>71.599999999999994</v>
      </c>
      <c r="I163" s="88"/>
      <c r="J163" s="238">
        <f t="shared" si="10"/>
        <v>0</v>
      </c>
      <c r="K163" s="239"/>
      <c r="L163" s="148"/>
      <c r="M163" s="240" t="s">
        <v>1</v>
      </c>
      <c r="N163" s="241" t="s">
        <v>42</v>
      </c>
      <c r="O163" s="242"/>
      <c r="P163" s="243">
        <f t="shared" si="11"/>
        <v>0</v>
      </c>
      <c r="Q163" s="243">
        <v>1.6000000000000001E-4</v>
      </c>
      <c r="R163" s="243">
        <f t="shared" si="12"/>
        <v>1.1455999999999999E-2</v>
      </c>
      <c r="S163" s="243">
        <v>0</v>
      </c>
      <c r="T163" s="244">
        <f t="shared" si="13"/>
        <v>0</v>
      </c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  <c r="AR163" s="245" t="s">
        <v>252</v>
      </c>
      <c r="AT163" s="245" t="s">
        <v>189</v>
      </c>
      <c r="AU163" s="245" t="s">
        <v>86</v>
      </c>
      <c r="AY163" s="138" t="s">
        <v>187</v>
      </c>
      <c r="BE163" s="246">
        <f t="shared" si="14"/>
        <v>0</v>
      </c>
      <c r="BF163" s="246">
        <f t="shared" si="15"/>
        <v>0</v>
      </c>
      <c r="BG163" s="246">
        <f t="shared" si="16"/>
        <v>0</v>
      </c>
      <c r="BH163" s="246">
        <f t="shared" si="17"/>
        <v>0</v>
      </c>
      <c r="BI163" s="246">
        <f t="shared" si="18"/>
        <v>0</v>
      </c>
      <c r="BJ163" s="138" t="s">
        <v>84</v>
      </c>
      <c r="BK163" s="246">
        <f t="shared" si="19"/>
        <v>0</v>
      </c>
      <c r="BL163" s="138" t="s">
        <v>252</v>
      </c>
      <c r="BM163" s="245" t="s">
        <v>1607</v>
      </c>
    </row>
    <row r="164" spans="1:65" s="151" customFormat="1" ht="21.75" customHeight="1">
      <c r="A164" s="147"/>
      <c r="B164" s="148"/>
      <c r="C164" s="233" t="s">
        <v>303</v>
      </c>
      <c r="D164" s="233" t="s">
        <v>189</v>
      </c>
      <c r="E164" s="234" t="s">
        <v>731</v>
      </c>
      <c r="F164" s="235" t="s">
        <v>732</v>
      </c>
      <c r="G164" s="236" t="s">
        <v>205</v>
      </c>
      <c r="H164" s="237">
        <v>1.34</v>
      </c>
      <c r="I164" s="88"/>
      <c r="J164" s="238">
        <f t="shared" si="10"/>
        <v>0</v>
      </c>
      <c r="K164" s="239"/>
      <c r="L164" s="148"/>
      <c r="M164" s="257" t="s">
        <v>1</v>
      </c>
      <c r="N164" s="258" t="s">
        <v>42</v>
      </c>
      <c r="O164" s="259"/>
      <c r="P164" s="260">
        <f t="shared" si="11"/>
        <v>0</v>
      </c>
      <c r="Q164" s="260">
        <v>0</v>
      </c>
      <c r="R164" s="260">
        <f t="shared" si="12"/>
        <v>0</v>
      </c>
      <c r="S164" s="260">
        <v>0</v>
      </c>
      <c r="T164" s="261">
        <f t="shared" si="13"/>
        <v>0</v>
      </c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R164" s="245" t="s">
        <v>252</v>
      </c>
      <c r="AT164" s="245" t="s">
        <v>189</v>
      </c>
      <c r="AU164" s="245" t="s">
        <v>86</v>
      </c>
      <c r="AY164" s="138" t="s">
        <v>187</v>
      </c>
      <c r="BE164" s="246">
        <f t="shared" si="14"/>
        <v>0</v>
      </c>
      <c r="BF164" s="246">
        <f t="shared" si="15"/>
        <v>0</v>
      </c>
      <c r="BG164" s="246">
        <f t="shared" si="16"/>
        <v>0</v>
      </c>
      <c r="BH164" s="246">
        <f t="shared" si="17"/>
        <v>0</v>
      </c>
      <c r="BI164" s="246">
        <f t="shared" si="18"/>
        <v>0</v>
      </c>
      <c r="BJ164" s="138" t="s">
        <v>84</v>
      </c>
      <c r="BK164" s="246">
        <f t="shared" si="19"/>
        <v>0</v>
      </c>
      <c r="BL164" s="138" t="s">
        <v>252</v>
      </c>
      <c r="BM164" s="245" t="s">
        <v>1608</v>
      </c>
    </row>
    <row r="165" spans="1:65" s="151" customFormat="1" ht="6.95" customHeight="1">
      <c r="A165" s="147"/>
      <c r="B165" s="184"/>
      <c r="C165" s="185"/>
      <c r="D165" s="185"/>
      <c r="E165" s="185"/>
      <c r="F165" s="185"/>
      <c r="G165" s="185"/>
      <c r="H165" s="185"/>
      <c r="I165" s="185"/>
      <c r="J165" s="185"/>
      <c r="K165" s="185"/>
      <c r="L165" s="148"/>
      <c r="M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</row>
  </sheetData>
  <sheetProtection algorithmName="SHA-512" hashValue="T+AdJuuDmDpB/CAWczV0PjtkibUxzZ8s7yZFrWYnS9nfGFAIfOdLFMc0WMkv+bNl8ocpv/emmRZO7UQtwxWr4A==" saltValue="axeV1V66p0qxHy92YKfEXg==" spinCount="100000" sheet="1" objects="1" scenarios="1"/>
  <autoFilter ref="C127:K164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3"/>
  <sheetViews>
    <sheetView showGridLines="0" topLeftCell="A197" workbookViewId="0">
      <selection activeCell="I203" sqref="I203"/>
    </sheetView>
  </sheetViews>
  <sheetFormatPr defaultRowHeight="15"/>
  <cols>
    <col min="1" max="1" width="8.33203125" style="135" customWidth="1"/>
    <col min="2" max="2" width="1.1640625" style="135" customWidth="1"/>
    <col min="3" max="3" width="4.1640625" style="135" customWidth="1"/>
    <col min="4" max="4" width="4.33203125" style="135" customWidth="1"/>
    <col min="5" max="5" width="17.1640625" style="135" customWidth="1"/>
    <col min="6" max="6" width="50.83203125" style="135" customWidth="1"/>
    <col min="7" max="7" width="7.5" style="135" customWidth="1"/>
    <col min="8" max="8" width="14" style="135" customWidth="1"/>
    <col min="9" max="9" width="15.83203125" style="135" customWidth="1"/>
    <col min="10" max="10" width="22.33203125" style="135" customWidth="1"/>
    <col min="11" max="11" width="22.33203125" style="135" hidden="1" customWidth="1"/>
    <col min="12" max="12" width="9.33203125" style="135" customWidth="1"/>
    <col min="13" max="13" width="10.83203125" style="135" hidden="1" customWidth="1"/>
    <col min="14" max="14" width="9.33203125" style="135" hidden="1"/>
    <col min="15" max="20" width="14.1640625" style="135" hidden="1" customWidth="1"/>
    <col min="21" max="21" width="16.33203125" style="135" hidden="1" customWidth="1"/>
    <col min="22" max="22" width="12.33203125" style="135" customWidth="1"/>
    <col min="23" max="23" width="16.33203125" style="135" customWidth="1"/>
    <col min="24" max="24" width="12.33203125" style="135" customWidth="1"/>
    <col min="25" max="25" width="15" style="135" customWidth="1"/>
    <col min="26" max="26" width="11" style="135" customWidth="1"/>
    <col min="27" max="27" width="15" style="135" customWidth="1"/>
    <col min="28" max="28" width="16.33203125" style="135" customWidth="1"/>
    <col min="29" max="29" width="11" style="135" customWidth="1"/>
    <col min="30" max="30" width="15" style="135" customWidth="1"/>
    <col min="31" max="31" width="16.33203125" style="135" customWidth="1"/>
    <col min="32" max="43" width="9.33203125" style="135"/>
    <col min="44" max="65" width="9.33203125" style="135" hidden="1"/>
    <col min="66" max="16384" width="9.33203125" style="135"/>
  </cols>
  <sheetData>
    <row r="2" spans="1:46" ht="36.950000000000003" customHeight="1">
      <c r="L2" s="136" t="s">
        <v>5</v>
      </c>
      <c r="M2" s="137"/>
      <c r="N2" s="137"/>
      <c r="O2" s="137"/>
      <c r="P2" s="137"/>
      <c r="Q2" s="137"/>
      <c r="R2" s="137"/>
      <c r="S2" s="137"/>
      <c r="T2" s="137"/>
      <c r="U2" s="137"/>
      <c r="V2" s="137"/>
      <c r="AT2" s="138" t="s">
        <v>100</v>
      </c>
    </row>
    <row r="3" spans="1:46" ht="6.95" hidden="1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1"/>
      <c r="AT3" s="138" t="s">
        <v>86</v>
      </c>
    </row>
    <row r="4" spans="1:46" ht="24.95" hidden="1" customHeight="1">
      <c r="B4" s="141"/>
      <c r="D4" s="142" t="s">
        <v>137</v>
      </c>
      <c r="L4" s="141"/>
      <c r="M4" s="143" t="s">
        <v>10</v>
      </c>
      <c r="AT4" s="138" t="s">
        <v>3</v>
      </c>
    </row>
    <row r="5" spans="1:46" ht="6.95" hidden="1" customHeight="1">
      <c r="B5" s="141"/>
      <c r="L5" s="141"/>
    </row>
    <row r="6" spans="1:46" ht="12" hidden="1" customHeight="1">
      <c r="B6" s="141"/>
      <c r="D6" s="144" t="s">
        <v>16</v>
      </c>
      <c r="L6" s="141"/>
    </row>
    <row r="7" spans="1:46" ht="16.5" hidden="1" customHeight="1">
      <c r="B7" s="141"/>
      <c r="E7" s="145" t="str">
        <f>'Rekapitulace stavby'!K6</f>
        <v>Rekonstrukce měnírny Sad Boženy Němcové</v>
      </c>
      <c r="F7" s="146"/>
      <c r="G7" s="146"/>
      <c r="H7" s="146"/>
      <c r="L7" s="141"/>
    </row>
    <row r="8" spans="1:46" ht="12" hidden="1" customHeight="1">
      <c r="B8" s="141"/>
      <c r="D8" s="144" t="s">
        <v>138</v>
      </c>
      <c r="L8" s="141"/>
    </row>
    <row r="9" spans="1:46" s="151" customFormat="1" ht="16.5" hidden="1" customHeight="1">
      <c r="A9" s="147"/>
      <c r="B9" s="148"/>
      <c r="C9" s="147"/>
      <c r="D9" s="147"/>
      <c r="E9" s="145" t="s">
        <v>139</v>
      </c>
      <c r="F9" s="149"/>
      <c r="G9" s="149"/>
      <c r="H9" s="149"/>
      <c r="I9" s="147"/>
      <c r="J9" s="147"/>
      <c r="K9" s="147"/>
      <c r="L9" s="150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</row>
    <row r="10" spans="1:46" s="151" customFormat="1" ht="12" hidden="1" customHeight="1">
      <c r="A10" s="147"/>
      <c r="B10" s="148"/>
      <c r="C10" s="147"/>
      <c r="D10" s="144" t="s">
        <v>140</v>
      </c>
      <c r="E10" s="147"/>
      <c r="F10" s="147"/>
      <c r="G10" s="147"/>
      <c r="H10" s="147"/>
      <c r="I10" s="147"/>
      <c r="J10" s="147"/>
      <c r="K10" s="147"/>
      <c r="L10" s="150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</row>
    <row r="11" spans="1:46" s="151" customFormat="1" ht="30" hidden="1" customHeight="1">
      <c r="A11" s="147"/>
      <c r="B11" s="148"/>
      <c r="C11" s="147"/>
      <c r="D11" s="147"/>
      <c r="E11" s="152" t="s">
        <v>1609</v>
      </c>
      <c r="F11" s="149"/>
      <c r="G11" s="149"/>
      <c r="H11" s="149"/>
      <c r="I11" s="147"/>
      <c r="J11" s="147"/>
      <c r="K11" s="147"/>
      <c r="L11" s="150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</row>
    <row r="12" spans="1:46" s="151" customFormat="1" ht="11.25" hidden="1">
      <c r="A12" s="147"/>
      <c r="B12" s="148"/>
      <c r="C12" s="147"/>
      <c r="D12" s="147"/>
      <c r="E12" s="147"/>
      <c r="F12" s="147"/>
      <c r="G12" s="147"/>
      <c r="H12" s="147"/>
      <c r="I12" s="147"/>
      <c r="J12" s="147"/>
      <c r="K12" s="147"/>
      <c r="L12" s="150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</row>
    <row r="13" spans="1:46" s="151" customFormat="1" ht="12" hidden="1" customHeight="1">
      <c r="A13" s="147"/>
      <c r="B13" s="148"/>
      <c r="C13" s="147"/>
      <c r="D13" s="144" t="s">
        <v>18</v>
      </c>
      <c r="E13" s="147"/>
      <c r="F13" s="153" t="s">
        <v>1</v>
      </c>
      <c r="G13" s="147"/>
      <c r="H13" s="147"/>
      <c r="I13" s="144" t="s">
        <v>19</v>
      </c>
      <c r="J13" s="153" t="s">
        <v>1</v>
      </c>
      <c r="K13" s="147"/>
      <c r="L13" s="150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</row>
    <row r="14" spans="1:46" s="151" customFormat="1" ht="12" hidden="1" customHeight="1">
      <c r="A14" s="147"/>
      <c r="B14" s="148"/>
      <c r="C14" s="147"/>
      <c r="D14" s="144" t="s">
        <v>20</v>
      </c>
      <c r="E14" s="147"/>
      <c r="F14" s="153" t="s">
        <v>34</v>
      </c>
      <c r="G14" s="147"/>
      <c r="H14" s="147"/>
      <c r="I14" s="144" t="s">
        <v>22</v>
      </c>
      <c r="J14" s="154" t="str">
        <f>'Rekapitulace stavby'!AN8</f>
        <v>30. 6. 2020</v>
      </c>
      <c r="K14" s="147"/>
      <c r="L14" s="150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</row>
    <row r="15" spans="1:46" s="151" customFormat="1" ht="10.9" hidden="1" customHeight="1">
      <c r="A15" s="147"/>
      <c r="B15" s="148"/>
      <c r="C15" s="147"/>
      <c r="D15" s="147"/>
      <c r="E15" s="147"/>
      <c r="F15" s="147"/>
      <c r="G15" s="147"/>
      <c r="H15" s="147"/>
      <c r="I15" s="147"/>
      <c r="J15" s="147"/>
      <c r="K15" s="147"/>
      <c r="L15" s="150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</row>
    <row r="16" spans="1:46" s="151" customFormat="1" ht="12" hidden="1" customHeight="1">
      <c r="A16" s="147"/>
      <c r="B16" s="148"/>
      <c r="C16" s="147"/>
      <c r="D16" s="144" t="s">
        <v>24</v>
      </c>
      <c r="E16" s="147"/>
      <c r="F16" s="147"/>
      <c r="G16" s="147"/>
      <c r="H16" s="147"/>
      <c r="I16" s="144" t="s">
        <v>25</v>
      </c>
      <c r="J16" s="153" t="s">
        <v>1</v>
      </c>
      <c r="K16" s="147"/>
      <c r="L16" s="150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</row>
    <row r="17" spans="1:31" s="151" customFormat="1" ht="18" hidden="1" customHeight="1">
      <c r="A17" s="147"/>
      <c r="B17" s="148"/>
      <c r="C17" s="147"/>
      <c r="D17" s="147"/>
      <c r="E17" s="153" t="s">
        <v>26</v>
      </c>
      <c r="F17" s="147"/>
      <c r="G17" s="147"/>
      <c r="H17" s="147"/>
      <c r="I17" s="144" t="s">
        <v>27</v>
      </c>
      <c r="J17" s="153" t="s">
        <v>1</v>
      </c>
      <c r="K17" s="147"/>
      <c r="L17" s="150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</row>
    <row r="18" spans="1:31" s="151" customFormat="1" ht="6.95" hidden="1" customHeight="1">
      <c r="A18" s="147"/>
      <c r="B18" s="148"/>
      <c r="C18" s="147"/>
      <c r="D18" s="147"/>
      <c r="E18" s="147"/>
      <c r="F18" s="147"/>
      <c r="G18" s="147"/>
      <c r="H18" s="147"/>
      <c r="I18" s="147"/>
      <c r="J18" s="147"/>
      <c r="K18" s="147"/>
      <c r="L18" s="150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</row>
    <row r="19" spans="1:31" s="151" customFormat="1" ht="12" hidden="1" customHeight="1">
      <c r="A19" s="147"/>
      <c r="B19" s="148"/>
      <c r="C19" s="147"/>
      <c r="D19" s="144" t="s">
        <v>28</v>
      </c>
      <c r="E19" s="147"/>
      <c r="F19" s="147"/>
      <c r="G19" s="147"/>
      <c r="H19" s="147"/>
      <c r="I19" s="144" t="s">
        <v>25</v>
      </c>
      <c r="J19" s="155" t="str">
        <f>'Rekapitulace stavby'!AN13</f>
        <v>Vyplň údaj</v>
      </c>
      <c r="K19" s="147"/>
      <c r="L19" s="150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</row>
    <row r="20" spans="1:31" s="151" customFormat="1" ht="18" hidden="1" customHeight="1">
      <c r="A20" s="147"/>
      <c r="B20" s="148"/>
      <c r="C20" s="147"/>
      <c r="D20" s="147"/>
      <c r="E20" s="156" t="str">
        <f>'Rekapitulace stavby'!E14</f>
        <v>Vyplň údaj</v>
      </c>
      <c r="F20" s="157"/>
      <c r="G20" s="157"/>
      <c r="H20" s="157"/>
      <c r="I20" s="144" t="s">
        <v>27</v>
      </c>
      <c r="J20" s="155" t="str">
        <f>'Rekapitulace stavby'!AN14</f>
        <v>Vyplň údaj</v>
      </c>
      <c r="K20" s="147"/>
      <c r="L20" s="150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</row>
    <row r="21" spans="1:31" s="151" customFormat="1" ht="6.95" hidden="1" customHeight="1">
      <c r="A21" s="147"/>
      <c r="B21" s="148"/>
      <c r="C21" s="147"/>
      <c r="D21" s="147"/>
      <c r="E21" s="147"/>
      <c r="F21" s="147"/>
      <c r="G21" s="147"/>
      <c r="H21" s="147"/>
      <c r="I21" s="147"/>
      <c r="J21" s="147"/>
      <c r="K21" s="147"/>
      <c r="L21" s="150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</row>
    <row r="22" spans="1:31" s="151" customFormat="1" ht="12" hidden="1" customHeight="1">
      <c r="A22" s="147"/>
      <c r="B22" s="148"/>
      <c r="C22" s="147"/>
      <c r="D22" s="144" t="s">
        <v>30</v>
      </c>
      <c r="E22" s="147"/>
      <c r="F22" s="147"/>
      <c r="G22" s="147"/>
      <c r="H22" s="147"/>
      <c r="I22" s="144" t="s">
        <v>25</v>
      </c>
      <c r="J22" s="153" t="str">
        <f>IF('Rekapitulace stavby'!AN16="","",'Rekapitulace stavby'!AN16)</f>
        <v/>
      </c>
      <c r="K22" s="147"/>
      <c r="L22" s="150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</row>
    <row r="23" spans="1:31" s="151" customFormat="1" ht="18" hidden="1" customHeight="1">
      <c r="A23" s="147"/>
      <c r="B23" s="148"/>
      <c r="C23" s="147"/>
      <c r="D23" s="147"/>
      <c r="E23" s="153" t="str">
        <f>IF('Rekapitulace stavby'!E17="","",'Rekapitulace stavby'!E17)</f>
        <v>Ing. Jaromír Ferdian</v>
      </c>
      <c r="F23" s="147"/>
      <c r="G23" s="147"/>
      <c r="H23" s="147"/>
      <c r="I23" s="144" t="s">
        <v>27</v>
      </c>
      <c r="J23" s="153" t="str">
        <f>IF('Rekapitulace stavby'!AN17="","",'Rekapitulace stavby'!AN17)</f>
        <v/>
      </c>
      <c r="K23" s="147"/>
      <c r="L23" s="150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</row>
    <row r="24" spans="1:31" s="151" customFormat="1" ht="6.95" hidden="1" customHeight="1">
      <c r="A24" s="147"/>
      <c r="B24" s="148"/>
      <c r="C24" s="147"/>
      <c r="D24" s="147"/>
      <c r="E24" s="147"/>
      <c r="F24" s="147"/>
      <c r="G24" s="147"/>
      <c r="H24" s="147"/>
      <c r="I24" s="147"/>
      <c r="J24" s="147"/>
      <c r="K24" s="147"/>
      <c r="L24" s="150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</row>
    <row r="25" spans="1:31" s="151" customFormat="1" ht="12" hidden="1" customHeight="1">
      <c r="A25" s="147"/>
      <c r="B25" s="148"/>
      <c r="C25" s="147"/>
      <c r="D25" s="144" t="s">
        <v>33</v>
      </c>
      <c r="E25" s="147"/>
      <c r="F25" s="147"/>
      <c r="G25" s="147"/>
      <c r="H25" s="147"/>
      <c r="I25" s="144" t="s">
        <v>25</v>
      </c>
      <c r="J25" s="153" t="str">
        <f>IF('Rekapitulace stavby'!AN19="","",'Rekapitulace stavby'!AN19)</f>
        <v/>
      </c>
      <c r="K25" s="147"/>
      <c r="L25" s="150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1" s="151" customFormat="1" ht="18" hidden="1" customHeight="1">
      <c r="A26" s="147"/>
      <c r="B26" s="148"/>
      <c r="C26" s="147"/>
      <c r="D26" s="147"/>
      <c r="E26" s="153" t="str">
        <f>IF('Rekapitulace stavby'!E20="","",'Rekapitulace stavby'!E20)</f>
        <v xml:space="preserve"> </v>
      </c>
      <c r="F26" s="147"/>
      <c r="G26" s="147"/>
      <c r="H26" s="147"/>
      <c r="I26" s="144" t="s">
        <v>27</v>
      </c>
      <c r="J26" s="153" t="str">
        <f>IF('Rekapitulace stavby'!AN20="","",'Rekapitulace stavby'!AN20)</f>
        <v/>
      </c>
      <c r="K26" s="147"/>
      <c r="L26" s="150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</row>
    <row r="27" spans="1:31" s="151" customFormat="1" ht="6.95" hidden="1" customHeight="1">
      <c r="A27" s="147"/>
      <c r="B27" s="148"/>
      <c r="C27" s="147"/>
      <c r="D27" s="147"/>
      <c r="E27" s="147"/>
      <c r="F27" s="147"/>
      <c r="G27" s="147"/>
      <c r="H27" s="147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pans="1:31" s="151" customFormat="1" ht="12" hidden="1" customHeight="1">
      <c r="A28" s="147"/>
      <c r="B28" s="148"/>
      <c r="C28" s="147"/>
      <c r="D28" s="144" t="s">
        <v>35</v>
      </c>
      <c r="E28" s="147"/>
      <c r="F28" s="147"/>
      <c r="G28" s="147"/>
      <c r="H28" s="147"/>
      <c r="I28" s="147"/>
      <c r="J28" s="147"/>
      <c r="K28" s="147"/>
      <c r="L28" s="150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</row>
    <row r="29" spans="1:31" s="162" customFormat="1" ht="16.5" hidden="1" customHeight="1">
      <c r="A29" s="158"/>
      <c r="B29" s="159"/>
      <c r="C29" s="158"/>
      <c r="D29" s="158"/>
      <c r="E29" s="160" t="s">
        <v>36</v>
      </c>
      <c r="F29" s="160"/>
      <c r="G29" s="160"/>
      <c r="H29" s="160"/>
      <c r="I29" s="158"/>
      <c r="J29" s="158"/>
      <c r="K29" s="158"/>
      <c r="L29" s="161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</row>
    <row r="30" spans="1:31" s="151" customFormat="1" ht="6.95" hidden="1" customHeight="1">
      <c r="A30" s="147"/>
      <c r="B30" s="148"/>
      <c r="C30" s="147"/>
      <c r="D30" s="147"/>
      <c r="E30" s="147"/>
      <c r="F30" s="147"/>
      <c r="G30" s="147"/>
      <c r="H30" s="147"/>
      <c r="I30" s="147"/>
      <c r="J30" s="147"/>
      <c r="K30" s="147"/>
      <c r="L30" s="150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</row>
    <row r="31" spans="1:31" s="151" customFormat="1" ht="6.95" hidden="1" customHeight="1">
      <c r="A31" s="147"/>
      <c r="B31" s="148"/>
      <c r="C31" s="147"/>
      <c r="D31" s="163"/>
      <c r="E31" s="163"/>
      <c r="F31" s="163"/>
      <c r="G31" s="163"/>
      <c r="H31" s="163"/>
      <c r="I31" s="163"/>
      <c r="J31" s="163"/>
      <c r="K31" s="163"/>
      <c r="L31" s="150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</row>
    <row r="32" spans="1:31" s="151" customFormat="1" ht="25.35" hidden="1" customHeight="1">
      <c r="A32" s="147"/>
      <c r="B32" s="148"/>
      <c r="C32" s="147"/>
      <c r="D32" s="164" t="s">
        <v>37</v>
      </c>
      <c r="E32" s="147"/>
      <c r="F32" s="147"/>
      <c r="G32" s="147"/>
      <c r="H32" s="147"/>
      <c r="I32" s="147"/>
      <c r="J32" s="165">
        <f>ROUND(J129, 2)</f>
        <v>0</v>
      </c>
      <c r="K32" s="147"/>
      <c r="L32" s="150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</row>
    <row r="33" spans="1:31" s="151" customFormat="1" ht="6.95" hidden="1" customHeight="1">
      <c r="A33" s="147"/>
      <c r="B33" s="148"/>
      <c r="C33" s="147"/>
      <c r="D33" s="163"/>
      <c r="E33" s="163"/>
      <c r="F33" s="163"/>
      <c r="G33" s="163"/>
      <c r="H33" s="163"/>
      <c r="I33" s="163"/>
      <c r="J33" s="163"/>
      <c r="K33" s="163"/>
      <c r="L33" s="150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</row>
    <row r="34" spans="1:31" s="151" customFormat="1" ht="14.45" hidden="1" customHeight="1">
      <c r="A34" s="147"/>
      <c r="B34" s="148"/>
      <c r="C34" s="147"/>
      <c r="D34" s="147"/>
      <c r="E34" s="147"/>
      <c r="F34" s="166" t="s">
        <v>39</v>
      </c>
      <c r="G34" s="147"/>
      <c r="H34" s="147"/>
      <c r="I34" s="166" t="s">
        <v>38</v>
      </c>
      <c r="J34" s="166" t="s">
        <v>40</v>
      </c>
      <c r="K34" s="147"/>
      <c r="L34" s="150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</row>
    <row r="35" spans="1:31" s="151" customFormat="1" ht="14.45" hidden="1" customHeight="1">
      <c r="A35" s="147"/>
      <c r="B35" s="148"/>
      <c r="C35" s="147"/>
      <c r="D35" s="167" t="s">
        <v>41</v>
      </c>
      <c r="E35" s="144" t="s">
        <v>42</v>
      </c>
      <c r="F35" s="168">
        <f>ROUND((SUM(BE129:BE212)),  2)</f>
        <v>0</v>
      </c>
      <c r="G35" s="147"/>
      <c r="H35" s="147"/>
      <c r="I35" s="169">
        <v>0.21</v>
      </c>
      <c r="J35" s="168">
        <f>ROUND(((SUM(BE129:BE212))*I35),  2)</f>
        <v>0</v>
      </c>
      <c r="K35" s="147"/>
      <c r="L35" s="150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</row>
    <row r="36" spans="1:31" s="151" customFormat="1" ht="14.45" hidden="1" customHeight="1">
      <c r="A36" s="147"/>
      <c r="B36" s="148"/>
      <c r="C36" s="147"/>
      <c r="D36" s="147"/>
      <c r="E36" s="144" t="s">
        <v>43</v>
      </c>
      <c r="F36" s="168">
        <f>ROUND((SUM(BF129:BF212)),  2)</f>
        <v>0</v>
      </c>
      <c r="G36" s="147"/>
      <c r="H36" s="147"/>
      <c r="I36" s="169">
        <v>0.15</v>
      </c>
      <c r="J36" s="168">
        <f>ROUND(((SUM(BF129:BF212))*I36),  2)</f>
        <v>0</v>
      </c>
      <c r="K36" s="147"/>
      <c r="L36" s="150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</row>
    <row r="37" spans="1:31" s="151" customFormat="1" ht="14.45" hidden="1" customHeight="1">
      <c r="A37" s="147"/>
      <c r="B37" s="148"/>
      <c r="C37" s="147"/>
      <c r="D37" s="147"/>
      <c r="E37" s="144" t="s">
        <v>44</v>
      </c>
      <c r="F37" s="168">
        <f>ROUND((SUM(BG129:BG212)),  2)</f>
        <v>0</v>
      </c>
      <c r="G37" s="147"/>
      <c r="H37" s="147"/>
      <c r="I37" s="169">
        <v>0.21</v>
      </c>
      <c r="J37" s="168">
        <f>0</f>
        <v>0</v>
      </c>
      <c r="K37" s="147"/>
      <c r="L37" s="150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</row>
    <row r="38" spans="1:31" s="151" customFormat="1" ht="14.45" hidden="1" customHeight="1">
      <c r="A38" s="147"/>
      <c r="B38" s="148"/>
      <c r="C38" s="147"/>
      <c r="D38" s="147"/>
      <c r="E38" s="144" t="s">
        <v>45</v>
      </c>
      <c r="F38" s="168">
        <f>ROUND((SUM(BH129:BH212)),  2)</f>
        <v>0</v>
      </c>
      <c r="G38" s="147"/>
      <c r="H38" s="147"/>
      <c r="I38" s="169">
        <v>0.15</v>
      </c>
      <c r="J38" s="168">
        <f>0</f>
        <v>0</v>
      </c>
      <c r="K38" s="147"/>
      <c r="L38" s="150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</row>
    <row r="39" spans="1:31" s="151" customFormat="1" ht="14.45" hidden="1" customHeight="1">
      <c r="A39" s="147"/>
      <c r="B39" s="148"/>
      <c r="C39" s="147"/>
      <c r="D39" s="147"/>
      <c r="E39" s="144" t="s">
        <v>46</v>
      </c>
      <c r="F39" s="168">
        <f>ROUND((SUM(BI129:BI212)),  2)</f>
        <v>0</v>
      </c>
      <c r="G39" s="147"/>
      <c r="H39" s="147"/>
      <c r="I39" s="169">
        <v>0</v>
      </c>
      <c r="J39" s="168">
        <f>0</f>
        <v>0</v>
      </c>
      <c r="K39" s="147"/>
      <c r="L39" s="150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</row>
    <row r="40" spans="1:31" s="151" customFormat="1" ht="6.95" hidden="1" customHeight="1">
      <c r="A40" s="147"/>
      <c r="B40" s="148"/>
      <c r="C40" s="147"/>
      <c r="D40" s="147"/>
      <c r="E40" s="147"/>
      <c r="F40" s="147"/>
      <c r="G40" s="147"/>
      <c r="H40" s="147"/>
      <c r="I40" s="147"/>
      <c r="J40" s="147"/>
      <c r="K40" s="147"/>
      <c r="L40" s="150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</row>
    <row r="41" spans="1:31" s="151" customFormat="1" ht="25.35" hidden="1" customHeight="1">
      <c r="A41" s="147"/>
      <c r="B41" s="148"/>
      <c r="C41" s="170"/>
      <c r="D41" s="171" t="s">
        <v>47</v>
      </c>
      <c r="E41" s="172"/>
      <c r="F41" s="172"/>
      <c r="G41" s="173" t="s">
        <v>48</v>
      </c>
      <c r="H41" s="174" t="s">
        <v>49</v>
      </c>
      <c r="I41" s="172"/>
      <c r="J41" s="175">
        <f>SUM(J32:J39)</f>
        <v>0</v>
      </c>
      <c r="K41" s="176"/>
      <c r="L41" s="150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</row>
    <row r="42" spans="1:31" s="151" customFormat="1" ht="14.45" hidden="1" customHeight="1">
      <c r="A42" s="147"/>
      <c r="B42" s="148"/>
      <c r="C42" s="147"/>
      <c r="D42" s="147"/>
      <c r="E42" s="147"/>
      <c r="F42" s="147"/>
      <c r="G42" s="147"/>
      <c r="H42" s="147"/>
      <c r="I42" s="147"/>
      <c r="J42" s="147"/>
      <c r="K42" s="147"/>
      <c r="L42" s="150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</row>
    <row r="43" spans="1:31" ht="14.45" hidden="1" customHeight="1">
      <c r="B43" s="141"/>
      <c r="L43" s="141"/>
    </row>
    <row r="44" spans="1:31" ht="14.45" hidden="1" customHeight="1">
      <c r="B44" s="141"/>
      <c r="L44" s="141"/>
    </row>
    <row r="45" spans="1:31" ht="14.45" hidden="1" customHeight="1">
      <c r="B45" s="141"/>
      <c r="L45" s="141"/>
    </row>
    <row r="46" spans="1:31" ht="14.45" hidden="1" customHeight="1">
      <c r="B46" s="141"/>
      <c r="L46" s="141"/>
    </row>
    <row r="47" spans="1:31" ht="14.45" hidden="1" customHeight="1">
      <c r="B47" s="141"/>
      <c r="L47" s="141"/>
    </row>
    <row r="48" spans="1:31" ht="14.45" hidden="1" customHeight="1">
      <c r="B48" s="141"/>
      <c r="L48" s="141"/>
    </row>
    <row r="49" spans="1:31" ht="14.45" hidden="1" customHeight="1">
      <c r="B49" s="141"/>
      <c r="L49" s="141"/>
    </row>
    <row r="50" spans="1:31" s="151" customFormat="1" ht="14.45" hidden="1" customHeight="1">
      <c r="B50" s="150"/>
      <c r="D50" s="177" t="s">
        <v>50</v>
      </c>
      <c r="E50" s="178"/>
      <c r="F50" s="178"/>
      <c r="G50" s="177" t="s">
        <v>51</v>
      </c>
      <c r="H50" s="178"/>
      <c r="I50" s="178"/>
      <c r="J50" s="178"/>
      <c r="K50" s="178"/>
      <c r="L50" s="150"/>
    </row>
    <row r="51" spans="1:31" ht="11.25" hidden="1">
      <c r="B51" s="141"/>
      <c r="L51" s="141"/>
    </row>
    <row r="52" spans="1:31" ht="11.25" hidden="1">
      <c r="B52" s="141"/>
      <c r="L52" s="141"/>
    </row>
    <row r="53" spans="1:31" ht="11.25" hidden="1">
      <c r="B53" s="141"/>
      <c r="L53" s="141"/>
    </row>
    <row r="54" spans="1:31" ht="11.25" hidden="1">
      <c r="B54" s="141"/>
      <c r="L54" s="141"/>
    </row>
    <row r="55" spans="1:31" ht="11.25" hidden="1">
      <c r="B55" s="141"/>
      <c r="L55" s="141"/>
    </row>
    <row r="56" spans="1:31" ht="11.25" hidden="1">
      <c r="B56" s="141"/>
      <c r="L56" s="141"/>
    </row>
    <row r="57" spans="1:31" ht="11.25" hidden="1">
      <c r="B57" s="141"/>
      <c r="L57" s="141"/>
    </row>
    <row r="58" spans="1:31" ht="11.25" hidden="1">
      <c r="B58" s="141"/>
      <c r="L58" s="141"/>
    </row>
    <row r="59" spans="1:31" ht="11.25" hidden="1">
      <c r="B59" s="141"/>
      <c r="L59" s="141"/>
    </row>
    <row r="60" spans="1:31" ht="11.25" hidden="1">
      <c r="B60" s="141"/>
      <c r="L60" s="141"/>
    </row>
    <row r="61" spans="1:31" s="151" customFormat="1" ht="12.75" hidden="1">
      <c r="A61" s="147"/>
      <c r="B61" s="148"/>
      <c r="C61" s="147"/>
      <c r="D61" s="179" t="s">
        <v>52</v>
      </c>
      <c r="E61" s="180"/>
      <c r="F61" s="181" t="s">
        <v>53</v>
      </c>
      <c r="G61" s="179" t="s">
        <v>52</v>
      </c>
      <c r="H61" s="180"/>
      <c r="I61" s="180"/>
      <c r="J61" s="182" t="s">
        <v>53</v>
      </c>
      <c r="K61" s="180"/>
      <c r="L61" s="150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</row>
    <row r="62" spans="1:31" ht="11.25" hidden="1">
      <c r="B62" s="141"/>
      <c r="L62" s="141"/>
    </row>
    <row r="63" spans="1:31" ht="11.25" hidden="1">
      <c r="B63" s="141"/>
      <c r="L63" s="141"/>
    </row>
    <row r="64" spans="1:31" ht="11.25" hidden="1">
      <c r="B64" s="141"/>
      <c r="L64" s="141"/>
    </row>
    <row r="65" spans="1:31" s="151" customFormat="1" ht="12.75" hidden="1">
      <c r="A65" s="147"/>
      <c r="B65" s="148"/>
      <c r="C65" s="147"/>
      <c r="D65" s="177" t="s">
        <v>54</v>
      </c>
      <c r="E65" s="183"/>
      <c r="F65" s="183"/>
      <c r="G65" s="177" t="s">
        <v>55</v>
      </c>
      <c r="H65" s="183"/>
      <c r="I65" s="183"/>
      <c r="J65" s="183"/>
      <c r="K65" s="183"/>
      <c r="L65" s="150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</row>
    <row r="66" spans="1:31" ht="11.25" hidden="1">
      <c r="B66" s="141"/>
      <c r="L66" s="141"/>
    </row>
    <row r="67" spans="1:31" ht="11.25" hidden="1">
      <c r="B67" s="141"/>
      <c r="L67" s="141"/>
    </row>
    <row r="68" spans="1:31" ht="11.25" hidden="1">
      <c r="B68" s="141"/>
      <c r="L68" s="141"/>
    </row>
    <row r="69" spans="1:31" ht="11.25" hidden="1">
      <c r="B69" s="141"/>
      <c r="L69" s="141"/>
    </row>
    <row r="70" spans="1:31" ht="11.25" hidden="1">
      <c r="B70" s="141"/>
      <c r="L70" s="141"/>
    </row>
    <row r="71" spans="1:31" ht="11.25" hidden="1">
      <c r="B71" s="141"/>
      <c r="L71" s="141"/>
    </row>
    <row r="72" spans="1:31" ht="11.25" hidden="1">
      <c r="B72" s="141"/>
      <c r="L72" s="141"/>
    </row>
    <row r="73" spans="1:31" ht="11.25" hidden="1">
      <c r="B73" s="141"/>
      <c r="L73" s="141"/>
    </row>
    <row r="74" spans="1:31" ht="11.25" hidden="1">
      <c r="B74" s="141"/>
      <c r="L74" s="141"/>
    </row>
    <row r="75" spans="1:31" ht="11.25" hidden="1">
      <c r="B75" s="141"/>
      <c r="L75" s="141"/>
    </row>
    <row r="76" spans="1:31" s="151" customFormat="1" ht="12.75" hidden="1">
      <c r="A76" s="147"/>
      <c r="B76" s="148"/>
      <c r="C76" s="147"/>
      <c r="D76" s="179" t="s">
        <v>52</v>
      </c>
      <c r="E76" s="180"/>
      <c r="F76" s="181" t="s">
        <v>53</v>
      </c>
      <c r="G76" s="179" t="s">
        <v>52</v>
      </c>
      <c r="H76" s="180"/>
      <c r="I76" s="180"/>
      <c r="J76" s="182" t="s">
        <v>53</v>
      </c>
      <c r="K76" s="180"/>
      <c r="L76" s="150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</row>
    <row r="77" spans="1:31" s="151" customFormat="1" ht="14.45" hidden="1" customHeight="1">
      <c r="A77" s="14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150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</row>
    <row r="78" spans="1:31" ht="11.25" hidden="1"/>
    <row r="79" spans="1:31" ht="11.25" hidden="1"/>
    <row r="80" spans="1:31" ht="11.25" hidden="1"/>
    <row r="81" spans="1:31" s="151" customFormat="1" ht="6.95" customHeight="1">
      <c r="A81" s="14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150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</row>
    <row r="82" spans="1:31" s="151" customFormat="1" ht="24.95" customHeight="1">
      <c r="A82" s="147"/>
      <c r="B82" s="148"/>
      <c r="C82" s="142" t="s">
        <v>142</v>
      </c>
      <c r="D82" s="147"/>
      <c r="E82" s="147"/>
      <c r="F82" s="147"/>
      <c r="G82" s="147"/>
      <c r="H82" s="147"/>
      <c r="I82" s="147"/>
      <c r="J82" s="147"/>
      <c r="K82" s="147"/>
      <c r="L82" s="150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31" s="151" customFormat="1" ht="6.95" customHeight="1">
      <c r="A83" s="147"/>
      <c r="B83" s="148"/>
      <c r="C83" s="147"/>
      <c r="D83" s="147"/>
      <c r="E83" s="147"/>
      <c r="F83" s="147"/>
      <c r="G83" s="147"/>
      <c r="H83" s="147"/>
      <c r="I83" s="147"/>
      <c r="J83" s="147"/>
      <c r="K83" s="147"/>
      <c r="L83" s="150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</row>
    <row r="84" spans="1:31" s="151" customFormat="1" ht="12" customHeight="1">
      <c r="A84" s="147"/>
      <c r="B84" s="148"/>
      <c r="C84" s="144" t="s">
        <v>16</v>
      </c>
      <c r="D84" s="147"/>
      <c r="E84" s="147"/>
      <c r="F84" s="147"/>
      <c r="G84" s="147"/>
      <c r="H84" s="147"/>
      <c r="I84" s="147"/>
      <c r="J84" s="147"/>
      <c r="K84" s="147"/>
      <c r="L84" s="150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</row>
    <row r="85" spans="1:31" s="151" customFormat="1" ht="16.5" customHeight="1">
      <c r="A85" s="147"/>
      <c r="B85" s="148"/>
      <c r="C85" s="147"/>
      <c r="D85" s="147"/>
      <c r="E85" s="145" t="str">
        <f>E7</f>
        <v>Rekonstrukce měnírny Sad Boženy Němcové</v>
      </c>
      <c r="F85" s="146"/>
      <c r="G85" s="146"/>
      <c r="H85" s="146"/>
      <c r="I85" s="147"/>
      <c r="J85" s="147"/>
      <c r="K85" s="147"/>
      <c r="L85" s="150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</row>
    <row r="86" spans="1:31" ht="12" customHeight="1">
      <c r="B86" s="141"/>
      <c r="C86" s="144" t="s">
        <v>138</v>
      </c>
      <c r="L86" s="141"/>
    </row>
    <row r="87" spans="1:31" s="151" customFormat="1" ht="16.5" customHeight="1">
      <c r="A87" s="147"/>
      <c r="B87" s="148"/>
      <c r="C87" s="147"/>
      <c r="D87" s="147"/>
      <c r="E87" s="145" t="s">
        <v>139</v>
      </c>
      <c r="F87" s="149"/>
      <c r="G87" s="149"/>
      <c r="H87" s="149"/>
      <c r="I87" s="147"/>
      <c r="J87" s="147"/>
      <c r="K87" s="147"/>
      <c r="L87" s="150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</row>
    <row r="88" spans="1:31" s="151" customFormat="1" ht="12" customHeight="1">
      <c r="A88" s="147"/>
      <c r="B88" s="148"/>
      <c r="C88" s="144" t="s">
        <v>140</v>
      </c>
      <c r="D88" s="147"/>
      <c r="E88" s="147"/>
      <c r="F88" s="147"/>
      <c r="G88" s="147"/>
      <c r="H88" s="147"/>
      <c r="I88" s="147"/>
      <c r="J88" s="147"/>
      <c r="K88" s="147"/>
      <c r="L88" s="150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</row>
    <row r="89" spans="1:31" s="151" customFormat="1" ht="30" customHeight="1">
      <c r="A89" s="147"/>
      <c r="B89" s="148"/>
      <c r="C89" s="147"/>
      <c r="D89" s="147"/>
      <c r="E89" s="152" t="str">
        <f>E11</f>
        <v>04 - DSO 01 - Stavební část - OPLOCENÍ - nezapočitatelné náklady</v>
      </c>
      <c r="F89" s="149"/>
      <c r="G89" s="149"/>
      <c r="H89" s="149"/>
      <c r="I89" s="147"/>
      <c r="J89" s="147"/>
      <c r="K89" s="147"/>
      <c r="L89" s="150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</row>
    <row r="90" spans="1:31" s="151" customFormat="1" ht="6.95" customHeight="1">
      <c r="A90" s="147"/>
      <c r="B90" s="148"/>
      <c r="C90" s="147"/>
      <c r="D90" s="147"/>
      <c r="E90" s="147"/>
      <c r="F90" s="147"/>
      <c r="G90" s="147"/>
      <c r="H90" s="147"/>
      <c r="I90" s="147"/>
      <c r="J90" s="147"/>
      <c r="K90" s="147"/>
      <c r="L90" s="150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</row>
    <row r="91" spans="1:31" s="151" customFormat="1" ht="12" customHeight="1">
      <c r="A91" s="147"/>
      <c r="B91" s="148"/>
      <c r="C91" s="144" t="s">
        <v>20</v>
      </c>
      <c r="D91" s="147"/>
      <c r="E91" s="147"/>
      <c r="F91" s="153" t="str">
        <f>F14</f>
        <v xml:space="preserve"> </v>
      </c>
      <c r="G91" s="147"/>
      <c r="H91" s="147"/>
      <c r="I91" s="144" t="s">
        <v>22</v>
      </c>
      <c r="J91" s="154" t="str">
        <f>IF(J14="","",J14)</f>
        <v>30. 6. 2020</v>
      </c>
      <c r="K91" s="147"/>
      <c r="L91" s="150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</row>
    <row r="92" spans="1:31" s="151" customFormat="1" ht="6.95" customHeight="1">
      <c r="A92" s="147"/>
      <c r="B92" s="148"/>
      <c r="C92" s="147"/>
      <c r="D92" s="147"/>
      <c r="E92" s="147"/>
      <c r="F92" s="147"/>
      <c r="G92" s="147"/>
      <c r="H92" s="147"/>
      <c r="I92" s="147"/>
      <c r="J92" s="147"/>
      <c r="K92" s="147"/>
      <c r="L92" s="150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</row>
    <row r="93" spans="1:31" s="151" customFormat="1" ht="15.2" customHeight="1">
      <c r="A93" s="147"/>
      <c r="B93" s="148"/>
      <c r="C93" s="144" t="s">
        <v>24</v>
      </c>
      <c r="D93" s="147"/>
      <c r="E93" s="147"/>
      <c r="F93" s="153" t="str">
        <f>E17</f>
        <v>Dopravní podnik Ostrava a.s.</v>
      </c>
      <c r="G93" s="147"/>
      <c r="H93" s="147"/>
      <c r="I93" s="144" t="s">
        <v>30</v>
      </c>
      <c r="J93" s="188" t="str">
        <f>E23</f>
        <v>Ing. Jaromír Ferdian</v>
      </c>
      <c r="K93" s="147"/>
      <c r="L93" s="150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</row>
    <row r="94" spans="1:31" s="151" customFormat="1" ht="15.2" customHeight="1">
      <c r="A94" s="147"/>
      <c r="B94" s="148"/>
      <c r="C94" s="144" t="s">
        <v>28</v>
      </c>
      <c r="D94" s="147"/>
      <c r="E94" s="147"/>
      <c r="F94" s="262" t="str">
        <f>IF(E20="","",E20)</f>
        <v>Vyplň údaj</v>
      </c>
      <c r="G94" s="147"/>
      <c r="H94" s="147"/>
      <c r="I94" s="144" t="s">
        <v>33</v>
      </c>
      <c r="J94" s="263" t="str">
        <f>E26</f>
        <v xml:space="preserve"> </v>
      </c>
      <c r="K94" s="147"/>
      <c r="L94" s="150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</row>
    <row r="95" spans="1:31" s="151" customFormat="1" ht="10.35" customHeight="1">
      <c r="A95" s="147"/>
      <c r="B95" s="148"/>
      <c r="C95" s="147"/>
      <c r="D95" s="147"/>
      <c r="E95" s="147"/>
      <c r="F95" s="147"/>
      <c r="G95" s="147"/>
      <c r="H95" s="147"/>
      <c r="I95" s="147"/>
      <c r="J95" s="147"/>
      <c r="K95" s="147"/>
      <c r="L95" s="150"/>
      <c r="S95" s="147"/>
      <c r="T95" s="147"/>
      <c r="U95" s="147"/>
      <c r="V95" s="147"/>
      <c r="W95" s="266"/>
      <c r="X95" s="147"/>
      <c r="Y95" s="147"/>
      <c r="Z95" s="147"/>
      <c r="AA95" s="147"/>
      <c r="AB95" s="147"/>
      <c r="AC95" s="147"/>
      <c r="AD95" s="147"/>
      <c r="AE95" s="147"/>
    </row>
    <row r="96" spans="1:31" s="151" customFormat="1" ht="29.25" customHeight="1">
      <c r="A96" s="147"/>
      <c r="B96" s="148"/>
      <c r="C96" s="189" t="s">
        <v>143</v>
      </c>
      <c r="D96" s="170"/>
      <c r="E96" s="170"/>
      <c r="F96" s="170"/>
      <c r="G96" s="170"/>
      <c r="H96" s="170"/>
      <c r="I96" s="170"/>
      <c r="J96" s="190" t="s">
        <v>144</v>
      </c>
      <c r="K96" s="170"/>
      <c r="L96" s="150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</row>
    <row r="97" spans="1:47" s="151" customFormat="1" ht="10.35" customHeight="1">
      <c r="A97" s="147"/>
      <c r="B97" s="148"/>
      <c r="C97" s="147"/>
      <c r="D97" s="147"/>
      <c r="E97" s="147"/>
      <c r="F97" s="147"/>
      <c r="G97" s="147"/>
      <c r="H97" s="147"/>
      <c r="I97" s="147"/>
      <c r="J97" s="147"/>
      <c r="K97" s="147"/>
      <c r="L97" s="150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</row>
    <row r="98" spans="1:47" s="151" customFormat="1" ht="22.9" customHeight="1">
      <c r="A98" s="147"/>
      <c r="B98" s="148"/>
      <c r="C98" s="191" t="s">
        <v>145</v>
      </c>
      <c r="D98" s="147"/>
      <c r="E98" s="147"/>
      <c r="F98" s="147"/>
      <c r="G98" s="147"/>
      <c r="H98" s="147"/>
      <c r="I98" s="147"/>
      <c r="J98" s="165">
        <f>J129</f>
        <v>0</v>
      </c>
      <c r="K98" s="147"/>
      <c r="L98" s="150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U98" s="138" t="s">
        <v>146</v>
      </c>
    </row>
    <row r="99" spans="1:47" s="192" customFormat="1" ht="24.95" customHeight="1">
      <c r="B99" s="193"/>
      <c r="D99" s="194" t="s">
        <v>147</v>
      </c>
      <c r="E99" s="195"/>
      <c r="F99" s="195"/>
      <c r="G99" s="195"/>
      <c r="H99" s="195"/>
      <c r="I99" s="195"/>
      <c r="J99" s="196">
        <f>J130</f>
        <v>0</v>
      </c>
      <c r="L99" s="193"/>
    </row>
    <row r="100" spans="1:47" s="197" customFormat="1" ht="19.899999999999999" customHeight="1">
      <c r="B100" s="198"/>
      <c r="D100" s="199" t="s">
        <v>148</v>
      </c>
      <c r="E100" s="200"/>
      <c r="F100" s="200"/>
      <c r="G100" s="200"/>
      <c r="H100" s="200"/>
      <c r="I100" s="200"/>
      <c r="J100" s="201">
        <f>J131</f>
        <v>0</v>
      </c>
      <c r="L100" s="198"/>
    </row>
    <row r="101" spans="1:47" s="197" customFormat="1" ht="19.899999999999999" customHeight="1">
      <c r="B101" s="198"/>
      <c r="D101" s="199" t="s">
        <v>149</v>
      </c>
      <c r="E101" s="200"/>
      <c r="F101" s="200"/>
      <c r="G101" s="200"/>
      <c r="H101" s="200"/>
      <c r="I101" s="200"/>
      <c r="J101" s="201">
        <f>J137</f>
        <v>0</v>
      </c>
      <c r="L101" s="198"/>
    </row>
    <row r="102" spans="1:47" s="197" customFormat="1" ht="19.899999999999999" customHeight="1">
      <c r="B102" s="198"/>
      <c r="D102" s="199" t="s">
        <v>150</v>
      </c>
      <c r="E102" s="200"/>
      <c r="F102" s="200"/>
      <c r="G102" s="200"/>
      <c r="H102" s="200"/>
      <c r="I102" s="200"/>
      <c r="J102" s="201">
        <f>J151</f>
        <v>0</v>
      </c>
      <c r="L102" s="198"/>
    </row>
    <row r="103" spans="1:47" s="197" customFormat="1" ht="19.899999999999999" customHeight="1">
      <c r="B103" s="198"/>
      <c r="D103" s="199" t="s">
        <v>153</v>
      </c>
      <c r="E103" s="200"/>
      <c r="F103" s="200"/>
      <c r="G103" s="200"/>
      <c r="H103" s="200"/>
      <c r="I103" s="200"/>
      <c r="J103" s="201">
        <f>J179</f>
        <v>0</v>
      </c>
      <c r="L103" s="198"/>
    </row>
    <row r="104" spans="1:47" s="197" customFormat="1" ht="19.899999999999999" customHeight="1">
      <c r="B104" s="198"/>
      <c r="D104" s="199" t="s">
        <v>154</v>
      </c>
      <c r="E104" s="200"/>
      <c r="F104" s="200"/>
      <c r="G104" s="200"/>
      <c r="H104" s="200"/>
      <c r="I104" s="200"/>
      <c r="J104" s="201">
        <f>J198</f>
        <v>0</v>
      </c>
      <c r="L104" s="198"/>
    </row>
    <row r="105" spans="1:47" s="197" customFormat="1" ht="19.899999999999999" customHeight="1">
      <c r="B105" s="198"/>
      <c r="D105" s="199" t="s">
        <v>155</v>
      </c>
      <c r="E105" s="200"/>
      <c r="F105" s="200"/>
      <c r="G105" s="200"/>
      <c r="H105" s="200"/>
      <c r="I105" s="200"/>
      <c r="J105" s="201">
        <f>J204</f>
        <v>0</v>
      </c>
      <c r="L105" s="198"/>
    </row>
    <row r="106" spans="1:47" s="192" customFormat="1" ht="24.95" customHeight="1">
      <c r="B106" s="193"/>
      <c r="D106" s="194" t="s">
        <v>156</v>
      </c>
      <c r="E106" s="195"/>
      <c r="F106" s="195"/>
      <c r="G106" s="195"/>
      <c r="H106" s="195"/>
      <c r="I106" s="195"/>
      <c r="J106" s="196">
        <f>J206</f>
        <v>0</v>
      </c>
      <c r="L106" s="193"/>
    </row>
    <row r="107" spans="1:47" s="197" customFormat="1" ht="19.899999999999999" customHeight="1">
      <c r="B107" s="198"/>
      <c r="D107" s="199" t="s">
        <v>157</v>
      </c>
      <c r="E107" s="200"/>
      <c r="F107" s="200"/>
      <c r="G107" s="200"/>
      <c r="H107" s="200"/>
      <c r="I107" s="200"/>
      <c r="J107" s="201">
        <f>J207</f>
        <v>0</v>
      </c>
      <c r="L107" s="198"/>
    </row>
    <row r="108" spans="1:47" s="151" customFormat="1" ht="21.75" customHeight="1">
      <c r="A108" s="147"/>
      <c r="B108" s="148"/>
      <c r="C108" s="147"/>
      <c r="D108" s="147"/>
      <c r="E108" s="147"/>
      <c r="F108" s="147"/>
      <c r="G108" s="147"/>
      <c r="H108" s="147"/>
      <c r="I108" s="147"/>
      <c r="J108" s="147"/>
      <c r="K108" s="147"/>
      <c r="L108" s="150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</row>
    <row r="109" spans="1:47" s="151" customFormat="1" ht="6.95" customHeight="1">
      <c r="A109" s="147"/>
      <c r="B109" s="184"/>
      <c r="C109" s="185"/>
      <c r="D109" s="185"/>
      <c r="E109" s="185"/>
      <c r="F109" s="185"/>
      <c r="G109" s="185"/>
      <c r="H109" s="185"/>
      <c r="I109" s="185"/>
      <c r="J109" s="185"/>
      <c r="K109" s="185"/>
      <c r="L109" s="150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</row>
    <row r="113" spans="1:31" s="151" customFormat="1" ht="6.95" customHeight="1">
      <c r="A113" s="147"/>
      <c r="B113" s="186"/>
      <c r="C113" s="187"/>
      <c r="D113" s="187"/>
      <c r="E113" s="187"/>
      <c r="F113" s="187"/>
      <c r="G113" s="187"/>
      <c r="H113" s="187"/>
      <c r="I113" s="187"/>
      <c r="J113" s="187"/>
      <c r="K113" s="187"/>
      <c r="L113" s="150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</row>
    <row r="114" spans="1:31" s="151" customFormat="1" ht="24.95" customHeight="1">
      <c r="A114" s="147"/>
      <c r="B114" s="148"/>
      <c r="C114" s="142" t="s">
        <v>172</v>
      </c>
      <c r="D114" s="147"/>
      <c r="E114" s="147"/>
      <c r="F114" s="147"/>
      <c r="G114" s="147"/>
      <c r="H114" s="147"/>
      <c r="I114" s="147"/>
      <c r="J114" s="147"/>
      <c r="K114" s="147"/>
      <c r="L114" s="150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</row>
    <row r="115" spans="1:31" s="151" customFormat="1" ht="6.95" customHeight="1">
      <c r="A115" s="147"/>
      <c r="B115" s="148"/>
      <c r="C115" s="147"/>
      <c r="D115" s="147"/>
      <c r="E115" s="147"/>
      <c r="F115" s="147"/>
      <c r="G115" s="147"/>
      <c r="H115" s="147"/>
      <c r="I115" s="147"/>
      <c r="J115" s="147"/>
      <c r="K115" s="147"/>
      <c r="L115" s="150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</row>
    <row r="116" spans="1:31" s="151" customFormat="1" ht="12" customHeight="1">
      <c r="A116" s="147"/>
      <c r="B116" s="148"/>
      <c r="C116" s="144" t="s">
        <v>16</v>
      </c>
      <c r="D116" s="147"/>
      <c r="E116" s="147"/>
      <c r="F116" s="147"/>
      <c r="G116" s="147"/>
      <c r="H116" s="147"/>
      <c r="I116" s="147"/>
      <c r="J116" s="147"/>
      <c r="K116" s="147"/>
      <c r="L116" s="150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</row>
    <row r="117" spans="1:31" s="151" customFormat="1" ht="16.5" customHeight="1">
      <c r="A117" s="147"/>
      <c r="B117" s="148"/>
      <c r="C117" s="147"/>
      <c r="D117" s="147"/>
      <c r="E117" s="145" t="str">
        <f>E7</f>
        <v>Rekonstrukce měnírny Sad Boženy Němcové</v>
      </c>
      <c r="F117" s="146"/>
      <c r="G117" s="146"/>
      <c r="H117" s="146"/>
      <c r="I117" s="147"/>
      <c r="J117" s="147"/>
      <c r="K117" s="147"/>
      <c r="L117" s="150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</row>
    <row r="118" spans="1:31" ht="12" customHeight="1">
      <c r="B118" s="141"/>
      <c r="C118" s="144" t="s">
        <v>138</v>
      </c>
      <c r="L118" s="141"/>
    </row>
    <row r="119" spans="1:31" s="151" customFormat="1" ht="16.5" customHeight="1">
      <c r="A119" s="147"/>
      <c r="B119" s="148"/>
      <c r="C119" s="147"/>
      <c r="D119" s="147"/>
      <c r="E119" s="145" t="s">
        <v>139</v>
      </c>
      <c r="F119" s="149"/>
      <c r="G119" s="149"/>
      <c r="H119" s="149"/>
      <c r="I119" s="147"/>
      <c r="J119" s="147"/>
      <c r="K119" s="147"/>
      <c r="L119" s="150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</row>
    <row r="120" spans="1:31" s="151" customFormat="1" ht="12" customHeight="1">
      <c r="A120" s="147"/>
      <c r="B120" s="148"/>
      <c r="C120" s="144" t="s">
        <v>140</v>
      </c>
      <c r="D120" s="147"/>
      <c r="E120" s="147"/>
      <c r="F120" s="147"/>
      <c r="G120" s="147"/>
      <c r="H120" s="147"/>
      <c r="I120" s="147"/>
      <c r="J120" s="147"/>
      <c r="K120" s="147"/>
      <c r="L120" s="150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</row>
    <row r="121" spans="1:31" s="151" customFormat="1" ht="30" customHeight="1">
      <c r="A121" s="147"/>
      <c r="B121" s="148"/>
      <c r="C121" s="147"/>
      <c r="D121" s="147"/>
      <c r="E121" s="152" t="str">
        <f>E11</f>
        <v>04 - DSO 01 - Stavební část - OPLOCENÍ - nezapočitatelné náklady</v>
      </c>
      <c r="F121" s="149"/>
      <c r="G121" s="149"/>
      <c r="H121" s="149"/>
      <c r="I121" s="147"/>
      <c r="J121" s="147"/>
      <c r="K121" s="147"/>
      <c r="L121" s="150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pans="1:31" s="151" customFormat="1" ht="6.95" customHeight="1">
      <c r="A122" s="147"/>
      <c r="B122" s="148"/>
      <c r="C122" s="147"/>
      <c r="D122" s="147"/>
      <c r="E122" s="147"/>
      <c r="F122" s="147"/>
      <c r="G122" s="147"/>
      <c r="H122" s="147"/>
      <c r="I122" s="147"/>
      <c r="J122" s="147"/>
      <c r="K122" s="147"/>
      <c r="L122" s="150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</row>
    <row r="123" spans="1:31" s="151" customFormat="1" ht="12" customHeight="1">
      <c r="A123" s="147"/>
      <c r="B123" s="148"/>
      <c r="C123" s="144" t="s">
        <v>20</v>
      </c>
      <c r="D123" s="147"/>
      <c r="E123" s="147"/>
      <c r="F123" s="153" t="str">
        <f>F14</f>
        <v xml:space="preserve"> </v>
      </c>
      <c r="G123" s="147"/>
      <c r="H123" s="147"/>
      <c r="I123" s="144" t="s">
        <v>22</v>
      </c>
      <c r="J123" s="154" t="str">
        <f>IF(J14="","",J14)</f>
        <v>30. 6. 2020</v>
      </c>
      <c r="K123" s="147"/>
      <c r="L123" s="150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</row>
    <row r="124" spans="1:31" s="151" customFormat="1" ht="6.95" customHeight="1">
      <c r="A124" s="147"/>
      <c r="B124" s="148"/>
      <c r="C124" s="147"/>
      <c r="D124" s="147"/>
      <c r="E124" s="147"/>
      <c r="F124" s="147"/>
      <c r="G124" s="147"/>
      <c r="H124" s="147"/>
      <c r="I124" s="147"/>
      <c r="J124" s="147"/>
      <c r="K124" s="147"/>
      <c r="L124" s="150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</row>
    <row r="125" spans="1:31" s="151" customFormat="1" ht="15.2" customHeight="1">
      <c r="A125" s="147"/>
      <c r="B125" s="148"/>
      <c r="C125" s="144" t="s">
        <v>24</v>
      </c>
      <c r="D125" s="147"/>
      <c r="E125" s="147"/>
      <c r="F125" s="153" t="str">
        <f>E17</f>
        <v>Dopravní podnik Ostrava a.s.</v>
      </c>
      <c r="G125" s="147"/>
      <c r="H125" s="147"/>
      <c r="I125" s="144" t="s">
        <v>30</v>
      </c>
      <c r="J125" s="188" t="str">
        <f>E23</f>
        <v>Ing. Jaromír Ferdian</v>
      </c>
      <c r="K125" s="147"/>
      <c r="L125" s="150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</row>
    <row r="126" spans="1:31" s="151" customFormat="1" ht="15.2" customHeight="1">
      <c r="A126" s="147"/>
      <c r="B126" s="148"/>
      <c r="C126" s="144" t="s">
        <v>28</v>
      </c>
      <c r="D126" s="147"/>
      <c r="E126" s="147"/>
      <c r="F126" s="153" t="str">
        <f>IF(E20="","",E20)</f>
        <v>Vyplň údaj</v>
      </c>
      <c r="G126" s="147"/>
      <c r="H126" s="147"/>
      <c r="I126" s="144" t="s">
        <v>33</v>
      </c>
      <c r="J126" s="188" t="str">
        <f>E26</f>
        <v xml:space="preserve"> </v>
      </c>
      <c r="K126" s="147"/>
      <c r="L126" s="150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</row>
    <row r="127" spans="1:31" s="151" customFormat="1" ht="10.35" customHeight="1">
      <c r="A127" s="147"/>
      <c r="B127" s="148"/>
      <c r="C127" s="147"/>
      <c r="D127" s="147"/>
      <c r="E127" s="147"/>
      <c r="F127" s="147"/>
      <c r="G127" s="147"/>
      <c r="H127" s="147"/>
      <c r="I127" s="147"/>
      <c r="J127" s="147"/>
      <c r="K127" s="147"/>
      <c r="L127" s="150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</row>
    <row r="128" spans="1:31" s="212" customFormat="1" ht="29.25" customHeight="1">
      <c r="A128" s="202"/>
      <c r="B128" s="203"/>
      <c r="C128" s="204" t="s">
        <v>173</v>
      </c>
      <c r="D128" s="205" t="s">
        <v>62</v>
      </c>
      <c r="E128" s="205" t="s">
        <v>58</v>
      </c>
      <c r="F128" s="205" t="s">
        <v>59</v>
      </c>
      <c r="G128" s="205" t="s">
        <v>174</v>
      </c>
      <c r="H128" s="205" t="s">
        <v>175</v>
      </c>
      <c r="I128" s="205" t="s">
        <v>176</v>
      </c>
      <c r="J128" s="206" t="s">
        <v>144</v>
      </c>
      <c r="K128" s="207" t="s">
        <v>177</v>
      </c>
      <c r="L128" s="208"/>
      <c r="M128" s="209" t="s">
        <v>1</v>
      </c>
      <c r="N128" s="210" t="s">
        <v>41</v>
      </c>
      <c r="O128" s="210" t="s">
        <v>178</v>
      </c>
      <c r="P128" s="210" t="s">
        <v>179</v>
      </c>
      <c r="Q128" s="210" t="s">
        <v>180</v>
      </c>
      <c r="R128" s="210" t="s">
        <v>181</v>
      </c>
      <c r="S128" s="210" t="s">
        <v>182</v>
      </c>
      <c r="T128" s="211" t="s">
        <v>183</v>
      </c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</row>
    <row r="129" spans="1:65" s="151" customFormat="1" ht="22.9" customHeight="1">
      <c r="A129" s="147"/>
      <c r="B129" s="148"/>
      <c r="C129" s="213" t="s">
        <v>184</v>
      </c>
      <c r="D129" s="147"/>
      <c r="E129" s="147"/>
      <c r="F129" s="147"/>
      <c r="G129" s="147"/>
      <c r="H129" s="147"/>
      <c r="I129" s="147"/>
      <c r="J129" s="214">
        <f>BK129</f>
        <v>0</v>
      </c>
      <c r="K129" s="147"/>
      <c r="L129" s="148"/>
      <c r="M129" s="215"/>
      <c r="N129" s="216"/>
      <c r="O129" s="163"/>
      <c r="P129" s="217">
        <f>P130+P206</f>
        <v>0</v>
      </c>
      <c r="Q129" s="163"/>
      <c r="R129" s="217">
        <f>R130+R206</f>
        <v>52.29465261</v>
      </c>
      <c r="S129" s="163"/>
      <c r="T129" s="218">
        <f>T130+T206</f>
        <v>133.52105</v>
      </c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T129" s="138" t="s">
        <v>76</v>
      </c>
      <c r="AU129" s="138" t="s">
        <v>146</v>
      </c>
      <c r="BK129" s="219">
        <f>BK130+BK206</f>
        <v>0</v>
      </c>
    </row>
    <row r="130" spans="1:65" s="220" customFormat="1" ht="25.9" customHeight="1">
      <c r="B130" s="221"/>
      <c r="D130" s="222" t="s">
        <v>76</v>
      </c>
      <c r="E130" s="223" t="s">
        <v>185</v>
      </c>
      <c r="F130" s="223" t="s">
        <v>186</v>
      </c>
      <c r="J130" s="224">
        <f>BK130</f>
        <v>0</v>
      </c>
      <c r="L130" s="221"/>
      <c r="M130" s="225"/>
      <c r="N130" s="226"/>
      <c r="O130" s="226"/>
      <c r="P130" s="227">
        <f>P131+P137+P151+P179+P198+P204</f>
        <v>0</v>
      </c>
      <c r="Q130" s="226"/>
      <c r="R130" s="227">
        <f>R131+R137+R151+R179+R198+R204</f>
        <v>52.261728609999999</v>
      </c>
      <c r="S130" s="226"/>
      <c r="T130" s="228">
        <f>T131+T137+T151+T179+T198+T204</f>
        <v>133.52105</v>
      </c>
      <c r="AR130" s="222" t="s">
        <v>84</v>
      </c>
      <c r="AT130" s="229" t="s">
        <v>76</v>
      </c>
      <c r="AU130" s="229" t="s">
        <v>77</v>
      </c>
      <c r="AY130" s="222" t="s">
        <v>187</v>
      </c>
      <c r="BK130" s="230">
        <f>BK131+BK137+BK151+BK179+BK198+BK204</f>
        <v>0</v>
      </c>
    </row>
    <row r="131" spans="1:65" s="220" customFormat="1" ht="22.9" customHeight="1">
      <c r="B131" s="221"/>
      <c r="D131" s="222" t="s">
        <v>76</v>
      </c>
      <c r="E131" s="231" t="s">
        <v>84</v>
      </c>
      <c r="F131" s="231" t="s">
        <v>188</v>
      </c>
      <c r="J131" s="232">
        <f>BK131</f>
        <v>0</v>
      </c>
      <c r="L131" s="221"/>
      <c r="M131" s="225"/>
      <c r="N131" s="226"/>
      <c r="O131" s="226"/>
      <c r="P131" s="227">
        <f>SUM(P132:P136)</f>
        <v>0</v>
      </c>
      <c r="Q131" s="226"/>
      <c r="R131" s="227">
        <f>SUM(R132:R136)</f>
        <v>23.2</v>
      </c>
      <c r="S131" s="226"/>
      <c r="T131" s="228">
        <f>SUM(T132:T136)</f>
        <v>7.9589999999999996</v>
      </c>
      <c r="AR131" s="222" t="s">
        <v>84</v>
      </c>
      <c r="AT131" s="229" t="s">
        <v>76</v>
      </c>
      <c r="AU131" s="229" t="s">
        <v>84</v>
      </c>
      <c r="AY131" s="222" t="s">
        <v>187</v>
      </c>
      <c r="BK131" s="230">
        <f>SUM(BK132:BK136)</f>
        <v>0</v>
      </c>
    </row>
    <row r="132" spans="1:65" s="151" customFormat="1" ht="21.75" customHeight="1">
      <c r="A132" s="147"/>
      <c r="B132" s="148"/>
      <c r="C132" s="233" t="s">
        <v>84</v>
      </c>
      <c r="D132" s="233" t="s">
        <v>189</v>
      </c>
      <c r="E132" s="234" t="s">
        <v>1610</v>
      </c>
      <c r="F132" s="235" t="s">
        <v>1611</v>
      </c>
      <c r="G132" s="236" t="s">
        <v>192</v>
      </c>
      <c r="H132" s="237">
        <v>10.9</v>
      </c>
      <c r="I132" s="88"/>
      <c r="J132" s="238">
        <f>ROUND(I132*H132,2)</f>
        <v>0</v>
      </c>
      <c r="K132" s="239"/>
      <c r="L132" s="148"/>
      <c r="M132" s="240" t="s">
        <v>1</v>
      </c>
      <c r="N132" s="241" t="s">
        <v>42</v>
      </c>
      <c r="O132" s="242"/>
      <c r="P132" s="243">
        <f>O132*H132</f>
        <v>0</v>
      </c>
      <c r="Q132" s="243">
        <v>0</v>
      </c>
      <c r="R132" s="243">
        <f>Q132*H132</f>
        <v>0</v>
      </c>
      <c r="S132" s="243">
        <v>0.26</v>
      </c>
      <c r="T132" s="244">
        <f>S132*H132</f>
        <v>2.8340000000000001</v>
      </c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R132" s="245" t="s">
        <v>193</v>
      </c>
      <c r="AT132" s="245" t="s">
        <v>189</v>
      </c>
      <c r="AU132" s="245" t="s">
        <v>86</v>
      </c>
      <c r="AY132" s="138" t="s">
        <v>187</v>
      </c>
      <c r="BE132" s="246">
        <f>IF(N132="základní",J132,0)</f>
        <v>0</v>
      </c>
      <c r="BF132" s="246">
        <f>IF(N132="snížená",J132,0)</f>
        <v>0</v>
      </c>
      <c r="BG132" s="246">
        <f>IF(N132="zákl. přenesená",J132,0)</f>
        <v>0</v>
      </c>
      <c r="BH132" s="246">
        <f>IF(N132="sníž. přenesená",J132,0)</f>
        <v>0</v>
      </c>
      <c r="BI132" s="246">
        <f>IF(N132="nulová",J132,0)</f>
        <v>0</v>
      </c>
      <c r="BJ132" s="138" t="s">
        <v>84</v>
      </c>
      <c r="BK132" s="246">
        <f>ROUND(I132*H132,2)</f>
        <v>0</v>
      </c>
      <c r="BL132" s="138" t="s">
        <v>193</v>
      </c>
      <c r="BM132" s="245" t="s">
        <v>1612</v>
      </c>
    </row>
    <row r="133" spans="1:65" s="151" customFormat="1" ht="16.5" customHeight="1">
      <c r="A133" s="147"/>
      <c r="B133" s="148"/>
      <c r="C133" s="233" t="s">
        <v>86</v>
      </c>
      <c r="D133" s="233" t="s">
        <v>189</v>
      </c>
      <c r="E133" s="234" t="s">
        <v>1613</v>
      </c>
      <c r="F133" s="235" t="s">
        <v>1614</v>
      </c>
      <c r="G133" s="236" t="s">
        <v>296</v>
      </c>
      <c r="H133" s="237">
        <v>25</v>
      </c>
      <c r="I133" s="88"/>
      <c r="J133" s="238">
        <f>ROUND(I133*H133,2)</f>
        <v>0</v>
      </c>
      <c r="K133" s="239"/>
      <c r="L133" s="148"/>
      <c r="M133" s="240" t="s">
        <v>1</v>
      </c>
      <c r="N133" s="241" t="s">
        <v>42</v>
      </c>
      <c r="O133" s="242"/>
      <c r="P133" s="243">
        <f>O133*H133</f>
        <v>0</v>
      </c>
      <c r="Q133" s="243">
        <v>0</v>
      </c>
      <c r="R133" s="243">
        <f>Q133*H133</f>
        <v>0</v>
      </c>
      <c r="S133" s="243">
        <v>0.20499999999999999</v>
      </c>
      <c r="T133" s="244">
        <f>S133*H133</f>
        <v>5.125</v>
      </c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R133" s="245" t="s">
        <v>193</v>
      </c>
      <c r="AT133" s="245" t="s">
        <v>189</v>
      </c>
      <c r="AU133" s="245" t="s">
        <v>86</v>
      </c>
      <c r="AY133" s="138" t="s">
        <v>187</v>
      </c>
      <c r="BE133" s="246">
        <f>IF(N133="základní",J133,0)</f>
        <v>0</v>
      </c>
      <c r="BF133" s="246">
        <f>IF(N133="snížená",J133,0)</f>
        <v>0</v>
      </c>
      <c r="BG133" s="246">
        <f>IF(N133="zákl. přenesená",J133,0)</f>
        <v>0</v>
      </c>
      <c r="BH133" s="246">
        <f>IF(N133="sníž. přenesená",J133,0)</f>
        <v>0</v>
      </c>
      <c r="BI133" s="246">
        <f>IF(N133="nulová",J133,0)</f>
        <v>0</v>
      </c>
      <c r="BJ133" s="138" t="s">
        <v>84</v>
      </c>
      <c r="BK133" s="246">
        <f>ROUND(I133*H133,2)</f>
        <v>0</v>
      </c>
      <c r="BL133" s="138" t="s">
        <v>193</v>
      </c>
      <c r="BM133" s="245" t="s">
        <v>1615</v>
      </c>
    </row>
    <row r="134" spans="1:65" s="151" customFormat="1" ht="21.75" customHeight="1">
      <c r="A134" s="147"/>
      <c r="B134" s="148"/>
      <c r="C134" s="233" t="s">
        <v>199</v>
      </c>
      <c r="D134" s="233" t="s">
        <v>189</v>
      </c>
      <c r="E134" s="234" t="s">
        <v>1616</v>
      </c>
      <c r="F134" s="235" t="s">
        <v>1617</v>
      </c>
      <c r="G134" s="236" t="s">
        <v>197</v>
      </c>
      <c r="H134" s="237">
        <v>112.18</v>
      </c>
      <c r="I134" s="88"/>
      <c r="J134" s="238">
        <f>ROUND(I134*H134,2)</f>
        <v>0</v>
      </c>
      <c r="K134" s="239"/>
      <c r="L134" s="148"/>
      <c r="M134" s="240" t="s">
        <v>1</v>
      </c>
      <c r="N134" s="241" t="s">
        <v>42</v>
      </c>
      <c r="O134" s="242"/>
      <c r="P134" s="243">
        <f>O134*H134</f>
        <v>0</v>
      </c>
      <c r="Q134" s="243">
        <v>0</v>
      </c>
      <c r="R134" s="243">
        <f>Q134*H134</f>
        <v>0</v>
      </c>
      <c r="S134" s="243">
        <v>0</v>
      </c>
      <c r="T134" s="244">
        <f>S134*H134</f>
        <v>0</v>
      </c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R134" s="245" t="s">
        <v>193</v>
      </c>
      <c r="AT134" s="245" t="s">
        <v>189</v>
      </c>
      <c r="AU134" s="245" t="s">
        <v>86</v>
      </c>
      <c r="AY134" s="138" t="s">
        <v>187</v>
      </c>
      <c r="BE134" s="246">
        <f>IF(N134="základní",J134,0)</f>
        <v>0</v>
      </c>
      <c r="BF134" s="246">
        <f>IF(N134="snížená",J134,0)</f>
        <v>0</v>
      </c>
      <c r="BG134" s="246">
        <f>IF(N134="zákl. přenesená",J134,0)</f>
        <v>0</v>
      </c>
      <c r="BH134" s="246">
        <f>IF(N134="sníž. přenesená",J134,0)</f>
        <v>0</v>
      </c>
      <c r="BI134" s="246">
        <f>IF(N134="nulová",J134,0)</f>
        <v>0</v>
      </c>
      <c r="BJ134" s="138" t="s">
        <v>84</v>
      </c>
      <c r="BK134" s="246">
        <f>ROUND(I134*H134,2)</f>
        <v>0</v>
      </c>
      <c r="BL134" s="138" t="s">
        <v>193</v>
      </c>
      <c r="BM134" s="245" t="s">
        <v>1618</v>
      </c>
    </row>
    <row r="135" spans="1:65" s="151" customFormat="1" ht="21.75" customHeight="1">
      <c r="A135" s="147"/>
      <c r="B135" s="148"/>
      <c r="C135" s="233" t="s">
        <v>193</v>
      </c>
      <c r="D135" s="233" t="s">
        <v>189</v>
      </c>
      <c r="E135" s="234" t="s">
        <v>1619</v>
      </c>
      <c r="F135" s="235" t="s">
        <v>1620</v>
      </c>
      <c r="G135" s="236" t="s">
        <v>197</v>
      </c>
      <c r="H135" s="237">
        <v>141.52000000000001</v>
      </c>
      <c r="I135" s="88"/>
      <c r="J135" s="238">
        <f>ROUND(I135*H135,2)</f>
        <v>0</v>
      </c>
      <c r="K135" s="239"/>
      <c r="L135" s="148"/>
      <c r="M135" s="240" t="s">
        <v>1</v>
      </c>
      <c r="N135" s="241" t="s">
        <v>42</v>
      </c>
      <c r="O135" s="242"/>
      <c r="P135" s="243">
        <f>O135*H135</f>
        <v>0</v>
      </c>
      <c r="Q135" s="243">
        <v>0</v>
      </c>
      <c r="R135" s="243">
        <f>Q135*H135</f>
        <v>0</v>
      </c>
      <c r="S135" s="243">
        <v>0</v>
      </c>
      <c r="T135" s="244">
        <f>S135*H135</f>
        <v>0</v>
      </c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R135" s="245" t="s">
        <v>193</v>
      </c>
      <c r="AT135" s="245" t="s">
        <v>189</v>
      </c>
      <c r="AU135" s="245" t="s">
        <v>86</v>
      </c>
      <c r="AY135" s="138" t="s">
        <v>187</v>
      </c>
      <c r="BE135" s="246">
        <f>IF(N135="základní",J135,0)</f>
        <v>0</v>
      </c>
      <c r="BF135" s="246">
        <f>IF(N135="snížená",J135,0)</f>
        <v>0</v>
      </c>
      <c r="BG135" s="246">
        <f>IF(N135="zákl. přenesená",J135,0)</f>
        <v>0</v>
      </c>
      <c r="BH135" s="246">
        <f>IF(N135="sníž. přenesená",J135,0)</f>
        <v>0</v>
      </c>
      <c r="BI135" s="246">
        <f>IF(N135="nulová",J135,0)</f>
        <v>0</v>
      </c>
      <c r="BJ135" s="138" t="s">
        <v>84</v>
      </c>
      <c r="BK135" s="246">
        <f>ROUND(I135*H135,2)</f>
        <v>0</v>
      </c>
      <c r="BL135" s="138" t="s">
        <v>193</v>
      </c>
      <c r="BM135" s="245" t="s">
        <v>1621</v>
      </c>
    </row>
    <row r="136" spans="1:65" s="151" customFormat="1" ht="16.5" customHeight="1">
      <c r="A136" s="147"/>
      <c r="B136" s="148"/>
      <c r="C136" s="247" t="s">
        <v>207</v>
      </c>
      <c r="D136" s="247" t="s">
        <v>216</v>
      </c>
      <c r="E136" s="248" t="s">
        <v>1622</v>
      </c>
      <c r="F136" s="249" t="s">
        <v>1623</v>
      </c>
      <c r="G136" s="250" t="s">
        <v>205</v>
      </c>
      <c r="H136" s="251">
        <v>23.2</v>
      </c>
      <c r="I136" s="89"/>
      <c r="J136" s="252">
        <f>ROUND(I136*H136,2)</f>
        <v>0</v>
      </c>
      <c r="K136" s="253"/>
      <c r="L136" s="254"/>
      <c r="M136" s="255" t="s">
        <v>1</v>
      </c>
      <c r="N136" s="256" t="s">
        <v>42</v>
      </c>
      <c r="O136" s="242"/>
      <c r="P136" s="243">
        <f>O136*H136</f>
        <v>0</v>
      </c>
      <c r="Q136" s="243">
        <v>1</v>
      </c>
      <c r="R136" s="243">
        <f>Q136*H136</f>
        <v>23.2</v>
      </c>
      <c r="S136" s="243">
        <v>0</v>
      </c>
      <c r="T136" s="244">
        <f>S136*H136</f>
        <v>0</v>
      </c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R136" s="245" t="s">
        <v>219</v>
      </c>
      <c r="AT136" s="245" t="s">
        <v>216</v>
      </c>
      <c r="AU136" s="245" t="s">
        <v>86</v>
      </c>
      <c r="AY136" s="138" t="s">
        <v>187</v>
      </c>
      <c r="BE136" s="246">
        <f>IF(N136="základní",J136,0)</f>
        <v>0</v>
      </c>
      <c r="BF136" s="246">
        <f>IF(N136="snížená",J136,0)</f>
        <v>0</v>
      </c>
      <c r="BG136" s="246">
        <f>IF(N136="zákl. přenesená",J136,0)</f>
        <v>0</v>
      </c>
      <c r="BH136" s="246">
        <f>IF(N136="sníž. přenesená",J136,0)</f>
        <v>0</v>
      </c>
      <c r="BI136" s="246">
        <f>IF(N136="nulová",J136,0)</f>
        <v>0</v>
      </c>
      <c r="BJ136" s="138" t="s">
        <v>84</v>
      </c>
      <c r="BK136" s="246">
        <f>ROUND(I136*H136,2)</f>
        <v>0</v>
      </c>
      <c r="BL136" s="138" t="s">
        <v>193</v>
      </c>
      <c r="BM136" s="245" t="s">
        <v>1624</v>
      </c>
    </row>
    <row r="137" spans="1:65" s="220" customFormat="1" ht="22.9" customHeight="1">
      <c r="B137" s="221"/>
      <c r="D137" s="222" t="s">
        <v>76</v>
      </c>
      <c r="E137" s="231" t="s">
        <v>86</v>
      </c>
      <c r="F137" s="231" t="s">
        <v>224</v>
      </c>
      <c r="J137" s="232">
        <f>BK137</f>
        <v>0</v>
      </c>
      <c r="L137" s="221"/>
      <c r="M137" s="225"/>
      <c r="N137" s="226"/>
      <c r="O137" s="226"/>
      <c r="P137" s="227">
        <f>SUM(P138:P150)</f>
        <v>0</v>
      </c>
      <c r="Q137" s="226"/>
      <c r="R137" s="227">
        <f>SUM(R138:R150)</f>
        <v>21.77265006</v>
      </c>
      <c r="S137" s="226"/>
      <c r="T137" s="228">
        <f>SUM(T138:T150)</f>
        <v>0</v>
      </c>
      <c r="AR137" s="222" t="s">
        <v>84</v>
      </c>
      <c r="AT137" s="229" t="s">
        <v>76</v>
      </c>
      <c r="AU137" s="229" t="s">
        <v>84</v>
      </c>
      <c r="AY137" s="222" t="s">
        <v>187</v>
      </c>
      <c r="BK137" s="230">
        <f>SUM(BK138:BK150)</f>
        <v>0</v>
      </c>
    </row>
    <row r="138" spans="1:65" s="151" customFormat="1" ht="16.5" customHeight="1">
      <c r="A138" s="147"/>
      <c r="B138" s="148"/>
      <c r="C138" s="233" t="s">
        <v>211</v>
      </c>
      <c r="D138" s="233" t="s">
        <v>189</v>
      </c>
      <c r="E138" s="234" t="s">
        <v>1625</v>
      </c>
      <c r="F138" s="235" t="s">
        <v>1626</v>
      </c>
      <c r="G138" s="236" t="s">
        <v>197</v>
      </c>
      <c r="H138" s="237">
        <v>0.74399999999999999</v>
      </c>
      <c r="I138" s="88"/>
      <c r="J138" s="238">
        <f t="shared" ref="J138:J150" si="0">ROUND(I138*H138,2)</f>
        <v>0</v>
      </c>
      <c r="K138" s="239"/>
      <c r="L138" s="148"/>
      <c r="M138" s="240" t="s">
        <v>1</v>
      </c>
      <c r="N138" s="241" t="s">
        <v>42</v>
      </c>
      <c r="O138" s="242"/>
      <c r="P138" s="243">
        <f t="shared" ref="P138:P150" si="1">O138*H138</f>
        <v>0</v>
      </c>
      <c r="Q138" s="243">
        <v>2.2563399999999998</v>
      </c>
      <c r="R138" s="243">
        <f t="shared" ref="R138:R150" si="2">Q138*H138</f>
        <v>1.6787169599999998</v>
      </c>
      <c r="S138" s="243">
        <v>0</v>
      </c>
      <c r="T138" s="244">
        <f t="shared" ref="T138:T150" si="3">S138*H138</f>
        <v>0</v>
      </c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R138" s="245" t="s">
        <v>193</v>
      </c>
      <c r="AT138" s="245" t="s">
        <v>189</v>
      </c>
      <c r="AU138" s="245" t="s">
        <v>86</v>
      </c>
      <c r="AY138" s="138" t="s">
        <v>187</v>
      </c>
      <c r="BE138" s="246">
        <f t="shared" ref="BE138:BE150" si="4">IF(N138="základní",J138,0)</f>
        <v>0</v>
      </c>
      <c r="BF138" s="246">
        <f t="shared" ref="BF138:BF150" si="5">IF(N138="snížená",J138,0)</f>
        <v>0</v>
      </c>
      <c r="BG138" s="246">
        <f t="shared" ref="BG138:BG150" si="6">IF(N138="zákl. přenesená",J138,0)</f>
        <v>0</v>
      </c>
      <c r="BH138" s="246">
        <f t="shared" ref="BH138:BH150" si="7">IF(N138="sníž. přenesená",J138,0)</f>
        <v>0</v>
      </c>
      <c r="BI138" s="246">
        <f t="shared" ref="BI138:BI150" si="8">IF(N138="nulová",J138,0)</f>
        <v>0</v>
      </c>
      <c r="BJ138" s="138" t="s">
        <v>84</v>
      </c>
      <c r="BK138" s="246">
        <f t="shared" ref="BK138:BK150" si="9">ROUND(I138*H138,2)</f>
        <v>0</v>
      </c>
      <c r="BL138" s="138" t="s">
        <v>193</v>
      </c>
      <c r="BM138" s="245" t="s">
        <v>1627</v>
      </c>
    </row>
    <row r="139" spans="1:65" s="151" customFormat="1" ht="16.5" customHeight="1">
      <c r="A139" s="147"/>
      <c r="B139" s="148"/>
      <c r="C139" s="233" t="s">
        <v>215</v>
      </c>
      <c r="D139" s="233" t="s">
        <v>189</v>
      </c>
      <c r="E139" s="234" t="s">
        <v>234</v>
      </c>
      <c r="F139" s="235" t="s">
        <v>235</v>
      </c>
      <c r="G139" s="236" t="s">
        <v>192</v>
      </c>
      <c r="H139" s="237">
        <v>3.02</v>
      </c>
      <c r="I139" s="88"/>
      <c r="J139" s="238">
        <f t="shared" si="0"/>
        <v>0</v>
      </c>
      <c r="K139" s="239"/>
      <c r="L139" s="148"/>
      <c r="M139" s="240" t="s">
        <v>1</v>
      </c>
      <c r="N139" s="241" t="s">
        <v>42</v>
      </c>
      <c r="O139" s="242"/>
      <c r="P139" s="243">
        <f t="shared" si="1"/>
        <v>0</v>
      </c>
      <c r="Q139" s="243">
        <v>2.47E-3</v>
      </c>
      <c r="R139" s="243">
        <f t="shared" si="2"/>
        <v>7.4593999999999997E-3</v>
      </c>
      <c r="S139" s="243">
        <v>0</v>
      </c>
      <c r="T139" s="244">
        <f t="shared" si="3"/>
        <v>0</v>
      </c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R139" s="245" t="s">
        <v>193</v>
      </c>
      <c r="AT139" s="245" t="s">
        <v>189</v>
      </c>
      <c r="AU139" s="245" t="s">
        <v>86</v>
      </c>
      <c r="AY139" s="138" t="s">
        <v>187</v>
      </c>
      <c r="BE139" s="246">
        <f t="shared" si="4"/>
        <v>0</v>
      </c>
      <c r="BF139" s="246">
        <f t="shared" si="5"/>
        <v>0</v>
      </c>
      <c r="BG139" s="246">
        <f t="shared" si="6"/>
        <v>0</v>
      </c>
      <c r="BH139" s="246">
        <f t="shared" si="7"/>
        <v>0</v>
      </c>
      <c r="BI139" s="246">
        <f t="shared" si="8"/>
        <v>0</v>
      </c>
      <c r="BJ139" s="138" t="s">
        <v>84</v>
      </c>
      <c r="BK139" s="246">
        <f t="shared" si="9"/>
        <v>0</v>
      </c>
      <c r="BL139" s="138" t="s">
        <v>193</v>
      </c>
      <c r="BM139" s="245" t="s">
        <v>1628</v>
      </c>
    </row>
    <row r="140" spans="1:65" s="151" customFormat="1" ht="16.5" customHeight="1">
      <c r="A140" s="147"/>
      <c r="B140" s="148"/>
      <c r="C140" s="233" t="s">
        <v>219</v>
      </c>
      <c r="D140" s="233" t="s">
        <v>189</v>
      </c>
      <c r="E140" s="234" t="s">
        <v>238</v>
      </c>
      <c r="F140" s="235" t="s">
        <v>239</v>
      </c>
      <c r="G140" s="236" t="s">
        <v>192</v>
      </c>
      <c r="H140" s="237">
        <v>3.02</v>
      </c>
      <c r="I140" s="88"/>
      <c r="J140" s="238">
        <f t="shared" si="0"/>
        <v>0</v>
      </c>
      <c r="K140" s="239"/>
      <c r="L140" s="148"/>
      <c r="M140" s="240" t="s">
        <v>1</v>
      </c>
      <c r="N140" s="241" t="s">
        <v>42</v>
      </c>
      <c r="O140" s="242"/>
      <c r="P140" s="243">
        <f t="shared" si="1"/>
        <v>0</v>
      </c>
      <c r="Q140" s="243">
        <v>0</v>
      </c>
      <c r="R140" s="243">
        <f t="shared" si="2"/>
        <v>0</v>
      </c>
      <c r="S140" s="243">
        <v>0</v>
      </c>
      <c r="T140" s="244">
        <f t="shared" si="3"/>
        <v>0</v>
      </c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R140" s="245" t="s">
        <v>193</v>
      </c>
      <c r="AT140" s="245" t="s">
        <v>189</v>
      </c>
      <c r="AU140" s="245" t="s">
        <v>86</v>
      </c>
      <c r="AY140" s="138" t="s">
        <v>187</v>
      </c>
      <c r="BE140" s="246">
        <f t="shared" si="4"/>
        <v>0</v>
      </c>
      <c r="BF140" s="246">
        <f t="shared" si="5"/>
        <v>0</v>
      </c>
      <c r="BG140" s="246">
        <f t="shared" si="6"/>
        <v>0</v>
      </c>
      <c r="BH140" s="246">
        <f t="shared" si="7"/>
        <v>0</v>
      </c>
      <c r="BI140" s="246">
        <f t="shared" si="8"/>
        <v>0</v>
      </c>
      <c r="BJ140" s="138" t="s">
        <v>84</v>
      </c>
      <c r="BK140" s="246">
        <f t="shared" si="9"/>
        <v>0</v>
      </c>
      <c r="BL140" s="138" t="s">
        <v>193</v>
      </c>
      <c r="BM140" s="245" t="s">
        <v>1629</v>
      </c>
    </row>
    <row r="141" spans="1:65" s="151" customFormat="1" ht="21.75" customHeight="1">
      <c r="A141" s="147"/>
      <c r="B141" s="148"/>
      <c r="C141" s="233" t="s">
        <v>225</v>
      </c>
      <c r="D141" s="233" t="s">
        <v>189</v>
      </c>
      <c r="E141" s="234" t="s">
        <v>1630</v>
      </c>
      <c r="F141" s="235" t="s">
        <v>1631</v>
      </c>
      <c r="G141" s="236" t="s">
        <v>197</v>
      </c>
      <c r="H141" s="237">
        <v>4.306</v>
      </c>
      <c r="I141" s="88"/>
      <c r="J141" s="238">
        <f t="shared" si="0"/>
        <v>0</v>
      </c>
      <c r="K141" s="239"/>
      <c r="L141" s="148"/>
      <c r="M141" s="240" t="s">
        <v>1</v>
      </c>
      <c r="N141" s="241" t="s">
        <v>42</v>
      </c>
      <c r="O141" s="242"/>
      <c r="P141" s="243">
        <f t="shared" si="1"/>
        <v>0</v>
      </c>
      <c r="Q141" s="243">
        <v>2.45329</v>
      </c>
      <c r="R141" s="243">
        <f t="shared" si="2"/>
        <v>10.56386674</v>
      </c>
      <c r="S141" s="243">
        <v>0</v>
      </c>
      <c r="T141" s="244">
        <f t="shared" si="3"/>
        <v>0</v>
      </c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R141" s="245" t="s">
        <v>193</v>
      </c>
      <c r="AT141" s="245" t="s">
        <v>189</v>
      </c>
      <c r="AU141" s="245" t="s">
        <v>86</v>
      </c>
      <c r="AY141" s="138" t="s">
        <v>187</v>
      </c>
      <c r="BE141" s="246">
        <f t="shared" si="4"/>
        <v>0</v>
      </c>
      <c r="BF141" s="246">
        <f t="shared" si="5"/>
        <v>0</v>
      </c>
      <c r="BG141" s="246">
        <f t="shared" si="6"/>
        <v>0</v>
      </c>
      <c r="BH141" s="246">
        <f t="shared" si="7"/>
        <v>0</v>
      </c>
      <c r="BI141" s="246">
        <f t="shared" si="8"/>
        <v>0</v>
      </c>
      <c r="BJ141" s="138" t="s">
        <v>84</v>
      </c>
      <c r="BK141" s="246">
        <f t="shared" si="9"/>
        <v>0</v>
      </c>
      <c r="BL141" s="138" t="s">
        <v>193</v>
      </c>
      <c r="BM141" s="245" t="s">
        <v>1632</v>
      </c>
    </row>
    <row r="142" spans="1:65" s="151" customFormat="1" ht="16.5" customHeight="1">
      <c r="A142" s="147"/>
      <c r="B142" s="148"/>
      <c r="C142" s="233" t="s">
        <v>229</v>
      </c>
      <c r="D142" s="233" t="s">
        <v>189</v>
      </c>
      <c r="E142" s="234" t="s">
        <v>1633</v>
      </c>
      <c r="F142" s="235" t="s">
        <v>1634</v>
      </c>
      <c r="G142" s="236" t="s">
        <v>192</v>
      </c>
      <c r="H142" s="237">
        <v>25.466999999999999</v>
      </c>
      <c r="I142" s="88"/>
      <c r="J142" s="238">
        <f t="shared" si="0"/>
        <v>0</v>
      </c>
      <c r="K142" s="239"/>
      <c r="L142" s="148"/>
      <c r="M142" s="240" t="s">
        <v>1</v>
      </c>
      <c r="N142" s="241" t="s">
        <v>42</v>
      </c>
      <c r="O142" s="242"/>
      <c r="P142" s="243">
        <f t="shared" si="1"/>
        <v>0</v>
      </c>
      <c r="Q142" s="243">
        <v>2.6900000000000001E-3</v>
      </c>
      <c r="R142" s="243">
        <f t="shared" si="2"/>
        <v>6.8506230000000001E-2</v>
      </c>
      <c r="S142" s="243">
        <v>0</v>
      </c>
      <c r="T142" s="244">
        <f t="shared" si="3"/>
        <v>0</v>
      </c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R142" s="245" t="s">
        <v>193</v>
      </c>
      <c r="AT142" s="245" t="s">
        <v>189</v>
      </c>
      <c r="AU142" s="245" t="s">
        <v>86</v>
      </c>
      <c r="AY142" s="138" t="s">
        <v>187</v>
      </c>
      <c r="BE142" s="246">
        <f t="shared" si="4"/>
        <v>0</v>
      </c>
      <c r="BF142" s="246">
        <f t="shared" si="5"/>
        <v>0</v>
      </c>
      <c r="BG142" s="246">
        <f t="shared" si="6"/>
        <v>0</v>
      </c>
      <c r="BH142" s="246">
        <f t="shared" si="7"/>
        <v>0</v>
      </c>
      <c r="BI142" s="246">
        <f t="shared" si="8"/>
        <v>0</v>
      </c>
      <c r="BJ142" s="138" t="s">
        <v>84</v>
      </c>
      <c r="BK142" s="246">
        <f t="shared" si="9"/>
        <v>0</v>
      </c>
      <c r="BL142" s="138" t="s">
        <v>193</v>
      </c>
      <c r="BM142" s="245" t="s">
        <v>1635</v>
      </c>
    </row>
    <row r="143" spans="1:65" s="151" customFormat="1" ht="16.5" customHeight="1">
      <c r="A143" s="147"/>
      <c r="B143" s="148"/>
      <c r="C143" s="233" t="s">
        <v>233</v>
      </c>
      <c r="D143" s="233" t="s">
        <v>189</v>
      </c>
      <c r="E143" s="234" t="s">
        <v>1636</v>
      </c>
      <c r="F143" s="235" t="s">
        <v>1637</v>
      </c>
      <c r="G143" s="236" t="s">
        <v>192</v>
      </c>
      <c r="H143" s="237">
        <v>25.466999999999999</v>
      </c>
      <c r="I143" s="88"/>
      <c r="J143" s="238">
        <f t="shared" si="0"/>
        <v>0</v>
      </c>
      <c r="K143" s="239"/>
      <c r="L143" s="148"/>
      <c r="M143" s="240" t="s">
        <v>1</v>
      </c>
      <c r="N143" s="241" t="s">
        <v>42</v>
      </c>
      <c r="O143" s="242"/>
      <c r="P143" s="243">
        <f t="shared" si="1"/>
        <v>0</v>
      </c>
      <c r="Q143" s="243">
        <v>0</v>
      </c>
      <c r="R143" s="243">
        <f t="shared" si="2"/>
        <v>0</v>
      </c>
      <c r="S143" s="243">
        <v>0</v>
      </c>
      <c r="T143" s="244">
        <f t="shared" si="3"/>
        <v>0</v>
      </c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R143" s="245" t="s">
        <v>193</v>
      </c>
      <c r="AT143" s="245" t="s">
        <v>189</v>
      </c>
      <c r="AU143" s="245" t="s">
        <v>86</v>
      </c>
      <c r="AY143" s="138" t="s">
        <v>187</v>
      </c>
      <c r="BE143" s="246">
        <f t="shared" si="4"/>
        <v>0</v>
      </c>
      <c r="BF143" s="246">
        <f t="shared" si="5"/>
        <v>0</v>
      </c>
      <c r="BG143" s="246">
        <f t="shared" si="6"/>
        <v>0</v>
      </c>
      <c r="BH143" s="246">
        <f t="shared" si="7"/>
        <v>0</v>
      </c>
      <c r="BI143" s="246">
        <f t="shared" si="8"/>
        <v>0</v>
      </c>
      <c r="BJ143" s="138" t="s">
        <v>84</v>
      </c>
      <c r="BK143" s="246">
        <f t="shared" si="9"/>
        <v>0</v>
      </c>
      <c r="BL143" s="138" t="s">
        <v>193</v>
      </c>
      <c r="BM143" s="245" t="s">
        <v>1638</v>
      </c>
    </row>
    <row r="144" spans="1:65" s="151" customFormat="1" ht="21.75" customHeight="1">
      <c r="A144" s="147"/>
      <c r="B144" s="148"/>
      <c r="C144" s="233" t="s">
        <v>237</v>
      </c>
      <c r="D144" s="233" t="s">
        <v>189</v>
      </c>
      <c r="E144" s="234" t="s">
        <v>1639</v>
      </c>
      <c r="F144" s="235" t="s">
        <v>1640</v>
      </c>
      <c r="G144" s="236" t="s">
        <v>205</v>
      </c>
      <c r="H144" s="237">
        <v>8.9999999999999993E-3</v>
      </c>
      <c r="I144" s="88"/>
      <c r="J144" s="238">
        <f t="shared" si="0"/>
        <v>0</v>
      </c>
      <c r="K144" s="239"/>
      <c r="L144" s="148"/>
      <c r="M144" s="240" t="s">
        <v>1</v>
      </c>
      <c r="N144" s="241" t="s">
        <v>42</v>
      </c>
      <c r="O144" s="242"/>
      <c r="P144" s="243">
        <f t="shared" si="1"/>
        <v>0</v>
      </c>
      <c r="Q144" s="243">
        <v>1.0591699999999999</v>
      </c>
      <c r="R144" s="243">
        <f t="shared" si="2"/>
        <v>9.5325299999999991E-3</v>
      </c>
      <c r="S144" s="243">
        <v>0</v>
      </c>
      <c r="T144" s="244">
        <f t="shared" si="3"/>
        <v>0</v>
      </c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R144" s="245" t="s">
        <v>193</v>
      </c>
      <c r="AT144" s="245" t="s">
        <v>189</v>
      </c>
      <c r="AU144" s="245" t="s">
        <v>86</v>
      </c>
      <c r="AY144" s="138" t="s">
        <v>187</v>
      </c>
      <c r="BE144" s="246">
        <f t="shared" si="4"/>
        <v>0</v>
      </c>
      <c r="BF144" s="246">
        <f t="shared" si="5"/>
        <v>0</v>
      </c>
      <c r="BG144" s="246">
        <f t="shared" si="6"/>
        <v>0</v>
      </c>
      <c r="BH144" s="246">
        <f t="shared" si="7"/>
        <v>0</v>
      </c>
      <c r="BI144" s="246">
        <f t="shared" si="8"/>
        <v>0</v>
      </c>
      <c r="BJ144" s="138" t="s">
        <v>84</v>
      </c>
      <c r="BK144" s="246">
        <f t="shared" si="9"/>
        <v>0</v>
      </c>
      <c r="BL144" s="138" t="s">
        <v>193</v>
      </c>
      <c r="BM144" s="245" t="s">
        <v>1641</v>
      </c>
    </row>
    <row r="145" spans="1:65" s="151" customFormat="1" ht="21.75" customHeight="1">
      <c r="A145" s="147"/>
      <c r="B145" s="148"/>
      <c r="C145" s="233" t="s">
        <v>241</v>
      </c>
      <c r="D145" s="233" t="s">
        <v>189</v>
      </c>
      <c r="E145" s="234" t="s">
        <v>1642</v>
      </c>
      <c r="F145" s="235" t="s">
        <v>1643</v>
      </c>
      <c r="G145" s="236" t="s">
        <v>205</v>
      </c>
      <c r="H145" s="237">
        <v>2.4E-2</v>
      </c>
      <c r="I145" s="88"/>
      <c r="J145" s="238">
        <f t="shared" si="0"/>
        <v>0</v>
      </c>
      <c r="K145" s="239"/>
      <c r="L145" s="148"/>
      <c r="M145" s="240" t="s">
        <v>1</v>
      </c>
      <c r="N145" s="241" t="s">
        <v>42</v>
      </c>
      <c r="O145" s="242"/>
      <c r="P145" s="243">
        <f t="shared" si="1"/>
        <v>0</v>
      </c>
      <c r="Q145" s="243">
        <v>1.0601700000000001</v>
      </c>
      <c r="R145" s="243">
        <f t="shared" si="2"/>
        <v>2.5444080000000001E-2</v>
      </c>
      <c r="S145" s="243">
        <v>0</v>
      </c>
      <c r="T145" s="244">
        <f t="shared" si="3"/>
        <v>0</v>
      </c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R145" s="245" t="s">
        <v>193</v>
      </c>
      <c r="AT145" s="245" t="s">
        <v>189</v>
      </c>
      <c r="AU145" s="245" t="s">
        <v>86</v>
      </c>
      <c r="AY145" s="138" t="s">
        <v>187</v>
      </c>
      <c r="BE145" s="246">
        <f t="shared" si="4"/>
        <v>0</v>
      </c>
      <c r="BF145" s="246">
        <f t="shared" si="5"/>
        <v>0</v>
      </c>
      <c r="BG145" s="246">
        <f t="shared" si="6"/>
        <v>0</v>
      </c>
      <c r="BH145" s="246">
        <f t="shared" si="7"/>
        <v>0</v>
      </c>
      <c r="BI145" s="246">
        <f t="shared" si="8"/>
        <v>0</v>
      </c>
      <c r="BJ145" s="138" t="s">
        <v>84</v>
      </c>
      <c r="BK145" s="246">
        <f t="shared" si="9"/>
        <v>0</v>
      </c>
      <c r="BL145" s="138" t="s">
        <v>193</v>
      </c>
      <c r="BM145" s="245" t="s">
        <v>1644</v>
      </c>
    </row>
    <row r="146" spans="1:65" s="151" customFormat="1" ht="16.5" customHeight="1">
      <c r="A146" s="147"/>
      <c r="B146" s="148"/>
      <c r="C146" s="233" t="s">
        <v>245</v>
      </c>
      <c r="D146" s="233" t="s">
        <v>189</v>
      </c>
      <c r="E146" s="234" t="s">
        <v>242</v>
      </c>
      <c r="F146" s="235" t="s">
        <v>243</v>
      </c>
      <c r="G146" s="236" t="s">
        <v>197</v>
      </c>
      <c r="H146" s="237">
        <v>2.8220000000000001</v>
      </c>
      <c r="I146" s="88"/>
      <c r="J146" s="238">
        <f t="shared" si="0"/>
        <v>0</v>
      </c>
      <c r="K146" s="239"/>
      <c r="L146" s="148"/>
      <c r="M146" s="240" t="s">
        <v>1</v>
      </c>
      <c r="N146" s="241" t="s">
        <v>42</v>
      </c>
      <c r="O146" s="242"/>
      <c r="P146" s="243">
        <f t="shared" si="1"/>
        <v>0</v>
      </c>
      <c r="Q146" s="243">
        <v>2.45329</v>
      </c>
      <c r="R146" s="243">
        <f t="shared" si="2"/>
        <v>6.9231843800000004</v>
      </c>
      <c r="S146" s="243">
        <v>0</v>
      </c>
      <c r="T146" s="244">
        <f t="shared" si="3"/>
        <v>0</v>
      </c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R146" s="245" t="s">
        <v>193</v>
      </c>
      <c r="AT146" s="245" t="s">
        <v>189</v>
      </c>
      <c r="AU146" s="245" t="s">
        <v>86</v>
      </c>
      <c r="AY146" s="138" t="s">
        <v>187</v>
      </c>
      <c r="BE146" s="246">
        <f t="shared" si="4"/>
        <v>0</v>
      </c>
      <c r="BF146" s="246">
        <f t="shared" si="5"/>
        <v>0</v>
      </c>
      <c r="BG146" s="246">
        <f t="shared" si="6"/>
        <v>0</v>
      </c>
      <c r="BH146" s="246">
        <f t="shared" si="7"/>
        <v>0</v>
      </c>
      <c r="BI146" s="246">
        <f t="shared" si="8"/>
        <v>0</v>
      </c>
      <c r="BJ146" s="138" t="s">
        <v>84</v>
      </c>
      <c r="BK146" s="246">
        <f t="shared" si="9"/>
        <v>0</v>
      </c>
      <c r="BL146" s="138" t="s">
        <v>193</v>
      </c>
      <c r="BM146" s="245" t="s">
        <v>1645</v>
      </c>
    </row>
    <row r="147" spans="1:65" s="151" customFormat="1" ht="21.75" customHeight="1">
      <c r="A147" s="147"/>
      <c r="B147" s="148"/>
      <c r="C147" s="233" t="s">
        <v>8</v>
      </c>
      <c r="D147" s="233" t="s">
        <v>189</v>
      </c>
      <c r="E147" s="234" t="s">
        <v>246</v>
      </c>
      <c r="F147" s="235" t="s">
        <v>247</v>
      </c>
      <c r="G147" s="236" t="s">
        <v>197</v>
      </c>
      <c r="H147" s="237">
        <v>0.95099999999999996</v>
      </c>
      <c r="I147" s="88"/>
      <c r="J147" s="238">
        <f t="shared" si="0"/>
        <v>0</v>
      </c>
      <c r="K147" s="239"/>
      <c r="L147" s="148"/>
      <c r="M147" s="240" t="s">
        <v>1</v>
      </c>
      <c r="N147" s="241" t="s">
        <v>42</v>
      </c>
      <c r="O147" s="242"/>
      <c r="P147" s="243">
        <f t="shared" si="1"/>
        <v>0</v>
      </c>
      <c r="Q147" s="243">
        <v>2.45329</v>
      </c>
      <c r="R147" s="243">
        <f t="shared" si="2"/>
        <v>2.3330787900000001</v>
      </c>
      <c r="S147" s="243">
        <v>0</v>
      </c>
      <c r="T147" s="244">
        <f t="shared" si="3"/>
        <v>0</v>
      </c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R147" s="245" t="s">
        <v>193</v>
      </c>
      <c r="AT147" s="245" t="s">
        <v>189</v>
      </c>
      <c r="AU147" s="245" t="s">
        <v>86</v>
      </c>
      <c r="AY147" s="138" t="s">
        <v>187</v>
      </c>
      <c r="BE147" s="246">
        <f t="shared" si="4"/>
        <v>0</v>
      </c>
      <c r="BF147" s="246">
        <f t="shared" si="5"/>
        <v>0</v>
      </c>
      <c r="BG147" s="246">
        <f t="shared" si="6"/>
        <v>0</v>
      </c>
      <c r="BH147" s="246">
        <f t="shared" si="7"/>
        <v>0</v>
      </c>
      <c r="BI147" s="246">
        <f t="shared" si="8"/>
        <v>0</v>
      </c>
      <c r="BJ147" s="138" t="s">
        <v>84</v>
      </c>
      <c r="BK147" s="246">
        <f t="shared" si="9"/>
        <v>0</v>
      </c>
      <c r="BL147" s="138" t="s">
        <v>193</v>
      </c>
      <c r="BM147" s="245" t="s">
        <v>1646</v>
      </c>
    </row>
    <row r="148" spans="1:65" s="151" customFormat="1" ht="16.5" customHeight="1">
      <c r="A148" s="147"/>
      <c r="B148" s="148"/>
      <c r="C148" s="233" t="s">
        <v>252</v>
      </c>
      <c r="D148" s="233" t="s">
        <v>189</v>
      </c>
      <c r="E148" s="234" t="s">
        <v>249</v>
      </c>
      <c r="F148" s="235" t="s">
        <v>250</v>
      </c>
      <c r="G148" s="236" t="s">
        <v>192</v>
      </c>
      <c r="H148" s="237">
        <v>47.6</v>
      </c>
      <c r="I148" s="88"/>
      <c r="J148" s="238">
        <f t="shared" si="0"/>
        <v>0</v>
      </c>
      <c r="K148" s="239"/>
      <c r="L148" s="148"/>
      <c r="M148" s="240" t="s">
        <v>1</v>
      </c>
      <c r="N148" s="241" t="s">
        <v>42</v>
      </c>
      <c r="O148" s="242"/>
      <c r="P148" s="243">
        <f t="shared" si="1"/>
        <v>0</v>
      </c>
      <c r="Q148" s="243">
        <v>2.64E-3</v>
      </c>
      <c r="R148" s="243">
        <f t="shared" si="2"/>
        <v>0.125664</v>
      </c>
      <c r="S148" s="243">
        <v>0</v>
      </c>
      <c r="T148" s="244">
        <f t="shared" si="3"/>
        <v>0</v>
      </c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  <c r="AR148" s="245" t="s">
        <v>193</v>
      </c>
      <c r="AT148" s="245" t="s">
        <v>189</v>
      </c>
      <c r="AU148" s="245" t="s">
        <v>86</v>
      </c>
      <c r="AY148" s="138" t="s">
        <v>187</v>
      </c>
      <c r="BE148" s="246">
        <f t="shared" si="4"/>
        <v>0</v>
      </c>
      <c r="BF148" s="246">
        <f t="shared" si="5"/>
        <v>0</v>
      </c>
      <c r="BG148" s="246">
        <f t="shared" si="6"/>
        <v>0</v>
      </c>
      <c r="BH148" s="246">
        <f t="shared" si="7"/>
        <v>0</v>
      </c>
      <c r="BI148" s="246">
        <f t="shared" si="8"/>
        <v>0</v>
      </c>
      <c r="BJ148" s="138" t="s">
        <v>84</v>
      </c>
      <c r="BK148" s="246">
        <f t="shared" si="9"/>
        <v>0</v>
      </c>
      <c r="BL148" s="138" t="s">
        <v>193</v>
      </c>
      <c r="BM148" s="245" t="s">
        <v>1647</v>
      </c>
    </row>
    <row r="149" spans="1:65" s="151" customFormat="1" ht="16.5" customHeight="1">
      <c r="A149" s="147"/>
      <c r="B149" s="148"/>
      <c r="C149" s="233" t="s">
        <v>256</v>
      </c>
      <c r="D149" s="233" t="s">
        <v>189</v>
      </c>
      <c r="E149" s="234" t="s">
        <v>253</v>
      </c>
      <c r="F149" s="235" t="s">
        <v>254</v>
      </c>
      <c r="G149" s="236" t="s">
        <v>192</v>
      </c>
      <c r="H149" s="237">
        <v>47.6</v>
      </c>
      <c r="I149" s="88"/>
      <c r="J149" s="238">
        <f t="shared" si="0"/>
        <v>0</v>
      </c>
      <c r="K149" s="239"/>
      <c r="L149" s="148"/>
      <c r="M149" s="240" t="s">
        <v>1</v>
      </c>
      <c r="N149" s="241" t="s">
        <v>42</v>
      </c>
      <c r="O149" s="242"/>
      <c r="P149" s="243">
        <f t="shared" si="1"/>
        <v>0</v>
      </c>
      <c r="Q149" s="243">
        <v>0</v>
      </c>
      <c r="R149" s="243">
        <f t="shared" si="2"/>
        <v>0</v>
      </c>
      <c r="S149" s="243">
        <v>0</v>
      </c>
      <c r="T149" s="244">
        <f t="shared" si="3"/>
        <v>0</v>
      </c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R149" s="245" t="s">
        <v>193</v>
      </c>
      <c r="AT149" s="245" t="s">
        <v>189</v>
      </c>
      <c r="AU149" s="245" t="s">
        <v>86</v>
      </c>
      <c r="AY149" s="138" t="s">
        <v>187</v>
      </c>
      <c r="BE149" s="246">
        <f t="shared" si="4"/>
        <v>0</v>
      </c>
      <c r="BF149" s="246">
        <f t="shared" si="5"/>
        <v>0</v>
      </c>
      <c r="BG149" s="246">
        <f t="shared" si="6"/>
        <v>0</v>
      </c>
      <c r="BH149" s="246">
        <f t="shared" si="7"/>
        <v>0</v>
      </c>
      <c r="BI149" s="246">
        <f t="shared" si="8"/>
        <v>0</v>
      </c>
      <c r="BJ149" s="138" t="s">
        <v>84</v>
      </c>
      <c r="BK149" s="246">
        <f t="shared" si="9"/>
        <v>0</v>
      </c>
      <c r="BL149" s="138" t="s">
        <v>193</v>
      </c>
      <c r="BM149" s="245" t="s">
        <v>1648</v>
      </c>
    </row>
    <row r="150" spans="1:65" s="151" customFormat="1" ht="16.5" customHeight="1">
      <c r="A150" s="147"/>
      <c r="B150" s="148"/>
      <c r="C150" s="233" t="s">
        <v>260</v>
      </c>
      <c r="D150" s="233" t="s">
        <v>189</v>
      </c>
      <c r="E150" s="234" t="s">
        <v>257</v>
      </c>
      <c r="F150" s="235" t="s">
        <v>258</v>
      </c>
      <c r="G150" s="236" t="s">
        <v>205</v>
      </c>
      <c r="H150" s="237">
        <v>3.5000000000000003E-2</v>
      </c>
      <c r="I150" s="88"/>
      <c r="J150" s="238">
        <f t="shared" si="0"/>
        <v>0</v>
      </c>
      <c r="K150" s="239"/>
      <c r="L150" s="148"/>
      <c r="M150" s="240" t="s">
        <v>1</v>
      </c>
      <c r="N150" s="241" t="s">
        <v>42</v>
      </c>
      <c r="O150" s="242"/>
      <c r="P150" s="243">
        <f t="shared" si="1"/>
        <v>0</v>
      </c>
      <c r="Q150" s="243">
        <v>1.06277</v>
      </c>
      <c r="R150" s="243">
        <f t="shared" si="2"/>
        <v>3.7196950000000006E-2</v>
      </c>
      <c r="S150" s="243">
        <v>0</v>
      </c>
      <c r="T150" s="244">
        <f t="shared" si="3"/>
        <v>0</v>
      </c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R150" s="245" t="s">
        <v>193</v>
      </c>
      <c r="AT150" s="245" t="s">
        <v>189</v>
      </c>
      <c r="AU150" s="245" t="s">
        <v>86</v>
      </c>
      <c r="AY150" s="138" t="s">
        <v>187</v>
      </c>
      <c r="BE150" s="246">
        <f t="shared" si="4"/>
        <v>0</v>
      </c>
      <c r="BF150" s="246">
        <f t="shared" si="5"/>
        <v>0</v>
      </c>
      <c r="BG150" s="246">
        <f t="shared" si="6"/>
        <v>0</v>
      </c>
      <c r="BH150" s="246">
        <f t="shared" si="7"/>
        <v>0</v>
      </c>
      <c r="BI150" s="246">
        <f t="shared" si="8"/>
        <v>0</v>
      </c>
      <c r="BJ150" s="138" t="s">
        <v>84</v>
      </c>
      <c r="BK150" s="246">
        <f t="shared" si="9"/>
        <v>0</v>
      </c>
      <c r="BL150" s="138" t="s">
        <v>193</v>
      </c>
      <c r="BM150" s="245" t="s">
        <v>1649</v>
      </c>
    </row>
    <row r="151" spans="1:65" s="220" customFormat="1" ht="22.9" customHeight="1">
      <c r="B151" s="221"/>
      <c r="D151" s="222" t="s">
        <v>76</v>
      </c>
      <c r="E151" s="231" t="s">
        <v>199</v>
      </c>
      <c r="F151" s="231" t="s">
        <v>264</v>
      </c>
      <c r="J151" s="232">
        <f>BK151</f>
        <v>0</v>
      </c>
      <c r="L151" s="221"/>
      <c r="M151" s="225"/>
      <c r="N151" s="226"/>
      <c r="O151" s="226"/>
      <c r="P151" s="227">
        <f>SUM(P152:P178)</f>
        <v>0</v>
      </c>
      <c r="Q151" s="226"/>
      <c r="R151" s="227">
        <f>SUM(R152:R178)</f>
        <v>5.1252300000000002</v>
      </c>
      <c r="S151" s="226"/>
      <c r="T151" s="228">
        <f>SUM(T152:T178)</f>
        <v>0</v>
      </c>
      <c r="AR151" s="222" t="s">
        <v>84</v>
      </c>
      <c r="AT151" s="229" t="s">
        <v>76</v>
      </c>
      <c r="AU151" s="229" t="s">
        <v>84</v>
      </c>
      <c r="AY151" s="222" t="s">
        <v>187</v>
      </c>
      <c r="BK151" s="230">
        <f>SUM(BK152:BK178)</f>
        <v>0</v>
      </c>
    </row>
    <row r="152" spans="1:65" s="151" customFormat="1" ht="21.75" customHeight="1">
      <c r="A152" s="147"/>
      <c r="B152" s="148"/>
      <c r="C152" s="233" t="s">
        <v>265</v>
      </c>
      <c r="D152" s="233" t="s">
        <v>189</v>
      </c>
      <c r="E152" s="234" t="s">
        <v>1650</v>
      </c>
      <c r="F152" s="235" t="s">
        <v>1651</v>
      </c>
      <c r="G152" s="236" t="s">
        <v>279</v>
      </c>
      <c r="H152" s="237">
        <v>12</v>
      </c>
      <c r="I152" s="88"/>
      <c r="J152" s="238">
        <f t="shared" ref="J152:J178" si="10">ROUND(I152*H152,2)</f>
        <v>0</v>
      </c>
      <c r="K152" s="239"/>
      <c r="L152" s="148"/>
      <c r="M152" s="240" t="s">
        <v>1</v>
      </c>
      <c r="N152" s="241" t="s">
        <v>42</v>
      </c>
      <c r="O152" s="242"/>
      <c r="P152" s="243">
        <f t="shared" ref="P152:P178" si="11">O152*H152</f>
        <v>0</v>
      </c>
      <c r="Q152" s="243">
        <v>4.6800000000000001E-3</v>
      </c>
      <c r="R152" s="243">
        <f t="shared" ref="R152:R178" si="12">Q152*H152</f>
        <v>5.6160000000000002E-2</v>
      </c>
      <c r="S152" s="243">
        <v>0</v>
      </c>
      <c r="T152" s="244">
        <f t="shared" ref="T152:T178" si="13">S152*H152</f>
        <v>0</v>
      </c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47"/>
      <c r="AE152" s="147"/>
      <c r="AR152" s="245" t="s">
        <v>193</v>
      </c>
      <c r="AT152" s="245" t="s">
        <v>189</v>
      </c>
      <c r="AU152" s="245" t="s">
        <v>86</v>
      </c>
      <c r="AY152" s="138" t="s">
        <v>187</v>
      </c>
      <c r="BE152" s="246">
        <f t="shared" ref="BE152:BE178" si="14">IF(N152="základní",J152,0)</f>
        <v>0</v>
      </c>
      <c r="BF152" s="246">
        <f t="shared" ref="BF152:BF178" si="15">IF(N152="snížená",J152,0)</f>
        <v>0</v>
      </c>
      <c r="BG152" s="246">
        <f t="shared" ref="BG152:BG178" si="16">IF(N152="zákl. přenesená",J152,0)</f>
        <v>0</v>
      </c>
      <c r="BH152" s="246">
        <f t="shared" ref="BH152:BH178" si="17">IF(N152="sníž. přenesená",J152,0)</f>
        <v>0</v>
      </c>
      <c r="BI152" s="246">
        <f t="shared" ref="BI152:BI178" si="18">IF(N152="nulová",J152,0)</f>
        <v>0</v>
      </c>
      <c r="BJ152" s="138" t="s">
        <v>84</v>
      </c>
      <c r="BK152" s="246">
        <f t="shared" ref="BK152:BK178" si="19">ROUND(I152*H152,2)</f>
        <v>0</v>
      </c>
      <c r="BL152" s="138" t="s">
        <v>193</v>
      </c>
      <c r="BM152" s="245" t="s">
        <v>1652</v>
      </c>
    </row>
    <row r="153" spans="1:65" s="151" customFormat="1" ht="21.75" customHeight="1">
      <c r="A153" s="147"/>
      <c r="B153" s="148"/>
      <c r="C153" s="247" t="s">
        <v>269</v>
      </c>
      <c r="D153" s="247" t="s">
        <v>216</v>
      </c>
      <c r="E153" s="248" t="s">
        <v>1653</v>
      </c>
      <c r="F153" s="249" t="s">
        <v>1654</v>
      </c>
      <c r="G153" s="250" t="s">
        <v>279</v>
      </c>
      <c r="H153" s="251">
        <v>1</v>
      </c>
      <c r="I153" s="89"/>
      <c r="J153" s="252">
        <f t="shared" si="10"/>
        <v>0</v>
      </c>
      <c r="K153" s="253"/>
      <c r="L153" s="254"/>
      <c r="M153" s="255" t="s">
        <v>1</v>
      </c>
      <c r="N153" s="256" t="s">
        <v>42</v>
      </c>
      <c r="O153" s="242"/>
      <c r="P153" s="243">
        <f t="shared" si="11"/>
        <v>0</v>
      </c>
      <c r="Q153" s="243">
        <v>7.1000000000000004E-3</v>
      </c>
      <c r="R153" s="243">
        <f t="shared" si="12"/>
        <v>7.1000000000000004E-3</v>
      </c>
      <c r="S153" s="243">
        <v>0</v>
      </c>
      <c r="T153" s="244">
        <f t="shared" si="13"/>
        <v>0</v>
      </c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7"/>
      <c r="AR153" s="245" t="s">
        <v>219</v>
      </c>
      <c r="AT153" s="245" t="s">
        <v>216</v>
      </c>
      <c r="AU153" s="245" t="s">
        <v>86</v>
      </c>
      <c r="AY153" s="138" t="s">
        <v>187</v>
      </c>
      <c r="BE153" s="246">
        <f t="shared" si="14"/>
        <v>0</v>
      </c>
      <c r="BF153" s="246">
        <f t="shared" si="15"/>
        <v>0</v>
      </c>
      <c r="BG153" s="246">
        <f t="shared" si="16"/>
        <v>0</v>
      </c>
      <c r="BH153" s="246">
        <f t="shared" si="17"/>
        <v>0</v>
      </c>
      <c r="BI153" s="246">
        <f t="shared" si="18"/>
        <v>0</v>
      </c>
      <c r="BJ153" s="138" t="s">
        <v>84</v>
      </c>
      <c r="BK153" s="246">
        <f t="shared" si="19"/>
        <v>0</v>
      </c>
      <c r="BL153" s="138" t="s">
        <v>193</v>
      </c>
      <c r="BM153" s="245" t="s">
        <v>1655</v>
      </c>
    </row>
    <row r="154" spans="1:65" s="151" customFormat="1" ht="21.75" customHeight="1">
      <c r="A154" s="147"/>
      <c r="B154" s="148"/>
      <c r="C154" s="247" t="s">
        <v>7</v>
      </c>
      <c r="D154" s="247" t="s">
        <v>216</v>
      </c>
      <c r="E154" s="248" t="s">
        <v>1656</v>
      </c>
      <c r="F154" s="249" t="s">
        <v>1657</v>
      </c>
      <c r="G154" s="250" t="s">
        <v>279</v>
      </c>
      <c r="H154" s="251">
        <v>11</v>
      </c>
      <c r="I154" s="89"/>
      <c r="J154" s="252">
        <f t="shared" si="10"/>
        <v>0</v>
      </c>
      <c r="K154" s="253"/>
      <c r="L154" s="254"/>
      <c r="M154" s="255" t="s">
        <v>1</v>
      </c>
      <c r="N154" s="256" t="s">
        <v>42</v>
      </c>
      <c r="O154" s="242"/>
      <c r="P154" s="243">
        <f t="shared" si="11"/>
        <v>0</v>
      </c>
      <c r="Q154" s="243">
        <v>5.3099999999999996E-3</v>
      </c>
      <c r="R154" s="243">
        <f t="shared" si="12"/>
        <v>5.8409999999999997E-2</v>
      </c>
      <c r="S154" s="243">
        <v>0</v>
      </c>
      <c r="T154" s="244">
        <f t="shared" si="13"/>
        <v>0</v>
      </c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R154" s="245" t="s">
        <v>219</v>
      </c>
      <c r="AT154" s="245" t="s">
        <v>216</v>
      </c>
      <c r="AU154" s="245" t="s">
        <v>86</v>
      </c>
      <c r="AY154" s="138" t="s">
        <v>187</v>
      </c>
      <c r="BE154" s="246">
        <f t="shared" si="14"/>
        <v>0</v>
      </c>
      <c r="BF154" s="246">
        <f t="shared" si="15"/>
        <v>0</v>
      </c>
      <c r="BG154" s="246">
        <f t="shared" si="16"/>
        <v>0</v>
      </c>
      <c r="BH154" s="246">
        <f t="shared" si="17"/>
        <v>0</v>
      </c>
      <c r="BI154" s="246">
        <f t="shared" si="18"/>
        <v>0</v>
      </c>
      <c r="BJ154" s="138" t="s">
        <v>84</v>
      </c>
      <c r="BK154" s="246">
        <f t="shared" si="19"/>
        <v>0</v>
      </c>
      <c r="BL154" s="138" t="s">
        <v>193</v>
      </c>
      <c r="BM154" s="245" t="s">
        <v>1658</v>
      </c>
    </row>
    <row r="155" spans="1:65" s="151" customFormat="1" ht="21.75" customHeight="1">
      <c r="A155" s="147"/>
      <c r="B155" s="148"/>
      <c r="C155" s="233" t="s">
        <v>276</v>
      </c>
      <c r="D155" s="233" t="s">
        <v>189</v>
      </c>
      <c r="E155" s="234" t="s">
        <v>1659</v>
      </c>
      <c r="F155" s="235" t="s">
        <v>1660</v>
      </c>
      <c r="G155" s="236" t="s">
        <v>279</v>
      </c>
      <c r="H155" s="237">
        <v>37</v>
      </c>
      <c r="I155" s="88"/>
      <c r="J155" s="238">
        <f t="shared" si="10"/>
        <v>0</v>
      </c>
      <c r="K155" s="239"/>
      <c r="L155" s="148"/>
      <c r="M155" s="240" t="s">
        <v>1</v>
      </c>
      <c r="N155" s="241" t="s">
        <v>42</v>
      </c>
      <c r="O155" s="242"/>
      <c r="P155" s="243">
        <f t="shared" si="11"/>
        <v>0</v>
      </c>
      <c r="Q155" s="243">
        <v>7.0200000000000002E-3</v>
      </c>
      <c r="R155" s="243">
        <f t="shared" si="12"/>
        <v>0.25974000000000003</v>
      </c>
      <c r="S155" s="243">
        <v>0</v>
      </c>
      <c r="T155" s="244">
        <f t="shared" si="13"/>
        <v>0</v>
      </c>
      <c r="U155" s="147"/>
      <c r="V155" s="147"/>
      <c r="W155" s="147"/>
      <c r="X155" s="147"/>
      <c r="Y155" s="147"/>
      <c r="Z155" s="147"/>
      <c r="AA155" s="147"/>
      <c r="AB155" s="147"/>
      <c r="AC155" s="147"/>
      <c r="AD155" s="147"/>
      <c r="AE155" s="147"/>
      <c r="AR155" s="245" t="s">
        <v>193</v>
      </c>
      <c r="AT155" s="245" t="s">
        <v>189</v>
      </c>
      <c r="AU155" s="245" t="s">
        <v>86</v>
      </c>
      <c r="AY155" s="138" t="s">
        <v>187</v>
      </c>
      <c r="BE155" s="246">
        <f t="shared" si="14"/>
        <v>0</v>
      </c>
      <c r="BF155" s="246">
        <f t="shared" si="15"/>
        <v>0</v>
      </c>
      <c r="BG155" s="246">
        <f t="shared" si="16"/>
        <v>0</v>
      </c>
      <c r="BH155" s="246">
        <f t="shared" si="17"/>
        <v>0</v>
      </c>
      <c r="BI155" s="246">
        <f t="shared" si="18"/>
        <v>0</v>
      </c>
      <c r="BJ155" s="138" t="s">
        <v>84</v>
      </c>
      <c r="BK155" s="246">
        <f t="shared" si="19"/>
        <v>0</v>
      </c>
      <c r="BL155" s="138" t="s">
        <v>193</v>
      </c>
      <c r="BM155" s="245" t="s">
        <v>1661</v>
      </c>
    </row>
    <row r="156" spans="1:65" s="151" customFormat="1" ht="21.75" customHeight="1">
      <c r="A156" s="147"/>
      <c r="B156" s="148"/>
      <c r="C156" s="247" t="s">
        <v>281</v>
      </c>
      <c r="D156" s="247" t="s">
        <v>216</v>
      </c>
      <c r="E156" s="248" t="s">
        <v>1662</v>
      </c>
      <c r="F156" s="249" t="s">
        <v>1663</v>
      </c>
      <c r="G156" s="250" t="s">
        <v>279</v>
      </c>
      <c r="H156" s="251">
        <v>19</v>
      </c>
      <c r="I156" s="89"/>
      <c r="J156" s="252">
        <f t="shared" si="10"/>
        <v>0</v>
      </c>
      <c r="K156" s="253"/>
      <c r="L156" s="254"/>
      <c r="M156" s="255" t="s">
        <v>1</v>
      </c>
      <c r="N156" s="256" t="s">
        <v>42</v>
      </c>
      <c r="O156" s="242"/>
      <c r="P156" s="243">
        <f t="shared" si="11"/>
        <v>0</v>
      </c>
      <c r="Q156" s="243">
        <v>0.01</v>
      </c>
      <c r="R156" s="243">
        <f t="shared" si="12"/>
        <v>0.19</v>
      </c>
      <c r="S156" s="243">
        <v>0</v>
      </c>
      <c r="T156" s="244">
        <f t="shared" si="13"/>
        <v>0</v>
      </c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7"/>
      <c r="AE156" s="147"/>
      <c r="AR156" s="245" t="s">
        <v>219</v>
      </c>
      <c r="AT156" s="245" t="s">
        <v>216</v>
      </c>
      <c r="AU156" s="245" t="s">
        <v>86</v>
      </c>
      <c r="AY156" s="138" t="s">
        <v>187</v>
      </c>
      <c r="BE156" s="246">
        <f t="shared" si="14"/>
        <v>0</v>
      </c>
      <c r="BF156" s="246">
        <f t="shared" si="15"/>
        <v>0</v>
      </c>
      <c r="BG156" s="246">
        <f t="shared" si="16"/>
        <v>0</v>
      </c>
      <c r="BH156" s="246">
        <f t="shared" si="17"/>
        <v>0</v>
      </c>
      <c r="BI156" s="246">
        <f t="shared" si="18"/>
        <v>0</v>
      </c>
      <c r="BJ156" s="138" t="s">
        <v>84</v>
      </c>
      <c r="BK156" s="246">
        <f t="shared" si="19"/>
        <v>0</v>
      </c>
      <c r="BL156" s="138" t="s">
        <v>193</v>
      </c>
      <c r="BM156" s="245" t="s">
        <v>1664</v>
      </c>
    </row>
    <row r="157" spans="1:65" s="151" customFormat="1" ht="21.75" customHeight="1">
      <c r="A157" s="147"/>
      <c r="B157" s="148"/>
      <c r="C157" s="247" t="s">
        <v>285</v>
      </c>
      <c r="D157" s="247" t="s">
        <v>216</v>
      </c>
      <c r="E157" s="248" t="s">
        <v>1665</v>
      </c>
      <c r="F157" s="249" t="s">
        <v>1666</v>
      </c>
      <c r="G157" s="250" t="s">
        <v>279</v>
      </c>
      <c r="H157" s="251">
        <v>14</v>
      </c>
      <c r="I157" s="89"/>
      <c r="J157" s="252">
        <f t="shared" si="10"/>
        <v>0</v>
      </c>
      <c r="K157" s="253"/>
      <c r="L157" s="254"/>
      <c r="M157" s="255" t="s">
        <v>1</v>
      </c>
      <c r="N157" s="256" t="s">
        <v>42</v>
      </c>
      <c r="O157" s="242"/>
      <c r="P157" s="243">
        <f t="shared" si="11"/>
        <v>0</v>
      </c>
      <c r="Q157" s="243">
        <v>0.01</v>
      </c>
      <c r="R157" s="243">
        <f t="shared" si="12"/>
        <v>0.14000000000000001</v>
      </c>
      <c r="S157" s="243">
        <v>0</v>
      </c>
      <c r="T157" s="244">
        <f t="shared" si="13"/>
        <v>0</v>
      </c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  <c r="AE157" s="147"/>
      <c r="AR157" s="245" t="s">
        <v>219</v>
      </c>
      <c r="AT157" s="245" t="s">
        <v>216</v>
      </c>
      <c r="AU157" s="245" t="s">
        <v>86</v>
      </c>
      <c r="AY157" s="138" t="s">
        <v>187</v>
      </c>
      <c r="BE157" s="246">
        <f t="shared" si="14"/>
        <v>0</v>
      </c>
      <c r="BF157" s="246">
        <f t="shared" si="15"/>
        <v>0</v>
      </c>
      <c r="BG157" s="246">
        <f t="shared" si="16"/>
        <v>0</v>
      </c>
      <c r="BH157" s="246">
        <f t="shared" si="17"/>
        <v>0</v>
      </c>
      <c r="BI157" s="246">
        <f t="shared" si="18"/>
        <v>0</v>
      </c>
      <c r="BJ157" s="138" t="s">
        <v>84</v>
      </c>
      <c r="BK157" s="246">
        <f t="shared" si="19"/>
        <v>0</v>
      </c>
      <c r="BL157" s="138" t="s">
        <v>193</v>
      </c>
      <c r="BM157" s="245" t="s">
        <v>1667</v>
      </c>
    </row>
    <row r="158" spans="1:65" s="151" customFormat="1" ht="21.75" customHeight="1">
      <c r="A158" s="147"/>
      <c r="B158" s="148"/>
      <c r="C158" s="247" t="s">
        <v>289</v>
      </c>
      <c r="D158" s="247" t="s">
        <v>216</v>
      </c>
      <c r="E158" s="248" t="s">
        <v>1668</v>
      </c>
      <c r="F158" s="249" t="s">
        <v>1669</v>
      </c>
      <c r="G158" s="250" t="s">
        <v>279</v>
      </c>
      <c r="H158" s="251">
        <v>4</v>
      </c>
      <c r="I158" s="89"/>
      <c r="J158" s="252">
        <f t="shared" si="10"/>
        <v>0</v>
      </c>
      <c r="K158" s="253"/>
      <c r="L158" s="254"/>
      <c r="M158" s="255" t="s">
        <v>1</v>
      </c>
      <c r="N158" s="256" t="s">
        <v>42</v>
      </c>
      <c r="O158" s="242"/>
      <c r="P158" s="243">
        <f t="shared" si="11"/>
        <v>0</v>
      </c>
      <c r="Q158" s="243">
        <v>1.0999999999999999E-2</v>
      </c>
      <c r="R158" s="243">
        <f t="shared" si="12"/>
        <v>4.3999999999999997E-2</v>
      </c>
      <c r="S158" s="243">
        <v>0</v>
      </c>
      <c r="T158" s="244">
        <f t="shared" si="13"/>
        <v>0</v>
      </c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  <c r="AE158" s="147"/>
      <c r="AR158" s="245" t="s">
        <v>219</v>
      </c>
      <c r="AT158" s="245" t="s">
        <v>216</v>
      </c>
      <c r="AU158" s="245" t="s">
        <v>86</v>
      </c>
      <c r="AY158" s="138" t="s">
        <v>187</v>
      </c>
      <c r="BE158" s="246">
        <f t="shared" si="14"/>
        <v>0</v>
      </c>
      <c r="BF158" s="246">
        <f t="shared" si="15"/>
        <v>0</v>
      </c>
      <c r="BG158" s="246">
        <f t="shared" si="16"/>
        <v>0</v>
      </c>
      <c r="BH158" s="246">
        <f t="shared" si="17"/>
        <v>0</v>
      </c>
      <c r="BI158" s="246">
        <f t="shared" si="18"/>
        <v>0</v>
      </c>
      <c r="BJ158" s="138" t="s">
        <v>84</v>
      </c>
      <c r="BK158" s="246">
        <f t="shared" si="19"/>
        <v>0</v>
      </c>
      <c r="BL158" s="138" t="s">
        <v>193</v>
      </c>
      <c r="BM158" s="245" t="s">
        <v>1670</v>
      </c>
    </row>
    <row r="159" spans="1:65" s="151" customFormat="1" ht="21.75" customHeight="1">
      <c r="A159" s="147"/>
      <c r="B159" s="148"/>
      <c r="C159" s="233" t="s">
        <v>293</v>
      </c>
      <c r="D159" s="233" t="s">
        <v>189</v>
      </c>
      <c r="E159" s="234" t="s">
        <v>1671</v>
      </c>
      <c r="F159" s="235" t="s">
        <v>1672</v>
      </c>
      <c r="G159" s="236" t="s">
        <v>279</v>
      </c>
      <c r="H159" s="237">
        <v>1</v>
      </c>
      <c r="I159" s="88"/>
      <c r="J159" s="238">
        <f t="shared" si="10"/>
        <v>0</v>
      </c>
      <c r="K159" s="239"/>
      <c r="L159" s="148"/>
      <c r="M159" s="240" t="s">
        <v>1</v>
      </c>
      <c r="N159" s="241" t="s">
        <v>42</v>
      </c>
      <c r="O159" s="242"/>
      <c r="P159" s="243">
        <f t="shared" si="11"/>
        <v>0</v>
      </c>
      <c r="Q159" s="243">
        <v>0</v>
      </c>
      <c r="R159" s="243">
        <f t="shared" si="12"/>
        <v>0</v>
      </c>
      <c r="S159" s="243">
        <v>0</v>
      </c>
      <c r="T159" s="244">
        <f t="shared" si="13"/>
        <v>0</v>
      </c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R159" s="245" t="s">
        <v>193</v>
      </c>
      <c r="AT159" s="245" t="s">
        <v>189</v>
      </c>
      <c r="AU159" s="245" t="s">
        <v>86</v>
      </c>
      <c r="AY159" s="138" t="s">
        <v>187</v>
      </c>
      <c r="BE159" s="246">
        <f t="shared" si="14"/>
        <v>0</v>
      </c>
      <c r="BF159" s="246">
        <f t="shared" si="15"/>
        <v>0</v>
      </c>
      <c r="BG159" s="246">
        <f t="shared" si="16"/>
        <v>0</v>
      </c>
      <c r="BH159" s="246">
        <f t="shared" si="17"/>
        <v>0</v>
      </c>
      <c r="BI159" s="246">
        <f t="shared" si="18"/>
        <v>0</v>
      </c>
      <c r="BJ159" s="138" t="s">
        <v>84</v>
      </c>
      <c r="BK159" s="246">
        <f t="shared" si="19"/>
        <v>0</v>
      </c>
      <c r="BL159" s="138" t="s">
        <v>193</v>
      </c>
      <c r="BM159" s="245" t="s">
        <v>1673</v>
      </c>
    </row>
    <row r="160" spans="1:65" s="151" customFormat="1" ht="21.75" customHeight="1">
      <c r="A160" s="147"/>
      <c r="B160" s="148"/>
      <c r="C160" s="247" t="s">
        <v>298</v>
      </c>
      <c r="D160" s="247" t="s">
        <v>216</v>
      </c>
      <c r="E160" s="248" t="s">
        <v>1674</v>
      </c>
      <c r="F160" s="249" t="s">
        <v>1675</v>
      </c>
      <c r="G160" s="250" t="s">
        <v>279</v>
      </c>
      <c r="H160" s="251">
        <v>1</v>
      </c>
      <c r="I160" s="89"/>
      <c r="J160" s="252">
        <f t="shared" si="10"/>
        <v>0</v>
      </c>
      <c r="K160" s="253"/>
      <c r="L160" s="254"/>
      <c r="M160" s="255" t="s">
        <v>1</v>
      </c>
      <c r="N160" s="256" t="s">
        <v>42</v>
      </c>
      <c r="O160" s="242"/>
      <c r="P160" s="243">
        <f t="shared" si="11"/>
        <v>0</v>
      </c>
      <c r="Q160" s="243">
        <v>0</v>
      </c>
      <c r="R160" s="243">
        <f t="shared" si="12"/>
        <v>0</v>
      </c>
      <c r="S160" s="243">
        <v>0</v>
      </c>
      <c r="T160" s="244">
        <f t="shared" si="13"/>
        <v>0</v>
      </c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  <c r="AR160" s="245" t="s">
        <v>219</v>
      </c>
      <c r="AT160" s="245" t="s">
        <v>216</v>
      </c>
      <c r="AU160" s="245" t="s">
        <v>86</v>
      </c>
      <c r="AY160" s="138" t="s">
        <v>187</v>
      </c>
      <c r="BE160" s="246">
        <f t="shared" si="14"/>
        <v>0</v>
      </c>
      <c r="BF160" s="246">
        <f t="shared" si="15"/>
        <v>0</v>
      </c>
      <c r="BG160" s="246">
        <f t="shared" si="16"/>
        <v>0</v>
      </c>
      <c r="BH160" s="246">
        <f t="shared" si="17"/>
        <v>0</v>
      </c>
      <c r="BI160" s="246">
        <f t="shared" si="18"/>
        <v>0</v>
      </c>
      <c r="BJ160" s="138" t="s">
        <v>84</v>
      </c>
      <c r="BK160" s="246">
        <f t="shared" si="19"/>
        <v>0</v>
      </c>
      <c r="BL160" s="138" t="s">
        <v>193</v>
      </c>
      <c r="BM160" s="245" t="s">
        <v>1676</v>
      </c>
    </row>
    <row r="161" spans="1:65" s="151" customFormat="1" ht="21.75" customHeight="1">
      <c r="A161" s="147"/>
      <c r="B161" s="148"/>
      <c r="C161" s="233" t="s">
        <v>303</v>
      </c>
      <c r="D161" s="233" t="s">
        <v>189</v>
      </c>
      <c r="E161" s="234" t="s">
        <v>1677</v>
      </c>
      <c r="F161" s="235" t="s">
        <v>1678</v>
      </c>
      <c r="G161" s="236" t="s">
        <v>279</v>
      </c>
      <c r="H161" s="237">
        <v>2</v>
      </c>
      <c r="I161" s="88"/>
      <c r="J161" s="238">
        <f t="shared" si="10"/>
        <v>0</v>
      </c>
      <c r="K161" s="239"/>
      <c r="L161" s="148"/>
      <c r="M161" s="240" t="s">
        <v>1</v>
      </c>
      <c r="N161" s="241" t="s">
        <v>42</v>
      </c>
      <c r="O161" s="242"/>
      <c r="P161" s="243">
        <f t="shared" si="11"/>
        <v>0</v>
      </c>
      <c r="Q161" s="243">
        <v>0</v>
      </c>
      <c r="R161" s="243">
        <f t="shared" si="12"/>
        <v>0</v>
      </c>
      <c r="S161" s="243">
        <v>0</v>
      </c>
      <c r="T161" s="244">
        <f t="shared" si="13"/>
        <v>0</v>
      </c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  <c r="AR161" s="245" t="s">
        <v>193</v>
      </c>
      <c r="AT161" s="245" t="s">
        <v>189</v>
      </c>
      <c r="AU161" s="245" t="s">
        <v>86</v>
      </c>
      <c r="AY161" s="138" t="s">
        <v>187</v>
      </c>
      <c r="BE161" s="246">
        <f t="shared" si="14"/>
        <v>0</v>
      </c>
      <c r="BF161" s="246">
        <f t="shared" si="15"/>
        <v>0</v>
      </c>
      <c r="BG161" s="246">
        <f t="shared" si="16"/>
        <v>0</v>
      </c>
      <c r="BH161" s="246">
        <f t="shared" si="17"/>
        <v>0</v>
      </c>
      <c r="BI161" s="246">
        <f t="shared" si="18"/>
        <v>0</v>
      </c>
      <c r="BJ161" s="138" t="s">
        <v>84</v>
      </c>
      <c r="BK161" s="246">
        <f t="shared" si="19"/>
        <v>0</v>
      </c>
      <c r="BL161" s="138" t="s">
        <v>193</v>
      </c>
      <c r="BM161" s="245" t="s">
        <v>1679</v>
      </c>
    </row>
    <row r="162" spans="1:65" s="151" customFormat="1" ht="21.75" customHeight="1">
      <c r="A162" s="147"/>
      <c r="B162" s="148"/>
      <c r="C162" s="247" t="s">
        <v>307</v>
      </c>
      <c r="D162" s="247" t="s">
        <v>216</v>
      </c>
      <c r="E162" s="248" t="s">
        <v>1680</v>
      </c>
      <c r="F162" s="249" t="s">
        <v>1681</v>
      </c>
      <c r="G162" s="250" t="s">
        <v>279</v>
      </c>
      <c r="H162" s="251">
        <v>1</v>
      </c>
      <c r="I162" s="89"/>
      <c r="J162" s="252">
        <f t="shared" si="10"/>
        <v>0</v>
      </c>
      <c r="K162" s="253"/>
      <c r="L162" s="254"/>
      <c r="M162" s="255" t="s">
        <v>1</v>
      </c>
      <c r="N162" s="256" t="s">
        <v>42</v>
      </c>
      <c r="O162" s="242"/>
      <c r="P162" s="243">
        <f t="shared" si="11"/>
        <v>0</v>
      </c>
      <c r="Q162" s="243">
        <v>0</v>
      </c>
      <c r="R162" s="243">
        <f t="shared" si="12"/>
        <v>0</v>
      </c>
      <c r="S162" s="243">
        <v>0</v>
      </c>
      <c r="T162" s="244">
        <f t="shared" si="13"/>
        <v>0</v>
      </c>
      <c r="U162" s="147"/>
      <c r="V162" s="147"/>
      <c r="W162" s="147"/>
      <c r="X162" s="147"/>
      <c r="Y162" s="147"/>
      <c r="Z162" s="147"/>
      <c r="AA162" s="147"/>
      <c r="AB162" s="147"/>
      <c r="AC162" s="147"/>
      <c r="AD162" s="147"/>
      <c r="AE162" s="147"/>
      <c r="AR162" s="245" t="s">
        <v>219</v>
      </c>
      <c r="AT162" s="245" t="s">
        <v>216</v>
      </c>
      <c r="AU162" s="245" t="s">
        <v>86</v>
      </c>
      <c r="AY162" s="138" t="s">
        <v>187</v>
      </c>
      <c r="BE162" s="246">
        <f t="shared" si="14"/>
        <v>0</v>
      </c>
      <c r="BF162" s="246">
        <f t="shared" si="15"/>
        <v>0</v>
      </c>
      <c r="BG162" s="246">
        <f t="shared" si="16"/>
        <v>0</v>
      </c>
      <c r="BH162" s="246">
        <f t="shared" si="17"/>
        <v>0</v>
      </c>
      <c r="BI162" s="246">
        <f t="shared" si="18"/>
        <v>0</v>
      </c>
      <c r="BJ162" s="138" t="s">
        <v>84</v>
      </c>
      <c r="BK162" s="246">
        <f t="shared" si="19"/>
        <v>0</v>
      </c>
      <c r="BL162" s="138" t="s">
        <v>193</v>
      </c>
      <c r="BM162" s="245" t="s">
        <v>1682</v>
      </c>
    </row>
    <row r="163" spans="1:65" s="151" customFormat="1" ht="21.75" customHeight="1">
      <c r="A163" s="147"/>
      <c r="B163" s="148"/>
      <c r="C163" s="233" t="s">
        <v>311</v>
      </c>
      <c r="D163" s="233" t="s">
        <v>189</v>
      </c>
      <c r="E163" s="234" t="s">
        <v>1683</v>
      </c>
      <c r="F163" s="235" t="s">
        <v>1684</v>
      </c>
      <c r="G163" s="236" t="s">
        <v>279</v>
      </c>
      <c r="H163" s="237">
        <v>32</v>
      </c>
      <c r="I163" s="88"/>
      <c r="J163" s="238">
        <f t="shared" si="10"/>
        <v>0</v>
      </c>
      <c r="K163" s="239"/>
      <c r="L163" s="148"/>
      <c r="M163" s="240" t="s">
        <v>1</v>
      </c>
      <c r="N163" s="241" t="s">
        <v>42</v>
      </c>
      <c r="O163" s="242"/>
      <c r="P163" s="243">
        <f t="shared" si="11"/>
        <v>0</v>
      </c>
      <c r="Q163" s="243">
        <v>4.0000000000000002E-4</v>
      </c>
      <c r="R163" s="243">
        <f t="shared" si="12"/>
        <v>1.2800000000000001E-2</v>
      </c>
      <c r="S163" s="243">
        <v>0</v>
      </c>
      <c r="T163" s="244">
        <f t="shared" si="13"/>
        <v>0</v>
      </c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  <c r="AR163" s="245" t="s">
        <v>193</v>
      </c>
      <c r="AT163" s="245" t="s">
        <v>189</v>
      </c>
      <c r="AU163" s="245" t="s">
        <v>86</v>
      </c>
      <c r="AY163" s="138" t="s">
        <v>187</v>
      </c>
      <c r="BE163" s="246">
        <f t="shared" si="14"/>
        <v>0</v>
      </c>
      <c r="BF163" s="246">
        <f t="shared" si="15"/>
        <v>0</v>
      </c>
      <c r="BG163" s="246">
        <f t="shared" si="16"/>
        <v>0</v>
      </c>
      <c r="BH163" s="246">
        <f t="shared" si="17"/>
        <v>0</v>
      </c>
      <c r="BI163" s="246">
        <f t="shared" si="18"/>
        <v>0</v>
      </c>
      <c r="BJ163" s="138" t="s">
        <v>84</v>
      </c>
      <c r="BK163" s="246">
        <f t="shared" si="19"/>
        <v>0</v>
      </c>
      <c r="BL163" s="138" t="s">
        <v>193</v>
      </c>
      <c r="BM163" s="245" t="s">
        <v>1685</v>
      </c>
    </row>
    <row r="164" spans="1:65" s="151" customFormat="1" ht="16.5" customHeight="1">
      <c r="A164" s="147"/>
      <c r="B164" s="148"/>
      <c r="C164" s="247" t="s">
        <v>315</v>
      </c>
      <c r="D164" s="247" t="s">
        <v>216</v>
      </c>
      <c r="E164" s="248" t="s">
        <v>1686</v>
      </c>
      <c r="F164" s="249" t="s">
        <v>1687</v>
      </c>
      <c r="G164" s="250" t="s">
        <v>279</v>
      </c>
      <c r="H164" s="251">
        <v>32</v>
      </c>
      <c r="I164" s="89"/>
      <c r="J164" s="252">
        <f t="shared" si="10"/>
        <v>0</v>
      </c>
      <c r="K164" s="253"/>
      <c r="L164" s="254"/>
      <c r="M164" s="255" t="s">
        <v>1</v>
      </c>
      <c r="N164" s="256" t="s">
        <v>42</v>
      </c>
      <c r="O164" s="242"/>
      <c r="P164" s="243">
        <f t="shared" si="11"/>
        <v>0</v>
      </c>
      <c r="Q164" s="243">
        <v>9.6000000000000002E-2</v>
      </c>
      <c r="R164" s="243">
        <f t="shared" si="12"/>
        <v>3.0720000000000001</v>
      </c>
      <c r="S164" s="243">
        <v>0</v>
      </c>
      <c r="T164" s="244">
        <f t="shared" si="13"/>
        <v>0</v>
      </c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R164" s="245" t="s">
        <v>219</v>
      </c>
      <c r="AT164" s="245" t="s">
        <v>216</v>
      </c>
      <c r="AU164" s="245" t="s">
        <v>86</v>
      </c>
      <c r="AY164" s="138" t="s">
        <v>187</v>
      </c>
      <c r="BE164" s="246">
        <f t="shared" si="14"/>
        <v>0</v>
      </c>
      <c r="BF164" s="246">
        <f t="shared" si="15"/>
        <v>0</v>
      </c>
      <c r="BG164" s="246">
        <f t="shared" si="16"/>
        <v>0</v>
      </c>
      <c r="BH164" s="246">
        <f t="shared" si="17"/>
        <v>0</v>
      </c>
      <c r="BI164" s="246">
        <f t="shared" si="18"/>
        <v>0</v>
      </c>
      <c r="BJ164" s="138" t="s">
        <v>84</v>
      </c>
      <c r="BK164" s="246">
        <f t="shared" si="19"/>
        <v>0</v>
      </c>
      <c r="BL164" s="138" t="s">
        <v>193</v>
      </c>
      <c r="BM164" s="245" t="s">
        <v>1688</v>
      </c>
    </row>
    <row r="165" spans="1:65" s="151" customFormat="1" ht="21.75" customHeight="1">
      <c r="A165" s="147"/>
      <c r="B165" s="148"/>
      <c r="C165" s="233" t="s">
        <v>319</v>
      </c>
      <c r="D165" s="233" t="s">
        <v>189</v>
      </c>
      <c r="E165" s="234" t="s">
        <v>1689</v>
      </c>
      <c r="F165" s="235" t="s">
        <v>1690</v>
      </c>
      <c r="G165" s="236" t="s">
        <v>296</v>
      </c>
      <c r="H165" s="237">
        <v>46</v>
      </c>
      <c r="I165" s="88"/>
      <c r="J165" s="238">
        <f t="shared" si="10"/>
        <v>0</v>
      </c>
      <c r="K165" s="239"/>
      <c r="L165" s="148"/>
      <c r="M165" s="240" t="s">
        <v>1</v>
      </c>
      <c r="N165" s="241" t="s">
        <v>42</v>
      </c>
      <c r="O165" s="242"/>
      <c r="P165" s="243">
        <f t="shared" si="11"/>
        <v>0</v>
      </c>
      <c r="Q165" s="243">
        <v>0</v>
      </c>
      <c r="R165" s="243">
        <f t="shared" si="12"/>
        <v>0</v>
      </c>
      <c r="S165" s="243">
        <v>0</v>
      </c>
      <c r="T165" s="244">
        <f t="shared" si="13"/>
        <v>0</v>
      </c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  <c r="AR165" s="245" t="s">
        <v>193</v>
      </c>
      <c r="AT165" s="245" t="s">
        <v>189</v>
      </c>
      <c r="AU165" s="245" t="s">
        <v>86</v>
      </c>
      <c r="AY165" s="138" t="s">
        <v>187</v>
      </c>
      <c r="BE165" s="246">
        <f t="shared" si="14"/>
        <v>0</v>
      </c>
      <c r="BF165" s="246">
        <f t="shared" si="15"/>
        <v>0</v>
      </c>
      <c r="BG165" s="246">
        <f t="shared" si="16"/>
        <v>0</v>
      </c>
      <c r="BH165" s="246">
        <f t="shared" si="17"/>
        <v>0</v>
      </c>
      <c r="BI165" s="246">
        <f t="shared" si="18"/>
        <v>0</v>
      </c>
      <c r="BJ165" s="138" t="s">
        <v>84</v>
      </c>
      <c r="BK165" s="246">
        <f t="shared" si="19"/>
        <v>0</v>
      </c>
      <c r="BL165" s="138" t="s">
        <v>193</v>
      </c>
      <c r="BM165" s="245" t="s">
        <v>1691</v>
      </c>
    </row>
    <row r="166" spans="1:65" s="151" customFormat="1" ht="44.25" customHeight="1">
      <c r="A166" s="147"/>
      <c r="B166" s="148"/>
      <c r="C166" s="247" t="s">
        <v>323</v>
      </c>
      <c r="D166" s="247" t="s">
        <v>216</v>
      </c>
      <c r="E166" s="248" t="s">
        <v>1692</v>
      </c>
      <c r="F166" s="249" t="s">
        <v>1693</v>
      </c>
      <c r="G166" s="250" t="s">
        <v>279</v>
      </c>
      <c r="H166" s="251">
        <v>11</v>
      </c>
      <c r="I166" s="89"/>
      <c r="J166" s="252">
        <f t="shared" si="10"/>
        <v>0</v>
      </c>
      <c r="K166" s="253"/>
      <c r="L166" s="254"/>
      <c r="M166" s="255" t="s">
        <v>1</v>
      </c>
      <c r="N166" s="256" t="s">
        <v>42</v>
      </c>
      <c r="O166" s="242"/>
      <c r="P166" s="243">
        <f t="shared" si="11"/>
        <v>0</v>
      </c>
      <c r="Q166" s="243">
        <v>1.89E-2</v>
      </c>
      <c r="R166" s="243">
        <f t="shared" si="12"/>
        <v>0.2079</v>
      </c>
      <c r="S166" s="243">
        <v>0</v>
      </c>
      <c r="T166" s="244">
        <f t="shared" si="13"/>
        <v>0</v>
      </c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R166" s="245" t="s">
        <v>219</v>
      </c>
      <c r="AT166" s="245" t="s">
        <v>216</v>
      </c>
      <c r="AU166" s="245" t="s">
        <v>86</v>
      </c>
      <c r="AY166" s="138" t="s">
        <v>187</v>
      </c>
      <c r="BE166" s="246">
        <f t="shared" si="14"/>
        <v>0</v>
      </c>
      <c r="BF166" s="246">
        <f t="shared" si="15"/>
        <v>0</v>
      </c>
      <c r="BG166" s="246">
        <f t="shared" si="16"/>
        <v>0</v>
      </c>
      <c r="BH166" s="246">
        <f t="shared" si="17"/>
        <v>0</v>
      </c>
      <c r="BI166" s="246">
        <f t="shared" si="18"/>
        <v>0</v>
      </c>
      <c r="BJ166" s="138" t="s">
        <v>84</v>
      </c>
      <c r="BK166" s="246">
        <f t="shared" si="19"/>
        <v>0</v>
      </c>
      <c r="BL166" s="138" t="s">
        <v>193</v>
      </c>
      <c r="BM166" s="245" t="s">
        <v>1694</v>
      </c>
    </row>
    <row r="167" spans="1:65" s="151" customFormat="1" ht="44.25" customHeight="1">
      <c r="A167" s="147"/>
      <c r="B167" s="148"/>
      <c r="C167" s="247" t="s">
        <v>328</v>
      </c>
      <c r="D167" s="247" t="s">
        <v>216</v>
      </c>
      <c r="E167" s="248" t="s">
        <v>1695</v>
      </c>
      <c r="F167" s="249" t="s">
        <v>1696</v>
      </c>
      <c r="G167" s="250" t="s">
        <v>279</v>
      </c>
      <c r="H167" s="251">
        <v>35</v>
      </c>
      <c r="I167" s="89"/>
      <c r="J167" s="252">
        <f t="shared" si="10"/>
        <v>0</v>
      </c>
      <c r="K167" s="253"/>
      <c r="L167" s="254"/>
      <c r="M167" s="255" t="s">
        <v>1</v>
      </c>
      <c r="N167" s="256" t="s">
        <v>42</v>
      </c>
      <c r="O167" s="242"/>
      <c r="P167" s="243">
        <f t="shared" si="11"/>
        <v>0</v>
      </c>
      <c r="Q167" s="243">
        <v>2.3800000000000002E-2</v>
      </c>
      <c r="R167" s="243">
        <f t="shared" si="12"/>
        <v>0.83300000000000007</v>
      </c>
      <c r="S167" s="243">
        <v>0</v>
      </c>
      <c r="T167" s="244">
        <f t="shared" si="13"/>
        <v>0</v>
      </c>
      <c r="U167" s="147"/>
      <c r="V167" s="147"/>
      <c r="W167" s="147"/>
      <c r="X167" s="147"/>
      <c r="Y167" s="147"/>
      <c r="Z167" s="147"/>
      <c r="AA167" s="147"/>
      <c r="AB167" s="147"/>
      <c r="AC167" s="147"/>
      <c r="AD167" s="147"/>
      <c r="AE167" s="147"/>
      <c r="AR167" s="245" t="s">
        <v>219</v>
      </c>
      <c r="AT167" s="245" t="s">
        <v>216</v>
      </c>
      <c r="AU167" s="245" t="s">
        <v>86</v>
      </c>
      <c r="AY167" s="138" t="s">
        <v>187</v>
      </c>
      <c r="BE167" s="246">
        <f t="shared" si="14"/>
        <v>0</v>
      </c>
      <c r="BF167" s="246">
        <f t="shared" si="15"/>
        <v>0</v>
      </c>
      <c r="BG167" s="246">
        <f t="shared" si="16"/>
        <v>0</v>
      </c>
      <c r="BH167" s="246">
        <f t="shared" si="17"/>
        <v>0</v>
      </c>
      <c r="BI167" s="246">
        <f t="shared" si="18"/>
        <v>0</v>
      </c>
      <c r="BJ167" s="138" t="s">
        <v>84</v>
      </c>
      <c r="BK167" s="246">
        <f t="shared" si="19"/>
        <v>0</v>
      </c>
      <c r="BL167" s="138" t="s">
        <v>193</v>
      </c>
      <c r="BM167" s="245" t="s">
        <v>1697</v>
      </c>
    </row>
    <row r="168" spans="1:65" s="151" customFormat="1" ht="16.5" customHeight="1">
      <c r="A168" s="147"/>
      <c r="B168" s="148"/>
      <c r="C168" s="233" t="s">
        <v>332</v>
      </c>
      <c r="D168" s="233" t="s">
        <v>189</v>
      </c>
      <c r="E168" s="234" t="s">
        <v>1698</v>
      </c>
      <c r="F168" s="235" t="s">
        <v>1699</v>
      </c>
      <c r="G168" s="236" t="s">
        <v>296</v>
      </c>
      <c r="H168" s="237">
        <v>642</v>
      </c>
      <c r="I168" s="88"/>
      <c r="J168" s="238">
        <f t="shared" si="10"/>
        <v>0</v>
      </c>
      <c r="K168" s="239"/>
      <c r="L168" s="148"/>
      <c r="M168" s="240" t="s">
        <v>1</v>
      </c>
      <c r="N168" s="241" t="s">
        <v>42</v>
      </c>
      <c r="O168" s="242"/>
      <c r="P168" s="243">
        <f t="shared" si="11"/>
        <v>0</v>
      </c>
      <c r="Q168" s="243">
        <v>0</v>
      </c>
      <c r="R168" s="243">
        <f t="shared" si="12"/>
        <v>0</v>
      </c>
      <c r="S168" s="243">
        <v>0</v>
      </c>
      <c r="T168" s="244">
        <f t="shared" si="13"/>
        <v>0</v>
      </c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R168" s="245" t="s">
        <v>193</v>
      </c>
      <c r="AT168" s="245" t="s">
        <v>189</v>
      </c>
      <c r="AU168" s="245" t="s">
        <v>86</v>
      </c>
      <c r="AY168" s="138" t="s">
        <v>187</v>
      </c>
      <c r="BE168" s="246">
        <f t="shared" si="14"/>
        <v>0</v>
      </c>
      <c r="BF168" s="246">
        <f t="shared" si="15"/>
        <v>0</v>
      </c>
      <c r="BG168" s="246">
        <f t="shared" si="16"/>
        <v>0</v>
      </c>
      <c r="BH168" s="246">
        <f t="shared" si="17"/>
        <v>0</v>
      </c>
      <c r="BI168" s="246">
        <f t="shared" si="18"/>
        <v>0</v>
      </c>
      <c r="BJ168" s="138" t="s">
        <v>84</v>
      </c>
      <c r="BK168" s="246">
        <f t="shared" si="19"/>
        <v>0</v>
      </c>
      <c r="BL168" s="138" t="s">
        <v>193</v>
      </c>
      <c r="BM168" s="245" t="s">
        <v>1700</v>
      </c>
    </row>
    <row r="169" spans="1:65" s="151" customFormat="1" ht="16.5" customHeight="1">
      <c r="A169" s="147"/>
      <c r="B169" s="148"/>
      <c r="C169" s="247" t="s">
        <v>336</v>
      </c>
      <c r="D169" s="247" t="s">
        <v>216</v>
      </c>
      <c r="E169" s="248" t="s">
        <v>1701</v>
      </c>
      <c r="F169" s="249" t="s">
        <v>1702</v>
      </c>
      <c r="G169" s="250" t="s">
        <v>1703</v>
      </c>
      <c r="H169" s="251">
        <v>6.42</v>
      </c>
      <c r="I169" s="89"/>
      <c r="J169" s="252">
        <f t="shared" si="10"/>
        <v>0</v>
      </c>
      <c r="K169" s="253"/>
      <c r="L169" s="254"/>
      <c r="M169" s="255" t="s">
        <v>1</v>
      </c>
      <c r="N169" s="256" t="s">
        <v>42</v>
      </c>
      <c r="O169" s="242"/>
      <c r="P169" s="243">
        <f t="shared" si="11"/>
        <v>0</v>
      </c>
      <c r="Q169" s="243">
        <v>6.0000000000000001E-3</v>
      </c>
      <c r="R169" s="243">
        <f t="shared" si="12"/>
        <v>3.8519999999999999E-2</v>
      </c>
      <c r="S169" s="243">
        <v>0</v>
      </c>
      <c r="T169" s="244">
        <f t="shared" si="13"/>
        <v>0</v>
      </c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R169" s="245" t="s">
        <v>219</v>
      </c>
      <c r="AT169" s="245" t="s">
        <v>216</v>
      </c>
      <c r="AU169" s="245" t="s">
        <v>86</v>
      </c>
      <c r="AY169" s="138" t="s">
        <v>187</v>
      </c>
      <c r="BE169" s="246">
        <f t="shared" si="14"/>
        <v>0</v>
      </c>
      <c r="BF169" s="246">
        <f t="shared" si="15"/>
        <v>0</v>
      </c>
      <c r="BG169" s="246">
        <f t="shared" si="16"/>
        <v>0</v>
      </c>
      <c r="BH169" s="246">
        <f t="shared" si="17"/>
        <v>0</v>
      </c>
      <c r="BI169" s="246">
        <f t="shared" si="18"/>
        <v>0</v>
      </c>
      <c r="BJ169" s="138" t="s">
        <v>84</v>
      </c>
      <c r="BK169" s="246">
        <f t="shared" si="19"/>
        <v>0</v>
      </c>
      <c r="BL169" s="138" t="s">
        <v>193</v>
      </c>
      <c r="BM169" s="245" t="s">
        <v>1704</v>
      </c>
    </row>
    <row r="170" spans="1:65" s="151" customFormat="1" ht="21.75" customHeight="1">
      <c r="A170" s="147"/>
      <c r="B170" s="148"/>
      <c r="C170" s="233" t="s">
        <v>340</v>
      </c>
      <c r="D170" s="233" t="s">
        <v>189</v>
      </c>
      <c r="E170" s="234" t="s">
        <v>1705</v>
      </c>
      <c r="F170" s="235" t="s">
        <v>1706</v>
      </c>
      <c r="G170" s="236" t="s">
        <v>296</v>
      </c>
      <c r="H170" s="237">
        <v>16</v>
      </c>
      <c r="I170" s="88"/>
      <c r="J170" s="238">
        <f t="shared" si="10"/>
        <v>0</v>
      </c>
      <c r="K170" s="239"/>
      <c r="L170" s="148"/>
      <c r="M170" s="240" t="s">
        <v>1</v>
      </c>
      <c r="N170" s="241" t="s">
        <v>42</v>
      </c>
      <c r="O170" s="242"/>
      <c r="P170" s="243">
        <f t="shared" si="11"/>
        <v>0</v>
      </c>
      <c r="Q170" s="243">
        <v>0</v>
      </c>
      <c r="R170" s="243">
        <f t="shared" si="12"/>
        <v>0</v>
      </c>
      <c r="S170" s="243">
        <v>0</v>
      </c>
      <c r="T170" s="244">
        <f t="shared" si="13"/>
        <v>0</v>
      </c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R170" s="245" t="s">
        <v>193</v>
      </c>
      <c r="AT170" s="245" t="s">
        <v>189</v>
      </c>
      <c r="AU170" s="245" t="s">
        <v>86</v>
      </c>
      <c r="AY170" s="138" t="s">
        <v>187</v>
      </c>
      <c r="BE170" s="246">
        <f t="shared" si="14"/>
        <v>0</v>
      </c>
      <c r="BF170" s="246">
        <f t="shared" si="15"/>
        <v>0</v>
      </c>
      <c r="BG170" s="246">
        <f t="shared" si="16"/>
        <v>0</v>
      </c>
      <c r="BH170" s="246">
        <f t="shared" si="17"/>
        <v>0</v>
      </c>
      <c r="BI170" s="246">
        <f t="shared" si="18"/>
        <v>0</v>
      </c>
      <c r="BJ170" s="138" t="s">
        <v>84</v>
      </c>
      <c r="BK170" s="246">
        <f t="shared" si="19"/>
        <v>0</v>
      </c>
      <c r="BL170" s="138" t="s">
        <v>193</v>
      </c>
      <c r="BM170" s="245" t="s">
        <v>1707</v>
      </c>
    </row>
    <row r="171" spans="1:65" s="151" customFormat="1" ht="16.5" customHeight="1">
      <c r="A171" s="147"/>
      <c r="B171" s="148"/>
      <c r="C171" s="247" t="s">
        <v>344</v>
      </c>
      <c r="D171" s="247" t="s">
        <v>216</v>
      </c>
      <c r="E171" s="248" t="s">
        <v>1708</v>
      </c>
      <c r="F171" s="249" t="s">
        <v>1709</v>
      </c>
      <c r="G171" s="250" t="s">
        <v>296</v>
      </c>
      <c r="H171" s="251">
        <v>16</v>
      </c>
      <c r="I171" s="89"/>
      <c r="J171" s="252">
        <f t="shared" si="10"/>
        <v>0</v>
      </c>
      <c r="K171" s="253"/>
      <c r="L171" s="254"/>
      <c r="M171" s="255" t="s">
        <v>1</v>
      </c>
      <c r="N171" s="256" t="s">
        <v>42</v>
      </c>
      <c r="O171" s="242"/>
      <c r="P171" s="243">
        <f t="shared" si="11"/>
        <v>0</v>
      </c>
      <c r="Q171" s="243">
        <v>1E-4</v>
      </c>
      <c r="R171" s="243">
        <f t="shared" si="12"/>
        <v>1.6000000000000001E-3</v>
      </c>
      <c r="S171" s="243">
        <v>0</v>
      </c>
      <c r="T171" s="244">
        <f t="shared" si="13"/>
        <v>0</v>
      </c>
      <c r="U171" s="147"/>
      <c r="V171" s="147"/>
      <c r="W171" s="147"/>
      <c r="X171" s="147"/>
      <c r="Y171" s="147"/>
      <c r="Z171" s="147"/>
      <c r="AA171" s="147"/>
      <c r="AB171" s="147"/>
      <c r="AC171" s="147"/>
      <c r="AD171" s="147"/>
      <c r="AE171" s="147"/>
      <c r="AR171" s="245" t="s">
        <v>219</v>
      </c>
      <c r="AT171" s="245" t="s">
        <v>216</v>
      </c>
      <c r="AU171" s="245" t="s">
        <v>86</v>
      </c>
      <c r="AY171" s="138" t="s">
        <v>187</v>
      </c>
      <c r="BE171" s="246">
        <f t="shared" si="14"/>
        <v>0</v>
      </c>
      <c r="BF171" s="246">
        <f t="shared" si="15"/>
        <v>0</v>
      </c>
      <c r="BG171" s="246">
        <f t="shared" si="16"/>
        <v>0</v>
      </c>
      <c r="BH171" s="246">
        <f t="shared" si="17"/>
        <v>0</v>
      </c>
      <c r="BI171" s="246">
        <f t="shared" si="18"/>
        <v>0</v>
      </c>
      <c r="BJ171" s="138" t="s">
        <v>84</v>
      </c>
      <c r="BK171" s="246">
        <f t="shared" si="19"/>
        <v>0</v>
      </c>
      <c r="BL171" s="138" t="s">
        <v>193</v>
      </c>
      <c r="BM171" s="245" t="s">
        <v>1710</v>
      </c>
    </row>
    <row r="172" spans="1:65" s="151" customFormat="1" ht="21.75" customHeight="1">
      <c r="A172" s="147"/>
      <c r="B172" s="148"/>
      <c r="C172" s="233" t="s">
        <v>348</v>
      </c>
      <c r="D172" s="233" t="s">
        <v>189</v>
      </c>
      <c r="E172" s="234" t="s">
        <v>1711</v>
      </c>
      <c r="F172" s="235" t="s">
        <v>1712</v>
      </c>
      <c r="G172" s="236" t="s">
        <v>296</v>
      </c>
      <c r="H172" s="237">
        <v>107</v>
      </c>
      <c r="I172" s="88"/>
      <c r="J172" s="238">
        <f t="shared" si="10"/>
        <v>0</v>
      </c>
      <c r="K172" s="239"/>
      <c r="L172" s="148"/>
      <c r="M172" s="240" t="s">
        <v>1</v>
      </c>
      <c r="N172" s="241" t="s">
        <v>42</v>
      </c>
      <c r="O172" s="242"/>
      <c r="P172" s="243">
        <f t="shared" si="11"/>
        <v>0</v>
      </c>
      <c r="Q172" s="243">
        <v>0</v>
      </c>
      <c r="R172" s="243">
        <f t="shared" si="12"/>
        <v>0</v>
      </c>
      <c r="S172" s="243">
        <v>0</v>
      </c>
      <c r="T172" s="244">
        <f t="shared" si="13"/>
        <v>0</v>
      </c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R172" s="245" t="s">
        <v>193</v>
      </c>
      <c r="AT172" s="245" t="s">
        <v>189</v>
      </c>
      <c r="AU172" s="245" t="s">
        <v>86</v>
      </c>
      <c r="AY172" s="138" t="s">
        <v>187</v>
      </c>
      <c r="BE172" s="246">
        <f t="shared" si="14"/>
        <v>0</v>
      </c>
      <c r="BF172" s="246">
        <f t="shared" si="15"/>
        <v>0</v>
      </c>
      <c r="BG172" s="246">
        <f t="shared" si="16"/>
        <v>0</v>
      </c>
      <c r="BH172" s="246">
        <f t="shared" si="17"/>
        <v>0</v>
      </c>
      <c r="BI172" s="246">
        <f t="shared" si="18"/>
        <v>0</v>
      </c>
      <c r="BJ172" s="138" t="s">
        <v>84</v>
      </c>
      <c r="BK172" s="246">
        <f t="shared" si="19"/>
        <v>0</v>
      </c>
      <c r="BL172" s="138" t="s">
        <v>193</v>
      </c>
      <c r="BM172" s="245" t="s">
        <v>1713</v>
      </c>
    </row>
    <row r="173" spans="1:65" s="151" customFormat="1" ht="16.5" customHeight="1">
      <c r="A173" s="147"/>
      <c r="B173" s="148"/>
      <c r="C173" s="247" t="s">
        <v>352</v>
      </c>
      <c r="D173" s="247" t="s">
        <v>216</v>
      </c>
      <c r="E173" s="248" t="s">
        <v>1714</v>
      </c>
      <c r="F173" s="249" t="s">
        <v>1715</v>
      </c>
      <c r="G173" s="250" t="s">
        <v>1703</v>
      </c>
      <c r="H173" s="251">
        <v>10.7</v>
      </c>
      <c r="I173" s="89"/>
      <c r="J173" s="252">
        <f t="shared" si="10"/>
        <v>0</v>
      </c>
      <c r="K173" s="253"/>
      <c r="L173" s="254"/>
      <c r="M173" s="255" t="s">
        <v>1</v>
      </c>
      <c r="N173" s="256" t="s">
        <v>42</v>
      </c>
      <c r="O173" s="242"/>
      <c r="P173" s="243">
        <f t="shared" si="11"/>
        <v>0</v>
      </c>
      <c r="Q173" s="243">
        <v>7.0000000000000001E-3</v>
      </c>
      <c r="R173" s="243">
        <f t="shared" si="12"/>
        <v>7.4899999999999994E-2</v>
      </c>
      <c r="S173" s="243">
        <v>0</v>
      </c>
      <c r="T173" s="244">
        <f t="shared" si="13"/>
        <v>0</v>
      </c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  <c r="AR173" s="245" t="s">
        <v>219</v>
      </c>
      <c r="AT173" s="245" t="s">
        <v>216</v>
      </c>
      <c r="AU173" s="245" t="s">
        <v>86</v>
      </c>
      <c r="AY173" s="138" t="s">
        <v>187</v>
      </c>
      <c r="BE173" s="246">
        <f t="shared" si="14"/>
        <v>0</v>
      </c>
      <c r="BF173" s="246">
        <f t="shared" si="15"/>
        <v>0</v>
      </c>
      <c r="BG173" s="246">
        <f t="shared" si="16"/>
        <v>0</v>
      </c>
      <c r="BH173" s="246">
        <f t="shared" si="17"/>
        <v>0</v>
      </c>
      <c r="BI173" s="246">
        <f t="shared" si="18"/>
        <v>0</v>
      </c>
      <c r="BJ173" s="138" t="s">
        <v>84</v>
      </c>
      <c r="BK173" s="246">
        <f t="shared" si="19"/>
        <v>0</v>
      </c>
      <c r="BL173" s="138" t="s">
        <v>193</v>
      </c>
      <c r="BM173" s="245" t="s">
        <v>1716</v>
      </c>
    </row>
    <row r="174" spans="1:65" s="151" customFormat="1" ht="16.5" customHeight="1">
      <c r="A174" s="147"/>
      <c r="B174" s="148"/>
      <c r="C174" s="233" t="s">
        <v>356</v>
      </c>
      <c r="D174" s="233" t="s">
        <v>189</v>
      </c>
      <c r="E174" s="234" t="s">
        <v>1717</v>
      </c>
      <c r="F174" s="235" t="s">
        <v>1718</v>
      </c>
      <c r="G174" s="236" t="s">
        <v>279</v>
      </c>
      <c r="H174" s="237">
        <v>6</v>
      </c>
      <c r="I174" s="88"/>
      <c r="J174" s="238">
        <f t="shared" si="10"/>
        <v>0</v>
      </c>
      <c r="K174" s="239"/>
      <c r="L174" s="148"/>
      <c r="M174" s="240" t="s">
        <v>1</v>
      </c>
      <c r="N174" s="241" t="s">
        <v>42</v>
      </c>
      <c r="O174" s="242"/>
      <c r="P174" s="243">
        <f t="shared" si="11"/>
        <v>0</v>
      </c>
      <c r="Q174" s="243">
        <v>0</v>
      </c>
      <c r="R174" s="243">
        <f t="shared" si="12"/>
        <v>0</v>
      </c>
      <c r="S174" s="243">
        <v>0</v>
      </c>
      <c r="T174" s="244">
        <f t="shared" si="13"/>
        <v>0</v>
      </c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7"/>
      <c r="AR174" s="245" t="s">
        <v>193</v>
      </c>
      <c r="AT174" s="245" t="s">
        <v>189</v>
      </c>
      <c r="AU174" s="245" t="s">
        <v>86</v>
      </c>
      <c r="AY174" s="138" t="s">
        <v>187</v>
      </c>
      <c r="BE174" s="246">
        <f t="shared" si="14"/>
        <v>0</v>
      </c>
      <c r="BF174" s="246">
        <f t="shared" si="15"/>
        <v>0</v>
      </c>
      <c r="BG174" s="246">
        <f t="shared" si="16"/>
        <v>0</v>
      </c>
      <c r="BH174" s="246">
        <f t="shared" si="17"/>
        <v>0</v>
      </c>
      <c r="BI174" s="246">
        <f t="shared" si="18"/>
        <v>0</v>
      </c>
      <c r="BJ174" s="138" t="s">
        <v>84</v>
      </c>
      <c r="BK174" s="246">
        <f t="shared" si="19"/>
        <v>0</v>
      </c>
      <c r="BL174" s="138" t="s">
        <v>193</v>
      </c>
      <c r="BM174" s="245" t="s">
        <v>1719</v>
      </c>
    </row>
    <row r="175" spans="1:65" s="151" customFormat="1" ht="33" customHeight="1">
      <c r="A175" s="147"/>
      <c r="B175" s="148"/>
      <c r="C175" s="247" t="s">
        <v>360</v>
      </c>
      <c r="D175" s="247" t="s">
        <v>216</v>
      </c>
      <c r="E175" s="248" t="s">
        <v>1720</v>
      </c>
      <c r="F175" s="249" t="s">
        <v>1721</v>
      </c>
      <c r="G175" s="250" t="s">
        <v>279</v>
      </c>
      <c r="H175" s="251">
        <v>6</v>
      </c>
      <c r="I175" s="89"/>
      <c r="J175" s="252">
        <f t="shared" si="10"/>
        <v>0</v>
      </c>
      <c r="K175" s="253"/>
      <c r="L175" s="254"/>
      <c r="M175" s="255" t="s">
        <v>1</v>
      </c>
      <c r="N175" s="256" t="s">
        <v>42</v>
      </c>
      <c r="O175" s="242"/>
      <c r="P175" s="243">
        <f t="shared" si="11"/>
        <v>0</v>
      </c>
      <c r="Q175" s="243">
        <v>1.1000000000000001E-3</v>
      </c>
      <c r="R175" s="243">
        <f t="shared" si="12"/>
        <v>6.6E-3</v>
      </c>
      <c r="S175" s="243">
        <v>0</v>
      </c>
      <c r="T175" s="244">
        <f t="shared" si="13"/>
        <v>0</v>
      </c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R175" s="245" t="s">
        <v>219</v>
      </c>
      <c r="AT175" s="245" t="s">
        <v>216</v>
      </c>
      <c r="AU175" s="245" t="s">
        <v>86</v>
      </c>
      <c r="AY175" s="138" t="s">
        <v>187</v>
      </c>
      <c r="BE175" s="246">
        <f t="shared" si="14"/>
        <v>0</v>
      </c>
      <c r="BF175" s="246">
        <f t="shared" si="15"/>
        <v>0</v>
      </c>
      <c r="BG175" s="246">
        <f t="shared" si="16"/>
        <v>0</v>
      </c>
      <c r="BH175" s="246">
        <f t="shared" si="17"/>
        <v>0</v>
      </c>
      <c r="BI175" s="246">
        <f t="shared" si="18"/>
        <v>0</v>
      </c>
      <c r="BJ175" s="138" t="s">
        <v>84</v>
      </c>
      <c r="BK175" s="246">
        <f t="shared" si="19"/>
        <v>0</v>
      </c>
      <c r="BL175" s="138" t="s">
        <v>193</v>
      </c>
      <c r="BM175" s="245" t="s">
        <v>1722</v>
      </c>
    </row>
    <row r="176" spans="1:65" s="151" customFormat="1" ht="16.5" customHeight="1">
      <c r="A176" s="147"/>
      <c r="B176" s="148"/>
      <c r="C176" s="233" t="s">
        <v>364</v>
      </c>
      <c r="D176" s="233" t="s">
        <v>189</v>
      </c>
      <c r="E176" s="234" t="s">
        <v>1723</v>
      </c>
      <c r="F176" s="235" t="s">
        <v>1724</v>
      </c>
      <c r="G176" s="236" t="s">
        <v>279</v>
      </c>
      <c r="H176" s="237">
        <v>49</v>
      </c>
      <c r="I176" s="88"/>
      <c r="J176" s="238">
        <f t="shared" si="10"/>
        <v>0</v>
      </c>
      <c r="K176" s="239"/>
      <c r="L176" s="148"/>
      <c r="M176" s="240" t="s">
        <v>1</v>
      </c>
      <c r="N176" s="241" t="s">
        <v>42</v>
      </c>
      <c r="O176" s="242"/>
      <c r="P176" s="243">
        <f t="shared" si="11"/>
        <v>0</v>
      </c>
      <c r="Q176" s="243">
        <v>0</v>
      </c>
      <c r="R176" s="243">
        <f t="shared" si="12"/>
        <v>0</v>
      </c>
      <c r="S176" s="243">
        <v>0</v>
      </c>
      <c r="T176" s="244">
        <f t="shared" si="13"/>
        <v>0</v>
      </c>
      <c r="U176" s="147"/>
      <c r="V176" s="147"/>
      <c r="W176" s="147"/>
      <c r="X176" s="147"/>
      <c r="Y176" s="147"/>
      <c r="Z176" s="147"/>
      <c r="AA176" s="147"/>
      <c r="AB176" s="147"/>
      <c r="AC176" s="147"/>
      <c r="AD176" s="147"/>
      <c r="AE176" s="147"/>
      <c r="AR176" s="245" t="s">
        <v>193</v>
      </c>
      <c r="AT176" s="245" t="s">
        <v>189</v>
      </c>
      <c r="AU176" s="245" t="s">
        <v>86</v>
      </c>
      <c r="AY176" s="138" t="s">
        <v>187</v>
      </c>
      <c r="BE176" s="246">
        <f t="shared" si="14"/>
        <v>0</v>
      </c>
      <c r="BF176" s="246">
        <f t="shared" si="15"/>
        <v>0</v>
      </c>
      <c r="BG176" s="246">
        <f t="shared" si="16"/>
        <v>0</v>
      </c>
      <c r="BH176" s="246">
        <f t="shared" si="17"/>
        <v>0</v>
      </c>
      <c r="BI176" s="246">
        <f t="shared" si="18"/>
        <v>0</v>
      </c>
      <c r="BJ176" s="138" t="s">
        <v>84</v>
      </c>
      <c r="BK176" s="246">
        <f t="shared" si="19"/>
        <v>0</v>
      </c>
      <c r="BL176" s="138" t="s">
        <v>193</v>
      </c>
      <c r="BM176" s="245" t="s">
        <v>1725</v>
      </c>
    </row>
    <row r="177" spans="1:65" s="151" customFormat="1" ht="33" customHeight="1">
      <c r="A177" s="147"/>
      <c r="B177" s="148"/>
      <c r="C177" s="247" t="s">
        <v>368</v>
      </c>
      <c r="D177" s="247" t="s">
        <v>216</v>
      </c>
      <c r="E177" s="248" t="s">
        <v>1726</v>
      </c>
      <c r="F177" s="249" t="s">
        <v>1727</v>
      </c>
      <c r="G177" s="250" t="s">
        <v>279</v>
      </c>
      <c r="H177" s="251">
        <v>49</v>
      </c>
      <c r="I177" s="89"/>
      <c r="J177" s="252">
        <f t="shared" si="10"/>
        <v>0</v>
      </c>
      <c r="K177" s="253"/>
      <c r="L177" s="254"/>
      <c r="M177" s="255" t="s">
        <v>1</v>
      </c>
      <c r="N177" s="256" t="s">
        <v>42</v>
      </c>
      <c r="O177" s="242"/>
      <c r="P177" s="243">
        <f t="shared" si="11"/>
        <v>0</v>
      </c>
      <c r="Q177" s="243">
        <v>2.5000000000000001E-3</v>
      </c>
      <c r="R177" s="243">
        <f t="shared" si="12"/>
        <v>0.1225</v>
      </c>
      <c r="S177" s="243">
        <v>0</v>
      </c>
      <c r="T177" s="244">
        <f t="shared" si="13"/>
        <v>0</v>
      </c>
      <c r="U177" s="147"/>
      <c r="V177" s="147"/>
      <c r="W177" s="147"/>
      <c r="X177" s="147"/>
      <c r="Y177" s="147"/>
      <c r="Z177" s="147"/>
      <c r="AA177" s="147"/>
      <c r="AB177" s="147"/>
      <c r="AC177" s="147"/>
      <c r="AD177" s="147"/>
      <c r="AE177" s="147"/>
      <c r="AR177" s="245" t="s">
        <v>219</v>
      </c>
      <c r="AT177" s="245" t="s">
        <v>216</v>
      </c>
      <c r="AU177" s="245" t="s">
        <v>86</v>
      </c>
      <c r="AY177" s="138" t="s">
        <v>187</v>
      </c>
      <c r="BE177" s="246">
        <f t="shared" si="14"/>
        <v>0</v>
      </c>
      <c r="BF177" s="246">
        <f t="shared" si="15"/>
        <v>0</v>
      </c>
      <c r="BG177" s="246">
        <f t="shared" si="16"/>
        <v>0</v>
      </c>
      <c r="BH177" s="246">
        <f t="shared" si="17"/>
        <v>0</v>
      </c>
      <c r="BI177" s="246">
        <f t="shared" si="18"/>
        <v>0</v>
      </c>
      <c r="BJ177" s="138" t="s">
        <v>84</v>
      </c>
      <c r="BK177" s="246">
        <f t="shared" si="19"/>
        <v>0</v>
      </c>
      <c r="BL177" s="138" t="s">
        <v>193</v>
      </c>
      <c r="BM177" s="245" t="s">
        <v>1728</v>
      </c>
    </row>
    <row r="178" spans="1:65" s="151" customFormat="1" ht="21.75" customHeight="1">
      <c r="A178" s="147"/>
      <c r="B178" s="148"/>
      <c r="C178" s="233" t="s">
        <v>372</v>
      </c>
      <c r="D178" s="233" t="s">
        <v>189</v>
      </c>
      <c r="E178" s="234" t="s">
        <v>1729</v>
      </c>
      <c r="F178" s="235" t="s">
        <v>1730</v>
      </c>
      <c r="G178" s="236" t="s">
        <v>279</v>
      </c>
      <c r="H178" s="237">
        <v>12</v>
      </c>
      <c r="I178" s="88"/>
      <c r="J178" s="238">
        <f t="shared" si="10"/>
        <v>0</v>
      </c>
      <c r="K178" s="239"/>
      <c r="L178" s="148"/>
      <c r="M178" s="240" t="s">
        <v>1</v>
      </c>
      <c r="N178" s="241" t="s">
        <v>42</v>
      </c>
      <c r="O178" s="242"/>
      <c r="P178" s="243">
        <f t="shared" si="11"/>
        <v>0</v>
      </c>
      <c r="Q178" s="243">
        <v>0</v>
      </c>
      <c r="R178" s="243">
        <f t="shared" si="12"/>
        <v>0</v>
      </c>
      <c r="S178" s="243">
        <v>0</v>
      </c>
      <c r="T178" s="244">
        <f t="shared" si="13"/>
        <v>0</v>
      </c>
      <c r="U178" s="147"/>
      <c r="V178" s="147"/>
      <c r="W178" s="147"/>
      <c r="X178" s="147"/>
      <c r="Y178" s="147"/>
      <c r="Z178" s="147"/>
      <c r="AA178" s="147"/>
      <c r="AB178" s="147"/>
      <c r="AC178" s="147"/>
      <c r="AD178" s="147"/>
      <c r="AE178" s="147"/>
      <c r="AR178" s="245" t="s">
        <v>193</v>
      </c>
      <c r="AT178" s="245" t="s">
        <v>189</v>
      </c>
      <c r="AU178" s="245" t="s">
        <v>86</v>
      </c>
      <c r="AY178" s="138" t="s">
        <v>187</v>
      </c>
      <c r="BE178" s="246">
        <f t="shared" si="14"/>
        <v>0</v>
      </c>
      <c r="BF178" s="246">
        <f t="shared" si="15"/>
        <v>0</v>
      </c>
      <c r="BG178" s="246">
        <f t="shared" si="16"/>
        <v>0</v>
      </c>
      <c r="BH178" s="246">
        <f t="shared" si="17"/>
        <v>0</v>
      </c>
      <c r="BI178" s="246">
        <f t="shared" si="18"/>
        <v>0</v>
      </c>
      <c r="BJ178" s="138" t="s">
        <v>84</v>
      </c>
      <c r="BK178" s="246">
        <f t="shared" si="19"/>
        <v>0</v>
      </c>
      <c r="BL178" s="138" t="s">
        <v>193</v>
      </c>
      <c r="BM178" s="245" t="s">
        <v>1731</v>
      </c>
    </row>
    <row r="179" spans="1:65" s="220" customFormat="1" ht="22.9" customHeight="1">
      <c r="B179" s="221"/>
      <c r="D179" s="222" t="s">
        <v>76</v>
      </c>
      <c r="E179" s="231" t="s">
        <v>225</v>
      </c>
      <c r="F179" s="231" t="s">
        <v>452</v>
      </c>
      <c r="J179" s="232">
        <f>BK179</f>
        <v>0</v>
      </c>
      <c r="L179" s="221"/>
      <c r="M179" s="225"/>
      <c r="N179" s="226"/>
      <c r="O179" s="226"/>
      <c r="P179" s="227">
        <f>SUM(P180:P197)</f>
        <v>0</v>
      </c>
      <c r="Q179" s="226"/>
      <c r="R179" s="227">
        <f>SUM(R180:R197)</f>
        <v>2.1638485499999995</v>
      </c>
      <c r="S179" s="226"/>
      <c r="T179" s="228">
        <f>SUM(T180:T197)</f>
        <v>125.56205</v>
      </c>
      <c r="AR179" s="222" t="s">
        <v>84</v>
      </c>
      <c r="AT179" s="229" t="s">
        <v>76</v>
      </c>
      <c r="AU179" s="229" t="s">
        <v>84</v>
      </c>
      <c r="AY179" s="222" t="s">
        <v>187</v>
      </c>
      <c r="BK179" s="230">
        <f>SUM(BK180:BK197)</f>
        <v>0</v>
      </c>
    </row>
    <row r="180" spans="1:65" s="151" customFormat="1" ht="21.75" customHeight="1">
      <c r="A180" s="147"/>
      <c r="B180" s="148"/>
      <c r="C180" s="233" t="s">
        <v>376</v>
      </c>
      <c r="D180" s="233" t="s">
        <v>189</v>
      </c>
      <c r="E180" s="234" t="s">
        <v>454</v>
      </c>
      <c r="F180" s="235" t="s">
        <v>455</v>
      </c>
      <c r="G180" s="236" t="s">
        <v>192</v>
      </c>
      <c r="H180" s="237">
        <v>25.225000000000001</v>
      </c>
      <c r="I180" s="88"/>
      <c r="J180" s="238">
        <f t="shared" ref="J180:J197" si="20">ROUND(I180*H180,2)</f>
        <v>0</v>
      </c>
      <c r="K180" s="239"/>
      <c r="L180" s="148"/>
      <c r="M180" s="240" t="s">
        <v>1</v>
      </c>
      <c r="N180" s="241" t="s">
        <v>42</v>
      </c>
      <c r="O180" s="242"/>
      <c r="P180" s="243">
        <f t="shared" ref="P180:P197" si="21">O180*H180</f>
        <v>0</v>
      </c>
      <c r="Q180" s="243">
        <v>4.6999999999999999E-4</v>
      </c>
      <c r="R180" s="243">
        <f t="shared" ref="R180:R197" si="22">Q180*H180</f>
        <v>1.185575E-2</v>
      </c>
      <c r="S180" s="243">
        <v>0</v>
      </c>
      <c r="T180" s="244">
        <f t="shared" ref="T180:T197" si="23">S180*H180</f>
        <v>0</v>
      </c>
      <c r="U180" s="147"/>
      <c r="V180" s="147"/>
      <c r="W180" s="147"/>
      <c r="X180" s="147"/>
      <c r="Y180" s="147"/>
      <c r="Z180" s="147"/>
      <c r="AA180" s="147"/>
      <c r="AB180" s="147"/>
      <c r="AC180" s="147"/>
      <c r="AD180" s="147"/>
      <c r="AE180" s="147"/>
      <c r="AR180" s="245" t="s">
        <v>193</v>
      </c>
      <c r="AT180" s="245" t="s">
        <v>189</v>
      </c>
      <c r="AU180" s="245" t="s">
        <v>86</v>
      </c>
      <c r="AY180" s="138" t="s">
        <v>187</v>
      </c>
      <c r="BE180" s="246">
        <f t="shared" ref="BE180:BE197" si="24">IF(N180="základní",J180,0)</f>
        <v>0</v>
      </c>
      <c r="BF180" s="246">
        <f t="shared" ref="BF180:BF197" si="25">IF(N180="snížená",J180,0)</f>
        <v>0</v>
      </c>
      <c r="BG180" s="246">
        <f t="shared" ref="BG180:BG197" si="26">IF(N180="zákl. přenesená",J180,0)</f>
        <v>0</v>
      </c>
      <c r="BH180" s="246">
        <f t="shared" ref="BH180:BH197" si="27">IF(N180="sníž. přenesená",J180,0)</f>
        <v>0</v>
      </c>
      <c r="BI180" s="246">
        <f t="shared" ref="BI180:BI197" si="28">IF(N180="nulová",J180,0)</f>
        <v>0</v>
      </c>
      <c r="BJ180" s="138" t="s">
        <v>84</v>
      </c>
      <c r="BK180" s="246">
        <f t="shared" ref="BK180:BK197" si="29">ROUND(I180*H180,2)</f>
        <v>0</v>
      </c>
      <c r="BL180" s="138" t="s">
        <v>193</v>
      </c>
      <c r="BM180" s="245" t="s">
        <v>1732</v>
      </c>
    </row>
    <row r="181" spans="1:65" s="151" customFormat="1" ht="21.75" customHeight="1">
      <c r="A181" s="147"/>
      <c r="B181" s="148"/>
      <c r="C181" s="233" t="s">
        <v>380</v>
      </c>
      <c r="D181" s="233" t="s">
        <v>189</v>
      </c>
      <c r="E181" s="234" t="s">
        <v>1733</v>
      </c>
      <c r="F181" s="235" t="s">
        <v>1734</v>
      </c>
      <c r="G181" s="236" t="s">
        <v>296</v>
      </c>
      <c r="H181" s="237">
        <v>13</v>
      </c>
      <c r="I181" s="88"/>
      <c r="J181" s="238">
        <f t="shared" si="20"/>
        <v>0</v>
      </c>
      <c r="K181" s="239"/>
      <c r="L181" s="148"/>
      <c r="M181" s="240" t="s">
        <v>1</v>
      </c>
      <c r="N181" s="241" t="s">
        <v>42</v>
      </c>
      <c r="O181" s="242"/>
      <c r="P181" s="243">
        <f t="shared" si="21"/>
        <v>0</v>
      </c>
      <c r="Q181" s="243">
        <v>1.3699999999999999E-3</v>
      </c>
      <c r="R181" s="243">
        <f t="shared" si="22"/>
        <v>1.7809999999999999E-2</v>
      </c>
      <c r="S181" s="243">
        <v>0</v>
      </c>
      <c r="T181" s="244">
        <f t="shared" si="23"/>
        <v>0</v>
      </c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  <c r="AE181" s="147"/>
      <c r="AR181" s="245" t="s">
        <v>193</v>
      </c>
      <c r="AT181" s="245" t="s">
        <v>189</v>
      </c>
      <c r="AU181" s="245" t="s">
        <v>86</v>
      </c>
      <c r="AY181" s="138" t="s">
        <v>187</v>
      </c>
      <c r="BE181" s="246">
        <f t="shared" si="24"/>
        <v>0</v>
      </c>
      <c r="BF181" s="246">
        <f t="shared" si="25"/>
        <v>0</v>
      </c>
      <c r="BG181" s="246">
        <f t="shared" si="26"/>
        <v>0</v>
      </c>
      <c r="BH181" s="246">
        <f t="shared" si="27"/>
        <v>0</v>
      </c>
      <c r="BI181" s="246">
        <f t="shared" si="28"/>
        <v>0</v>
      </c>
      <c r="BJ181" s="138" t="s">
        <v>84</v>
      </c>
      <c r="BK181" s="246">
        <f t="shared" si="29"/>
        <v>0</v>
      </c>
      <c r="BL181" s="138" t="s">
        <v>193</v>
      </c>
      <c r="BM181" s="245" t="s">
        <v>1735</v>
      </c>
    </row>
    <row r="182" spans="1:65" s="151" customFormat="1" ht="16.5" customHeight="1">
      <c r="A182" s="147"/>
      <c r="B182" s="148"/>
      <c r="C182" s="233" t="s">
        <v>384</v>
      </c>
      <c r="D182" s="233" t="s">
        <v>189</v>
      </c>
      <c r="E182" s="234" t="s">
        <v>498</v>
      </c>
      <c r="F182" s="235" t="s">
        <v>499</v>
      </c>
      <c r="G182" s="236" t="s">
        <v>197</v>
      </c>
      <c r="H182" s="237">
        <v>1.25</v>
      </c>
      <c r="I182" s="88"/>
      <c r="J182" s="238">
        <f t="shared" si="20"/>
        <v>0</v>
      </c>
      <c r="K182" s="239"/>
      <c r="L182" s="148"/>
      <c r="M182" s="240" t="s">
        <v>1</v>
      </c>
      <c r="N182" s="241" t="s">
        <v>42</v>
      </c>
      <c r="O182" s="242"/>
      <c r="P182" s="243">
        <f t="shared" si="21"/>
        <v>0</v>
      </c>
      <c r="Q182" s="243">
        <v>0</v>
      </c>
      <c r="R182" s="243">
        <f t="shared" si="22"/>
        <v>0</v>
      </c>
      <c r="S182" s="243">
        <v>2</v>
      </c>
      <c r="T182" s="244">
        <f t="shared" si="23"/>
        <v>2.5</v>
      </c>
      <c r="U182" s="147"/>
      <c r="V182" s="147"/>
      <c r="W182" s="147"/>
      <c r="X182" s="147"/>
      <c r="Y182" s="147"/>
      <c r="Z182" s="147"/>
      <c r="AA182" s="147"/>
      <c r="AB182" s="147"/>
      <c r="AC182" s="147"/>
      <c r="AD182" s="147"/>
      <c r="AE182" s="147"/>
      <c r="AR182" s="245" t="s">
        <v>193</v>
      </c>
      <c r="AT182" s="245" t="s">
        <v>189</v>
      </c>
      <c r="AU182" s="245" t="s">
        <v>86</v>
      </c>
      <c r="AY182" s="138" t="s">
        <v>187</v>
      </c>
      <c r="BE182" s="246">
        <f t="shared" si="24"/>
        <v>0</v>
      </c>
      <c r="BF182" s="246">
        <f t="shared" si="25"/>
        <v>0</v>
      </c>
      <c r="BG182" s="246">
        <f t="shared" si="26"/>
        <v>0</v>
      </c>
      <c r="BH182" s="246">
        <f t="shared" si="27"/>
        <v>0</v>
      </c>
      <c r="BI182" s="246">
        <f t="shared" si="28"/>
        <v>0</v>
      </c>
      <c r="BJ182" s="138" t="s">
        <v>84</v>
      </c>
      <c r="BK182" s="246">
        <f t="shared" si="29"/>
        <v>0</v>
      </c>
      <c r="BL182" s="138" t="s">
        <v>193</v>
      </c>
      <c r="BM182" s="245" t="s">
        <v>1736</v>
      </c>
    </row>
    <row r="183" spans="1:65" s="151" customFormat="1" ht="16.5" customHeight="1">
      <c r="A183" s="147"/>
      <c r="B183" s="148"/>
      <c r="C183" s="233" t="s">
        <v>388</v>
      </c>
      <c r="D183" s="233" t="s">
        <v>189</v>
      </c>
      <c r="E183" s="234" t="s">
        <v>502</v>
      </c>
      <c r="F183" s="235" t="s">
        <v>503</v>
      </c>
      <c r="G183" s="236" t="s">
        <v>197</v>
      </c>
      <c r="H183" s="237">
        <v>49.5</v>
      </c>
      <c r="I183" s="88"/>
      <c r="J183" s="238">
        <f t="shared" si="20"/>
        <v>0</v>
      </c>
      <c r="K183" s="239"/>
      <c r="L183" s="148"/>
      <c r="M183" s="240" t="s">
        <v>1</v>
      </c>
      <c r="N183" s="241" t="s">
        <v>42</v>
      </c>
      <c r="O183" s="242"/>
      <c r="P183" s="243">
        <f t="shared" si="21"/>
        <v>0</v>
      </c>
      <c r="Q183" s="243">
        <v>0</v>
      </c>
      <c r="R183" s="243">
        <f t="shared" si="22"/>
        <v>0</v>
      </c>
      <c r="S183" s="243">
        <v>2.4</v>
      </c>
      <c r="T183" s="244">
        <f t="shared" si="23"/>
        <v>118.8</v>
      </c>
      <c r="U183" s="147"/>
      <c r="V183" s="147"/>
      <c r="W183" s="147"/>
      <c r="X183" s="147"/>
      <c r="Y183" s="147"/>
      <c r="Z183" s="147"/>
      <c r="AA183" s="147"/>
      <c r="AB183" s="147"/>
      <c r="AC183" s="147"/>
      <c r="AD183" s="147"/>
      <c r="AE183" s="147"/>
      <c r="AR183" s="245" t="s">
        <v>193</v>
      </c>
      <c r="AT183" s="245" t="s">
        <v>189</v>
      </c>
      <c r="AU183" s="245" t="s">
        <v>86</v>
      </c>
      <c r="AY183" s="138" t="s">
        <v>187</v>
      </c>
      <c r="BE183" s="246">
        <f t="shared" si="24"/>
        <v>0</v>
      </c>
      <c r="BF183" s="246">
        <f t="shared" si="25"/>
        <v>0</v>
      </c>
      <c r="BG183" s="246">
        <f t="shared" si="26"/>
        <v>0</v>
      </c>
      <c r="BH183" s="246">
        <f t="shared" si="27"/>
        <v>0</v>
      </c>
      <c r="BI183" s="246">
        <f t="shared" si="28"/>
        <v>0</v>
      </c>
      <c r="BJ183" s="138" t="s">
        <v>84</v>
      </c>
      <c r="BK183" s="246">
        <f t="shared" si="29"/>
        <v>0</v>
      </c>
      <c r="BL183" s="138" t="s">
        <v>193</v>
      </c>
      <c r="BM183" s="245" t="s">
        <v>1737</v>
      </c>
    </row>
    <row r="184" spans="1:65" s="151" customFormat="1" ht="21.75" customHeight="1">
      <c r="A184" s="147"/>
      <c r="B184" s="148"/>
      <c r="C184" s="233" t="s">
        <v>392</v>
      </c>
      <c r="D184" s="233" t="s">
        <v>189</v>
      </c>
      <c r="E184" s="234" t="s">
        <v>1738</v>
      </c>
      <c r="F184" s="235" t="s">
        <v>1739</v>
      </c>
      <c r="G184" s="236" t="s">
        <v>279</v>
      </c>
      <c r="H184" s="237">
        <v>5</v>
      </c>
      <c r="I184" s="88"/>
      <c r="J184" s="238">
        <f t="shared" si="20"/>
        <v>0</v>
      </c>
      <c r="K184" s="239"/>
      <c r="L184" s="148"/>
      <c r="M184" s="240" t="s">
        <v>1</v>
      </c>
      <c r="N184" s="241" t="s">
        <v>42</v>
      </c>
      <c r="O184" s="242"/>
      <c r="P184" s="243">
        <f t="shared" si="21"/>
        <v>0</v>
      </c>
      <c r="Q184" s="243">
        <v>0</v>
      </c>
      <c r="R184" s="243">
        <f t="shared" si="22"/>
        <v>0</v>
      </c>
      <c r="S184" s="243">
        <v>6.5699999999999995E-2</v>
      </c>
      <c r="T184" s="244">
        <f t="shared" si="23"/>
        <v>0.32849999999999996</v>
      </c>
      <c r="U184" s="147"/>
      <c r="V184" s="147"/>
      <c r="W184" s="147"/>
      <c r="X184" s="147"/>
      <c r="Y184" s="147"/>
      <c r="Z184" s="147"/>
      <c r="AA184" s="147"/>
      <c r="AB184" s="147"/>
      <c r="AC184" s="147"/>
      <c r="AD184" s="147"/>
      <c r="AE184" s="147"/>
      <c r="AR184" s="245" t="s">
        <v>193</v>
      </c>
      <c r="AT184" s="245" t="s">
        <v>189</v>
      </c>
      <c r="AU184" s="245" t="s">
        <v>86</v>
      </c>
      <c r="AY184" s="138" t="s">
        <v>187</v>
      </c>
      <c r="BE184" s="246">
        <f t="shared" si="24"/>
        <v>0</v>
      </c>
      <c r="BF184" s="246">
        <f t="shared" si="25"/>
        <v>0</v>
      </c>
      <c r="BG184" s="246">
        <f t="shared" si="26"/>
        <v>0</v>
      </c>
      <c r="BH184" s="246">
        <f t="shared" si="27"/>
        <v>0</v>
      </c>
      <c r="BI184" s="246">
        <f t="shared" si="28"/>
        <v>0</v>
      </c>
      <c r="BJ184" s="138" t="s">
        <v>84</v>
      </c>
      <c r="BK184" s="246">
        <f t="shared" si="29"/>
        <v>0</v>
      </c>
      <c r="BL184" s="138" t="s">
        <v>193</v>
      </c>
      <c r="BM184" s="245" t="s">
        <v>1740</v>
      </c>
    </row>
    <row r="185" spans="1:65" s="151" customFormat="1" ht="21.75" customHeight="1">
      <c r="A185" s="147"/>
      <c r="B185" s="148"/>
      <c r="C185" s="233" t="s">
        <v>396</v>
      </c>
      <c r="D185" s="233" t="s">
        <v>189</v>
      </c>
      <c r="E185" s="234" t="s">
        <v>1741</v>
      </c>
      <c r="F185" s="235" t="s">
        <v>1742</v>
      </c>
      <c r="G185" s="236" t="s">
        <v>279</v>
      </c>
      <c r="H185" s="237">
        <v>50</v>
      </c>
      <c r="I185" s="88"/>
      <c r="J185" s="238">
        <f t="shared" si="20"/>
        <v>0</v>
      </c>
      <c r="K185" s="239"/>
      <c r="L185" s="148"/>
      <c r="M185" s="240" t="s">
        <v>1</v>
      </c>
      <c r="N185" s="241" t="s">
        <v>42</v>
      </c>
      <c r="O185" s="242"/>
      <c r="P185" s="243">
        <f t="shared" si="21"/>
        <v>0</v>
      </c>
      <c r="Q185" s="243">
        <v>0</v>
      </c>
      <c r="R185" s="243">
        <f t="shared" si="22"/>
        <v>0</v>
      </c>
      <c r="S185" s="243">
        <v>6.0000000000000001E-3</v>
      </c>
      <c r="T185" s="244">
        <f t="shared" si="23"/>
        <v>0.3</v>
      </c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  <c r="AE185" s="147"/>
      <c r="AR185" s="245" t="s">
        <v>193</v>
      </c>
      <c r="AT185" s="245" t="s">
        <v>189</v>
      </c>
      <c r="AU185" s="245" t="s">
        <v>86</v>
      </c>
      <c r="AY185" s="138" t="s">
        <v>187</v>
      </c>
      <c r="BE185" s="246">
        <f t="shared" si="24"/>
        <v>0</v>
      </c>
      <c r="BF185" s="246">
        <f t="shared" si="25"/>
        <v>0</v>
      </c>
      <c r="BG185" s="246">
        <f t="shared" si="26"/>
        <v>0</v>
      </c>
      <c r="BH185" s="246">
        <f t="shared" si="27"/>
        <v>0</v>
      </c>
      <c r="BI185" s="246">
        <f t="shared" si="28"/>
        <v>0</v>
      </c>
      <c r="BJ185" s="138" t="s">
        <v>84</v>
      </c>
      <c r="BK185" s="246">
        <f t="shared" si="29"/>
        <v>0</v>
      </c>
      <c r="BL185" s="138" t="s">
        <v>193</v>
      </c>
      <c r="BM185" s="245" t="s">
        <v>1743</v>
      </c>
    </row>
    <row r="186" spans="1:65" s="151" customFormat="1" ht="21.75" customHeight="1">
      <c r="A186" s="147"/>
      <c r="B186" s="148"/>
      <c r="C186" s="233" t="s">
        <v>400</v>
      </c>
      <c r="D186" s="233" t="s">
        <v>189</v>
      </c>
      <c r="E186" s="234" t="s">
        <v>1744</v>
      </c>
      <c r="F186" s="235" t="s">
        <v>1745</v>
      </c>
      <c r="G186" s="236" t="s">
        <v>296</v>
      </c>
      <c r="H186" s="237">
        <v>77</v>
      </c>
      <c r="I186" s="88"/>
      <c r="J186" s="238">
        <f t="shared" si="20"/>
        <v>0</v>
      </c>
      <c r="K186" s="239"/>
      <c r="L186" s="148"/>
      <c r="M186" s="240" t="s">
        <v>1</v>
      </c>
      <c r="N186" s="241" t="s">
        <v>42</v>
      </c>
      <c r="O186" s="242"/>
      <c r="P186" s="243">
        <f t="shared" si="21"/>
        <v>0</v>
      </c>
      <c r="Q186" s="243">
        <v>0</v>
      </c>
      <c r="R186" s="243">
        <f t="shared" si="22"/>
        <v>0</v>
      </c>
      <c r="S186" s="243">
        <v>1.98E-3</v>
      </c>
      <c r="T186" s="244">
        <f t="shared" si="23"/>
        <v>0.15246000000000001</v>
      </c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R186" s="245" t="s">
        <v>193</v>
      </c>
      <c r="AT186" s="245" t="s">
        <v>189</v>
      </c>
      <c r="AU186" s="245" t="s">
        <v>86</v>
      </c>
      <c r="AY186" s="138" t="s">
        <v>187</v>
      </c>
      <c r="BE186" s="246">
        <f t="shared" si="24"/>
        <v>0</v>
      </c>
      <c r="BF186" s="246">
        <f t="shared" si="25"/>
        <v>0</v>
      </c>
      <c r="BG186" s="246">
        <f t="shared" si="26"/>
        <v>0</v>
      </c>
      <c r="BH186" s="246">
        <f t="shared" si="27"/>
        <v>0</v>
      </c>
      <c r="BI186" s="246">
        <f t="shared" si="28"/>
        <v>0</v>
      </c>
      <c r="BJ186" s="138" t="s">
        <v>84</v>
      </c>
      <c r="BK186" s="246">
        <f t="shared" si="29"/>
        <v>0</v>
      </c>
      <c r="BL186" s="138" t="s">
        <v>193</v>
      </c>
      <c r="BM186" s="245" t="s">
        <v>1746</v>
      </c>
    </row>
    <row r="187" spans="1:65" s="151" customFormat="1" ht="16.5" customHeight="1">
      <c r="A187" s="147"/>
      <c r="B187" s="148"/>
      <c r="C187" s="233" t="s">
        <v>404</v>
      </c>
      <c r="D187" s="233" t="s">
        <v>189</v>
      </c>
      <c r="E187" s="234" t="s">
        <v>1747</v>
      </c>
      <c r="F187" s="235" t="s">
        <v>1748</v>
      </c>
      <c r="G187" s="236" t="s">
        <v>296</v>
      </c>
      <c r="H187" s="237">
        <v>224</v>
      </c>
      <c r="I187" s="88"/>
      <c r="J187" s="238">
        <f t="shared" si="20"/>
        <v>0</v>
      </c>
      <c r="K187" s="239"/>
      <c r="L187" s="148"/>
      <c r="M187" s="240" t="s">
        <v>1</v>
      </c>
      <c r="N187" s="241" t="s">
        <v>42</v>
      </c>
      <c r="O187" s="242"/>
      <c r="P187" s="243">
        <f t="shared" si="21"/>
        <v>0</v>
      </c>
      <c r="Q187" s="243">
        <v>0</v>
      </c>
      <c r="R187" s="243">
        <f t="shared" si="22"/>
        <v>0</v>
      </c>
      <c r="S187" s="243">
        <v>1E-4</v>
      </c>
      <c r="T187" s="244">
        <f t="shared" si="23"/>
        <v>2.24E-2</v>
      </c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R187" s="245" t="s">
        <v>193</v>
      </c>
      <c r="AT187" s="245" t="s">
        <v>189</v>
      </c>
      <c r="AU187" s="245" t="s">
        <v>86</v>
      </c>
      <c r="AY187" s="138" t="s">
        <v>187</v>
      </c>
      <c r="BE187" s="246">
        <f t="shared" si="24"/>
        <v>0</v>
      </c>
      <c r="BF187" s="246">
        <f t="shared" si="25"/>
        <v>0</v>
      </c>
      <c r="BG187" s="246">
        <f t="shared" si="26"/>
        <v>0</v>
      </c>
      <c r="BH187" s="246">
        <f t="shared" si="27"/>
        <v>0</v>
      </c>
      <c r="BI187" s="246">
        <f t="shared" si="28"/>
        <v>0</v>
      </c>
      <c r="BJ187" s="138" t="s">
        <v>84</v>
      </c>
      <c r="BK187" s="246">
        <f t="shared" si="29"/>
        <v>0</v>
      </c>
      <c r="BL187" s="138" t="s">
        <v>193</v>
      </c>
      <c r="BM187" s="245" t="s">
        <v>1749</v>
      </c>
    </row>
    <row r="188" spans="1:65" s="151" customFormat="1" ht="21.75" customHeight="1">
      <c r="A188" s="147"/>
      <c r="B188" s="148"/>
      <c r="C188" s="233" t="s">
        <v>408</v>
      </c>
      <c r="D188" s="233" t="s">
        <v>189</v>
      </c>
      <c r="E188" s="234" t="s">
        <v>1750</v>
      </c>
      <c r="F188" s="235" t="s">
        <v>1751</v>
      </c>
      <c r="G188" s="236" t="s">
        <v>296</v>
      </c>
      <c r="H188" s="237">
        <v>35</v>
      </c>
      <c r="I188" s="88"/>
      <c r="J188" s="238">
        <f t="shared" si="20"/>
        <v>0</v>
      </c>
      <c r="K188" s="239"/>
      <c r="L188" s="148"/>
      <c r="M188" s="240" t="s">
        <v>1</v>
      </c>
      <c r="N188" s="241" t="s">
        <v>42</v>
      </c>
      <c r="O188" s="242"/>
      <c r="P188" s="243">
        <f t="shared" si="21"/>
        <v>0</v>
      </c>
      <c r="Q188" s="243">
        <v>0</v>
      </c>
      <c r="R188" s="243">
        <f t="shared" si="22"/>
        <v>0</v>
      </c>
      <c r="S188" s="243">
        <v>9.2499999999999995E-3</v>
      </c>
      <c r="T188" s="244">
        <f t="shared" si="23"/>
        <v>0.32374999999999998</v>
      </c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  <c r="AE188" s="147"/>
      <c r="AR188" s="245" t="s">
        <v>193</v>
      </c>
      <c r="AT188" s="245" t="s">
        <v>189</v>
      </c>
      <c r="AU188" s="245" t="s">
        <v>86</v>
      </c>
      <c r="AY188" s="138" t="s">
        <v>187</v>
      </c>
      <c r="BE188" s="246">
        <f t="shared" si="24"/>
        <v>0</v>
      </c>
      <c r="BF188" s="246">
        <f t="shared" si="25"/>
        <v>0</v>
      </c>
      <c r="BG188" s="246">
        <f t="shared" si="26"/>
        <v>0</v>
      </c>
      <c r="BH188" s="246">
        <f t="shared" si="27"/>
        <v>0</v>
      </c>
      <c r="BI188" s="246">
        <f t="shared" si="28"/>
        <v>0</v>
      </c>
      <c r="BJ188" s="138" t="s">
        <v>84</v>
      </c>
      <c r="BK188" s="246">
        <f t="shared" si="29"/>
        <v>0</v>
      </c>
      <c r="BL188" s="138" t="s">
        <v>193</v>
      </c>
      <c r="BM188" s="245" t="s">
        <v>1752</v>
      </c>
    </row>
    <row r="189" spans="1:65" s="151" customFormat="1" ht="21.75" customHeight="1">
      <c r="A189" s="147"/>
      <c r="B189" s="148"/>
      <c r="C189" s="233" t="s">
        <v>412</v>
      </c>
      <c r="D189" s="233" t="s">
        <v>189</v>
      </c>
      <c r="E189" s="234" t="s">
        <v>1753</v>
      </c>
      <c r="F189" s="235" t="s">
        <v>1754</v>
      </c>
      <c r="G189" s="236" t="s">
        <v>279</v>
      </c>
      <c r="H189" s="237">
        <v>1</v>
      </c>
      <c r="I189" s="88"/>
      <c r="J189" s="238">
        <f t="shared" si="20"/>
        <v>0</v>
      </c>
      <c r="K189" s="239"/>
      <c r="L189" s="148"/>
      <c r="M189" s="240" t="s">
        <v>1</v>
      </c>
      <c r="N189" s="241" t="s">
        <v>42</v>
      </c>
      <c r="O189" s="242"/>
      <c r="P189" s="243">
        <f t="shared" si="21"/>
        <v>0</v>
      </c>
      <c r="Q189" s="243">
        <v>0</v>
      </c>
      <c r="R189" s="243">
        <f t="shared" si="22"/>
        <v>0</v>
      </c>
      <c r="S189" s="243">
        <v>0.192</v>
      </c>
      <c r="T189" s="244">
        <f t="shared" si="23"/>
        <v>0.192</v>
      </c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R189" s="245" t="s">
        <v>193</v>
      </c>
      <c r="AT189" s="245" t="s">
        <v>189</v>
      </c>
      <c r="AU189" s="245" t="s">
        <v>86</v>
      </c>
      <c r="AY189" s="138" t="s">
        <v>187</v>
      </c>
      <c r="BE189" s="246">
        <f t="shared" si="24"/>
        <v>0</v>
      </c>
      <c r="BF189" s="246">
        <f t="shared" si="25"/>
        <v>0</v>
      </c>
      <c r="BG189" s="246">
        <f t="shared" si="26"/>
        <v>0</v>
      </c>
      <c r="BH189" s="246">
        <f t="shared" si="27"/>
        <v>0</v>
      </c>
      <c r="BI189" s="246">
        <f t="shared" si="28"/>
        <v>0</v>
      </c>
      <c r="BJ189" s="138" t="s">
        <v>84</v>
      </c>
      <c r="BK189" s="246">
        <f t="shared" si="29"/>
        <v>0</v>
      </c>
      <c r="BL189" s="138" t="s">
        <v>193</v>
      </c>
      <c r="BM189" s="245" t="s">
        <v>1755</v>
      </c>
    </row>
    <row r="190" spans="1:65" s="151" customFormat="1" ht="21.75" customHeight="1">
      <c r="A190" s="147"/>
      <c r="B190" s="148"/>
      <c r="C190" s="233" t="s">
        <v>416</v>
      </c>
      <c r="D190" s="233" t="s">
        <v>189</v>
      </c>
      <c r="E190" s="234" t="s">
        <v>1756</v>
      </c>
      <c r="F190" s="235" t="s">
        <v>1757</v>
      </c>
      <c r="G190" s="236" t="s">
        <v>279</v>
      </c>
      <c r="H190" s="237">
        <v>2</v>
      </c>
      <c r="I190" s="88"/>
      <c r="J190" s="238">
        <f t="shared" si="20"/>
        <v>0</v>
      </c>
      <c r="K190" s="239"/>
      <c r="L190" s="148"/>
      <c r="M190" s="240" t="s">
        <v>1</v>
      </c>
      <c r="N190" s="241" t="s">
        <v>42</v>
      </c>
      <c r="O190" s="242"/>
      <c r="P190" s="243">
        <f t="shared" si="21"/>
        <v>0</v>
      </c>
      <c r="Q190" s="243">
        <v>0</v>
      </c>
      <c r="R190" s="243">
        <f t="shared" si="22"/>
        <v>0</v>
      </c>
      <c r="S190" s="243">
        <v>0.21</v>
      </c>
      <c r="T190" s="244">
        <f t="shared" si="23"/>
        <v>0.42</v>
      </c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R190" s="245" t="s">
        <v>193</v>
      </c>
      <c r="AT190" s="245" t="s">
        <v>189</v>
      </c>
      <c r="AU190" s="245" t="s">
        <v>86</v>
      </c>
      <c r="AY190" s="138" t="s">
        <v>187</v>
      </c>
      <c r="BE190" s="246">
        <f t="shared" si="24"/>
        <v>0</v>
      </c>
      <c r="BF190" s="246">
        <f t="shared" si="25"/>
        <v>0</v>
      </c>
      <c r="BG190" s="246">
        <f t="shared" si="26"/>
        <v>0</v>
      </c>
      <c r="BH190" s="246">
        <f t="shared" si="27"/>
        <v>0</v>
      </c>
      <c r="BI190" s="246">
        <f t="shared" si="28"/>
        <v>0</v>
      </c>
      <c r="BJ190" s="138" t="s">
        <v>84</v>
      </c>
      <c r="BK190" s="246">
        <f t="shared" si="29"/>
        <v>0</v>
      </c>
      <c r="BL190" s="138" t="s">
        <v>193</v>
      </c>
      <c r="BM190" s="245" t="s">
        <v>1758</v>
      </c>
    </row>
    <row r="191" spans="1:65" s="151" customFormat="1" ht="21.75" customHeight="1">
      <c r="A191" s="147"/>
      <c r="B191" s="148"/>
      <c r="C191" s="233" t="s">
        <v>420</v>
      </c>
      <c r="D191" s="233" t="s">
        <v>189</v>
      </c>
      <c r="E191" s="234" t="s">
        <v>1759</v>
      </c>
      <c r="F191" s="235" t="s">
        <v>1760</v>
      </c>
      <c r="G191" s="236" t="s">
        <v>192</v>
      </c>
      <c r="H191" s="237">
        <v>30.84</v>
      </c>
      <c r="I191" s="88"/>
      <c r="J191" s="238">
        <f t="shared" si="20"/>
        <v>0</v>
      </c>
      <c r="K191" s="239"/>
      <c r="L191" s="148"/>
      <c r="M191" s="240" t="s">
        <v>1</v>
      </c>
      <c r="N191" s="241" t="s">
        <v>42</v>
      </c>
      <c r="O191" s="242"/>
      <c r="P191" s="243">
        <f t="shared" si="21"/>
        <v>0</v>
      </c>
      <c r="Q191" s="243">
        <v>0</v>
      </c>
      <c r="R191" s="243">
        <f t="shared" si="22"/>
        <v>0</v>
      </c>
      <c r="S191" s="243">
        <v>6.6000000000000003E-2</v>
      </c>
      <c r="T191" s="244">
        <f t="shared" si="23"/>
        <v>2.0354399999999999</v>
      </c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  <c r="AE191" s="147"/>
      <c r="AR191" s="245" t="s">
        <v>193</v>
      </c>
      <c r="AT191" s="245" t="s">
        <v>189</v>
      </c>
      <c r="AU191" s="245" t="s">
        <v>86</v>
      </c>
      <c r="AY191" s="138" t="s">
        <v>187</v>
      </c>
      <c r="BE191" s="246">
        <f t="shared" si="24"/>
        <v>0</v>
      </c>
      <c r="BF191" s="246">
        <f t="shared" si="25"/>
        <v>0</v>
      </c>
      <c r="BG191" s="246">
        <f t="shared" si="26"/>
        <v>0</v>
      </c>
      <c r="BH191" s="246">
        <f t="shared" si="27"/>
        <v>0</v>
      </c>
      <c r="BI191" s="246">
        <f t="shared" si="28"/>
        <v>0</v>
      </c>
      <c r="BJ191" s="138" t="s">
        <v>84</v>
      </c>
      <c r="BK191" s="246">
        <f t="shared" si="29"/>
        <v>0</v>
      </c>
      <c r="BL191" s="138" t="s">
        <v>193</v>
      </c>
      <c r="BM191" s="245" t="s">
        <v>1761</v>
      </c>
    </row>
    <row r="192" spans="1:65" s="151" customFormat="1" ht="33" customHeight="1">
      <c r="A192" s="147"/>
      <c r="B192" s="148"/>
      <c r="C192" s="233" t="s">
        <v>424</v>
      </c>
      <c r="D192" s="233" t="s">
        <v>189</v>
      </c>
      <c r="E192" s="234" t="s">
        <v>1762</v>
      </c>
      <c r="F192" s="235" t="s">
        <v>1763</v>
      </c>
      <c r="G192" s="236" t="s">
        <v>197</v>
      </c>
      <c r="H192" s="237">
        <v>0.25</v>
      </c>
      <c r="I192" s="88"/>
      <c r="J192" s="238">
        <f t="shared" si="20"/>
        <v>0</v>
      </c>
      <c r="K192" s="239"/>
      <c r="L192" s="148"/>
      <c r="M192" s="240" t="s">
        <v>1</v>
      </c>
      <c r="N192" s="241" t="s">
        <v>42</v>
      </c>
      <c r="O192" s="242"/>
      <c r="P192" s="243">
        <f t="shared" si="21"/>
        <v>0</v>
      </c>
      <c r="Q192" s="243">
        <v>2.9965799999999998</v>
      </c>
      <c r="R192" s="243">
        <f t="shared" si="22"/>
        <v>0.74914499999999995</v>
      </c>
      <c r="S192" s="243">
        <v>1.95</v>
      </c>
      <c r="T192" s="244">
        <f t="shared" si="23"/>
        <v>0.48749999999999999</v>
      </c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  <c r="AE192" s="147"/>
      <c r="AR192" s="245" t="s">
        <v>193</v>
      </c>
      <c r="AT192" s="245" t="s">
        <v>189</v>
      </c>
      <c r="AU192" s="245" t="s">
        <v>86</v>
      </c>
      <c r="AY192" s="138" t="s">
        <v>187</v>
      </c>
      <c r="BE192" s="246">
        <f t="shared" si="24"/>
        <v>0</v>
      </c>
      <c r="BF192" s="246">
        <f t="shared" si="25"/>
        <v>0</v>
      </c>
      <c r="BG192" s="246">
        <f t="shared" si="26"/>
        <v>0</v>
      </c>
      <c r="BH192" s="246">
        <f t="shared" si="27"/>
        <v>0</v>
      </c>
      <c r="BI192" s="246">
        <f t="shared" si="28"/>
        <v>0</v>
      </c>
      <c r="BJ192" s="138" t="s">
        <v>84</v>
      </c>
      <c r="BK192" s="246">
        <f t="shared" si="29"/>
        <v>0</v>
      </c>
      <c r="BL192" s="138" t="s">
        <v>193</v>
      </c>
      <c r="BM192" s="245" t="s">
        <v>1764</v>
      </c>
    </row>
    <row r="193" spans="1:65" s="151" customFormat="1" ht="21.75" customHeight="1">
      <c r="A193" s="147"/>
      <c r="B193" s="148"/>
      <c r="C193" s="233" t="s">
        <v>428</v>
      </c>
      <c r="D193" s="233" t="s">
        <v>189</v>
      </c>
      <c r="E193" s="234" t="s">
        <v>1765</v>
      </c>
      <c r="F193" s="235" t="s">
        <v>1766</v>
      </c>
      <c r="G193" s="236" t="s">
        <v>192</v>
      </c>
      <c r="H193" s="237">
        <v>30.84</v>
      </c>
      <c r="I193" s="88"/>
      <c r="J193" s="238">
        <f t="shared" si="20"/>
        <v>0</v>
      </c>
      <c r="K193" s="239"/>
      <c r="L193" s="148"/>
      <c r="M193" s="240" t="s">
        <v>1</v>
      </c>
      <c r="N193" s="241" t="s">
        <v>42</v>
      </c>
      <c r="O193" s="242"/>
      <c r="P193" s="243">
        <f t="shared" si="21"/>
        <v>0</v>
      </c>
      <c r="Q193" s="243">
        <v>3.9899999999999998E-2</v>
      </c>
      <c r="R193" s="243">
        <f t="shared" si="22"/>
        <v>1.2305159999999999</v>
      </c>
      <c r="S193" s="243">
        <v>0</v>
      </c>
      <c r="T193" s="244">
        <f t="shared" si="23"/>
        <v>0</v>
      </c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  <c r="AE193" s="147"/>
      <c r="AR193" s="245" t="s">
        <v>193</v>
      </c>
      <c r="AT193" s="245" t="s">
        <v>189</v>
      </c>
      <c r="AU193" s="245" t="s">
        <v>86</v>
      </c>
      <c r="AY193" s="138" t="s">
        <v>187</v>
      </c>
      <c r="BE193" s="246">
        <f t="shared" si="24"/>
        <v>0</v>
      </c>
      <c r="BF193" s="246">
        <f t="shared" si="25"/>
        <v>0</v>
      </c>
      <c r="BG193" s="246">
        <f t="shared" si="26"/>
        <v>0</v>
      </c>
      <c r="BH193" s="246">
        <f t="shared" si="27"/>
        <v>0</v>
      </c>
      <c r="BI193" s="246">
        <f t="shared" si="28"/>
        <v>0</v>
      </c>
      <c r="BJ193" s="138" t="s">
        <v>84</v>
      </c>
      <c r="BK193" s="246">
        <f t="shared" si="29"/>
        <v>0</v>
      </c>
      <c r="BL193" s="138" t="s">
        <v>193</v>
      </c>
      <c r="BM193" s="245" t="s">
        <v>1767</v>
      </c>
    </row>
    <row r="194" spans="1:65" s="151" customFormat="1" ht="21.75" customHeight="1">
      <c r="A194" s="147"/>
      <c r="B194" s="148"/>
      <c r="C194" s="233" t="s">
        <v>432</v>
      </c>
      <c r="D194" s="233" t="s">
        <v>189</v>
      </c>
      <c r="E194" s="234" t="s">
        <v>1768</v>
      </c>
      <c r="F194" s="235" t="s">
        <v>1769</v>
      </c>
      <c r="G194" s="236" t="s">
        <v>192</v>
      </c>
      <c r="H194" s="237">
        <v>45.03</v>
      </c>
      <c r="I194" s="88"/>
      <c r="J194" s="238">
        <f t="shared" si="20"/>
        <v>0</v>
      </c>
      <c r="K194" s="239"/>
      <c r="L194" s="148"/>
      <c r="M194" s="240" t="s">
        <v>1</v>
      </c>
      <c r="N194" s="241" t="s">
        <v>42</v>
      </c>
      <c r="O194" s="242"/>
      <c r="P194" s="243">
        <f t="shared" si="21"/>
        <v>0</v>
      </c>
      <c r="Q194" s="243">
        <v>2.7599999999999999E-3</v>
      </c>
      <c r="R194" s="243">
        <f t="shared" si="22"/>
        <v>0.1242828</v>
      </c>
      <c r="S194" s="243">
        <v>0</v>
      </c>
      <c r="T194" s="244">
        <f t="shared" si="23"/>
        <v>0</v>
      </c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  <c r="AR194" s="245" t="s">
        <v>193</v>
      </c>
      <c r="AT194" s="245" t="s">
        <v>189</v>
      </c>
      <c r="AU194" s="245" t="s">
        <v>86</v>
      </c>
      <c r="AY194" s="138" t="s">
        <v>187</v>
      </c>
      <c r="BE194" s="246">
        <f t="shared" si="24"/>
        <v>0</v>
      </c>
      <c r="BF194" s="246">
        <f t="shared" si="25"/>
        <v>0</v>
      </c>
      <c r="BG194" s="246">
        <f t="shared" si="26"/>
        <v>0</v>
      </c>
      <c r="BH194" s="246">
        <f t="shared" si="27"/>
        <v>0</v>
      </c>
      <c r="BI194" s="246">
        <f t="shared" si="28"/>
        <v>0</v>
      </c>
      <c r="BJ194" s="138" t="s">
        <v>84</v>
      </c>
      <c r="BK194" s="246">
        <f t="shared" si="29"/>
        <v>0</v>
      </c>
      <c r="BL194" s="138" t="s">
        <v>193</v>
      </c>
      <c r="BM194" s="245" t="s">
        <v>1770</v>
      </c>
    </row>
    <row r="195" spans="1:65" s="151" customFormat="1" ht="33" customHeight="1">
      <c r="A195" s="147"/>
      <c r="B195" s="148"/>
      <c r="C195" s="233" t="s">
        <v>436</v>
      </c>
      <c r="D195" s="233" t="s">
        <v>189</v>
      </c>
      <c r="E195" s="234" t="s">
        <v>1771</v>
      </c>
      <c r="F195" s="235" t="s">
        <v>1772</v>
      </c>
      <c r="G195" s="236" t="s">
        <v>296</v>
      </c>
      <c r="H195" s="237">
        <v>5.0999999999999996</v>
      </c>
      <c r="I195" s="88"/>
      <c r="J195" s="238">
        <f t="shared" si="20"/>
        <v>0</v>
      </c>
      <c r="K195" s="239"/>
      <c r="L195" s="148"/>
      <c r="M195" s="240" t="s">
        <v>1</v>
      </c>
      <c r="N195" s="241" t="s">
        <v>42</v>
      </c>
      <c r="O195" s="242"/>
      <c r="P195" s="243">
        <f t="shared" si="21"/>
        <v>0</v>
      </c>
      <c r="Q195" s="243">
        <v>2.9E-4</v>
      </c>
      <c r="R195" s="243">
        <f t="shared" si="22"/>
        <v>1.4789999999999998E-3</v>
      </c>
      <c r="S195" s="243">
        <v>0</v>
      </c>
      <c r="T195" s="244">
        <f t="shared" si="23"/>
        <v>0</v>
      </c>
      <c r="U195" s="147"/>
      <c r="V195" s="147"/>
      <c r="W195" s="147"/>
      <c r="X195" s="147"/>
      <c r="Y195" s="147"/>
      <c r="Z195" s="147"/>
      <c r="AA195" s="147"/>
      <c r="AB195" s="147"/>
      <c r="AC195" s="147"/>
      <c r="AD195" s="147"/>
      <c r="AE195" s="147"/>
      <c r="AR195" s="245" t="s">
        <v>193</v>
      </c>
      <c r="AT195" s="245" t="s">
        <v>189</v>
      </c>
      <c r="AU195" s="245" t="s">
        <v>86</v>
      </c>
      <c r="AY195" s="138" t="s">
        <v>187</v>
      </c>
      <c r="BE195" s="246">
        <f t="shared" si="24"/>
        <v>0</v>
      </c>
      <c r="BF195" s="246">
        <f t="shared" si="25"/>
        <v>0</v>
      </c>
      <c r="BG195" s="246">
        <f t="shared" si="26"/>
        <v>0</v>
      </c>
      <c r="BH195" s="246">
        <f t="shared" si="27"/>
        <v>0</v>
      </c>
      <c r="BI195" s="246">
        <f t="shared" si="28"/>
        <v>0</v>
      </c>
      <c r="BJ195" s="138" t="s">
        <v>84</v>
      </c>
      <c r="BK195" s="246">
        <f t="shared" si="29"/>
        <v>0</v>
      </c>
      <c r="BL195" s="138" t="s">
        <v>193</v>
      </c>
      <c r="BM195" s="245" t="s">
        <v>1773</v>
      </c>
    </row>
    <row r="196" spans="1:65" s="151" customFormat="1" ht="21.75" customHeight="1">
      <c r="A196" s="147"/>
      <c r="B196" s="148"/>
      <c r="C196" s="247" t="s">
        <v>440</v>
      </c>
      <c r="D196" s="247" t="s">
        <v>216</v>
      </c>
      <c r="E196" s="248" t="s">
        <v>1774</v>
      </c>
      <c r="F196" s="249" t="s">
        <v>1775</v>
      </c>
      <c r="G196" s="250" t="s">
        <v>205</v>
      </c>
      <c r="H196" s="251">
        <v>5.0000000000000001E-3</v>
      </c>
      <c r="I196" s="89"/>
      <c r="J196" s="252">
        <f t="shared" si="20"/>
        <v>0</v>
      </c>
      <c r="K196" s="253"/>
      <c r="L196" s="254"/>
      <c r="M196" s="255" t="s">
        <v>1</v>
      </c>
      <c r="N196" s="256" t="s">
        <v>42</v>
      </c>
      <c r="O196" s="242"/>
      <c r="P196" s="243">
        <f t="shared" si="21"/>
        <v>0</v>
      </c>
      <c r="Q196" s="243">
        <v>1</v>
      </c>
      <c r="R196" s="243">
        <f t="shared" si="22"/>
        <v>5.0000000000000001E-3</v>
      </c>
      <c r="S196" s="243">
        <v>0</v>
      </c>
      <c r="T196" s="244">
        <f t="shared" si="23"/>
        <v>0</v>
      </c>
      <c r="U196" s="147"/>
      <c r="V196" s="147"/>
      <c r="W196" s="147"/>
      <c r="X196" s="147"/>
      <c r="Y196" s="147"/>
      <c r="Z196" s="147"/>
      <c r="AA196" s="147"/>
      <c r="AB196" s="147"/>
      <c r="AC196" s="147"/>
      <c r="AD196" s="147"/>
      <c r="AE196" s="147"/>
      <c r="AR196" s="245" t="s">
        <v>219</v>
      </c>
      <c r="AT196" s="245" t="s">
        <v>216</v>
      </c>
      <c r="AU196" s="245" t="s">
        <v>86</v>
      </c>
      <c r="AY196" s="138" t="s">
        <v>187</v>
      </c>
      <c r="BE196" s="246">
        <f t="shared" si="24"/>
        <v>0</v>
      </c>
      <c r="BF196" s="246">
        <f t="shared" si="25"/>
        <v>0</v>
      </c>
      <c r="BG196" s="246">
        <f t="shared" si="26"/>
        <v>0</v>
      </c>
      <c r="BH196" s="246">
        <f t="shared" si="27"/>
        <v>0</v>
      </c>
      <c r="BI196" s="246">
        <f t="shared" si="28"/>
        <v>0</v>
      </c>
      <c r="BJ196" s="138" t="s">
        <v>84</v>
      </c>
      <c r="BK196" s="246">
        <f t="shared" si="29"/>
        <v>0</v>
      </c>
      <c r="BL196" s="138" t="s">
        <v>193</v>
      </c>
      <c r="BM196" s="245" t="s">
        <v>1776</v>
      </c>
    </row>
    <row r="197" spans="1:65" s="151" customFormat="1" ht="21.75" customHeight="1">
      <c r="A197" s="147"/>
      <c r="B197" s="148"/>
      <c r="C197" s="233" t="s">
        <v>444</v>
      </c>
      <c r="D197" s="233" t="s">
        <v>189</v>
      </c>
      <c r="E197" s="234" t="s">
        <v>1777</v>
      </c>
      <c r="F197" s="235" t="s">
        <v>1778</v>
      </c>
      <c r="G197" s="236" t="s">
        <v>296</v>
      </c>
      <c r="H197" s="237">
        <v>54</v>
      </c>
      <c r="I197" s="88"/>
      <c r="J197" s="238">
        <f t="shared" si="20"/>
        <v>0</v>
      </c>
      <c r="K197" s="239"/>
      <c r="L197" s="148"/>
      <c r="M197" s="240" t="s">
        <v>1</v>
      </c>
      <c r="N197" s="241" t="s">
        <v>42</v>
      </c>
      <c r="O197" s="242"/>
      <c r="P197" s="243">
        <f t="shared" si="21"/>
        <v>0</v>
      </c>
      <c r="Q197" s="243">
        <v>4.4000000000000002E-4</v>
      </c>
      <c r="R197" s="243">
        <f t="shared" si="22"/>
        <v>2.376E-2</v>
      </c>
      <c r="S197" s="243">
        <v>0</v>
      </c>
      <c r="T197" s="244">
        <f t="shared" si="23"/>
        <v>0</v>
      </c>
      <c r="U197" s="147"/>
      <c r="V197" s="147"/>
      <c r="W197" s="147"/>
      <c r="X197" s="147"/>
      <c r="Y197" s="147"/>
      <c r="Z197" s="147"/>
      <c r="AA197" s="147"/>
      <c r="AB197" s="147"/>
      <c r="AC197" s="147"/>
      <c r="AD197" s="147"/>
      <c r="AE197" s="147"/>
      <c r="AR197" s="245" t="s">
        <v>193</v>
      </c>
      <c r="AT197" s="245" t="s">
        <v>189</v>
      </c>
      <c r="AU197" s="245" t="s">
        <v>86</v>
      </c>
      <c r="AY197" s="138" t="s">
        <v>187</v>
      </c>
      <c r="BE197" s="246">
        <f t="shared" si="24"/>
        <v>0</v>
      </c>
      <c r="BF197" s="246">
        <f t="shared" si="25"/>
        <v>0</v>
      </c>
      <c r="BG197" s="246">
        <f t="shared" si="26"/>
        <v>0</v>
      </c>
      <c r="BH197" s="246">
        <f t="shared" si="27"/>
        <v>0</v>
      </c>
      <c r="BI197" s="246">
        <f t="shared" si="28"/>
        <v>0</v>
      </c>
      <c r="BJ197" s="138" t="s">
        <v>84</v>
      </c>
      <c r="BK197" s="246">
        <f t="shared" si="29"/>
        <v>0</v>
      </c>
      <c r="BL197" s="138" t="s">
        <v>193</v>
      </c>
      <c r="BM197" s="245" t="s">
        <v>1779</v>
      </c>
    </row>
    <row r="198" spans="1:65" s="220" customFormat="1" ht="22.9" customHeight="1">
      <c r="B198" s="221"/>
      <c r="D198" s="222" t="s">
        <v>76</v>
      </c>
      <c r="E198" s="231" t="s">
        <v>670</v>
      </c>
      <c r="F198" s="231" t="s">
        <v>671</v>
      </c>
      <c r="J198" s="232">
        <f>BK198</f>
        <v>0</v>
      </c>
      <c r="L198" s="221"/>
      <c r="M198" s="225"/>
      <c r="N198" s="226"/>
      <c r="O198" s="226"/>
      <c r="P198" s="227">
        <f>SUM(P199:P203)</f>
        <v>0</v>
      </c>
      <c r="Q198" s="226"/>
      <c r="R198" s="227">
        <f>SUM(R199:R203)</f>
        <v>0</v>
      </c>
      <c r="S198" s="226"/>
      <c r="T198" s="228">
        <f>SUM(T199:T203)</f>
        <v>0</v>
      </c>
      <c r="AR198" s="222" t="s">
        <v>84</v>
      </c>
      <c r="AT198" s="229" t="s">
        <v>76</v>
      </c>
      <c r="AU198" s="229" t="s">
        <v>84</v>
      </c>
      <c r="AY198" s="222" t="s">
        <v>187</v>
      </c>
      <c r="BK198" s="230">
        <f>SUM(BK199:BK203)</f>
        <v>0</v>
      </c>
    </row>
    <row r="199" spans="1:65" s="151" customFormat="1" ht="21.75" customHeight="1">
      <c r="A199" s="147"/>
      <c r="B199" s="148"/>
      <c r="C199" s="233" t="s">
        <v>448</v>
      </c>
      <c r="D199" s="233" t="s">
        <v>189</v>
      </c>
      <c r="E199" s="234" t="s">
        <v>677</v>
      </c>
      <c r="F199" s="235" t="s">
        <v>678</v>
      </c>
      <c r="G199" s="236" t="s">
        <v>205</v>
      </c>
      <c r="H199" s="237">
        <v>133.52099999999999</v>
      </c>
      <c r="I199" s="88"/>
      <c r="J199" s="238">
        <f>ROUND(I199*H199,2)</f>
        <v>0</v>
      </c>
      <c r="K199" s="239"/>
      <c r="L199" s="148"/>
      <c r="M199" s="240" t="s">
        <v>1</v>
      </c>
      <c r="N199" s="241" t="s">
        <v>42</v>
      </c>
      <c r="O199" s="242"/>
      <c r="P199" s="243">
        <f>O199*H199</f>
        <v>0</v>
      </c>
      <c r="Q199" s="243">
        <v>0</v>
      </c>
      <c r="R199" s="243">
        <f>Q199*H199</f>
        <v>0</v>
      </c>
      <c r="S199" s="243">
        <v>0</v>
      </c>
      <c r="T199" s="244">
        <f>S199*H199</f>
        <v>0</v>
      </c>
      <c r="U199" s="147"/>
      <c r="V199" s="147"/>
      <c r="W199" s="147"/>
      <c r="X199" s="147"/>
      <c r="Y199" s="147"/>
      <c r="Z199" s="147"/>
      <c r="AA199" s="147"/>
      <c r="AB199" s="147"/>
      <c r="AC199" s="147"/>
      <c r="AD199" s="147"/>
      <c r="AE199" s="147"/>
      <c r="AR199" s="245" t="s">
        <v>193</v>
      </c>
      <c r="AT199" s="245" t="s">
        <v>189</v>
      </c>
      <c r="AU199" s="245" t="s">
        <v>86</v>
      </c>
      <c r="AY199" s="138" t="s">
        <v>187</v>
      </c>
      <c r="BE199" s="246">
        <f>IF(N199="základní",J199,0)</f>
        <v>0</v>
      </c>
      <c r="BF199" s="246">
        <f>IF(N199="snížená",J199,0)</f>
        <v>0</v>
      </c>
      <c r="BG199" s="246">
        <f>IF(N199="zákl. přenesená",J199,0)</f>
        <v>0</v>
      </c>
      <c r="BH199" s="246">
        <f>IF(N199="sníž. přenesená",J199,0)</f>
        <v>0</v>
      </c>
      <c r="BI199" s="246">
        <f>IF(N199="nulová",J199,0)</f>
        <v>0</v>
      </c>
      <c r="BJ199" s="138" t="s">
        <v>84</v>
      </c>
      <c r="BK199" s="246">
        <f>ROUND(I199*H199,2)</f>
        <v>0</v>
      </c>
      <c r="BL199" s="138" t="s">
        <v>193</v>
      </c>
      <c r="BM199" s="245" t="s">
        <v>1780</v>
      </c>
    </row>
    <row r="200" spans="1:65" s="151" customFormat="1" ht="21.75" customHeight="1">
      <c r="A200" s="147"/>
      <c r="B200" s="148"/>
      <c r="C200" s="233" t="s">
        <v>453</v>
      </c>
      <c r="D200" s="233" t="s">
        <v>189</v>
      </c>
      <c r="E200" s="234" t="s">
        <v>681</v>
      </c>
      <c r="F200" s="235" t="s">
        <v>682</v>
      </c>
      <c r="G200" s="236" t="s">
        <v>205</v>
      </c>
      <c r="H200" s="237">
        <v>1201.6890000000001</v>
      </c>
      <c r="I200" s="88"/>
      <c r="J200" s="238">
        <f>ROUND(I200*H200,2)</f>
        <v>0</v>
      </c>
      <c r="K200" s="239"/>
      <c r="L200" s="148"/>
      <c r="M200" s="240" t="s">
        <v>1</v>
      </c>
      <c r="N200" s="241" t="s">
        <v>42</v>
      </c>
      <c r="O200" s="242"/>
      <c r="P200" s="243">
        <f>O200*H200</f>
        <v>0</v>
      </c>
      <c r="Q200" s="243">
        <v>0</v>
      </c>
      <c r="R200" s="243">
        <f>Q200*H200</f>
        <v>0</v>
      </c>
      <c r="S200" s="243">
        <v>0</v>
      </c>
      <c r="T200" s="244">
        <f>S200*H200</f>
        <v>0</v>
      </c>
      <c r="U200" s="147"/>
      <c r="V200" s="147"/>
      <c r="W200" s="147"/>
      <c r="X200" s="147"/>
      <c r="Y200" s="147"/>
      <c r="Z200" s="147"/>
      <c r="AA200" s="147"/>
      <c r="AB200" s="147"/>
      <c r="AC200" s="147"/>
      <c r="AD200" s="147"/>
      <c r="AE200" s="147"/>
      <c r="AR200" s="245" t="s">
        <v>193</v>
      </c>
      <c r="AT200" s="245" t="s">
        <v>189</v>
      </c>
      <c r="AU200" s="245" t="s">
        <v>86</v>
      </c>
      <c r="AY200" s="138" t="s">
        <v>187</v>
      </c>
      <c r="BE200" s="246">
        <f>IF(N200="základní",J200,0)</f>
        <v>0</v>
      </c>
      <c r="BF200" s="246">
        <f>IF(N200="snížená",J200,0)</f>
        <v>0</v>
      </c>
      <c r="BG200" s="246">
        <f>IF(N200="zákl. přenesená",J200,0)</f>
        <v>0</v>
      </c>
      <c r="BH200" s="246">
        <f>IF(N200="sníž. přenesená",J200,0)</f>
        <v>0</v>
      </c>
      <c r="BI200" s="246">
        <f>IF(N200="nulová",J200,0)</f>
        <v>0</v>
      </c>
      <c r="BJ200" s="138" t="s">
        <v>84</v>
      </c>
      <c r="BK200" s="246">
        <f>ROUND(I200*H200,2)</f>
        <v>0</v>
      </c>
      <c r="BL200" s="138" t="s">
        <v>193</v>
      </c>
      <c r="BM200" s="245" t="s">
        <v>1781</v>
      </c>
    </row>
    <row r="201" spans="1:65" s="151" customFormat="1" ht="33" customHeight="1">
      <c r="A201" s="147"/>
      <c r="B201" s="148"/>
      <c r="C201" s="233" t="s">
        <v>457</v>
      </c>
      <c r="D201" s="233" t="s">
        <v>189</v>
      </c>
      <c r="E201" s="234" t="s">
        <v>685</v>
      </c>
      <c r="F201" s="235" t="s">
        <v>686</v>
      </c>
      <c r="G201" s="236" t="s">
        <v>205</v>
      </c>
      <c r="H201" s="237">
        <v>12.494</v>
      </c>
      <c r="I201" s="88"/>
      <c r="J201" s="238">
        <f>ROUND(I201*H201,2)</f>
        <v>0</v>
      </c>
      <c r="K201" s="239"/>
      <c r="L201" s="148"/>
      <c r="M201" s="240" t="s">
        <v>1</v>
      </c>
      <c r="N201" s="241" t="s">
        <v>42</v>
      </c>
      <c r="O201" s="242"/>
      <c r="P201" s="243">
        <f>O201*H201</f>
        <v>0</v>
      </c>
      <c r="Q201" s="243">
        <v>0</v>
      </c>
      <c r="R201" s="243">
        <f>Q201*H201</f>
        <v>0</v>
      </c>
      <c r="S201" s="243">
        <v>0</v>
      </c>
      <c r="T201" s="244">
        <f>S201*H201</f>
        <v>0</v>
      </c>
      <c r="U201" s="147"/>
      <c r="V201" s="147"/>
      <c r="W201" s="147"/>
      <c r="X201" s="147"/>
      <c r="Y201" s="147"/>
      <c r="Z201" s="147"/>
      <c r="AA201" s="147"/>
      <c r="AB201" s="147"/>
      <c r="AC201" s="147"/>
      <c r="AD201" s="147"/>
      <c r="AE201" s="147"/>
      <c r="AR201" s="245" t="s">
        <v>193</v>
      </c>
      <c r="AT201" s="245" t="s">
        <v>189</v>
      </c>
      <c r="AU201" s="245" t="s">
        <v>86</v>
      </c>
      <c r="AY201" s="138" t="s">
        <v>187</v>
      </c>
      <c r="BE201" s="246">
        <f>IF(N201="základní",J201,0)</f>
        <v>0</v>
      </c>
      <c r="BF201" s="246">
        <f>IF(N201="snížená",J201,0)</f>
        <v>0</v>
      </c>
      <c r="BG201" s="246">
        <f>IF(N201="zákl. přenesená",J201,0)</f>
        <v>0</v>
      </c>
      <c r="BH201" s="246">
        <f>IF(N201="sníž. přenesená",J201,0)</f>
        <v>0</v>
      </c>
      <c r="BI201" s="246">
        <f>IF(N201="nulová",J201,0)</f>
        <v>0</v>
      </c>
      <c r="BJ201" s="138" t="s">
        <v>84</v>
      </c>
      <c r="BK201" s="246">
        <f>ROUND(I201*H201,2)</f>
        <v>0</v>
      </c>
      <c r="BL201" s="138" t="s">
        <v>193</v>
      </c>
      <c r="BM201" s="245" t="s">
        <v>1782</v>
      </c>
    </row>
    <row r="202" spans="1:65" s="151" customFormat="1" ht="33" customHeight="1">
      <c r="A202" s="147"/>
      <c r="B202" s="148"/>
      <c r="C202" s="233" t="s">
        <v>461</v>
      </c>
      <c r="D202" s="233" t="s">
        <v>189</v>
      </c>
      <c r="E202" s="234" t="s">
        <v>689</v>
      </c>
      <c r="F202" s="235" t="s">
        <v>690</v>
      </c>
      <c r="G202" s="236" t="s">
        <v>205</v>
      </c>
      <c r="H202" s="237">
        <v>118.8</v>
      </c>
      <c r="I202" s="88"/>
      <c r="J202" s="238">
        <f>ROUND(I202*H202,2)</f>
        <v>0</v>
      </c>
      <c r="K202" s="239"/>
      <c r="L202" s="148"/>
      <c r="M202" s="240" t="s">
        <v>1</v>
      </c>
      <c r="N202" s="241" t="s">
        <v>42</v>
      </c>
      <c r="O202" s="242"/>
      <c r="P202" s="243">
        <f>O202*H202</f>
        <v>0</v>
      </c>
      <c r="Q202" s="243">
        <v>0</v>
      </c>
      <c r="R202" s="243">
        <f>Q202*H202</f>
        <v>0</v>
      </c>
      <c r="S202" s="243">
        <v>0</v>
      </c>
      <c r="T202" s="244">
        <f>S202*H202</f>
        <v>0</v>
      </c>
      <c r="U202" s="147"/>
      <c r="V202" s="147"/>
      <c r="W202" s="147"/>
      <c r="X202" s="147"/>
      <c r="Y202" s="147"/>
      <c r="Z202" s="147"/>
      <c r="AA202" s="147"/>
      <c r="AB202" s="147"/>
      <c r="AC202" s="147"/>
      <c r="AD202" s="147"/>
      <c r="AE202" s="147"/>
      <c r="AR202" s="245" t="s">
        <v>193</v>
      </c>
      <c r="AT202" s="245" t="s">
        <v>189</v>
      </c>
      <c r="AU202" s="245" t="s">
        <v>86</v>
      </c>
      <c r="AY202" s="138" t="s">
        <v>187</v>
      </c>
      <c r="BE202" s="246">
        <f>IF(N202="základní",J202,0)</f>
        <v>0</v>
      </c>
      <c r="BF202" s="246">
        <f>IF(N202="snížená",J202,0)</f>
        <v>0</v>
      </c>
      <c r="BG202" s="246">
        <f>IF(N202="zákl. přenesená",J202,0)</f>
        <v>0</v>
      </c>
      <c r="BH202" s="246">
        <f>IF(N202="sníž. přenesená",J202,0)</f>
        <v>0</v>
      </c>
      <c r="BI202" s="246">
        <f>IF(N202="nulová",J202,0)</f>
        <v>0</v>
      </c>
      <c r="BJ202" s="138" t="s">
        <v>84</v>
      </c>
      <c r="BK202" s="246">
        <f>ROUND(I202*H202,2)</f>
        <v>0</v>
      </c>
      <c r="BL202" s="138" t="s">
        <v>193</v>
      </c>
      <c r="BM202" s="245" t="s">
        <v>1783</v>
      </c>
    </row>
    <row r="203" spans="1:65" s="151" customFormat="1" ht="44.25" customHeight="1">
      <c r="A203" s="147"/>
      <c r="B203" s="148"/>
      <c r="C203" s="233" t="s">
        <v>465</v>
      </c>
      <c r="D203" s="233" t="s">
        <v>189</v>
      </c>
      <c r="E203" s="234" t="s">
        <v>1784</v>
      </c>
      <c r="F203" s="235" t="s">
        <v>1785</v>
      </c>
      <c r="G203" s="236" t="s">
        <v>205</v>
      </c>
      <c r="H203" s="237">
        <v>2.2269999999999999</v>
      </c>
      <c r="I203" s="88"/>
      <c r="J203" s="238">
        <f>ROUND(I203*H203,2)</f>
        <v>0</v>
      </c>
      <c r="K203" s="239"/>
      <c r="L203" s="148"/>
      <c r="M203" s="240" t="s">
        <v>1</v>
      </c>
      <c r="N203" s="241" t="s">
        <v>42</v>
      </c>
      <c r="O203" s="242"/>
      <c r="P203" s="243">
        <f>O203*H203</f>
        <v>0</v>
      </c>
      <c r="Q203" s="243">
        <v>0</v>
      </c>
      <c r="R203" s="243">
        <f>Q203*H203</f>
        <v>0</v>
      </c>
      <c r="S203" s="243">
        <v>0</v>
      </c>
      <c r="T203" s="244">
        <f>S203*H203</f>
        <v>0</v>
      </c>
      <c r="U203" s="147"/>
      <c r="V203" s="147"/>
      <c r="W203" s="147"/>
      <c r="X203" s="147"/>
      <c r="Y203" s="147"/>
      <c r="Z203" s="147"/>
      <c r="AA203" s="147"/>
      <c r="AB203" s="147"/>
      <c r="AC203" s="147"/>
      <c r="AD203" s="147"/>
      <c r="AE203" s="147"/>
      <c r="AR203" s="245" t="s">
        <v>193</v>
      </c>
      <c r="AT203" s="245" t="s">
        <v>189</v>
      </c>
      <c r="AU203" s="245" t="s">
        <v>86</v>
      </c>
      <c r="AY203" s="138" t="s">
        <v>187</v>
      </c>
      <c r="BE203" s="246">
        <f>IF(N203="základní",J203,0)</f>
        <v>0</v>
      </c>
      <c r="BF203" s="246">
        <f>IF(N203="snížená",J203,0)</f>
        <v>0</v>
      </c>
      <c r="BG203" s="246">
        <f>IF(N203="zákl. přenesená",J203,0)</f>
        <v>0</v>
      </c>
      <c r="BH203" s="246">
        <f>IF(N203="sníž. přenesená",J203,0)</f>
        <v>0</v>
      </c>
      <c r="BI203" s="246">
        <f>IF(N203="nulová",J203,0)</f>
        <v>0</v>
      </c>
      <c r="BJ203" s="138" t="s">
        <v>84</v>
      </c>
      <c r="BK203" s="246">
        <f>ROUND(I203*H203,2)</f>
        <v>0</v>
      </c>
      <c r="BL203" s="138" t="s">
        <v>193</v>
      </c>
      <c r="BM203" s="245" t="s">
        <v>1786</v>
      </c>
    </row>
    <row r="204" spans="1:65" s="220" customFormat="1" ht="22.9" customHeight="1">
      <c r="B204" s="221"/>
      <c r="D204" s="222" t="s">
        <v>76</v>
      </c>
      <c r="E204" s="231" t="s">
        <v>716</v>
      </c>
      <c r="F204" s="231" t="s">
        <v>717</v>
      </c>
      <c r="J204" s="232">
        <f>BK204</f>
        <v>0</v>
      </c>
      <c r="L204" s="221"/>
      <c r="M204" s="225"/>
      <c r="N204" s="226"/>
      <c r="O204" s="226"/>
      <c r="P204" s="227">
        <f>P205</f>
        <v>0</v>
      </c>
      <c r="Q204" s="226"/>
      <c r="R204" s="227">
        <f>R205</f>
        <v>0</v>
      </c>
      <c r="S204" s="226"/>
      <c r="T204" s="228">
        <f>T205</f>
        <v>0</v>
      </c>
      <c r="AR204" s="222" t="s">
        <v>84</v>
      </c>
      <c r="AT204" s="229" t="s">
        <v>76</v>
      </c>
      <c r="AU204" s="229" t="s">
        <v>84</v>
      </c>
      <c r="AY204" s="222" t="s">
        <v>187</v>
      </c>
      <c r="BK204" s="230">
        <f>BK205</f>
        <v>0</v>
      </c>
    </row>
    <row r="205" spans="1:65" s="151" customFormat="1" ht="21.75" customHeight="1">
      <c r="A205" s="147"/>
      <c r="B205" s="148"/>
      <c r="C205" s="233" t="s">
        <v>469</v>
      </c>
      <c r="D205" s="233" t="s">
        <v>189</v>
      </c>
      <c r="E205" s="234" t="s">
        <v>1787</v>
      </c>
      <c r="F205" s="235" t="s">
        <v>1788</v>
      </c>
      <c r="G205" s="236" t="s">
        <v>205</v>
      </c>
      <c r="H205" s="237">
        <v>52.262</v>
      </c>
      <c r="I205" s="88"/>
      <c r="J205" s="238">
        <f>ROUND(I205*H205,2)</f>
        <v>0</v>
      </c>
      <c r="K205" s="239"/>
      <c r="L205" s="148"/>
      <c r="M205" s="240" t="s">
        <v>1</v>
      </c>
      <c r="N205" s="241" t="s">
        <v>42</v>
      </c>
      <c r="O205" s="242"/>
      <c r="P205" s="243">
        <f>O205*H205</f>
        <v>0</v>
      </c>
      <c r="Q205" s="243">
        <v>0</v>
      </c>
      <c r="R205" s="243">
        <f>Q205*H205</f>
        <v>0</v>
      </c>
      <c r="S205" s="243">
        <v>0</v>
      </c>
      <c r="T205" s="244">
        <f>S205*H205</f>
        <v>0</v>
      </c>
      <c r="U205" s="147"/>
      <c r="V205" s="147"/>
      <c r="W205" s="147"/>
      <c r="X205" s="147"/>
      <c r="Y205" s="147"/>
      <c r="Z205" s="147"/>
      <c r="AA205" s="147"/>
      <c r="AB205" s="147"/>
      <c r="AC205" s="147"/>
      <c r="AD205" s="147"/>
      <c r="AE205" s="147"/>
      <c r="AR205" s="245" t="s">
        <v>193</v>
      </c>
      <c r="AT205" s="245" t="s">
        <v>189</v>
      </c>
      <c r="AU205" s="245" t="s">
        <v>86</v>
      </c>
      <c r="AY205" s="138" t="s">
        <v>187</v>
      </c>
      <c r="BE205" s="246">
        <f>IF(N205="základní",J205,0)</f>
        <v>0</v>
      </c>
      <c r="BF205" s="246">
        <f>IF(N205="snížená",J205,0)</f>
        <v>0</v>
      </c>
      <c r="BG205" s="246">
        <f>IF(N205="zákl. přenesená",J205,0)</f>
        <v>0</v>
      </c>
      <c r="BH205" s="246">
        <f>IF(N205="sníž. přenesená",J205,0)</f>
        <v>0</v>
      </c>
      <c r="BI205" s="246">
        <f>IF(N205="nulová",J205,0)</f>
        <v>0</v>
      </c>
      <c r="BJ205" s="138" t="s">
        <v>84</v>
      </c>
      <c r="BK205" s="246">
        <f>ROUND(I205*H205,2)</f>
        <v>0</v>
      </c>
      <c r="BL205" s="138" t="s">
        <v>193</v>
      </c>
      <c r="BM205" s="245" t="s">
        <v>1789</v>
      </c>
    </row>
    <row r="206" spans="1:65" s="220" customFormat="1" ht="25.9" customHeight="1">
      <c r="B206" s="221"/>
      <c r="D206" s="222" t="s">
        <v>76</v>
      </c>
      <c r="E206" s="223" t="s">
        <v>722</v>
      </c>
      <c r="F206" s="223" t="s">
        <v>723</v>
      </c>
      <c r="J206" s="224">
        <f>BK206</f>
        <v>0</v>
      </c>
      <c r="L206" s="221"/>
      <c r="M206" s="225"/>
      <c r="N206" s="226"/>
      <c r="O206" s="226"/>
      <c r="P206" s="227">
        <f>P207</f>
        <v>0</v>
      </c>
      <c r="Q206" s="226"/>
      <c r="R206" s="227">
        <f>R207</f>
        <v>3.2924000000000002E-2</v>
      </c>
      <c r="S206" s="226"/>
      <c r="T206" s="228">
        <f>T207</f>
        <v>0</v>
      </c>
      <c r="AR206" s="222" t="s">
        <v>86</v>
      </c>
      <c r="AT206" s="229" t="s">
        <v>76</v>
      </c>
      <c r="AU206" s="229" t="s">
        <v>77</v>
      </c>
      <c r="AY206" s="222" t="s">
        <v>187</v>
      </c>
      <c r="BK206" s="230">
        <f>BK207</f>
        <v>0</v>
      </c>
    </row>
    <row r="207" spans="1:65" s="220" customFormat="1" ht="22.9" customHeight="1">
      <c r="B207" s="221"/>
      <c r="D207" s="222" t="s">
        <v>76</v>
      </c>
      <c r="E207" s="231" t="s">
        <v>724</v>
      </c>
      <c r="F207" s="231" t="s">
        <v>725</v>
      </c>
      <c r="J207" s="232">
        <f>BK207</f>
        <v>0</v>
      </c>
      <c r="L207" s="221"/>
      <c r="M207" s="225"/>
      <c r="N207" s="226"/>
      <c r="O207" s="226"/>
      <c r="P207" s="227">
        <f>SUM(P208:P212)</f>
        <v>0</v>
      </c>
      <c r="Q207" s="226"/>
      <c r="R207" s="227">
        <f>SUM(R208:R212)</f>
        <v>3.2924000000000002E-2</v>
      </c>
      <c r="S207" s="226"/>
      <c r="T207" s="228">
        <f>SUM(T208:T212)</f>
        <v>0</v>
      </c>
      <c r="AR207" s="222" t="s">
        <v>86</v>
      </c>
      <c r="AT207" s="229" t="s">
        <v>76</v>
      </c>
      <c r="AU207" s="229" t="s">
        <v>84</v>
      </c>
      <c r="AY207" s="222" t="s">
        <v>187</v>
      </c>
      <c r="BK207" s="230">
        <f>SUM(BK208:BK212)</f>
        <v>0</v>
      </c>
    </row>
    <row r="208" spans="1:65" s="151" customFormat="1" ht="21.75" customHeight="1">
      <c r="A208" s="147"/>
      <c r="B208" s="148"/>
      <c r="C208" s="233" t="s">
        <v>473</v>
      </c>
      <c r="D208" s="233" t="s">
        <v>189</v>
      </c>
      <c r="E208" s="234" t="s">
        <v>1589</v>
      </c>
      <c r="F208" s="235" t="s">
        <v>1590</v>
      </c>
      <c r="G208" s="236" t="s">
        <v>192</v>
      </c>
      <c r="H208" s="237">
        <v>75.674999999999997</v>
      </c>
      <c r="I208" s="88"/>
      <c r="J208" s="238">
        <f>ROUND(I208*H208,2)</f>
        <v>0</v>
      </c>
      <c r="K208" s="239"/>
      <c r="L208" s="148"/>
      <c r="M208" s="240" t="s">
        <v>1</v>
      </c>
      <c r="N208" s="241" t="s">
        <v>42</v>
      </c>
      <c r="O208" s="242"/>
      <c r="P208" s="243">
        <f>O208*H208</f>
        <v>0</v>
      </c>
      <c r="Q208" s="243">
        <v>0</v>
      </c>
      <c r="R208" s="243">
        <f>Q208*H208</f>
        <v>0</v>
      </c>
      <c r="S208" s="243">
        <v>0</v>
      </c>
      <c r="T208" s="244">
        <f>S208*H208</f>
        <v>0</v>
      </c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R208" s="245" t="s">
        <v>252</v>
      </c>
      <c r="AT208" s="245" t="s">
        <v>189</v>
      </c>
      <c r="AU208" s="245" t="s">
        <v>86</v>
      </c>
      <c r="AY208" s="138" t="s">
        <v>187</v>
      </c>
      <c r="BE208" s="246">
        <f>IF(N208="základní",J208,0)</f>
        <v>0</v>
      </c>
      <c r="BF208" s="246">
        <f>IF(N208="snížená",J208,0)</f>
        <v>0</v>
      </c>
      <c r="BG208" s="246">
        <f>IF(N208="zákl. přenesená",J208,0)</f>
        <v>0</v>
      </c>
      <c r="BH208" s="246">
        <f>IF(N208="sníž. přenesená",J208,0)</f>
        <v>0</v>
      </c>
      <c r="BI208" s="246">
        <f>IF(N208="nulová",J208,0)</f>
        <v>0</v>
      </c>
      <c r="BJ208" s="138" t="s">
        <v>84</v>
      </c>
      <c r="BK208" s="246">
        <f>ROUND(I208*H208,2)</f>
        <v>0</v>
      </c>
      <c r="BL208" s="138" t="s">
        <v>252</v>
      </c>
      <c r="BM208" s="245" t="s">
        <v>1790</v>
      </c>
    </row>
    <row r="209" spans="1:65" s="151" customFormat="1" ht="16.5" customHeight="1">
      <c r="A209" s="147"/>
      <c r="B209" s="148"/>
      <c r="C209" s="247" t="s">
        <v>477</v>
      </c>
      <c r="D209" s="247" t="s">
        <v>216</v>
      </c>
      <c r="E209" s="248" t="s">
        <v>1394</v>
      </c>
      <c r="F209" s="249" t="s">
        <v>1395</v>
      </c>
      <c r="G209" s="250" t="s">
        <v>205</v>
      </c>
      <c r="H209" s="251">
        <v>2.5999999999999999E-2</v>
      </c>
      <c r="I209" s="89"/>
      <c r="J209" s="252">
        <f>ROUND(I209*H209,2)</f>
        <v>0</v>
      </c>
      <c r="K209" s="253"/>
      <c r="L209" s="254"/>
      <c r="M209" s="255" t="s">
        <v>1</v>
      </c>
      <c r="N209" s="256" t="s">
        <v>42</v>
      </c>
      <c r="O209" s="242"/>
      <c r="P209" s="243">
        <f>O209*H209</f>
        <v>0</v>
      </c>
      <c r="Q209" s="243">
        <v>1</v>
      </c>
      <c r="R209" s="243">
        <f>Q209*H209</f>
        <v>2.5999999999999999E-2</v>
      </c>
      <c r="S209" s="243">
        <v>0</v>
      </c>
      <c r="T209" s="244">
        <f>S209*H209</f>
        <v>0</v>
      </c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R209" s="245" t="s">
        <v>319</v>
      </c>
      <c r="AT209" s="245" t="s">
        <v>216</v>
      </c>
      <c r="AU209" s="245" t="s">
        <v>86</v>
      </c>
      <c r="AY209" s="138" t="s">
        <v>187</v>
      </c>
      <c r="BE209" s="246">
        <f>IF(N209="základní",J209,0)</f>
        <v>0</v>
      </c>
      <c r="BF209" s="246">
        <f>IF(N209="snížená",J209,0)</f>
        <v>0</v>
      </c>
      <c r="BG209" s="246">
        <f>IF(N209="zákl. přenesená",J209,0)</f>
        <v>0</v>
      </c>
      <c r="BH209" s="246">
        <f>IF(N209="sníž. přenesená",J209,0)</f>
        <v>0</v>
      </c>
      <c r="BI209" s="246">
        <f>IF(N209="nulová",J209,0)</f>
        <v>0</v>
      </c>
      <c r="BJ209" s="138" t="s">
        <v>84</v>
      </c>
      <c r="BK209" s="246">
        <f>ROUND(I209*H209,2)</f>
        <v>0</v>
      </c>
      <c r="BL209" s="138" t="s">
        <v>252</v>
      </c>
      <c r="BM209" s="245" t="s">
        <v>1791</v>
      </c>
    </row>
    <row r="210" spans="1:65" s="151" customFormat="1" ht="16.5" customHeight="1">
      <c r="A210" s="147"/>
      <c r="B210" s="148"/>
      <c r="C210" s="233" t="s">
        <v>481</v>
      </c>
      <c r="D210" s="233" t="s">
        <v>189</v>
      </c>
      <c r="E210" s="234" t="s">
        <v>1792</v>
      </c>
      <c r="F210" s="235" t="s">
        <v>1793</v>
      </c>
      <c r="G210" s="236" t="s">
        <v>192</v>
      </c>
      <c r="H210" s="237">
        <v>19.559999999999999</v>
      </c>
      <c r="I210" s="88"/>
      <c r="J210" s="238">
        <f>ROUND(I210*H210,2)</f>
        <v>0</v>
      </c>
      <c r="K210" s="239"/>
      <c r="L210" s="148"/>
      <c r="M210" s="240" t="s">
        <v>1</v>
      </c>
      <c r="N210" s="241" t="s">
        <v>42</v>
      </c>
      <c r="O210" s="242"/>
      <c r="P210" s="243">
        <f>O210*H210</f>
        <v>0</v>
      </c>
      <c r="Q210" s="243">
        <v>0</v>
      </c>
      <c r="R210" s="243">
        <f>Q210*H210</f>
        <v>0</v>
      </c>
      <c r="S210" s="243">
        <v>0</v>
      </c>
      <c r="T210" s="244">
        <f>S210*H210</f>
        <v>0</v>
      </c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7"/>
      <c r="AE210" s="147"/>
      <c r="AR210" s="245" t="s">
        <v>252</v>
      </c>
      <c r="AT210" s="245" t="s">
        <v>189</v>
      </c>
      <c r="AU210" s="245" t="s">
        <v>86</v>
      </c>
      <c r="AY210" s="138" t="s">
        <v>187</v>
      </c>
      <c r="BE210" s="246">
        <f>IF(N210="základní",J210,0)</f>
        <v>0</v>
      </c>
      <c r="BF210" s="246">
        <f>IF(N210="snížená",J210,0)</f>
        <v>0</v>
      </c>
      <c r="BG210" s="246">
        <f>IF(N210="zákl. přenesená",J210,0)</f>
        <v>0</v>
      </c>
      <c r="BH210" s="246">
        <f>IF(N210="sníž. přenesená",J210,0)</f>
        <v>0</v>
      </c>
      <c r="BI210" s="246">
        <f>IF(N210="nulová",J210,0)</f>
        <v>0</v>
      </c>
      <c r="BJ210" s="138" t="s">
        <v>84</v>
      </c>
      <c r="BK210" s="246">
        <f>ROUND(I210*H210,2)</f>
        <v>0</v>
      </c>
      <c r="BL210" s="138" t="s">
        <v>252</v>
      </c>
      <c r="BM210" s="245" t="s">
        <v>1794</v>
      </c>
    </row>
    <row r="211" spans="1:65" s="151" customFormat="1" ht="16.5" customHeight="1">
      <c r="A211" s="147"/>
      <c r="B211" s="148"/>
      <c r="C211" s="233" t="s">
        <v>485</v>
      </c>
      <c r="D211" s="233" t="s">
        <v>189</v>
      </c>
      <c r="E211" s="234" t="s">
        <v>1795</v>
      </c>
      <c r="F211" s="235" t="s">
        <v>1796</v>
      </c>
      <c r="G211" s="236" t="s">
        <v>192</v>
      </c>
      <c r="H211" s="237">
        <v>39.119999999999997</v>
      </c>
      <c r="I211" s="88"/>
      <c r="J211" s="238">
        <f>ROUND(I211*H211,2)</f>
        <v>0</v>
      </c>
      <c r="K211" s="239"/>
      <c r="L211" s="148"/>
      <c r="M211" s="240" t="s">
        <v>1</v>
      </c>
      <c r="N211" s="241" t="s">
        <v>42</v>
      </c>
      <c r="O211" s="242"/>
      <c r="P211" s="243">
        <f>O211*H211</f>
        <v>0</v>
      </c>
      <c r="Q211" s="243">
        <v>0</v>
      </c>
      <c r="R211" s="243">
        <f>Q211*H211</f>
        <v>0</v>
      </c>
      <c r="S211" s="243">
        <v>0</v>
      </c>
      <c r="T211" s="244">
        <f>S211*H211</f>
        <v>0</v>
      </c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R211" s="245" t="s">
        <v>252</v>
      </c>
      <c r="AT211" s="245" t="s">
        <v>189</v>
      </c>
      <c r="AU211" s="245" t="s">
        <v>86</v>
      </c>
      <c r="AY211" s="138" t="s">
        <v>187</v>
      </c>
      <c r="BE211" s="246">
        <f>IF(N211="základní",J211,0)</f>
        <v>0</v>
      </c>
      <c r="BF211" s="246">
        <f>IF(N211="snížená",J211,0)</f>
        <v>0</v>
      </c>
      <c r="BG211" s="246">
        <f>IF(N211="zákl. přenesená",J211,0)</f>
        <v>0</v>
      </c>
      <c r="BH211" s="246">
        <f>IF(N211="sníž. přenesená",J211,0)</f>
        <v>0</v>
      </c>
      <c r="BI211" s="246">
        <f>IF(N211="nulová",J211,0)</f>
        <v>0</v>
      </c>
      <c r="BJ211" s="138" t="s">
        <v>84</v>
      </c>
      <c r="BK211" s="246">
        <f>ROUND(I211*H211,2)</f>
        <v>0</v>
      </c>
      <c r="BL211" s="138" t="s">
        <v>252</v>
      </c>
      <c r="BM211" s="245" t="s">
        <v>1797</v>
      </c>
    </row>
    <row r="212" spans="1:65" s="151" customFormat="1" ht="21.75" customHeight="1">
      <c r="A212" s="147"/>
      <c r="B212" s="148"/>
      <c r="C212" s="247" t="s">
        <v>489</v>
      </c>
      <c r="D212" s="247" t="s">
        <v>216</v>
      </c>
      <c r="E212" s="248" t="s">
        <v>1798</v>
      </c>
      <c r="F212" s="249" t="s">
        <v>1799</v>
      </c>
      <c r="G212" s="250" t="s">
        <v>1049</v>
      </c>
      <c r="H212" s="251">
        <v>6.9240000000000004</v>
      </c>
      <c r="I212" s="89"/>
      <c r="J212" s="252">
        <f>ROUND(I212*H212,2)</f>
        <v>0</v>
      </c>
      <c r="K212" s="253"/>
      <c r="L212" s="254"/>
      <c r="M212" s="264" t="s">
        <v>1</v>
      </c>
      <c r="N212" s="265" t="s">
        <v>42</v>
      </c>
      <c r="O212" s="259"/>
      <c r="P212" s="260">
        <f>O212*H212</f>
        <v>0</v>
      </c>
      <c r="Q212" s="260">
        <v>1E-3</v>
      </c>
      <c r="R212" s="260">
        <f>Q212*H212</f>
        <v>6.9240000000000005E-3</v>
      </c>
      <c r="S212" s="260">
        <v>0</v>
      </c>
      <c r="T212" s="261">
        <f>S212*H212</f>
        <v>0</v>
      </c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  <c r="AE212" s="147"/>
      <c r="AR212" s="245" t="s">
        <v>319</v>
      </c>
      <c r="AT212" s="245" t="s">
        <v>216</v>
      </c>
      <c r="AU212" s="245" t="s">
        <v>86</v>
      </c>
      <c r="AY212" s="138" t="s">
        <v>187</v>
      </c>
      <c r="BE212" s="246">
        <f>IF(N212="základní",J212,0)</f>
        <v>0</v>
      </c>
      <c r="BF212" s="246">
        <f>IF(N212="snížená",J212,0)</f>
        <v>0</v>
      </c>
      <c r="BG212" s="246">
        <f>IF(N212="zákl. přenesená",J212,0)</f>
        <v>0</v>
      </c>
      <c r="BH212" s="246">
        <f>IF(N212="sníž. přenesená",J212,0)</f>
        <v>0</v>
      </c>
      <c r="BI212" s="246">
        <f>IF(N212="nulová",J212,0)</f>
        <v>0</v>
      </c>
      <c r="BJ212" s="138" t="s">
        <v>84</v>
      </c>
      <c r="BK212" s="246">
        <f>ROUND(I212*H212,2)</f>
        <v>0</v>
      </c>
      <c r="BL212" s="138" t="s">
        <v>252</v>
      </c>
      <c r="BM212" s="245" t="s">
        <v>1800</v>
      </c>
    </row>
    <row r="213" spans="1:65" s="151" customFormat="1" ht="6.95" customHeight="1">
      <c r="A213" s="147"/>
      <c r="B213" s="184"/>
      <c r="C213" s="185"/>
      <c r="D213" s="185"/>
      <c r="E213" s="185"/>
      <c r="F213" s="185"/>
      <c r="G213" s="185"/>
      <c r="H213" s="185"/>
      <c r="I213" s="185"/>
      <c r="J213" s="185"/>
      <c r="K213" s="185"/>
      <c r="L213" s="148"/>
      <c r="M213" s="147"/>
      <c r="O213" s="147"/>
      <c r="P213" s="147"/>
      <c r="Q213" s="147"/>
      <c r="R213" s="147"/>
      <c r="S213" s="147"/>
      <c r="T213" s="147"/>
      <c r="U213" s="147"/>
      <c r="V213" s="147"/>
      <c r="W213" s="147"/>
      <c r="X213" s="147"/>
      <c r="Y213" s="147"/>
      <c r="Z213" s="147"/>
      <c r="AA213" s="147"/>
      <c r="AB213" s="147"/>
      <c r="AC213" s="147"/>
      <c r="AD213" s="147"/>
      <c r="AE213" s="147"/>
    </row>
  </sheetData>
  <sheetProtection algorithmName="SHA-512" hashValue="MsC51vs9lS4MoYqTEHie5o57H9h24D1BOEyu31rqSYBmiR8H023eQuhmIjFLHuWDb4FQXdy3vSOQILzu8gWFNw==" saltValue="eIvqq6lP4brklxT2yXr/Lw==" spinCount="100000" sheet="1" objects="1" scenarios="1"/>
  <autoFilter ref="C128:K212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4"/>
  <sheetViews>
    <sheetView showGridLines="0" topLeftCell="A111" workbookViewId="0">
      <selection activeCell="F129" sqref="F129"/>
    </sheetView>
  </sheetViews>
  <sheetFormatPr defaultRowHeight="15"/>
  <cols>
    <col min="1" max="1" width="8.33203125" style="135" customWidth="1"/>
    <col min="2" max="2" width="1.1640625" style="135" customWidth="1"/>
    <col min="3" max="3" width="4.1640625" style="135" customWidth="1"/>
    <col min="4" max="4" width="4.33203125" style="135" customWidth="1"/>
    <col min="5" max="5" width="17.1640625" style="135" customWidth="1"/>
    <col min="6" max="6" width="50.83203125" style="135" customWidth="1"/>
    <col min="7" max="7" width="7.5" style="135" customWidth="1"/>
    <col min="8" max="8" width="14" style="135" customWidth="1"/>
    <col min="9" max="9" width="15.83203125" style="135" customWidth="1"/>
    <col min="10" max="10" width="22.33203125" style="135" customWidth="1"/>
    <col min="11" max="11" width="22.33203125" style="135" hidden="1" customWidth="1"/>
    <col min="12" max="12" width="9.33203125" style="135" customWidth="1"/>
    <col min="13" max="13" width="10.83203125" style="135" hidden="1" customWidth="1"/>
    <col min="14" max="14" width="9.33203125" style="135" hidden="1"/>
    <col min="15" max="20" width="14.1640625" style="135" hidden="1" customWidth="1"/>
    <col min="21" max="21" width="16.33203125" style="135" hidden="1" customWidth="1"/>
    <col min="22" max="22" width="12.33203125" style="135" customWidth="1"/>
    <col min="23" max="23" width="16.33203125" style="135" customWidth="1"/>
    <col min="24" max="24" width="12.33203125" style="135" customWidth="1"/>
    <col min="25" max="25" width="15" style="135" customWidth="1"/>
    <col min="26" max="26" width="11" style="135" customWidth="1"/>
    <col min="27" max="27" width="15" style="135" customWidth="1"/>
    <col min="28" max="28" width="16.33203125" style="135" customWidth="1"/>
    <col min="29" max="29" width="11" style="135" customWidth="1"/>
    <col min="30" max="30" width="15" style="135" customWidth="1"/>
    <col min="31" max="31" width="16.33203125" style="135" customWidth="1"/>
    <col min="32" max="43" width="9.33203125" style="135"/>
    <col min="44" max="65" width="9.33203125" style="135" hidden="1"/>
    <col min="66" max="16384" width="9.33203125" style="135"/>
  </cols>
  <sheetData>
    <row r="2" spans="1:46" ht="36.950000000000003" customHeight="1">
      <c r="L2" s="136" t="s">
        <v>5</v>
      </c>
      <c r="M2" s="137"/>
      <c r="N2" s="137"/>
      <c r="O2" s="137"/>
      <c r="P2" s="137"/>
      <c r="Q2" s="137"/>
      <c r="R2" s="137"/>
      <c r="S2" s="137"/>
      <c r="T2" s="137"/>
      <c r="U2" s="137"/>
      <c r="V2" s="137"/>
      <c r="AT2" s="138" t="s">
        <v>103</v>
      </c>
    </row>
    <row r="3" spans="1:46" ht="6.95" hidden="1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1"/>
      <c r="AT3" s="138" t="s">
        <v>86</v>
      </c>
    </row>
    <row r="4" spans="1:46" ht="24.95" hidden="1" customHeight="1">
      <c r="B4" s="141"/>
      <c r="D4" s="142" t="s">
        <v>137</v>
      </c>
      <c r="L4" s="141"/>
      <c r="M4" s="143" t="s">
        <v>10</v>
      </c>
      <c r="AT4" s="138" t="s">
        <v>3</v>
      </c>
    </row>
    <row r="5" spans="1:46" ht="6.95" hidden="1" customHeight="1">
      <c r="B5" s="141"/>
      <c r="L5" s="141"/>
    </row>
    <row r="6" spans="1:46" ht="12" hidden="1" customHeight="1">
      <c r="B6" s="141"/>
      <c r="D6" s="144" t="s">
        <v>16</v>
      </c>
      <c r="L6" s="141"/>
    </row>
    <row r="7" spans="1:46" ht="16.5" hidden="1" customHeight="1">
      <c r="B7" s="141"/>
      <c r="E7" s="145" t="str">
        <f>'Rekapitulace stavby'!K6</f>
        <v>Rekonstrukce měnírny Sad Boženy Němcové</v>
      </c>
      <c r="F7" s="146"/>
      <c r="G7" s="146"/>
      <c r="H7" s="146"/>
      <c r="L7" s="141"/>
    </row>
    <row r="8" spans="1:46" ht="12" hidden="1" customHeight="1">
      <c r="B8" s="141"/>
      <c r="D8" s="144" t="s">
        <v>138</v>
      </c>
      <c r="L8" s="141"/>
    </row>
    <row r="9" spans="1:46" s="151" customFormat="1" ht="16.5" hidden="1" customHeight="1">
      <c r="A9" s="147"/>
      <c r="B9" s="148"/>
      <c r="C9" s="147"/>
      <c r="D9" s="147"/>
      <c r="E9" s="145" t="s">
        <v>139</v>
      </c>
      <c r="F9" s="149"/>
      <c r="G9" s="149"/>
      <c r="H9" s="149"/>
      <c r="I9" s="147"/>
      <c r="J9" s="147"/>
      <c r="K9" s="147"/>
      <c r="L9" s="150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</row>
    <row r="10" spans="1:46" s="151" customFormat="1" ht="12" hidden="1" customHeight="1">
      <c r="A10" s="147"/>
      <c r="B10" s="148"/>
      <c r="C10" s="147"/>
      <c r="D10" s="144" t="s">
        <v>140</v>
      </c>
      <c r="E10" s="147"/>
      <c r="F10" s="147"/>
      <c r="G10" s="147"/>
      <c r="H10" s="147"/>
      <c r="I10" s="147"/>
      <c r="J10" s="147"/>
      <c r="K10" s="147"/>
      <c r="L10" s="150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</row>
    <row r="11" spans="1:46" s="151" customFormat="1" ht="30" hidden="1" customHeight="1">
      <c r="A11" s="147"/>
      <c r="B11" s="148"/>
      <c r="C11" s="147"/>
      <c r="D11" s="147"/>
      <c r="E11" s="152" t="s">
        <v>1801</v>
      </c>
      <c r="F11" s="149"/>
      <c r="G11" s="149"/>
      <c r="H11" s="149"/>
      <c r="I11" s="147"/>
      <c r="J11" s="147"/>
      <c r="K11" s="147"/>
      <c r="L11" s="150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</row>
    <row r="12" spans="1:46" s="151" customFormat="1" ht="11.25" hidden="1">
      <c r="A12" s="147"/>
      <c r="B12" s="148"/>
      <c r="C12" s="147"/>
      <c r="D12" s="147"/>
      <c r="E12" s="147"/>
      <c r="F12" s="147"/>
      <c r="G12" s="147"/>
      <c r="H12" s="147"/>
      <c r="I12" s="147"/>
      <c r="J12" s="147"/>
      <c r="K12" s="147"/>
      <c r="L12" s="150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</row>
    <row r="13" spans="1:46" s="151" customFormat="1" ht="12" hidden="1" customHeight="1">
      <c r="A13" s="147"/>
      <c r="B13" s="148"/>
      <c r="C13" s="147"/>
      <c r="D13" s="144" t="s">
        <v>18</v>
      </c>
      <c r="E13" s="147"/>
      <c r="F13" s="153" t="s">
        <v>1</v>
      </c>
      <c r="G13" s="147"/>
      <c r="H13" s="147"/>
      <c r="I13" s="144" t="s">
        <v>19</v>
      </c>
      <c r="J13" s="153" t="s">
        <v>1</v>
      </c>
      <c r="K13" s="147"/>
      <c r="L13" s="150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</row>
    <row r="14" spans="1:46" s="151" customFormat="1" ht="12" hidden="1" customHeight="1">
      <c r="A14" s="147"/>
      <c r="B14" s="148"/>
      <c r="C14" s="147"/>
      <c r="D14" s="144" t="s">
        <v>20</v>
      </c>
      <c r="E14" s="147"/>
      <c r="F14" s="153" t="s">
        <v>34</v>
      </c>
      <c r="G14" s="147"/>
      <c r="H14" s="147"/>
      <c r="I14" s="144" t="s">
        <v>22</v>
      </c>
      <c r="J14" s="154" t="str">
        <f>'Rekapitulace stavby'!AN8</f>
        <v>30. 6. 2020</v>
      </c>
      <c r="K14" s="147"/>
      <c r="L14" s="150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</row>
    <row r="15" spans="1:46" s="151" customFormat="1" ht="10.9" hidden="1" customHeight="1">
      <c r="A15" s="147"/>
      <c r="B15" s="148"/>
      <c r="C15" s="147"/>
      <c r="D15" s="147"/>
      <c r="E15" s="147"/>
      <c r="F15" s="147"/>
      <c r="G15" s="147"/>
      <c r="H15" s="147"/>
      <c r="I15" s="147"/>
      <c r="J15" s="147"/>
      <c r="K15" s="147"/>
      <c r="L15" s="150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</row>
    <row r="16" spans="1:46" s="151" customFormat="1" ht="12" hidden="1" customHeight="1">
      <c r="A16" s="147"/>
      <c r="B16" s="148"/>
      <c r="C16" s="147"/>
      <c r="D16" s="144" t="s">
        <v>24</v>
      </c>
      <c r="E16" s="147"/>
      <c r="F16" s="147"/>
      <c r="G16" s="147"/>
      <c r="H16" s="147"/>
      <c r="I16" s="144" t="s">
        <v>25</v>
      </c>
      <c r="J16" s="153" t="s">
        <v>1</v>
      </c>
      <c r="K16" s="147"/>
      <c r="L16" s="150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</row>
    <row r="17" spans="1:31" s="151" customFormat="1" ht="18" hidden="1" customHeight="1">
      <c r="A17" s="147"/>
      <c r="B17" s="148"/>
      <c r="C17" s="147"/>
      <c r="D17" s="147"/>
      <c r="E17" s="153" t="s">
        <v>26</v>
      </c>
      <c r="F17" s="147"/>
      <c r="G17" s="147"/>
      <c r="H17" s="147"/>
      <c r="I17" s="144" t="s">
        <v>27</v>
      </c>
      <c r="J17" s="153" t="s">
        <v>1</v>
      </c>
      <c r="K17" s="147"/>
      <c r="L17" s="150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</row>
    <row r="18" spans="1:31" s="151" customFormat="1" ht="6.95" hidden="1" customHeight="1">
      <c r="A18" s="147"/>
      <c r="B18" s="148"/>
      <c r="C18" s="147"/>
      <c r="D18" s="147"/>
      <c r="E18" s="147"/>
      <c r="F18" s="147"/>
      <c r="G18" s="147"/>
      <c r="H18" s="147"/>
      <c r="I18" s="147"/>
      <c r="J18" s="147"/>
      <c r="K18" s="147"/>
      <c r="L18" s="150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</row>
    <row r="19" spans="1:31" s="151" customFormat="1" ht="12" hidden="1" customHeight="1">
      <c r="A19" s="147"/>
      <c r="B19" s="148"/>
      <c r="C19" s="147"/>
      <c r="D19" s="144" t="s">
        <v>28</v>
      </c>
      <c r="E19" s="147"/>
      <c r="F19" s="147"/>
      <c r="G19" s="147"/>
      <c r="H19" s="147"/>
      <c r="I19" s="144" t="s">
        <v>25</v>
      </c>
      <c r="J19" s="155" t="str">
        <f>'Rekapitulace stavby'!AN13</f>
        <v>Vyplň údaj</v>
      </c>
      <c r="K19" s="147"/>
      <c r="L19" s="150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</row>
    <row r="20" spans="1:31" s="151" customFormat="1" ht="18" hidden="1" customHeight="1">
      <c r="A20" s="147"/>
      <c r="B20" s="148"/>
      <c r="C20" s="147"/>
      <c r="D20" s="147"/>
      <c r="E20" s="156" t="str">
        <f>'Rekapitulace stavby'!E14</f>
        <v>Vyplň údaj</v>
      </c>
      <c r="F20" s="157"/>
      <c r="G20" s="157"/>
      <c r="H20" s="157"/>
      <c r="I20" s="144" t="s">
        <v>27</v>
      </c>
      <c r="J20" s="155" t="str">
        <f>'Rekapitulace stavby'!AN14</f>
        <v>Vyplň údaj</v>
      </c>
      <c r="K20" s="147"/>
      <c r="L20" s="150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</row>
    <row r="21" spans="1:31" s="151" customFormat="1" ht="6.95" hidden="1" customHeight="1">
      <c r="A21" s="147"/>
      <c r="B21" s="148"/>
      <c r="C21" s="147"/>
      <c r="D21" s="147"/>
      <c r="E21" s="147"/>
      <c r="F21" s="147"/>
      <c r="G21" s="147"/>
      <c r="H21" s="147"/>
      <c r="I21" s="147"/>
      <c r="J21" s="147"/>
      <c r="K21" s="147"/>
      <c r="L21" s="150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</row>
    <row r="22" spans="1:31" s="151" customFormat="1" ht="12" hidden="1" customHeight="1">
      <c r="A22" s="147"/>
      <c r="B22" s="148"/>
      <c r="C22" s="147"/>
      <c r="D22" s="144" t="s">
        <v>30</v>
      </c>
      <c r="E22" s="147"/>
      <c r="F22" s="147"/>
      <c r="G22" s="147"/>
      <c r="H22" s="147"/>
      <c r="I22" s="144" t="s">
        <v>25</v>
      </c>
      <c r="J22" s="153" t="str">
        <f>IF('Rekapitulace stavby'!AN16="","",'Rekapitulace stavby'!AN16)</f>
        <v/>
      </c>
      <c r="K22" s="147"/>
      <c r="L22" s="150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</row>
    <row r="23" spans="1:31" s="151" customFormat="1" ht="18" hidden="1" customHeight="1">
      <c r="A23" s="147"/>
      <c r="B23" s="148"/>
      <c r="C23" s="147"/>
      <c r="D23" s="147"/>
      <c r="E23" s="153" t="str">
        <f>IF('Rekapitulace stavby'!E17="","",'Rekapitulace stavby'!E17)</f>
        <v>Ing. Jaromír Ferdian</v>
      </c>
      <c r="F23" s="147"/>
      <c r="G23" s="147"/>
      <c r="H23" s="147"/>
      <c r="I23" s="144" t="s">
        <v>27</v>
      </c>
      <c r="J23" s="153" t="str">
        <f>IF('Rekapitulace stavby'!AN17="","",'Rekapitulace stavby'!AN17)</f>
        <v/>
      </c>
      <c r="K23" s="147"/>
      <c r="L23" s="150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</row>
    <row r="24" spans="1:31" s="151" customFormat="1" ht="6.95" hidden="1" customHeight="1">
      <c r="A24" s="147"/>
      <c r="B24" s="148"/>
      <c r="C24" s="147"/>
      <c r="D24" s="147"/>
      <c r="E24" s="147"/>
      <c r="F24" s="147"/>
      <c r="G24" s="147"/>
      <c r="H24" s="147"/>
      <c r="I24" s="147"/>
      <c r="J24" s="147"/>
      <c r="K24" s="147"/>
      <c r="L24" s="150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</row>
    <row r="25" spans="1:31" s="151" customFormat="1" ht="12" hidden="1" customHeight="1">
      <c r="A25" s="147"/>
      <c r="B25" s="148"/>
      <c r="C25" s="147"/>
      <c r="D25" s="144" t="s">
        <v>33</v>
      </c>
      <c r="E25" s="147"/>
      <c r="F25" s="147"/>
      <c r="G25" s="147"/>
      <c r="H25" s="147"/>
      <c r="I25" s="144" t="s">
        <v>25</v>
      </c>
      <c r="J25" s="153" t="str">
        <f>IF('Rekapitulace stavby'!AN19="","",'Rekapitulace stavby'!AN19)</f>
        <v/>
      </c>
      <c r="K25" s="147"/>
      <c r="L25" s="150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1" s="151" customFormat="1" ht="18" hidden="1" customHeight="1">
      <c r="A26" s="147"/>
      <c r="B26" s="148"/>
      <c r="C26" s="147"/>
      <c r="D26" s="147"/>
      <c r="E26" s="153" t="str">
        <f>IF('Rekapitulace stavby'!E20="","",'Rekapitulace stavby'!E20)</f>
        <v xml:space="preserve"> </v>
      </c>
      <c r="F26" s="147"/>
      <c r="G26" s="147"/>
      <c r="H26" s="147"/>
      <c r="I26" s="144" t="s">
        <v>27</v>
      </c>
      <c r="J26" s="153" t="str">
        <f>IF('Rekapitulace stavby'!AN20="","",'Rekapitulace stavby'!AN20)</f>
        <v/>
      </c>
      <c r="K26" s="147"/>
      <c r="L26" s="150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</row>
    <row r="27" spans="1:31" s="151" customFormat="1" ht="6.95" hidden="1" customHeight="1">
      <c r="A27" s="147"/>
      <c r="B27" s="148"/>
      <c r="C27" s="147"/>
      <c r="D27" s="147"/>
      <c r="E27" s="147"/>
      <c r="F27" s="147"/>
      <c r="G27" s="147"/>
      <c r="H27" s="147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pans="1:31" s="151" customFormat="1" ht="12" hidden="1" customHeight="1">
      <c r="A28" s="147"/>
      <c r="B28" s="148"/>
      <c r="C28" s="147"/>
      <c r="D28" s="144" t="s">
        <v>35</v>
      </c>
      <c r="E28" s="147"/>
      <c r="F28" s="147"/>
      <c r="G28" s="147"/>
      <c r="H28" s="147"/>
      <c r="I28" s="147"/>
      <c r="J28" s="147"/>
      <c r="K28" s="147"/>
      <c r="L28" s="150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</row>
    <row r="29" spans="1:31" s="162" customFormat="1" ht="16.5" hidden="1" customHeight="1">
      <c r="A29" s="158"/>
      <c r="B29" s="159"/>
      <c r="C29" s="158"/>
      <c r="D29" s="158"/>
      <c r="E29" s="160" t="s">
        <v>36</v>
      </c>
      <c r="F29" s="160"/>
      <c r="G29" s="160"/>
      <c r="H29" s="160"/>
      <c r="I29" s="158"/>
      <c r="J29" s="158"/>
      <c r="K29" s="158"/>
      <c r="L29" s="161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</row>
    <row r="30" spans="1:31" s="151" customFormat="1" ht="6.95" hidden="1" customHeight="1">
      <c r="A30" s="147"/>
      <c r="B30" s="148"/>
      <c r="C30" s="147"/>
      <c r="D30" s="147"/>
      <c r="E30" s="147"/>
      <c r="F30" s="147"/>
      <c r="G30" s="147"/>
      <c r="H30" s="147"/>
      <c r="I30" s="147"/>
      <c r="J30" s="147"/>
      <c r="K30" s="147"/>
      <c r="L30" s="150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</row>
    <row r="31" spans="1:31" s="151" customFormat="1" ht="6.95" hidden="1" customHeight="1">
      <c r="A31" s="147"/>
      <c r="B31" s="148"/>
      <c r="C31" s="147"/>
      <c r="D31" s="163"/>
      <c r="E31" s="163"/>
      <c r="F31" s="163"/>
      <c r="G31" s="163"/>
      <c r="H31" s="163"/>
      <c r="I31" s="163"/>
      <c r="J31" s="163"/>
      <c r="K31" s="163"/>
      <c r="L31" s="150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</row>
    <row r="32" spans="1:31" s="151" customFormat="1" ht="25.35" hidden="1" customHeight="1">
      <c r="A32" s="147"/>
      <c r="B32" s="148"/>
      <c r="C32" s="147"/>
      <c r="D32" s="164" t="s">
        <v>37</v>
      </c>
      <c r="E32" s="147"/>
      <c r="F32" s="147"/>
      <c r="G32" s="147"/>
      <c r="H32" s="147"/>
      <c r="I32" s="147"/>
      <c r="J32" s="165">
        <f>ROUND(J125, 2)</f>
        <v>0</v>
      </c>
      <c r="K32" s="147"/>
      <c r="L32" s="150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</row>
    <row r="33" spans="1:31" s="151" customFormat="1" ht="6.95" hidden="1" customHeight="1">
      <c r="A33" s="147"/>
      <c r="B33" s="148"/>
      <c r="C33" s="147"/>
      <c r="D33" s="163"/>
      <c r="E33" s="163"/>
      <c r="F33" s="163"/>
      <c r="G33" s="163"/>
      <c r="H33" s="163"/>
      <c r="I33" s="163"/>
      <c r="J33" s="163"/>
      <c r="K33" s="163"/>
      <c r="L33" s="150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</row>
    <row r="34" spans="1:31" s="151" customFormat="1" ht="14.45" hidden="1" customHeight="1">
      <c r="A34" s="147"/>
      <c r="B34" s="148"/>
      <c r="C34" s="147"/>
      <c r="D34" s="147"/>
      <c r="E34" s="147"/>
      <c r="F34" s="166" t="s">
        <v>39</v>
      </c>
      <c r="G34" s="147"/>
      <c r="H34" s="147"/>
      <c r="I34" s="166" t="s">
        <v>38</v>
      </c>
      <c r="J34" s="166" t="s">
        <v>40</v>
      </c>
      <c r="K34" s="147"/>
      <c r="L34" s="150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</row>
    <row r="35" spans="1:31" s="151" customFormat="1" ht="14.45" hidden="1" customHeight="1">
      <c r="A35" s="147"/>
      <c r="B35" s="148"/>
      <c r="C35" s="147"/>
      <c r="D35" s="167" t="s">
        <v>41</v>
      </c>
      <c r="E35" s="144" t="s">
        <v>42</v>
      </c>
      <c r="F35" s="168">
        <f>ROUND((SUM(BE125:BE143)),  2)</f>
        <v>0</v>
      </c>
      <c r="G35" s="147"/>
      <c r="H35" s="147"/>
      <c r="I35" s="169">
        <v>0.21</v>
      </c>
      <c r="J35" s="168">
        <f>ROUND(((SUM(BE125:BE143))*I35),  2)</f>
        <v>0</v>
      </c>
      <c r="K35" s="147"/>
      <c r="L35" s="150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</row>
    <row r="36" spans="1:31" s="151" customFormat="1" ht="14.45" hidden="1" customHeight="1">
      <c r="A36" s="147"/>
      <c r="B36" s="148"/>
      <c r="C36" s="147"/>
      <c r="D36" s="147"/>
      <c r="E36" s="144" t="s">
        <v>43</v>
      </c>
      <c r="F36" s="168">
        <f>ROUND((SUM(BF125:BF143)),  2)</f>
        <v>0</v>
      </c>
      <c r="G36" s="147"/>
      <c r="H36" s="147"/>
      <c r="I36" s="169">
        <v>0.15</v>
      </c>
      <c r="J36" s="168">
        <f>ROUND(((SUM(BF125:BF143))*I36),  2)</f>
        <v>0</v>
      </c>
      <c r="K36" s="147"/>
      <c r="L36" s="150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</row>
    <row r="37" spans="1:31" s="151" customFormat="1" ht="14.45" hidden="1" customHeight="1">
      <c r="A37" s="147"/>
      <c r="B37" s="148"/>
      <c r="C37" s="147"/>
      <c r="D37" s="147"/>
      <c r="E37" s="144" t="s">
        <v>44</v>
      </c>
      <c r="F37" s="168">
        <f>ROUND((SUM(BG125:BG143)),  2)</f>
        <v>0</v>
      </c>
      <c r="G37" s="147"/>
      <c r="H37" s="147"/>
      <c r="I37" s="169">
        <v>0.21</v>
      </c>
      <c r="J37" s="168">
        <f>0</f>
        <v>0</v>
      </c>
      <c r="K37" s="147"/>
      <c r="L37" s="150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</row>
    <row r="38" spans="1:31" s="151" customFormat="1" ht="14.45" hidden="1" customHeight="1">
      <c r="A38" s="147"/>
      <c r="B38" s="148"/>
      <c r="C38" s="147"/>
      <c r="D38" s="147"/>
      <c r="E38" s="144" t="s">
        <v>45</v>
      </c>
      <c r="F38" s="168">
        <f>ROUND((SUM(BH125:BH143)),  2)</f>
        <v>0</v>
      </c>
      <c r="G38" s="147"/>
      <c r="H38" s="147"/>
      <c r="I38" s="169">
        <v>0.15</v>
      </c>
      <c r="J38" s="168">
        <f>0</f>
        <v>0</v>
      </c>
      <c r="K38" s="147"/>
      <c r="L38" s="150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</row>
    <row r="39" spans="1:31" s="151" customFormat="1" ht="14.45" hidden="1" customHeight="1">
      <c r="A39" s="147"/>
      <c r="B39" s="148"/>
      <c r="C39" s="147"/>
      <c r="D39" s="147"/>
      <c r="E39" s="144" t="s">
        <v>46</v>
      </c>
      <c r="F39" s="168">
        <f>ROUND((SUM(BI125:BI143)),  2)</f>
        <v>0</v>
      </c>
      <c r="G39" s="147"/>
      <c r="H39" s="147"/>
      <c r="I39" s="169">
        <v>0</v>
      </c>
      <c r="J39" s="168">
        <f>0</f>
        <v>0</v>
      </c>
      <c r="K39" s="147"/>
      <c r="L39" s="150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</row>
    <row r="40" spans="1:31" s="151" customFormat="1" ht="6.95" hidden="1" customHeight="1">
      <c r="A40" s="147"/>
      <c r="B40" s="148"/>
      <c r="C40" s="147"/>
      <c r="D40" s="147"/>
      <c r="E40" s="147"/>
      <c r="F40" s="147"/>
      <c r="G40" s="147"/>
      <c r="H40" s="147"/>
      <c r="I40" s="147"/>
      <c r="J40" s="147"/>
      <c r="K40" s="147"/>
      <c r="L40" s="150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</row>
    <row r="41" spans="1:31" s="151" customFormat="1" ht="25.35" hidden="1" customHeight="1">
      <c r="A41" s="147"/>
      <c r="B41" s="148"/>
      <c r="C41" s="170"/>
      <c r="D41" s="171" t="s">
        <v>47</v>
      </c>
      <c r="E41" s="172"/>
      <c r="F41" s="172"/>
      <c r="G41" s="173" t="s">
        <v>48</v>
      </c>
      <c r="H41" s="174" t="s">
        <v>49</v>
      </c>
      <c r="I41" s="172"/>
      <c r="J41" s="175">
        <f>SUM(J32:J39)</f>
        <v>0</v>
      </c>
      <c r="K41" s="176"/>
      <c r="L41" s="150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</row>
    <row r="42" spans="1:31" s="151" customFormat="1" ht="14.45" hidden="1" customHeight="1">
      <c r="A42" s="147"/>
      <c r="B42" s="148"/>
      <c r="C42" s="147"/>
      <c r="D42" s="147"/>
      <c r="E42" s="147"/>
      <c r="F42" s="147"/>
      <c r="G42" s="147"/>
      <c r="H42" s="147"/>
      <c r="I42" s="147"/>
      <c r="J42" s="147"/>
      <c r="K42" s="147"/>
      <c r="L42" s="150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</row>
    <row r="43" spans="1:31" ht="14.45" hidden="1" customHeight="1">
      <c r="B43" s="141"/>
      <c r="L43" s="141"/>
    </row>
    <row r="44" spans="1:31" ht="14.45" hidden="1" customHeight="1">
      <c r="B44" s="141"/>
      <c r="L44" s="141"/>
    </row>
    <row r="45" spans="1:31" ht="14.45" hidden="1" customHeight="1">
      <c r="B45" s="141"/>
      <c r="L45" s="141"/>
    </row>
    <row r="46" spans="1:31" ht="14.45" hidden="1" customHeight="1">
      <c r="B46" s="141"/>
      <c r="L46" s="141"/>
    </row>
    <row r="47" spans="1:31" ht="14.45" hidden="1" customHeight="1">
      <c r="B47" s="141"/>
      <c r="L47" s="141"/>
    </row>
    <row r="48" spans="1:31" ht="14.45" hidden="1" customHeight="1">
      <c r="B48" s="141"/>
      <c r="L48" s="141"/>
    </row>
    <row r="49" spans="1:31" ht="14.45" hidden="1" customHeight="1">
      <c r="B49" s="141"/>
      <c r="L49" s="141"/>
    </row>
    <row r="50" spans="1:31" s="151" customFormat="1" ht="14.45" hidden="1" customHeight="1">
      <c r="B50" s="150"/>
      <c r="D50" s="177" t="s">
        <v>50</v>
      </c>
      <c r="E50" s="178"/>
      <c r="F50" s="178"/>
      <c r="G50" s="177" t="s">
        <v>51</v>
      </c>
      <c r="H50" s="178"/>
      <c r="I50" s="178"/>
      <c r="J50" s="178"/>
      <c r="K50" s="178"/>
      <c r="L50" s="150"/>
    </row>
    <row r="51" spans="1:31" ht="11.25" hidden="1">
      <c r="B51" s="141"/>
      <c r="L51" s="141"/>
    </row>
    <row r="52" spans="1:31" ht="11.25" hidden="1">
      <c r="B52" s="141"/>
      <c r="L52" s="141"/>
    </row>
    <row r="53" spans="1:31" ht="11.25" hidden="1">
      <c r="B53" s="141"/>
      <c r="L53" s="141"/>
    </row>
    <row r="54" spans="1:31" ht="11.25" hidden="1">
      <c r="B54" s="141"/>
      <c r="L54" s="141"/>
    </row>
    <row r="55" spans="1:31" ht="11.25" hidden="1">
      <c r="B55" s="141"/>
      <c r="L55" s="141"/>
    </row>
    <row r="56" spans="1:31" ht="11.25" hidden="1">
      <c r="B56" s="141"/>
      <c r="L56" s="141"/>
    </row>
    <row r="57" spans="1:31" ht="11.25" hidden="1">
      <c r="B57" s="141"/>
      <c r="L57" s="141"/>
    </row>
    <row r="58" spans="1:31" ht="11.25" hidden="1">
      <c r="B58" s="141"/>
      <c r="L58" s="141"/>
    </row>
    <row r="59" spans="1:31" ht="11.25" hidden="1">
      <c r="B59" s="141"/>
      <c r="L59" s="141"/>
    </row>
    <row r="60" spans="1:31" ht="11.25" hidden="1">
      <c r="B60" s="141"/>
      <c r="L60" s="141"/>
    </row>
    <row r="61" spans="1:31" s="151" customFormat="1" ht="12.75" hidden="1">
      <c r="A61" s="147"/>
      <c r="B61" s="148"/>
      <c r="C61" s="147"/>
      <c r="D61" s="179" t="s">
        <v>52</v>
      </c>
      <c r="E61" s="180"/>
      <c r="F61" s="181" t="s">
        <v>53</v>
      </c>
      <c r="G61" s="179" t="s">
        <v>52</v>
      </c>
      <c r="H61" s="180"/>
      <c r="I61" s="180"/>
      <c r="J61" s="182" t="s">
        <v>53</v>
      </c>
      <c r="K61" s="180"/>
      <c r="L61" s="150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</row>
    <row r="62" spans="1:31" ht="11.25" hidden="1">
      <c r="B62" s="141"/>
      <c r="L62" s="141"/>
    </row>
    <row r="63" spans="1:31" ht="11.25" hidden="1">
      <c r="B63" s="141"/>
      <c r="L63" s="141"/>
    </row>
    <row r="64" spans="1:31" ht="11.25" hidden="1">
      <c r="B64" s="141"/>
      <c r="L64" s="141"/>
    </row>
    <row r="65" spans="1:31" s="151" customFormat="1" ht="12.75" hidden="1">
      <c r="A65" s="147"/>
      <c r="B65" s="148"/>
      <c r="C65" s="147"/>
      <c r="D65" s="177" t="s">
        <v>54</v>
      </c>
      <c r="E65" s="183"/>
      <c r="F65" s="183"/>
      <c r="G65" s="177" t="s">
        <v>55</v>
      </c>
      <c r="H65" s="183"/>
      <c r="I65" s="183"/>
      <c r="J65" s="183"/>
      <c r="K65" s="183"/>
      <c r="L65" s="150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</row>
    <row r="66" spans="1:31" ht="11.25" hidden="1">
      <c r="B66" s="141"/>
      <c r="L66" s="141"/>
    </row>
    <row r="67" spans="1:31" ht="11.25" hidden="1">
      <c r="B67" s="141"/>
      <c r="L67" s="141"/>
    </row>
    <row r="68" spans="1:31" ht="11.25" hidden="1">
      <c r="B68" s="141"/>
      <c r="L68" s="141"/>
    </row>
    <row r="69" spans="1:31" ht="11.25" hidden="1">
      <c r="B69" s="141"/>
      <c r="L69" s="141"/>
    </row>
    <row r="70" spans="1:31" ht="11.25" hidden="1">
      <c r="B70" s="141"/>
      <c r="L70" s="141"/>
    </row>
    <row r="71" spans="1:31" ht="11.25" hidden="1">
      <c r="B71" s="141"/>
      <c r="L71" s="141"/>
    </row>
    <row r="72" spans="1:31" ht="11.25" hidden="1">
      <c r="B72" s="141"/>
      <c r="L72" s="141"/>
    </row>
    <row r="73" spans="1:31" ht="11.25" hidden="1">
      <c r="B73" s="141"/>
      <c r="L73" s="141"/>
    </row>
    <row r="74" spans="1:31" ht="11.25" hidden="1">
      <c r="B74" s="141"/>
      <c r="L74" s="141"/>
    </row>
    <row r="75" spans="1:31" ht="11.25" hidden="1">
      <c r="B75" s="141"/>
      <c r="L75" s="141"/>
    </row>
    <row r="76" spans="1:31" s="151" customFormat="1" ht="12.75" hidden="1">
      <c r="A76" s="147"/>
      <c r="B76" s="148"/>
      <c r="C76" s="147"/>
      <c r="D76" s="179" t="s">
        <v>52</v>
      </c>
      <c r="E76" s="180"/>
      <c r="F76" s="181" t="s">
        <v>53</v>
      </c>
      <c r="G76" s="179" t="s">
        <v>52</v>
      </c>
      <c r="H76" s="180"/>
      <c r="I76" s="180"/>
      <c r="J76" s="182" t="s">
        <v>53</v>
      </c>
      <c r="K76" s="180"/>
      <c r="L76" s="150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</row>
    <row r="77" spans="1:31" s="151" customFormat="1" ht="14.45" hidden="1" customHeight="1">
      <c r="A77" s="14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150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</row>
    <row r="78" spans="1:31" ht="11.25" hidden="1"/>
    <row r="79" spans="1:31" ht="11.25" hidden="1"/>
    <row r="80" spans="1:31" ht="11.25" hidden="1"/>
    <row r="81" spans="1:31" s="151" customFormat="1" ht="6.95" customHeight="1">
      <c r="A81" s="14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150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</row>
    <row r="82" spans="1:31" s="151" customFormat="1" ht="24.95" customHeight="1">
      <c r="A82" s="147"/>
      <c r="B82" s="148"/>
      <c r="C82" s="142" t="s">
        <v>142</v>
      </c>
      <c r="D82" s="147"/>
      <c r="E82" s="147"/>
      <c r="F82" s="147"/>
      <c r="G82" s="147"/>
      <c r="H82" s="147"/>
      <c r="I82" s="147"/>
      <c r="J82" s="147"/>
      <c r="K82" s="147"/>
      <c r="L82" s="150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31" s="151" customFormat="1" ht="6.95" customHeight="1">
      <c r="A83" s="147"/>
      <c r="B83" s="148"/>
      <c r="C83" s="147"/>
      <c r="D83" s="147"/>
      <c r="E83" s="147"/>
      <c r="F83" s="147"/>
      <c r="G83" s="147"/>
      <c r="H83" s="147"/>
      <c r="I83" s="147"/>
      <c r="J83" s="147"/>
      <c r="K83" s="147"/>
      <c r="L83" s="150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</row>
    <row r="84" spans="1:31" s="151" customFormat="1" ht="12" customHeight="1">
      <c r="A84" s="147"/>
      <c r="B84" s="148"/>
      <c r="C84" s="144" t="s">
        <v>16</v>
      </c>
      <c r="D84" s="147"/>
      <c r="E84" s="147"/>
      <c r="F84" s="147"/>
      <c r="G84" s="147"/>
      <c r="H84" s="147"/>
      <c r="I84" s="147"/>
      <c r="J84" s="147"/>
      <c r="K84" s="147"/>
      <c r="L84" s="150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</row>
    <row r="85" spans="1:31" s="151" customFormat="1" ht="16.5" customHeight="1">
      <c r="A85" s="147"/>
      <c r="B85" s="148"/>
      <c r="C85" s="147"/>
      <c r="D85" s="147"/>
      <c r="E85" s="145" t="str">
        <f>E7</f>
        <v>Rekonstrukce měnírny Sad Boženy Němcové</v>
      </c>
      <c r="F85" s="146"/>
      <c r="G85" s="146"/>
      <c r="H85" s="146"/>
      <c r="I85" s="147"/>
      <c r="J85" s="147"/>
      <c r="K85" s="147"/>
      <c r="L85" s="150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</row>
    <row r="86" spans="1:31" ht="12" customHeight="1">
      <c r="B86" s="141"/>
      <c r="C86" s="144" t="s">
        <v>138</v>
      </c>
      <c r="L86" s="141"/>
    </row>
    <row r="87" spans="1:31" s="151" customFormat="1" ht="16.5" customHeight="1">
      <c r="A87" s="147"/>
      <c r="B87" s="148"/>
      <c r="C87" s="147"/>
      <c r="D87" s="147"/>
      <c r="E87" s="145" t="s">
        <v>139</v>
      </c>
      <c r="F87" s="149"/>
      <c r="G87" s="149"/>
      <c r="H87" s="149"/>
      <c r="I87" s="147"/>
      <c r="J87" s="147"/>
      <c r="K87" s="147"/>
      <c r="L87" s="150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</row>
    <row r="88" spans="1:31" s="151" customFormat="1" ht="12" customHeight="1">
      <c r="A88" s="147"/>
      <c r="B88" s="148"/>
      <c r="C88" s="144" t="s">
        <v>140</v>
      </c>
      <c r="D88" s="147"/>
      <c r="E88" s="147"/>
      <c r="F88" s="147"/>
      <c r="G88" s="147"/>
      <c r="H88" s="147"/>
      <c r="I88" s="147"/>
      <c r="J88" s="147"/>
      <c r="K88" s="147"/>
      <c r="L88" s="150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</row>
    <row r="89" spans="1:31" s="151" customFormat="1" ht="30" customHeight="1">
      <c r="A89" s="147"/>
      <c r="B89" s="148"/>
      <c r="C89" s="147"/>
      <c r="D89" s="147"/>
      <c r="E89" s="152" t="str">
        <f>E11</f>
        <v>05 - DSO 01.2 - VZDUCHOTECHNIKA - započitatelné náklady</v>
      </c>
      <c r="F89" s="149"/>
      <c r="G89" s="149"/>
      <c r="H89" s="149"/>
      <c r="I89" s="147"/>
      <c r="J89" s="147"/>
      <c r="K89" s="147"/>
      <c r="L89" s="150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</row>
    <row r="90" spans="1:31" s="151" customFormat="1" ht="6.95" customHeight="1">
      <c r="A90" s="147"/>
      <c r="B90" s="148"/>
      <c r="C90" s="147"/>
      <c r="D90" s="147"/>
      <c r="E90" s="147"/>
      <c r="F90" s="147"/>
      <c r="G90" s="147"/>
      <c r="H90" s="147"/>
      <c r="I90" s="147"/>
      <c r="J90" s="147"/>
      <c r="K90" s="147"/>
      <c r="L90" s="150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</row>
    <row r="91" spans="1:31" s="151" customFormat="1" ht="12" customHeight="1">
      <c r="A91" s="147"/>
      <c r="B91" s="148"/>
      <c r="C91" s="144" t="s">
        <v>20</v>
      </c>
      <c r="D91" s="147"/>
      <c r="E91" s="147"/>
      <c r="F91" s="153" t="str">
        <f>F14</f>
        <v xml:space="preserve"> </v>
      </c>
      <c r="G91" s="147"/>
      <c r="H91" s="147"/>
      <c r="I91" s="144" t="s">
        <v>22</v>
      </c>
      <c r="J91" s="154" t="str">
        <f>IF(J14="","",J14)</f>
        <v>30. 6. 2020</v>
      </c>
      <c r="K91" s="147"/>
      <c r="L91" s="150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</row>
    <row r="92" spans="1:31" s="151" customFormat="1" ht="6.95" customHeight="1">
      <c r="A92" s="147"/>
      <c r="B92" s="148"/>
      <c r="C92" s="147"/>
      <c r="D92" s="147"/>
      <c r="E92" s="147"/>
      <c r="F92" s="147"/>
      <c r="G92" s="147"/>
      <c r="H92" s="147"/>
      <c r="I92" s="147"/>
      <c r="J92" s="147"/>
      <c r="K92" s="147"/>
      <c r="L92" s="150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</row>
    <row r="93" spans="1:31" s="151" customFormat="1" ht="15.2" customHeight="1">
      <c r="A93" s="147"/>
      <c r="B93" s="148"/>
      <c r="C93" s="144" t="s">
        <v>24</v>
      </c>
      <c r="D93" s="147"/>
      <c r="E93" s="147"/>
      <c r="F93" s="153" t="str">
        <f>E17</f>
        <v>Dopravní podnik Ostrava a.s.</v>
      </c>
      <c r="G93" s="147"/>
      <c r="H93" s="147"/>
      <c r="I93" s="144" t="s">
        <v>30</v>
      </c>
      <c r="J93" s="188" t="str">
        <f>E23</f>
        <v>Ing. Jaromír Ferdian</v>
      </c>
      <c r="K93" s="147"/>
      <c r="L93" s="150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</row>
    <row r="94" spans="1:31" s="151" customFormat="1" ht="15.2" customHeight="1">
      <c r="A94" s="147"/>
      <c r="B94" s="148"/>
      <c r="C94" s="144" t="s">
        <v>28</v>
      </c>
      <c r="D94" s="147"/>
      <c r="E94" s="147"/>
      <c r="F94" s="153" t="str">
        <f>IF(E20="","",E20)</f>
        <v>Vyplň údaj</v>
      </c>
      <c r="G94" s="147"/>
      <c r="H94" s="147"/>
      <c r="I94" s="144" t="s">
        <v>33</v>
      </c>
      <c r="J94" s="188" t="str">
        <f>E26</f>
        <v xml:space="preserve"> </v>
      </c>
      <c r="K94" s="147"/>
      <c r="L94" s="150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</row>
    <row r="95" spans="1:31" s="151" customFormat="1" ht="10.35" customHeight="1">
      <c r="A95" s="147"/>
      <c r="B95" s="148"/>
      <c r="C95" s="147"/>
      <c r="D95" s="147"/>
      <c r="E95" s="147"/>
      <c r="F95" s="147"/>
      <c r="G95" s="147"/>
      <c r="H95" s="147"/>
      <c r="I95" s="147"/>
      <c r="J95" s="147"/>
      <c r="K95" s="147"/>
      <c r="L95" s="150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</row>
    <row r="96" spans="1:31" s="151" customFormat="1" ht="29.25" customHeight="1">
      <c r="A96" s="147"/>
      <c r="B96" s="148"/>
      <c r="C96" s="189" t="s">
        <v>143</v>
      </c>
      <c r="D96" s="170"/>
      <c r="E96" s="170"/>
      <c r="F96" s="170"/>
      <c r="G96" s="170"/>
      <c r="H96" s="170"/>
      <c r="I96" s="170"/>
      <c r="J96" s="190" t="s">
        <v>144</v>
      </c>
      <c r="K96" s="170"/>
      <c r="L96" s="150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</row>
    <row r="97" spans="1:47" s="151" customFormat="1" ht="10.35" customHeight="1">
      <c r="A97" s="147"/>
      <c r="B97" s="148"/>
      <c r="C97" s="147"/>
      <c r="D97" s="147"/>
      <c r="E97" s="147"/>
      <c r="F97" s="147"/>
      <c r="G97" s="147"/>
      <c r="H97" s="147"/>
      <c r="I97" s="147"/>
      <c r="J97" s="147"/>
      <c r="K97" s="147"/>
      <c r="L97" s="150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</row>
    <row r="98" spans="1:47" s="151" customFormat="1" ht="22.9" customHeight="1">
      <c r="A98" s="147"/>
      <c r="B98" s="148"/>
      <c r="C98" s="191" t="s">
        <v>145</v>
      </c>
      <c r="D98" s="147"/>
      <c r="E98" s="147"/>
      <c r="F98" s="147"/>
      <c r="G98" s="147"/>
      <c r="H98" s="147"/>
      <c r="I98" s="147"/>
      <c r="J98" s="165">
        <f>J125</f>
        <v>0</v>
      </c>
      <c r="K98" s="147"/>
      <c r="L98" s="150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U98" s="138" t="s">
        <v>146</v>
      </c>
    </row>
    <row r="99" spans="1:47" s="192" customFormat="1" ht="24.95" customHeight="1">
      <c r="B99" s="193"/>
      <c r="D99" s="194" t="s">
        <v>156</v>
      </c>
      <c r="E99" s="195"/>
      <c r="F99" s="195"/>
      <c r="G99" s="195"/>
      <c r="H99" s="195"/>
      <c r="I99" s="195"/>
      <c r="J99" s="196">
        <f>J126</f>
        <v>0</v>
      </c>
      <c r="L99" s="193"/>
    </row>
    <row r="100" spans="1:47" s="197" customFormat="1" ht="19.899999999999999" customHeight="1">
      <c r="B100" s="198"/>
      <c r="D100" s="199" t="s">
        <v>1802</v>
      </c>
      <c r="E100" s="200"/>
      <c r="F100" s="200"/>
      <c r="G100" s="200"/>
      <c r="H100" s="200"/>
      <c r="I100" s="200"/>
      <c r="J100" s="201">
        <f>J127</f>
        <v>0</v>
      </c>
      <c r="L100" s="198"/>
    </row>
    <row r="101" spans="1:47" s="197" customFormat="1" ht="19.899999999999999" customHeight="1">
      <c r="B101" s="198"/>
      <c r="D101" s="199" t="s">
        <v>1803</v>
      </c>
      <c r="E101" s="200"/>
      <c r="F101" s="200"/>
      <c r="G101" s="200"/>
      <c r="H101" s="200"/>
      <c r="I101" s="200"/>
      <c r="J101" s="201">
        <f>J132</f>
        <v>0</v>
      </c>
      <c r="L101" s="198"/>
    </row>
    <row r="102" spans="1:47" s="197" customFormat="1" ht="19.899999999999999" customHeight="1">
      <c r="B102" s="198"/>
      <c r="D102" s="199" t="s">
        <v>1804</v>
      </c>
      <c r="E102" s="200"/>
      <c r="F102" s="200"/>
      <c r="G102" s="200"/>
      <c r="H102" s="200"/>
      <c r="I102" s="200"/>
      <c r="J102" s="201">
        <f>J136</f>
        <v>0</v>
      </c>
      <c r="L102" s="198"/>
    </row>
    <row r="103" spans="1:47" s="197" customFormat="1" ht="19.899999999999999" customHeight="1">
      <c r="B103" s="198"/>
      <c r="D103" s="199" t="s">
        <v>1805</v>
      </c>
      <c r="E103" s="200"/>
      <c r="F103" s="200"/>
      <c r="G103" s="200"/>
      <c r="H103" s="200"/>
      <c r="I103" s="200"/>
      <c r="J103" s="201">
        <f>J141</f>
        <v>0</v>
      </c>
      <c r="L103" s="198"/>
    </row>
    <row r="104" spans="1:47" s="151" customFormat="1" ht="21.75" customHeight="1">
      <c r="A104" s="147"/>
      <c r="B104" s="148"/>
      <c r="C104" s="147"/>
      <c r="D104" s="147"/>
      <c r="E104" s="147"/>
      <c r="F104" s="147"/>
      <c r="G104" s="147"/>
      <c r="H104" s="147"/>
      <c r="I104" s="147"/>
      <c r="J104" s="147"/>
      <c r="K104" s="147"/>
      <c r="L104" s="150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</row>
    <row r="105" spans="1:47" s="151" customFormat="1" ht="6.95" customHeight="1">
      <c r="A105" s="147"/>
      <c r="B105" s="184"/>
      <c r="C105" s="185"/>
      <c r="D105" s="185"/>
      <c r="E105" s="185"/>
      <c r="F105" s="185"/>
      <c r="G105" s="185"/>
      <c r="H105" s="185"/>
      <c r="I105" s="185"/>
      <c r="J105" s="185"/>
      <c r="K105" s="185"/>
      <c r="L105" s="150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</row>
    <row r="109" spans="1:47" s="151" customFormat="1" ht="6.95" customHeight="1">
      <c r="A109" s="147"/>
      <c r="B109" s="186"/>
      <c r="C109" s="187"/>
      <c r="D109" s="187"/>
      <c r="E109" s="187"/>
      <c r="F109" s="187"/>
      <c r="G109" s="187"/>
      <c r="H109" s="187"/>
      <c r="I109" s="187"/>
      <c r="J109" s="187"/>
      <c r="K109" s="187"/>
      <c r="L109" s="150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</row>
    <row r="110" spans="1:47" s="151" customFormat="1" ht="24.95" customHeight="1">
      <c r="A110" s="147"/>
      <c r="B110" s="148"/>
      <c r="C110" s="142" t="s">
        <v>172</v>
      </c>
      <c r="D110" s="147"/>
      <c r="E110" s="147"/>
      <c r="F110" s="147"/>
      <c r="G110" s="147"/>
      <c r="H110" s="147"/>
      <c r="I110" s="147"/>
      <c r="J110" s="147"/>
      <c r="K110" s="147"/>
      <c r="L110" s="150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</row>
    <row r="111" spans="1:47" s="151" customFormat="1" ht="6.95" customHeight="1">
      <c r="A111" s="147"/>
      <c r="B111" s="148"/>
      <c r="C111" s="147"/>
      <c r="D111" s="147"/>
      <c r="E111" s="147"/>
      <c r="F111" s="147"/>
      <c r="G111" s="147"/>
      <c r="H111" s="147"/>
      <c r="I111" s="147"/>
      <c r="J111" s="147"/>
      <c r="K111" s="147"/>
      <c r="L111" s="150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</row>
    <row r="112" spans="1:47" s="151" customFormat="1" ht="12" customHeight="1">
      <c r="A112" s="147"/>
      <c r="B112" s="148"/>
      <c r="C112" s="144" t="s">
        <v>16</v>
      </c>
      <c r="D112" s="147"/>
      <c r="E112" s="147"/>
      <c r="F112" s="147"/>
      <c r="G112" s="147"/>
      <c r="H112" s="147"/>
      <c r="I112" s="147"/>
      <c r="J112" s="147"/>
      <c r="K112" s="147"/>
      <c r="L112" s="150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</row>
    <row r="113" spans="1:65" s="151" customFormat="1" ht="16.5" customHeight="1">
      <c r="A113" s="147"/>
      <c r="B113" s="148"/>
      <c r="C113" s="147"/>
      <c r="D113" s="147"/>
      <c r="E113" s="145" t="str">
        <f>E7</f>
        <v>Rekonstrukce měnírny Sad Boženy Němcové</v>
      </c>
      <c r="F113" s="146"/>
      <c r="G113" s="146"/>
      <c r="H113" s="146"/>
      <c r="I113" s="147"/>
      <c r="J113" s="147"/>
      <c r="K113" s="147"/>
      <c r="L113" s="150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</row>
    <row r="114" spans="1:65" ht="12" customHeight="1">
      <c r="B114" s="141"/>
      <c r="C114" s="144" t="s">
        <v>138</v>
      </c>
      <c r="L114" s="141"/>
    </row>
    <row r="115" spans="1:65" s="151" customFormat="1" ht="16.5" customHeight="1">
      <c r="A115" s="147"/>
      <c r="B115" s="148"/>
      <c r="C115" s="147"/>
      <c r="D115" s="147"/>
      <c r="E115" s="145" t="s">
        <v>139</v>
      </c>
      <c r="F115" s="149"/>
      <c r="G115" s="149"/>
      <c r="H115" s="149"/>
      <c r="I115" s="147"/>
      <c r="J115" s="147"/>
      <c r="K115" s="147"/>
      <c r="L115" s="150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</row>
    <row r="116" spans="1:65" s="151" customFormat="1" ht="12" customHeight="1">
      <c r="A116" s="147"/>
      <c r="B116" s="148"/>
      <c r="C116" s="144" t="s">
        <v>140</v>
      </c>
      <c r="D116" s="147"/>
      <c r="E116" s="147"/>
      <c r="F116" s="147"/>
      <c r="G116" s="147"/>
      <c r="H116" s="147"/>
      <c r="I116" s="147"/>
      <c r="J116" s="147"/>
      <c r="K116" s="147"/>
      <c r="L116" s="150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</row>
    <row r="117" spans="1:65" s="151" customFormat="1" ht="30" customHeight="1">
      <c r="A117" s="147"/>
      <c r="B117" s="148"/>
      <c r="C117" s="147"/>
      <c r="D117" s="147"/>
      <c r="E117" s="152" t="str">
        <f>E11</f>
        <v>05 - DSO 01.2 - VZDUCHOTECHNIKA - započitatelné náklady</v>
      </c>
      <c r="F117" s="149"/>
      <c r="G117" s="149"/>
      <c r="H117" s="149"/>
      <c r="I117" s="147"/>
      <c r="J117" s="147"/>
      <c r="K117" s="147"/>
      <c r="L117" s="150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</row>
    <row r="118" spans="1:65" s="151" customFormat="1" ht="6.95" customHeight="1">
      <c r="A118" s="147"/>
      <c r="B118" s="148"/>
      <c r="C118" s="147"/>
      <c r="D118" s="147"/>
      <c r="E118" s="147"/>
      <c r="F118" s="147"/>
      <c r="G118" s="147"/>
      <c r="H118" s="147"/>
      <c r="I118" s="147"/>
      <c r="J118" s="147"/>
      <c r="K118" s="147"/>
      <c r="L118" s="150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</row>
    <row r="119" spans="1:65" s="151" customFormat="1" ht="12" customHeight="1">
      <c r="A119" s="147"/>
      <c r="B119" s="148"/>
      <c r="C119" s="144" t="s">
        <v>20</v>
      </c>
      <c r="D119" s="147"/>
      <c r="E119" s="147"/>
      <c r="F119" s="153" t="str">
        <f>F14</f>
        <v xml:space="preserve"> </v>
      </c>
      <c r="G119" s="147"/>
      <c r="H119" s="147"/>
      <c r="I119" s="144" t="s">
        <v>22</v>
      </c>
      <c r="J119" s="154" t="str">
        <f>IF(J14="","",J14)</f>
        <v>30. 6. 2020</v>
      </c>
      <c r="K119" s="147"/>
      <c r="L119" s="150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</row>
    <row r="120" spans="1:65" s="151" customFormat="1" ht="6.95" customHeight="1">
      <c r="A120" s="147"/>
      <c r="B120" s="148"/>
      <c r="C120" s="147"/>
      <c r="D120" s="147"/>
      <c r="E120" s="147"/>
      <c r="F120" s="147"/>
      <c r="G120" s="147"/>
      <c r="H120" s="147"/>
      <c r="I120" s="147"/>
      <c r="J120" s="147"/>
      <c r="K120" s="147"/>
      <c r="L120" s="150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</row>
    <row r="121" spans="1:65" s="151" customFormat="1" ht="15.2" customHeight="1">
      <c r="A121" s="147"/>
      <c r="B121" s="148"/>
      <c r="C121" s="144" t="s">
        <v>24</v>
      </c>
      <c r="D121" s="147"/>
      <c r="E121" s="147"/>
      <c r="F121" s="153" t="str">
        <f>E17</f>
        <v>Dopravní podnik Ostrava a.s.</v>
      </c>
      <c r="G121" s="147"/>
      <c r="H121" s="147"/>
      <c r="I121" s="144" t="s">
        <v>30</v>
      </c>
      <c r="J121" s="188" t="str">
        <f>E23</f>
        <v>Ing. Jaromír Ferdian</v>
      </c>
      <c r="K121" s="147"/>
      <c r="L121" s="150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pans="1:65" s="151" customFormat="1" ht="15.2" customHeight="1">
      <c r="A122" s="147"/>
      <c r="B122" s="148"/>
      <c r="C122" s="144" t="s">
        <v>28</v>
      </c>
      <c r="D122" s="147"/>
      <c r="E122" s="147"/>
      <c r="F122" s="262" t="str">
        <f>IF(E20="","",E20)</f>
        <v>Vyplň údaj</v>
      </c>
      <c r="G122" s="147"/>
      <c r="H122" s="147"/>
      <c r="I122" s="144" t="s">
        <v>33</v>
      </c>
      <c r="J122" s="263" t="str">
        <f>E26</f>
        <v xml:space="preserve"> </v>
      </c>
      <c r="K122" s="147"/>
      <c r="L122" s="150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</row>
    <row r="123" spans="1:65" s="151" customFormat="1" ht="10.35" customHeight="1">
      <c r="A123" s="147"/>
      <c r="B123" s="148"/>
      <c r="C123" s="147"/>
      <c r="D123" s="147"/>
      <c r="E123" s="147"/>
      <c r="F123" s="147"/>
      <c r="G123" s="147"/>
      <c r="H123" s="147"/>
      <c r="I123" s="147"/>
      <c r="J123" s="147"/>
      <c r="K123" s="147"/>
      <c r="L123" s="150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</row>
    <row r="124" spans="1:65" s="212" customFormat="1" ht="29.25" customHeight="1">
      <c r="A124" s="202"/>
      <c r="B124" s="203"/>
      <c r="C124" s="204" t="s">
        <v>173</v>
      </c>
      <c r="D124" s="205" t="s">
        <v>62</v>
      </c>
      <c r="E124" s="205" t="s">
        <v>58</v>
      </c>
      <c r="F124" s="205" t="s">
        <v>59</v>
      </c>
      <c r="G124" s="205" t="s">
        <v>174</v>
      </c>
      <c r="H124" s="205" t="s">
        <v>175</v>
      </c>
      <c r="I124" s="205" t="s">
        <v>176</v>
      </c>
      <c r="J124" s="206" t="s">
        <v>144</v>
      </c>
      <c r="K124" s="207" t="s">
        <v>177</v>
      </c>
      <c r="L124" s="208"/>
      <c r="M124" s="209" t="s">
        <v>1</v>
      </c>
      <c r="N124" s="210" t="s">
        <v>41</v>
      </c>
      <c r="O124" s="210" t="s">
        <v>178</v>
      </c>
      <c r="P124" s="210" t="s">
        <v>179</v>
      </c>
      <c r="Q124" s="210" t="s">
        <v>180</v>
      </c>
      <c r="R124" s="210" t="s">
        <v>181</v>
      </c>
      <c r="S124" s="210" t="s">
        <v>182</v>
      </c>
      <c r="T124" s="211" t="s">
        <v>183</v>
      </c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</row>
    <row r="125" spans="1:65" s="151" customFormat="1" ht="22.9" customHeight="1">
      <c r="A125" s="147"/>
      <c r="B125" s="148"/>
      <c r="C125" s="213" t="s">
        <v>184</v>
      </c>
      <c r="D125" s="147"/>
      <c r="E125" s="147"/>
      <c r="F125" s="147"/>
      <c r="G125" s="147"/>
      <c r="H125" s="147"/>
      <c r="I125" s="147"/>
      <c r="J125" s="214">
        <f>BK125</f>
        <v>0</v>
      </c>
      <c r="K125" s="147"/>
      <c r="L125" s="148"/>
      <c r="M125" s="215"/>
      <c r="N125" s="216"/>
      <c r="O125" s="163"/>
      <c r="P125" s="217">
        <f>P126</f>
        <v>0</v>
      </c>
      <c r="Q125" s="163"/>
      <c r="R125" s="217">
        <f>R126</f>
        <v>0</v>
      </c>
      <c r="S125" s="163"/>
      <c r="T125" s="218">
        <f>T126</f>
        <v>0</v>
      </c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T125" s="138" t="s">
        <v>76</v>
      </c>
      <c r="AU125" s="138" t="s">
        <v>146</v>
      </c>
      <c r="BK125" s="219">
        <f>BK126</f>
        <v>0</v>
      </c>
    </row>
    <row r="126" spans="1:65" s="220" customFormat="1" ht="25.9" customHeight="1">
      <c r="B126" s="221"/>
      <c r="D126" s="222" t="s">
        <v>76</v>
      </c>
      <c r="E126" s="223" t="s">
        <v>722</v>
      </c>
      <c r="F126" s="223" t="s">
        <v>723</v>
      </c>
      <c r="J126" s="224">
        <f>BK126</f>
        <v>0</v>
      </c>
      <c r="L126" s="221"/>
      <c r="M126" s="225"/>
      <c r="N126" s="226"/>
      <c r="O126" s="226"/>
      <c r="P126" s="227">
        <f>P127+P132+P136+P141</f>
        <v>0</v>
      </c>
      <c r="Q126" s="226"/>
      <c r="R126" s="227">
        <f>R127+R132+R136+R141</f>
        <v>0</v>
      </c>
      <c r="S126" s="226"/>
      <c r="T126" s="228">
        <f>T127+T132+T136+T141</f>
        <v>0</v>
      </c>
      <c r="AR126" s="222" t="s">
        <v>86</v>
      </c>
      <c r="AT126" s="229" t="s">
        <v>76</v>
      </c>
      <c r="AU126" s="229" t="s">
        <v>77</v>
      </c>
      <c r="AY126" s="222" t="s">
        <v>187</v>
      </c>
      <c r="BK126" s="230">
        <f>BK127+BK132+BK136+BK141</f>
        <v>0</v>
      </c>
    </row>
    <row r="127" spans="1:65" s="220" customFormat="1" ht="22.9" customHeight="1">
      <c r="B127" s="221"/>
      <c r="D127" s="222" t="s">
        <v>76</v>
      </c>
      <c r="E127" s="231" t="s">
        <v>1806</v>
      </c>
      <c r="F127" s="231" t="s">
        <v>1807</v>
      </c>
      <c r="J127" s="232">
        <f>BK127</f>
        <v>0</v>
      </c>
      <c r="L127" s="221"/>
      <c r="M127" s="225"/>
      <c r="N127" s="226"/>
      <c r="O127" s="226"/>
      <c r="P127" s="227">
        <f>SUM(P128:P131)</f>
        <v>0</v>
      </c>
      <c r="Q127" s="226"/>
      <c r="R127" s="227">
        <f>SUM(R128:R131)</f>
        <v>0</v>
      </c>
      <c r="S127" s="226"/>
      <c r="T127" s="228">
        <f>SUM(T128:T131)</f>
        <v>0</v>
      </c>
      <c r="AR127" s="222" t="s">
        <v>84</v>
      </c>
      <c r="AT127" s="229" t="s">
        <v>76</v>
      </c>
      <c r="AU127" s="229" t="s">
        <v>84</v>
      </c>
      <c r="AY127" s="222" t="s">
        <v>187</v>
      </c>
      <c r="BK127" s="230">
        <f>SUM(BK128:BK131)</f>
        <v>0</v>
      </c>
    </row>
    <row r="128" spans="1:65" s="151" customFormat="1" ht="16.5" customHeight="1">
      <c r="A128" s="147"/>
      <c r="B128" s="148"/>
      <c r="C128" s="233" t="s">
        <v>84</v>
      </c>
      <c r="D128" s="233" t="s">
        <v>189</v>
      </c>
      <c r="E128" s="234" t="s">
        <v>1808</v>
      </c>
      <c r="F128" s="235" t="s">
        <v>1809</v>
      </c>
      <c r="G128" s="236" t="s">
        <v>1810</v>
      </c>
      <c r="H128" s="237">
        <v>6</v>
      </c>
      <c r="I128" s="88"/>
      <c r="J128" s="238">
        <f>ROUND(I128*H128,2)</f>
        <v>0</v>
      </c>
      <c r="K128" s="239"/>
      <c r="L128" s="148"/>
      <c r="M128" s="240" t="s">
        <v>1</v>
      </c>
      <c r="N128" s="241" t="s">
        <v>42</v>
      </c>
      <c r="O128" s="242"/>
      <c r="P128" s="243">
        <f>O128*H128</f>
        <v>0</v>
      </c>
      <c r="Q128" s="243">
        <v>0</v>
      </c>
      <c r="R128" s="243">
        <f>Q128*H128</f>
        <v>0</v>
      </c>
      <c r="S128" s="243">
        <v>0</v>
      </c>
      <c r="T128" s="244">
        <f>S128*H128</f>
        <v>0</v>
      </c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R128" s="245" t="s">
        <v>193</v>
      </c>
      <c r="AT128" s="245" t="s">
        <v>189</v>
      </c>
      <c r="AU128" s="245" t="s">
        <v>86</v>
      </c>
      <c r="AY128" s="138" t="s">
        <v>187</v>
      </c>
      <c r="BE128" s="246">
        <f>IF(N128="základní",J128,0)</f>
        <v>0</v>
      </c>
      <c r="BF128" s="246">
        <f>IF(N128="snížená",J128,0)</f>
        <v>0</v>
      </c>
      <c r="BG128" s="246">
        <f>IF(N128="zákl. přenesená",J128,0)</f>
        <v>0</v>
      </c>
      <c r="BH128" s="246">
        <f>IF(N128="sníž. přenesená",J128,0)</f>
        <v>0</v>
      </c>
      <c r="BI128" s="246">
        <f>IF(N128="nulová",J128,0)</f>
        <v>0</v>
      </c>
      <c r="BJ128" s="138" t="s">
        <v>84</v>
      </c>
      <c r="BK128" s="246">
        <f>ROUND(I128*H128,2)</f>
        <v>0</v>
      </c>
      <c r="BL128" s="138" t="s">
        <v>193</v>
      </c>
      <c r="BM128" s="245" t="s">
        <v>86</v>
      </c>
    </row>
    <row r="129" spans="1:65" s="151" customFormat="1" ht="16.5" customHeight="1">
      <c r="A129" s="147"/>
      <c r="B129" s="148"/>
      <c r="C129" s="233" t="s">
        <v>86</v>
      </c>
      <c r="D129" s="233" t="s">
        <v>189</v>
      </c>
      <c r="E129" s="234" t="s">
        <v>1811</v>
      </c>
      <c r="F129" s="235" t="s">
        <v>1812</v>
      </c>
      <c r="G129" s="236" t="s">
        <v>1810</v>
      </c>
      <c r="H129" s="237">
        <v>6</v>
      </c>
      <c r="I129" s="88"/>
      <c r="J129" s="238">
        <f>ROUND(I129*H129,2)</f>
        <v>0</v>
      </c>
      <c r="K129" s="239"/>
      <c r="L129" s="148"/>
      <c r="M129" s="240" t="s">
        <v>1</v>
      </c>
      <c r="N129" s="241" t="s">
        <v>42</v>
      </c>
      <c r="O129" s="242"/>
      <c r="P129" s="243">
        <f>O129*H129</f>
        <v>0</v>
      </c>
      <c r="Q129" s="243">
        <v>0</v>
      </c>
      <c r="R129" s="243">
        <f>Q129*H129</f>
        <v>0</v>
      </c>
      <c r="S129" s="243">
        <v>0</v>
      </c>
      <c r="T129" s="244">
        <f>S129*H129</f>
        <v>0</v>
      </c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R129" s="245" t="s">
        <v>193</v>
      </c>
      <c r="AT129" s="245" t="s">
        <v>189</v>
      </c>
      <c r="AU129" s="245" t="s">
        <v>86</v>
      </c>
      <c r="AY129" s="138" t="s">
        <v>187</v>
      </c>
      <c r="BE129" s="246">
        <f>IF(N129="základní",J129,0)</f>
        <v>0</v>
      </c>
      <c r="BF129" s="246">
        <f>IF(N129="snížená",J129,0)</f>
        <v>0</v>
      </c>
      <c r="BG129" s="246">
        <f>IF(N129="zákl. přenesená",J129,0)</f>
        <v>0</v>
      </c>
      <c r="BH129" s="246">
        <f>IF(N129="sníž. přenesená",J129,0)</f>
        <v>0</v>
      </c>
      <c r="BI129" s="246">
        <f>IF(N129="nulová",J129,0)</f>
        <v>0</v>
      </c>
      <c r="BJ129" s="138" t="s">
        <v>84</v>
      </c>
      <c r="BK129" s="246">
        <f>ROUND(I129*H129,2)</f>
        <v>0</v>
      </c>
      <c r="BL129" s="138" t="s">
        <v>193</v>
      </c>
      <c r="BM129" s="245" t="s">
        <v>193</v>
      </c>
    </row>
    <row r="130" spans="1:65" s="151" customFormat="1" ht="16.5" customHeight="1">
      <c r="A130" s="147"/>
      <c r="B130" s="148"/>
      <c r="C130" s="233" t="s">
        <v>199</v>
      </c>
      <c r="D130" s="233" t="s">
        <v>189</v>
      </c>
      <c r="E130" s="234" t="s">
        <v>1813</v>
      </c>
      <c r="F130" s="235" t="s">
        <v>1814</v>
      </c>
      <c r="G130" s="236" t="s">
        <v>1810</v>
      </c>
      <c r="H130" s="237">
        <v>1</v>
      </c>
      <c r="I130" s="88"/>
      <c r="J130" s="238">
        <f>ROUND(I130*H130,2)</f>
        <v>0</v>
      </c>
      <c r="K130" s="239"/>
      <c r="L130" s="148"/>
      <c r="M130" s="240" t="s">
        <v>1</v>
      </c>
      <c r="N130" s="241" t="s">
        <v>42</v>
      </c>
      <c r="O130" s="242"/>
      <c r="P130" s="243">
        <f>O130*H130</f>
        <v>0</v>
      </c>
      <c r="Q130" s="243">
        <v>0</v>
      </c>
      <c r="R130" s="243">
        <f>Q130*H130</f>
        <v>0</v>
      </c>
      <c r="S130" s="243">
        <v>0</v>
      </c>
      <c r="T130" s="244">
        <f>S130*H130</f>
        <v>0</v>
      </c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R130" s="245" t="s">
        <v>193</v>
      </c>
      <c r="AT130" s="245" t="s">
        <v>189</v>
      </c>
      <c r="AU130" s="245" t="s">
        <v>86</v>
      </c>
      <c r="AY130" s="138" t="s">
        <v>187</v>
      </c>
      <c r="BE130" s="246">
        <f>IF(N130="základní",J130,0)</f>
        <v>0</v>
      </c>
      <c r="BF130" s="246">
        <f>IF(N130="snížená",J130,0)</f>
        <v>0</v>
      </c>
      <c r="BG130" s="246">
        <f>IF(N130="zákl. přenesená",J130,0)</f>
        <v>0</v>
      </c>
      <c r="BH130" s="246">
        <f>IF(N130="sníž. přenesená",J130,0)</f>
        <v>0</v>
      </c>
      <c r="BI130" s="246">
        <f>IF(N130="nulová",J130,0)</f>
        <v>0</v>
      </c>
      <c r="BJ130" s="138" t="s">
        <v>84</v>
      </c>
      <c r="BK130" s="246">
        <f>ROUND(I130*H130,2)</f>
        <v>0</v>
      </c>
      <c r="BL130" s="138" t="s">
        <v>193</v>
      </c>
      <c r="BM130" s="245" t="s">
        <v>211</v>
      </c>
    </row>
    <row r="131" spans="1:65" s="151" customFormat="1" ht="16.5" customHeight="1">
      <c r="A131" s="147"/>
      <c r="B131" s="148"/>
      <c r="C131" s="233" t="s">
        <v>193</v>
      </c>
      <c r="D131" s="233" t="s">
        <v>189</v>
      </c>
      <c r="E131" s="234" t="s">
        <v>1815</v>
      </c>
      <c r="F131" s="235" t="s">
        <v>1816</v>
      </c>
      <c r="G131" s="236" t="s">
        <v>1817</v>
      </c>
      <c r="H131" s="237">
        <v>15</v>
      </c>
      <c r="I131" s="88"/>
      <c r="J131" s="238">
        <f>ROUND(I131*H131,2)</f>
        <v>0</v>
      </c>
      <c r="K131" s="239"/>
      <c r="L131" s="148"/>
      <c r="M131" s="240" t="s">
        <v>1</v>
      </c>
      <c r="N131" s="241" t="s">
        <v>42</v>
      </c>
      <c r="O131" s="242"/>
      <c r="P131" s="243">
        <f>O131*H131</f>
        <v>0</v>
      </c>
      <c r="Q131" s="243">
        <v>0</v>
      </c>
      <c r="R131" s="243">
        <f>Q131*H131</f>
        <v>0</v>
      </c>
      <c r="S131" s="243">
        <v>0</v>
      </c>
      <c r="T131" s="244">
        <f>S131*H131</f>
        <v>0</v>
      </c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R131" s="245" t="s">
        <v>193</v>
      </c>
      <c r="AT131" s="245" t="s">
        <v>189</v>
      </c>
      <c r="AU131" s="245" t="s">
        <v>86</v>
      </c>
      <c r="AY131" s="138" t="s">
        <v>187</v>
      </c>
      <c r="BE131" s="246">
        <f>IF(N131="základní",J131,0)</f>
        <v>0</v>
      </c>
      <c r="BF131" s="246">
        <f>IF(N131="snížená",J131,0)</f>
        <v>0</v>
      </c>
      <c r="BG131" s="246">
        <f>IF(N131="zákl. přenesená",J131,0)</f>
        <v>0</v>
      </c>
      <c r="BH131" s="246">
        <f>IF(N131="sníž. přenesená",J131,0)</f>
        <v>0</v>
      </c>
      <c r="BI131" s="246">
        <f>IF(N131="nulová",J131,0)</f>
        <v>0</v>
      </c>
      <c r="BJ131" s="138" t="s">
        <v>84</v>
      </c>
      <c r="BK131" s="246">
        <f>ROUND(I131*H131,2)</f>
        <v>0</v>
      </c>
      <c r="BL131" s="138" t="s">
        <v>193</v>
      </c>
      <c r="BM131" s="245" t="s">
        <v>219</v>
      </c>
    </row>
    <row r="132" spans="1:65" s="220" customFormat="1" ht="22.9" customHeight="1">
      <c r="B132" s="221"/>
      <c r="D132" s="222" t="s">
        <v>76</v>
      </c>
      <c r="E132" s="231" t="s">
        <v>1818</v>
      </c>
      <c r="F132" s="231" t="s">
        <v>1819</v>
      </c>
      <c r="J132" s="232">
        <f>BK132</f>
        <v>0</v>
      </c>
      <c r="L132" s="221"/>
      <c r="M132" s="225"/>
      <c r="N132" s="226"/>
      <c r="O132" s="226"/>
      <c r="P132" s="227">
        <f>SUM(P133:P135)</f>
        <v>0</v>
      </c>
      <c r="Q132" s="226"/>
      <c r="R132" s="227">
        <f>SUM(R133:R135)</f>
        <v>0</v>
      </c>
      <c r="S132" s="226"/>
      <c r="T132" s="228">
        <f>SUM(T133:T135)</f>
        <v>0</v>
      </c>
      <c r="AR132" s="222" t="s">
        <v>84</v>
      </c>
      <c r="AT132" s="229" t="s">
        <v>76</v>
      </c>
      <c r="AU132" s="229" t="s">
        <v>84</v>
      </c>
      <c r="AY132" s="222" t="s">
        <v>187</v>
      </c>
      <c r="BK132" s="230">
        <f>SUM(BK133:BK135)</f>
        <v>0</v>
      </c>
    </row>
    <row r="133" spans="1:65" s="151" customFormat="1" ht="21.75" customHeight="1">
      <c r="A133" s="147"/>
      <c r="B133" s="148"/>
      <c r="C133" s="233" t="s">
        <v>207</v>
      </c>
      <c r="D133" s="233" t="s">
        <v>189</v>
      </c>
      <c r="E133" s="234" t="s">
        <v>1820</v>
      </c>
      <c r="F133" s="235" t="s">
        <v>1821</v>
      </c>
      <c r="G133" s="236" t="s">
        <v>1810</v>
      </c>
      <c r="H133" s="237">
        <v>1</v>
      </c>
      <c r="I133" s="88"/>
      <c r="J133" s="238">
        <f>ROUND(I133*H133,2)</f>
        <v>0</v>
      </c>
      <c r="K133" s="239"/>
      <c r="L133" s="148"/>
      <c r="M133" s="240" t="s">
        <v>1</v>
      </c>
      <c r="N133" s="241" t="s">
        <v>42</v>
      </c>
      <c r="O133" s="242"/>
      <c r="P133" s="243">
        <f>O133*H133</f>
        <v>0</v>
      </c>
      <c r="Q133" s="243">
        <v>0</v>
      </c>
      <c r="R133" s="243">
        <f>Q133*H133</f>
        <v>0</v>
      </c>
      <c r="S133" s="243">
        <v>0</v>
      </c>
      <c r="T133" s="244">
        <f>S133*H133</f>
        <v>0</v>
      </c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R133" s="245" t="s">
        <v>193</v>
      </c>
      <c r="AT133" s="245" t="s">
        <v>189</v>
      </c>
      <c r="AU133" s="245" t="s">
        <v>86</v>
      </c>
      <c r="AY133" s="138" t="s">
        <v>187</v>
      </c>
      <c r="BE133" s="246">
        <f>IF(N133="základní",J133,0)</f>
        <v>0</v>
      </c>
      <c r="BF133" s="246">
        <f>IF(N133="snížená",J133,0)</f>
        <v>0</v>
      </c>
      <c r="BG133" s="246">
        <f>IF(N133="zákl. přenesená",J133,0)</f>
        <v>0</v>
      </c>
      <c r="BH133" s="246">
        <f>IF(N133="sníž. přenesená",J133,0)</f>
        <v>0</v>
      </c>
      <c r="BI133" s="246">
        <f>IF(N133="nulová",J133,0)</f>
        <v>0</v>
      </c>
      <c r="BJ133" s="138" t="s">
        <v>84</v>
      </c>
      <c r="BK133" s="246">
        <f>ROUND(I133*H133,2)</f>
        <v>0</v>
      </c>
      <c r="BL133" s="138" t="s">
        <v>193</v>
      </c>
      <c r="BM133" s="245" t="s">
        <v>229</v>
      </c>
    </row>
    <row r="134" spans="1:65" s="151" customFormat="1" ht="21.75" customHeight="1">
      <c r="A134" s="147"/>
      <c r="B134" s="148"/>
      <c r="C134" s="233" t="s">
        <v>211</v>
      </c>
      <c r="D134" s="233" t="s">
        <v>189</v>
      </c>
      <c r="E134" s="234" t="s">
        <v>1822</v>
      </c>
      <c r="F134" s="235" t="s">
        <v>1823</v>
      </c>
      <c r="G134" s="236" t="s">
        <v>1810</v>
      </c>
      <c r="H134" s="237">
        <v>1</v>
      </c>
      <c r="I134" s="88"/>
      <c r="J134" s="238">
        <f>ROUND(I134*H134,2)</f>
        <v>0</v>
      </c>
      <c r="K134" s="239"/>
      <c r="L134" s="148"/>
      <c r="M134" s="240" t="s">
        <v>1</v>
      </c>
      <c r="N134" s="241" t="s">
        <v>42</v>
      </c>
      <c r="O134" s="242"/>
      <c r="P134" s="243">
        <f>O134*H134</f>
        <v>0</v>
      </c>
      <c r="Q134" s="243">
        <v>0</v>
      </c>
      <c r="R134" s="243">
        <f>Q134*H134</f>
        <v>0</v>
      </c>
      <c r="S134" s="243">
        <v>0</v>
      </c>
      <c r="T134" s="244">
        <f>S134*H134</f>
        <v>0</v>
      </c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R134" s="245" t="s">
        <v>193</v>
      </c>
      <c r="AT134" s="245" t="s">
        <v>189</v>
      </c>
      <c r="AU134" s="245" t="s">
        <v>86</v>
      </c>
      <c r="AY134" s="138" t="s">
        <v>187</v>
      </c>
      <c r="BE134" s="246">
        <f>IF(N134="základní",J134,0)</f>
        <v>0</v>
      </c>
      <c r="BF134" s="246">
        <f>IF(N134="snížená",J134,0)</f>
        <v>0</v>
      </c>
      <c r="BG134" s="246">
        <f>IF(N134="zákl. přenesená",J134,0)</f>
        <v>0</v>
      </c>
      <c r="BH134" s="246">
        <f>IF(N134="sníž. přenesená",J134,0)</f>
        <v>0</v>
      </c>
      <c r="BI134" s="246">
        <f>IF(N134="nulová",J134,0)</f>
        <v>0</v>
      </c>
      <c r="BJ134" s="138" t="s">
        <v>84</v>
      </c>
      <c r="BK134" s="246">
        <f>ROUND(I134*H134,2)</f>
        <v>0</v>
      </c>
      <c r="BL134" s="138" t="s">
        <v>193</v>
      </c>
      <c r="BM134" s="245" t="s">
        <v>237</v>
      </c>
    </row>
    <row r="135" spans="1:65" s="151" customFormat="1" ht="16.5" customHeight="1">
      <c r="A135" s="147"/>
      <c r="B135" s="148"/>
      <c r="C135" s="233" t="s">
        <v>215</v>
      </c>
      <c r="D135" s="233" t="s">
        <v>189</v>
      </c>
      <c r="E135" s="234" t="s">
        <v>1824</v>
      </c>
      <c r="F135" s="235" t="s">
        <v>1816</v>
      </c>
      <c r="G135" s="236" t="s">
        <v>1817</v>
      </c>
      <c r="H135" s="237">
        <v>5</v>
      </c>
      <c r="I135" s="88"/>
      <c r="J135" s="238">
        <f>ROUND(I135*H135,2)</f>
        <v>0</v>
      </c>
      <c r="K135" s="239"/>
      <c r="L135" s="148"/>
      <c r="M135" s="240" t="s">
        <v>1</v>
      </c>
      <c r="N135" s="241" t="s">
        <v>42</v>
      </c>
      <c r="O135" s="242"/>
      <c r="P135" s="243">
        <f>O135*H135</f>
        <v>0</v>
      </c>
      <c r="Q135" s="243">
        <v>0</v>
      </c>
      <c r="R135" s="243">
        <f>Q135*H135</f>
        <v>0</v>
      </c>
      <c r="S135" s="243">
        <v>0</v>
      </c>
      <c r="T135" s="244">
        <f>S135*H135</f>
        <v>0</v>
      </c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R135" s="245" t="s">
        <v>193</v>
      </c>
      <c r="AT135" s="245" t="s">
        <v>189</v>
      </c>
      <c r="AU135" s="245" t="s">
        <v>86</v>
      </c>
      <c r="AY135" s="138" t="s">
        <v>187</v>
      </c>
      <c r="BE135" s="246">
        <f>IF(N135="základní",J135,0)</f>
        <v>0</v>
      </c>
      <c r="BF135" s="246">
        <f>IF(N135="snížená",J135,0)</f>
        <v>0</v>
      </c>
      <c r="BG135" s="246">
        <f>IF(N135="zákl. přenesená",J135,0)</f>
        <v>0</v>
      </c>
      <c r="BH135" s="246">
        <f>IF(N135="sníž. přenesená",J135,0)</f>
        <v>0</v>
      </c>
      <c r="BI135" s="246">
        <f>IF(N135="nulová",J135,0)</f>
        <v>0</v>
      </c>
      <c r="BJ135" s="138" t="s">
        <v>84</v>
      </c>
      <c r="BK135" s="246">
        <f>ROUND(I135*H135,2)</f>
        <v>0</v>
      </c>
      <c r="BL135" s="138" t="s">
        <v>193</v>
      </c>
      <c r="BM135" s="245" t="s">
        <v>245</v>
      </c>
    </row>
    <row r="136" spans="1:65" s="220" customFormat="1" ht="22.9" customHeight="1">
      <c r="B136" s="221"/>
      <c r="D136" s="222" t="s">
        <v>76</v>
      </c>
      <c r="E136" s="231" t="s">
        <v>1825</v>
      </c>
      <c r="F136" s="231" t="s">
        <v>1826</v>
      </c>
      <c r="J136" s="232">
        <f>BK136</f>
        <v>0</v>
      </c>
      <c r="L136" s="221"/>
      <c r="M136" s="225"/>
      <c r="N136" s="226"/>
      <c r="O136" s="226"/>
      <c r="P136" s="227">
        <f>SUM(P137:P140)</f>
        <v>0</v>
      </c>
      <c r="Q136" s="226"/>
      <c r="R136" s="227">
        <f>SUM(R137:R140)</f>
        <v>0</v>
      </c>
      <c r="S136" s="226"/>
      <c r="T136" s="228">
        <f>SUM(T137:T140)</f>
        <v>0</v>
      </c>
      <c r="AR136" s="222" t="s">
        <v>84</v>
      </c>
      <c r="AT136" s="229" t="s">
        <v>76</v>
      </c>
      <c r="AU136" s="229" t="s">
        <v>84</v>
      </c>
      <c r="AY136" s="222" t="s">
        <v>187</v>
      </c>
      <c r="BK136" s="230">
        <f>SUM(BK137:BK140)</f>
        <v>0</v>
      </c>
    </row>
    <row r="137" spans="1:65" s="151" customFormat="1" ht="16.5" customHeight="1">
      <c r="A137" s="147"/>
      <c r="B137" s="148"/>
      <c r="C137" s="233" t="s">
        <v>219</v>
      </c>
      <c r="D137" s="233" t="s">
        <v>189</v>
      </c>
      <c r="E137" s="234" t="s">
        <v>1827</v>
      </c>
      <c r="F137" s="235" t="s">
        <v>1828</v>
      </c>
      <c r="G137" s="236" t="s">
        <v>1829</v>
      </c>
      <c r="H137" s="237">
        <v>2</v>
      </c>
      <c r="I137" s="88"/>
      <c r="J137" s="238">
        <f>ROUND(I137*H137,2)</f>
        <v>0</v>
      </c>
      <c r="K137" s="239"/>
      <c r="L137" s="148"/>
      <c r="M137" s="240" t="s">
        <v>1</v>
      </c>
      <c r="N137" s="241" t="s">
        <v>42</v>
      </c>
      <c r="O137" s="242"/>
      <c r="P137" s="243">
        <f>O137*H137</f>
        <v>0</v>
      </c>
      <c r="Q137" s="243">
        <v>0</v>
      </c>
      <c r="R137" s="243">
        <f>Q137*H137</f>
        <v>0</v>
      </c>
      <c r="S137" s="243">
        <v>0</v>
      </c>
      <c r="T137" s="244">
        <f>S137*H137</f>
        <v>0</v>
      </c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R137" s="245" t="s">
        <v>193</v>
      </c>
      <c r="AT137" s="245" t="s">
        <v>189</v>
      </c>
      <c r="AU137" s="245" t="s">
        <v>86</v>
      </c>
      <c r="AY137" s="138" t="s">
        <v>187</v>
      </c>
      <c r="BE137" s="246">
        <f>IF(N137="základní",J137,0)</f>
        <v>0</v>
      </c>
      <c r="BF137" s="246">
        <f>IF(N137="snížená",J137,0)</f>
        <v>0</v>
      </c>
      <c r="BG137" s="246">
        <f>IF(N137="zákl. přenesená",J137,0)</f>
        <v>0</v>
      </c>
      <c r="BH137" s="246">
        <f>IF(N137="sníž. přenesená",J137,0)</f>
        <v>0</v>
      </c>
      <c r="BI137" s="246">
        <f>IF(N137="nulová",J137,0)</f>
        <v>0</v>
      </c>
      <c r="BJ137" s="138" t="s">
        <v>84</v>
      </c>
      <c r="BK137" s="246">
        <f>ROUND(I137*H137,2)</f>
        <v>0</v>
      </c>
      <c r="BL137" s="138" t="s">
        <v>193</v>
      </c>
      <c r="BM137" s="245" t="s">
        <v>252</v>
      </c>
    </row>
    <row r="138" spans="1:65" s="151" customFormat="1" ht="16.5" customHeight="1">
      <c r="A138" s="147"/>
      <c r="B138" s="148"/>
      <c r="C138" s="233" t="s">
        <v>225</v>
      </c>
      <c r="D138" s="233" t="s">
        <v>189</v>
      </c>
      <c r="E138" s="234" t="s">
        <v>1830</v>
      </c>
      <c r="F138" s="235" t="s">
        <v>1831</v>
      </c>
      <c r="G138" s="236" t="s">
        <v>1829</v>
      </c>
      <c r="H138" s="237">
        <v>2</v>
      </c>
      <c r="I138" s="88"/>
      <c r="J138" s="238">
        <f>ROUND(I138*H138,2)</f>
        <v>0</v>
      </c>
      <c r="K138" s="239"/>
      <c r="L138" s="148"/>
      <c r="M138" s="240" t="s">
        <v>1</v>
      </c>
      <c r="N138" s="241" t="s">
        <v>42</v>
      </c>
      <c r="O138" s="242"/>
      <c r="P138" s="243">
        <f>O138*H138</f>
        <v>0</v>
      </c>
      <c r="Q138" s="243">
        <v>0</v>
      </c>
      <c r="R138" s="243">
        <f>Q138*H138</f>
        <v>0</v>
      </c>
      <c r="S138" s="243">
        <v>0</v>
      </c>
      <c r="T138" s="244">
        <f>S138*H138</f>
        <v>0</v>
      </c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R138" s="245" t="s">
        <v>193</v>
      </c>
      <c r="AT138" s="245" t="s">
        <v>189</v>
      </c>
      <c r="AU138" s="245" t="s">
        <v>86</v>
      </c>
      <c r="AY138" s="138" t="s">
        <v>187</v>
      </c>
      <c r="BE138" s="246">
        <f>IF(N138="základní",J138,0)</f>
        <v>0</v>
      </c>
      <c r="BF138" s="246">
        <f>IF(N138="snížená",J138,0)</f>
        <v>0</v>
      </c>
      <c r="BG138" s="246">
        <f>IF(N138="zákl. přenesená",J138,0)</f>
        <v>0</v>
      </c>
      <c r="BH138" s="246">
        <f>IF(N138="sníž. přenesená",J138,0)</f>
        <v>0</v>
      </c>
      <c r="BI138" s="246">
        <f>IF(N138="nulová",J138,0)</f>
        <v>0</v>
      </c>
      <c r="BJ138" s="138" t="s">
        <v>84</v>
      </c>
      <c r="BK138" s="246">
        <f>ROUND(I138*H138,2)</f>
        <v>0</v>
      </c>
      <c r="BL138" s="138" t="s">
        <v>193</v>
      </c>
      <c r="BM138" s="245" t="s">
        <v>260</v>
      </c>
    </row>
    <row r="139" spans="1:65" s="151" customFormat="1" ht="16.5" customHeight="1">
      <c r="A139" s="147"/>
      <c r="B139" s="148"/>
      <c r="C139" s="233" t="s">
        <v>229</v>
      </c>
      <c r="D139" s="233" t="s">
        <v>189</v>
      </c>
      <c r="E139" s="234" t="s">
        <v>1832</v>
      </c>
      <c r="F139" s="235" t="s">
        <v>1833</v>
      </c>
      <c r="G139" s="236" t="s">
        <v>1834</v>
      </c>
      <c r="H139" s="237">
        <v>1</v>
      </c>
      <c r="I139" s="88"/>
      <c r="J139" s="238">
        <f>ROUND(I139*H139,2)</f>
        <v>0</v>
      </c>
      <c r="K139" s="239"/>
      <c r="L139" s="148"/>
      <c r="M139" s="240" t="s">
        <v>1</v>
      </c>
      <c r="N139" s="241" t="s">
        <v>42</v>
      </c>
      <c r="O139" s="242"/>
      <c r="P139" s="243">
        <f>O139*H139</f>
        <v>0</v>
      </c>
      <c r="Q139" s="243">
        <v>0</v>
      </c>
      <c r="R139" s="243">
        <f>Q139*H139</f>
        <v>0</v>
      </c>
      <c r="S139" s="243">
        <v>0</v>
      </c>
      <c r="T139" s="244">
        <f>S139*H139</f>
        <v>0</v>
      </c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R139" s="245" t="s">
        <v>193</v>
      </c>
      <c r="AT139" s="245" t="s">
        <v>189</v>
      </c>
      <c r="AU139" s="245" t="s">
        <v>86</v>
      </c>
      <c r="AY139" s="138" t="s">
        <v>187</v>
      </c>
      <c r="BE139" s="246">
        <f>IF(N139="základní",J139,0)</f>
        <v>0</v>
      </c>
      <c r="BF139" s="246">
        <f>IF(N139="snížená",J139,0)</f>
        <v>0</v>
      </c>
      <c r="BG139" s="246">
        <f>IF(N139="zákl. přenesená",J139,0)</f>
        <v>0</v>
      </c>
      <c r="BH139" s="246">
        <f>IF(N139="sníž. přenesená",J139,0)</f>
        <v>0</v>
      </c>
      <c r="BI139" s="246">
        <f>IF(N139="nulová",J139,0)</f>
        <v>0</v>
      </c>
      <c r="BJ139" s="138" t="s">
        <v>84</v>
      </c>
      <c r="BK139" s="246">
        <f>ROUND(I139*H139,2)</f>
        <v>0</v>
      </c>
      <c r="BL139" s="138" t="s">
        <v>193</v>
      </c>
      <c r="BM139" s="245" t="s">
        <v>269</v>
      </c>
    </row>
    <row r="140" spans="1:65" s="151" customFormat="1" ht="16.5" customHeight="1">
      <c r="A140" s="147"/>
      <c r="B140" s="148"/>
      <c r="C140" s="233" t="s">
        <v>233</v>
      </c>
      <c r="D140" s="233" t="s">
        <v>189</v>
      </c>
      <c r="E140" s="234" t="s">
        <v>1835</v>
      </c>
      <c r="F140" s="235" t="s">
        <v>1816</v>
      </c>
      <c r="G140" s="236" t="s">
        <v>1817</v>
      </c>
      <c r="H140" s="237">
        <v>15</v>
      </c>
      <c r="I140" s="88"/>
      <c r="J140" s="238">
        <f>ROUND(I140*H140,2)</f>
        <v>0</v>
      </c>
      <c r="K140" s="239"/>
      <c r="L140" s="148"/>
      <c r="M140" s="240" t="s">
        <v>1</v>
      </c>
      <c r="N140" s="241" t="s">
        <v>42</v>
      </c>
      <c r="O140" s="242"/>
      <c r="P140" s="243">
        <f>O140*H140</f>
        <v>0</v>
      </c>
      <c r="Q140" s="243">
        <v>0</v>
      </c>
      <c r="R140" s="243">
        <f>Q140*H140</f>
        <v>0</v>
      </c>
      <c r="S140" s="243">
        <v>0</v>
      </c>
      <c r="T140" s="244">
        <f>S140*H140</f>
        <v>0</v>
      </c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R140" s="245" t="s">
        <v>193</v>
      </c>
      <c r="AT140" s="245" t="s">
        <v>189</v>
      </c>
      <c r="AU140" s="245" t="s">
        <v>86</v>
      </c>
      <c r="AY140" s="138" t="s">
        <v>187</v>
      </c>
      <c r="BE140" s="246">
        <f>IF(N140="základní",J140,0)</f>
        <v>0</v>
      </c>
      <c r="BF140" s="246">
        <f>IF(N140="snížená",J140,0)</f>
        <v>0</v>
      </c>
      <c r="BG140" s="246">
        <f>IF(N140="zákl. přenesená",J140,0)</f>
        <v>0</v>
      </c>
      <c r="BH140" s="246">
        <f>IF(N140="sníž. přenesená",J140,0)</f>
        <v>0</v>
      </c>
      <c r="BI140" s="246">
        <f>IF(N140="nulová",J140,0)</f>
        <v>0</v>
      </c>
      <c r="BJ140" s="138" t="s">
        <v>84</v>
      </c>
      <c r="BK140" s="246">
        <f>ROUND(I140*H140,2)</f>
        <v>0</v>
      </c>
      <c r="BL140" s="138" t="s">
        <v>193</v>
      </c>
      <c r="BM140" s="245" t="s">
        <v>276</v>
      </c>
    </row>
    <row r="141" spans="1:65" s="220" customFormat="1" ht="22.9" customHeight="1">
      <c r="B141" s="221"/>
      <c r="D141" s="222" t="s">
        <v>76</v>
      </c>
      <c r="E141" s="231" t="s">
        <v>1836</v>
      </c>
      <c r="F141" s="231" t="s">
        <v>1837</v>
      </c>
      <c r="J141" s="232">
        <f>BK141</f>
        <v>0</v>
      </c>
      <c r="L141" s="221"/>
      <c r="M141" s="225"/>
      <c r="N141" s="226"/>
      <c r="O141" s="226"/>
      <c r="P141" s="227">
        <f>SUM(P142:P143)</f>
        <v>0</v>
      </c>
      <c r="Q141" s="226"/>
      <c r="R141" s="227">
        <f>SUM(R142:R143)</f>
        <v>0</v>
      </c>
      <c r="S141" s="226"/>
      <c r="T141" s="228">
        <f>SUM(T142:T143)</f>
        <v>0</v>
      </c>
      <c r="AR141" s="222" t="s">
        <v>86</v>
      </c>
      <c r="AT141" s="229" t="s">
        <v>76</v>
      </c>
      <c r="AU141" s="229" t="s">
        <v>84</v>
      </c>
      <c r="AY141" s="222" t="s">
        <v>187</v>
      </c>
      <c r="BK141" s="230">
        <f>SUM(BK142:BK143)</f>
        <v>0</v>
      </c>
    </row>
    <row r="142" spans="1:65" s="151" customFormat="1" ht="16.5" customHeight="1">
      <c r="A142" s="147"/>
      <c r="B142" s="148"/>
      <c r="C142" s="233" t="s">
        <v>237</v>
      </c>
      <c r="D142" s="233" t="s">
        <v>189</v>
      </c>
      <c r="E142" s="234" t="s">
        <v>1838</v>
      </c>
      <c r="F142" s="235" t="s">
        <v>1839</v>
      </c>
      <c r="G142" s="236" t="s">
        <v>1810</v>
      </c>
      <c r="H142" s="237">
        <v>1</v>
      </c>
      <c r="I142" s="88"/>
      <c r="J142" s="238">
        <f>ROUND(I142*H142,2)</f>
        <v>0</v>
      </c>
      <c r="K142" s="239"/>
      <c r="L142" s="148"/>
      <c r="M142" s="240" t="s">
        <v>1</v>
      </c>
      <c r="N142" s="241" t="s">
        <v>42</v>
      </c>
      <c r="O142" s="242"/>
      <c r="P142" s="243">
        <f>O142*H142</f>
        <v>0</v>
      </c>
      <c r="Q142" s="243">
        <v>0</v>
      </c>
      <c r="R142" s="243">
        <f>Q142*H142</f>
        <v>0</v>
      </c>
      <c r="S142" s="243">
        <v>0</v>
      </c>
      <c r="T142" s="244">
        <f>S142*H142</f>
        <v>0</v>
      </c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R142" s="245" t="s">
        <v>252</v>
      </c>
      <c r="AT142" s="245" t="s">
        <v>189</v>
      </c>
      <c r="AU142" s="245" t="s">
        <v>86</v>
      </c>
      <c r="AY142" s="138" t="s">
        <v>187</v>
      </c>
      <c r="BE142" s="246">
        <f>IF(N142="základní",J142,0)</f>
        <v>0</v>
      </c>
      <c r="BF142" s="246">
        <f>IF(N142="snížená",J142,0)</f>
        <v>0</v>
      </c>
      <c r="BG142" s="246">
        <f>IF(N142="zákl. přenesená",J142,0)</f>
        <v>0</v>
      </c>
      <c r="BH142" s="246">
        <f>IF(N142="sníž. přenesená",J142,0)</f>
        <v>0</v>
      </c>
      <c r="BI142" s="246">
        <f>IF(N142="nulová",J142,0)</f>
        <v>0</v>
      </c>
      <c r="BJ142" s="138" t="s">
        <v>84</v>
      </c>
      <c r="BK142" s="246">
        <f>ROUND(I142*H142,2)</f>
        <v>0</v>
      </c>
      <c r="BL142" s="138" t="s">
        <v>252</v>
      </c>
      <c r="BM142" s="245" t="s">
        <v>1840</v>
      </c>
    </row>
    <row r="143" spans="1:65" s="151" customFormat="1" ht="16.5" customHeight="1">
      <c r="A143" s="147"/>
      <c r="B143" s="148"/>
      <c r="C143" s="233" t="s">
        <v>241</v>
      </c>
      <c r="D143" s="233" t="s">
        <v>189</v>
      </c>
      <c r="E143" s="234" t="s">
        <v>1841</v>
      </c>
      <c r="F143" s="235" t="s">
        <v>1842</v>
      </c>
      <c r="G143" s="236" t="s">
        <v>1810</v>
      </c>
      <c r="H143" s="237">
        <v>1</v>
      </c>
      <c r="I143" s="88"/>
      <c r="J143" s="238">
        <f>ROUND(I143*H143,2)</f>
        <v>0</v>
      </c>
      <c r="K143" s="239"/>
      <c r="L143" s="148"/>
      <c r="M143" s="257" t="s">
        <v>1</v>
      </c>
      <c r="N143" s="258" t="s">
        <v>42</v>
      </c>
      <c r="O143" s="259"/>
      <c r="P143" s="260">
        <f>O143*H143</f>
        <v>0</v>
      </c>
      <c r="Q143" s="260">
        <v>0</v>
      </c>
      <c r="R143" s="260">
        <f>Q143*H143</f>
        <v>0</v>
      </c>
      <c r="S143" s="260">
        <v>0</v>
      </c>
      <c r="T143" s="261">
        <f>S143*H143</f>
        <v>0</v>
      </c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R143" s="245" t="s">
        <v>252</v>
      </c>
      <c r="AT143" s="245" t="s">
        <v>189</v>
      </c>
      <c r="AU143" s="245" t="s">
        <v>86</v>
      </c>
      <c r="AY143" s="138" t="s">
        <v>187</v>
      </c>
      <c r="BE143" s="246">
        <f>IF(N143="základní",J143,0)</f>
        <v>0</v>
      </c>
      <c r="BF143" s="246">
        <f>IF(N143="snížená",J143,0)</f>
        <v>0</v>
      </c>
      <c r="BG143" s="246">
        <f>IF(N143="zákl. přenesená",J143,0)</f>
        <v>0</v>
      </c>
      <c r="BH143" s="246">
        <f>IF(N143="sníž. přenesená",J143,0)</f>
        <v>0</v>
      </c>
      <c r="BI143" s="246">
        <f>IF(N143="nulová",J143,0)</f>
        <v>0</v>
      </c>
      <c r="BJ143" s="138" t="s">
        <v>84</v>
      </c>
      <c r="BK143" s="246">
        <f>ROUND(I143*H143,2)</f>
        <v>0</v>
      </c>
      <c r="BL143" s="138" t="s">
        <v>252</v>
      </c>
      <c r="BM143" s="245" t="s">
        <v>1843</v>
      </c>
    </row>
    <row r="144" spans="1:65" s="151" customFormat="1" ht="6.95" customHeight="1">
      <c r="A144" s="147"/>
      <c r="B144" s="184"/>
      <c r="C144" s="185"/>
      <c r="D144" s="185"/>
      <c r="E144" s="185"/>
      <c r="F144" s="185"/>
      <c r="G144" s="185"/>
      <c r="H144" s="185"/>
      <c r="I144" s="185"/>
      <c r="J144" s="185"/>
      <c r="K144" s="185"/>
      <c r="L144" s="148"/>
      <c r="M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</row>
  </sheetData>
  <sheetProtection algorithmName="SHA-512" hashValue="bmBRTaj8Ik5h0u0wAH5PvwM48VWv3sQ4qhPZjhRwRPV7IS+bQuzYIFBbRMLY3tB/4QzsBx8NbM63TfZmGHHrEQ==" saltValue="USZCqANVxiZ8fUc4D5maAg==" spinCount="100000" sheet="1" objects="1" scenarios="1"/>
  <autoFilter ref="C124:K143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0"/>
  <sheetViews>
    <sheetView showGridLines="0" topLeftCell="A178" workbookViewId="0">
      <selection activeCell="G186" sqref="G186"/>
    </sheetView>
  </sheetViews>
  <sheetFormatPr defaultRowHeight="15"/>
  <cols>
    <col min="1" max="1" width="8.33203125" style="135" customWidth="1"/>
    <col min="2" max="2" width="1.1640625" style="135" customWidth="1"/>
    <col min="3" max="3" width="4.1640625" style="135" customWidth="1"/>
    <col min="4" max="4" width="4.33203125" style="135" customWidth="1"/>
    <col min="5" max="5" width="17.1640625" style="135" customWidth="1"/>
    <col min="6" max="6" width="50.83203125" style="135" customWidth="1"/>
    <col min="7" max="7" width="7.5" style="135" customWidth="1"/>
    <col min="8" max="8" width="14" style="135" customWidth="1"/>
    <col min="9" max="9" width="15.83203125" style="135" customWidth="1"/>
    <col min="10" max="10" width="22.33203125" style="135" customWidth="1"/>
    <col min="11" max="11" width="22.33203125" style="135" hidden="1" customWidth="1"/>
    <col min="12" max="12" width="9.33203125" style="135" customWidth="1"/>
    <col min="13" max="13" width="10.83203125" style="135" hidden="1" customWidth="1"/>
    <col min="14" max="14" width="9.33203125" style="135" hidden="1"/>
    <col min="15" max="20" width="14.1640625" style="135" hidden="1" customWidth="1"/>
    <col min="21" max="21" width="16.33203125" style="135" hidden="1" customWidth="1"/>
    <col min="22" max="22" width="12.33203125" style="135" customWidth="1"/>
    <col min="23" max="23" width="16.33203125" style="135" customWidth="1"/>
    <col min="24" max="24" width="12.33203125" style="135" customWidth="1"/>
    <col min="25" max="25" width="15" style="135" customWidth="1"/>
    <col min="26" max="26" width="11" style="135" customWidth="1"/>
    <col min="27" max="27" width="15" style="135" customWidth="1"/>
    <col min="28" max="28" width="16.33203125" style="135" customWidth="1"/>
    <col min="29" max="29" width="11" style="135" customWidth="1"/>
    <col min="30" max="30" width="15" style="135" customWidth="1"/>
    <col min="31" max="31" width="16.33203125" style="135" customWidth="1"/>
    <col min="32" max="43" width="9.33203125" style="135"/>
    <col min="44" max="65" width="9.33203125" style="135" hidden="1"/>
    <col min="66" max="16384" width="9.33203125" style="135"/>
  </cols>
  <sheetData>
    <row r="2" spans="1:46" ht="36.950000000000003" customHeight="1">
      <c r="L2" s="136" t="s">
        <v>5</v>
      </c>
      <c r="M2" s="137"/>
      <c r="N2" s="137"/>
      <c r="O2" s="137"/>
      <c r="P2" s="137"/>
      <c r="Q2" s="137"/>
      <c r="R2" s="137"/>
      <c r="S2" s="137"/>
      <c r="T2" s="137"/>
      <c r="U2" s="137"/>
      <c r="V2" s="137"/>
      <c r="AT2" s="138" t="s">
        <v>106</v>
      </c>
    </row>
    <row r="3" spans="1:46" ht="6.95" hidden="1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1"/>
      <c r="AT3" s="138" t="s">
        <v>86</v>
      </c>
    </row>
    <row r="4" spans="1:46" ht="24.95" hidden="1" customHeight="1">
      <c r="B4" s="141"/>
      <c r="D4" s="142" t="s">
        <v>137</v>
      </c>
      <c r="L4" s="141"/>
      <c r="M4" s="143" t="s">
        <v>10</v>
      </c>
      <c r="AT4" s="138" t="s">
        <v>3</v>
      </c>
    </row>
    <row r="5" spans="1:46" ht="6.95" hidden="1" customHeight="1">
      <c r="B5" s="141"/>
      <c r="L5" s="141"/>
    </row>
    <row r="6" spans="1:46" ht="12" hidden="1" customHeight="1">
      <c r="B6" s="141"/>
      <c r="D6" s="144" t="s">
        <v>16</v>
      </c>
      <c r="L6" s="141"/>
    </row>
    <row r="7" spans="1:46" ht="16.5" hidden="1" customHeight="1">
      <c r="B7" s="141"/>
      <c r="E7" s="145" t="str">
        <f>'Rekapitulace stavby'!K6</f>
        <v>Rekonstrukce měnírny Sad Boženy Němcové</v>
      </c>
      <c r="F7" s="146"/>
      <c r="G7" s="146"/>
      <c r="H7" s="146"/>
      <c r="L7" s="141"/>
    </row>
    <row r="8" spans="1:46" ht="12" hidden="1" customHeight="1">
      <c r="B8" s="141"/>
      <c r="D8" s="144" t="s">
        <v>138</v>
      </c>
      <c r="L8" s="141"/>
    </row>
    <row r="9" spans="1:46" s="151" customFormat="1" ht="16.5" hidden="1" customHeight="1">
      <c r="A9" s="147"/>
      <c r="B9" s="148"/>
      <c r="C9" s="147"/>
      <c r="D9" s="147"/>
      <c r="E9" s="145" t="s">
        <v>139</v>
      </c>
      <c r="F9" s="149"/>
      <c r="G9" s="149"/>
      <c r="H9" s="149"/>
      <c r="I9" s="147"/>
      <c r="J9" s="147"/>
      <c r="K9" s="147"/>
      <c r="L9" s="150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</row>
    <row r="10" spans="1:46" s="151" customFormat="1" ht="12" hidden="1" customHeight="1">
      <c r="A10" s="147"/>
      <c r="B10" s="148"/>
      <c r="C10" s="147"/>
      <c r="D10" s="144" t="s">
        <v>140</v>
      </c>
      <c r="E10" s="147"/>
      <c r="F10" s="147"/>
      <c r="G10" s="147"/>
      <c r="H10" s="147"/>
      <c r="I10" s="147"/>
      <c r="J10" s="147"/>
      <c r="K10" s="147"/>
      <c r="L10" s="150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</row>
    <row r="11" spans="1:46" s="151" customFormat="1" ht="30" hidden="1" customHeight="1">
      <c r="A11" s="147"/>
      <c r="B11" s="148"/>
      <c r="C11" s="147"/>
      <c r="D11" s="147"/>
      <c r="E11" s="152" t="s">
        <v>1844</v>
      </c>
      <c r="F11" s="149"/>
      <c r="G11" s="149"/>
      <c r="H11" s="149"/>
      <c r="I11" s="147"/>
      <c r="J11" s="147"/>
      <c r="K11" s="147"/>
      <c r="L11" s="150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</row>
    <row r="12" spans="1:46" s="151" customFormat="1" ht="11.25" hidden="1">
      <c r="A12" s="147"/>
      <c r="B12" s="148"/>
      <c r="C12" s="147"/>
      <c r="D12" s="147"/>
      <c r="E12" s="147"/>
      <c r="F12" s="147"/>
      <c r="G12" s="147"/>
      <c r="H12" s="147"/>
      <c r="I12" s="147"/>
      <c r="J12" s="147"/>
      <c r="K12" s="147"/>
      <c r="L12" s="150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</row>
    <row r="13" spans="1:46" s="151" customFormat="1" ht="12" hidden="1" customHeight="1">
      <c r="A13" s="147"/>
      <c r="B13" s="148"/>
      <c r="C13" s="147"/>
      <c r="D13" s="144" t="s">
        <v>18</v>
      </c>
      <c r="E13" s="147"/>
      <c r="F13" s="153" t="s">
        <v>1</v>
      </c>
      <c r="G13" s="147"/>
      <c r="H13" s="147"/>
      <c r="I13" s="144" t="s">
        <v>19</v>
      </c>
      <c r="J13" s="153" t="s">
        <v>1</v>
      </c>
      <c r="K13" s="147"/>
      <c r="L13" s="150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</row>
    <row r="14" spans="1:46" s="151" customFormat="1" ht="12" hidden="1" customHeight="1">
      <c r="A14" s="147"/>
      <c r="B14" s="148"/>
      <c r="C14" s="147"/>
      <c r="D14" s="144" t="s">
        <v>20</v>
      </c>
      <c r="E14" s="147"/>
      <c r="F14" s="153" t="s">
        <v>34</v>
      </c>
      <c r="G14" s="147"/>
      <c r="H14" s="147"/>
      <c r="I14" s="144" t="s">
        <v>22</v>
      </c>
      <c r="J14" s="154" t="str">
        <f>'Rekapitulace stavby'!AN8</f>
        <v>30. 6. 2020</v>
      </c>
      <c r="K14" s="147"/>
      <c r="L14" s="150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</row>
    <row r="15" spans="1:46" s="151" customFormat="1" ht="10.9" hidden="1" customHeight="1">
      <c r="A15" s="147"/>
      <c r="B15" s="148"/>
      <c r="C15" s="147"/>
      <c r="D15" s="147"/>
      <c r="E15" s="147"/>
      <c r="F15" s="147"/>
      <c r="G15" s="147"/>
      <c r="H15" s="147"/>
      <c r="I15" s="147"/>
      <c r="J15" s="147"/>
      <c r="K15" s="147"/>
      <c r="L15" s="150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</row>
    <row r="16" spans="1:46" s="151" customFormat="1" ht="12" hidden="1" customHeight="1">
      <c r="A16" s="147"/>
      <c r="B16" s="148"/>
      <c r="C16" s="147"/>
      <c r="D16" s="144" t="s">
        <v>24</v>
      </c>
      <c r="E16" s="147"/>
      <c r="F16" s="147"/>
      <c r="G16" s="147"/>
      <c r="H16" s="147"/>
      <c r="I16" s="144" t="s">
        <v>25</v>
      </c>
      <c r="J16" s="153" t="s">
        <v>1</v>
      </c>
      <c r="K16" s="147"/>
      <c r="L16" s="150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</row>
    <row r="17" spans="1:31" s="151" customFormat="1" ht="18" hidden="1" customHeight="1">
      <c r="A17" s="147"/>
      <c r="B17" s="148"/>
      <c r="C17" s="147"/>
      <c r="D17" s="147"/>
      <c r="E17" s="153" t="s">
        <v>26</v>
      </c>
      <c r="F17" s="147"/>
      <c r="G17" s="147"/>
      <c r="H17" s="147"/>
      <c r="I17" s="144" t="s">
        <v>27</v>
      </c>
      <c r="J17" s="153" t="s">
        <v>1</v>
      </c>
      <c r="K17" s="147"/>
      <c r="L17" s="150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</row>
    <row r="18" spans="1:31" s="151" customFormat="1" ht="6.95" hidden="1" customHeight="1">
      <c r="A18" s="147"/>
      <c r="B18" s="148"/>
      <c r="C18" s="147"/>
      <c r="D18" s="147"/>
      <c r="E18" s="147"/>
      <c r="F18" s="147"/>
      <c r="G18" s="147"/>
      <c r="H18" s="147"/>
      <c r="I18" s="147"/>
      <c r="J18" s="147"/>
      <c r="K18" s="147"/>
      <c r="L18" s="150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</row>
    <row r="19" spans="1:31" s="151" customFormat="1" ht="12" hidden="1" customHeight="1">
      <c r="A19" s="147"/>
      <c r="B19" s="148"/>
      <c r="C19" s="147"/>
      <c r="D19" s="144" t="s">
        <v>28</v>
      </c>
      <c r="E19" s="147"/>
      <c r="F19" s="147"/>
      <c r="G19" s="147"/>
      <c r="H19" s="147"/>
      <c r="I19" s="144" t="s">
        <v>25</v>
      </c>
      <c r="J19" s="155" t="str">
        <f>'Rekapitulace stavby'!AN13</f>
        <v>Vyplň údaj</v>
      </c>
      <c r="K19" s="147"/>
      <c r="L19" s="150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</row>
    <row r="20" spans="1:31" s="151" customFormat="1" ht="18" hidden="1" customHeight="1">
      <c r="A20" s="147"/>
      <c r="B20" s="148"/>
      <c r="C20" s="147"/>
      <c r="D20" s="147"/>
      <c r="E20" s="156" t="str">
        <f>'Rekapitulace stavby'!E14</f>
        <v>Vyplň údaj</v>
      </c>
      <c r="F20" s="157"/>
      <c r="G20" s="157"/>
      <c r="H20" s="157"/>
      <c r="I20" s="144" t="s">
        <v>27</v>
      </c>
      <c r="J20" s="155" t="str">
        <f>'Rekapitulace stavby'!AN14</f>
        <v>Vyplň údaj</v>
      </c>
      <c r="K20" s="147"/>
      <c r="L20" s="150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</row>
    <row r="21" spans="1:31" s="151" customFormat="1" ht="6.95" hidden="1" customHeight="1">
      <c r="A21" s="147"/>
      <c r="B21" s="148"/>
      <c r="C21" s="147"/>
      <c r="D21" s="147"/>
      <c r="E21" s="147"/>
      <c r="F21" s="147"/>
      <c r="G21" s="147"/>
      <c r="H21" s="147"/>
      <c r="I21" s="147"/>
      <c r="J21" s="147"/>
      <c r="K21" s="147"/>
      <c r="L21" s="150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</row>
    <row r="22" spans="1:31" s="151" customFormat="1" ht="12" hidden="1" customHeight="1">
      <c r="A22" s="147"/>
      <c r="B22" s="148"/>
      <c r="C22" s="147"/>
      <c r="D22" s="144" t="s">
        <v>30</v>
      </c>
      <c r="E22" s="147"/>
      <c r="F22" s="147"/>
      <c r="G22" s="147"/>
      <c r="H22" s="147"/>
      <c r="I22" s="144" t="s">
        <v>25</v>
      </c>
      <c r="J22" s="153" t="str">
        <f>IF('Rekapitulace stavby'!AN16="","",'Rekapitulace stavby'!AN16)</f>
        <v/>
      </c>
      <c r="K22" s="147"/>
      <c r="L22" s="150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</row>
    <row r="23" spans="1:31" s="151" customFormat="1" ht="18" hidden="1" customHeight="1">
      <c r="A23" s="147"/>
      <c r="B23" s="148"/>
      <c r="C23" s="147"/>
      <c r="D23" s="147"/>
      <c r="E23" s="153" t="str">
        <f>IF('Rekapitulace stavby'!E17="","",'Rekapitulace stavby'!E17)</f>
        <v>Ing. Jaromír Ferdian</v>
      </c>
      <c r="F23" s="147"/>
      <c r="G23" s="147"/>
      <c r="H23" s="147"/>
      <c r="I23" s="144" t="s">
        <v>27</v>
      </c>
      <c r="J23" s="153" t="str">
        <f>IF('Rekapitulace stavby'!AN17="","",'Rekapitulace stavby'!AN17)</f>
        <v/>
      </c>
      <c r="K23" s="147"/>
      <c r="L23" s="150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</row>
    <row r="24" spans="1:31" s="151" customFormat="1" ht="6.95" hidden="1" customHeight="1">
      <c r="A24" s="147"/>
      <c r="B24" s="148"/>
      <c r="C24" s="147"/>
      <c r="D24" s="147"/>
      <c r="E24" s="147"/>
      <c r="F24" s="147"/>
      <c r="G24" s="147"/>
      <c r="H24" s="147"/>
      <c r="I24" s="147"/>
      <c r="J24" s="147"/>
      <c r="K24" s="147"/>
      <c r="L24" s="150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</row>
    <row r="25" spans="1:31" s="151" customFormat="1" ht="12" hidden="1" customHeight="1">
      <c r="A25" s="147"/>
      <c r="B25" s="148"/>
      <c r="C25" s="147"/>
      <c r="D25" s="144" t="s">
        <v>33</v>
      </c>
      <c r="E25" s="147"/>
      <c r="F25" s="147"/>
      <c r="G25" s="147"/>
      <c r="H25" s="147"/>
      <c r="I25" s="144" t="s">
        <v>25</v>
      </c>
      <c r="J25" s="153" t="str">
        <f>IF('Rekapitulace stavby'!AN19="","",'Rekapitulace stavby'!AN19)</f>
        <v/>
      </c>
      <c r="K25" s="147"/>
      <c r="L25" s="150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1" s="151" customFormat="1" ht="18" hidden="1" customHeight="1">
      <c r="A26" s="147"/>
      <c r="B26" s="148"/>
      <c r="C26" s="147"/>
      <c r="D26" s="147"/>
      <c r="E26" s="153" t="str">
        <f>IF('Rekapitulace stavby'!E20="","",'Rekapitulace stavby'!E20)</f>
        <v xml:space="preserve"> </v>
      </c>
      <c r="F26" s="147"/>
      <c r="G26" s="147"/>
      <c r="H26" s="147"/>
      <c r="I26" s="144" t="s">
        <v>27</v>
      </c>
      <c r="J26" s="153" t="str">
        <f>IF('Rekapitulace stavby'!AN20="","",'Rekapitulace stavby'!AN20)</f>
        <v/>
      </c>
      <c r="K26" s="147"/>
      <c r="L26" s="150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</row>
    <row r="27" spans="1:31" s="151" customFormat="1" ht="6.95" hidden="1" customHeight="1">
      <c r="A27" s="147"/>
      <c r="B27" s="148"/>
      <c r="C27" s="147"/>
      <c r="D27" s="147"/>
      <c r="E27" s="147"/>
      <c r="F27" s="147"/>
      <c r="G27" s="147"/>
      <c r="H27" s="147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pans="1:31" s="151" customFormat="1" ht="12" hidden="1" customHeight="1">
      <c r="A28" s="147"/>
      <c r="B28" s="148"/>
      <c r="C28" s="147"/>
      <c r="D28" s="144" t="s">
        <v>35</v>
      </c>
      <c r="E28" s="147"/>
      <c r="F28" s="147"/>
      <c r="G28" s="147"/>
      <c r="H28" s="147"/>
      <c r="I28" s="147"/>
      <c r="J28" s="147"/>
      <c r="K28" s="147"/>
      <c r="L28" s="150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</row>
    <row r="29" spans="1:31" s="162" customFormat="1" ht="16.5" hidden="1" customHeight="1">
      <c r="A29" s="158"/>
      <c r="B29" s="159"/>
      <c r="C29" s="158"/>
      <c r="D29" s="158"/>
      <c r="E29" s="160" t="s">
        <v>36</v>
      </c>
      <c r="F29" s="160"/>
      <c r="G29" s="160"/>
      <c r="H29" s="160"/>
      <c r="I29" s="158"/>
      <c r="J29" s="158"/>
      <c r="K29" s="158"/>
      <c r="L29" s="161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</row>
    <row r="30" spans="1:31" s="151" customFormat="1" ht="6.95" hidden="1" customHeight="1">
      <c r="A30" s="147"/>
      <c r="B30" s="148"/>
      <c r="C30" s="147"/>
      <c r="D30" s="147"/>
      <c r="E30" s="147"/>
      <c r="F30" s="147"/>
      <c r="G30" s="147"/>
      <c r="H30" s="147"/>
      <c r="I30" s="147"/>
      <c r="J30" s="147"/>
      <c r="K30" s="147"/>
      <c r="L30" s="150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</row>
    <row r="31" spans="1:31" s="151" customFormat="1" ht="6.95" hidden="1" customHeight="1">
      <c r="A31" s="147"/>
      <c r="B31" s="148"/>
      <c r="C31" s="147"/>
      <c r="D31" s="163"/>
      <c r="E31" s="163"/>
      <c r="F31" s="163"/>
      <c r="G31" s="163"/>
      <c r="H31" s="163"/>
      <c r="I31" s="163"/>
      <c r="J31" s="163"/>
      <c r="K31" s="163"/>
      <c r="L31" s="150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</row>
    <row r="32" spans="1:31" s="151" customFormat="1" ht="25.35" hidden="1" customHeight="1">
      <c r="A32" s="147"/>
      <c r="B32" s="148"/>
      <c r="C32" s="147"/>
      <c r="D32" s="164" t="s">
        <v>37</v>
      </c>
      <c r="E32" s="147"/>
      <c r="F32" s="147"/>
      <c r="G32" s="147"/>
      <c r="H32" s="147"/>
      <c r="I32" s="147"/>
      <c r="J32" s="165">
        <f>ROUND(J128, 2)</f>
        <v>0</v>
      </c>
      <c r="K32" s="147"/>
      <c r="L32" s="150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</row>
    <row r="33" spans="1:31" s="151" customFormat="1" ht="6.95" hidden="1" customHeight="1">
      <c r="A33" s="147"/>
      <c r="B33" s="148"/>
      <c r="C33" s="147"/>
      <c r="D33" s="163"/>
      <c r="E33" s="163"/>
      <c r="F33" s="163"/>
      <c r="G33" s="163"/>
      <c r="H33" s="163"/>
      <c r="I33" s="163"/>
      <c r="J33" s="163"/>
      <c r="K33" s="163"/>
      <c r="L33" s="150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</row>
    <row r="34" spans="1:31" s="151" customFormat="1" ht="14.45" hidden="1" customHeight="1">
      <c r="A34" s="147"/>
      <c r="B34" s="148"/>
      <c r="C34" s="147"/>
      <c r="D34" s="147"/>
      <c r="E34" s="147"/>
      <c r="F34" s="166" t="s">
        <v>39</v>
      </c>
      <c r="G34" s="147"/>
      <c r="H34" s="147"/>
      <c r="I34" s="166" t="s">
        <v>38</v>
      </c>
      <c r="J34" s="166" t="s">
        <v>40</v>
      </c>
      <c r="K34" s="147"/>
      <c r="L34" s="150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</row>
    <row r="35" spans="1:31" s="151" customFormat="1" ht="14.45" hidden="1" customHeight="1">
      <c r="A35" s="147"/>
      <c r="B35" s="148"/>
      <c r="C35" s="147"/>
      <c r="D35" s="167" t="s">
        <v>41</v>
      </c>
      <c r="E35" s="144" t="s">
        <v>42</v>
      </c>
      <c r="F35" s="168">
        <f>ROUND((SUM(BE128:BE189)),  2)</f>
        <v>0</v>
      </c>
      <c r="G35" s="147"/>
      <c r="H35" s="147"/>
      <c r="I35" s="169">
        <v>0.21</v>
      </c>
      <c r="J35" s="168">
        <f>ROUND(((SUM(BE128:BE189))*I35),  2)</f>
        <v>0</v>
      </c>
      <c r="K35" s="147"/>
      <c r="L35" s="150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</row>
    <row r="36" spans="1:31" s="151" customFormat="1" ht="14.45" hidden="1" customHeight="1">
      <c r="A36" s="147"/>
      <c r="B36" s="148"/>
      <c r="C36" s="147"/>
      <c r="D36" s="147"/>
      <c r="E36" s="144" t="s">
        <v>43</v>
      </c>
      <c r="F36" s="168">
        <f>ROUND((SUM(BF128:BF189)),  2)</f>
        <v>0</v>
      </c>
      <c r="G36" s="147"/>
      <c r="H36" s="147"/>
      <c r="I36" s="169">
        <v>0.15</v>
      </c>
      <c r="J36" s="168">
        <f>ROUND(((SUM(BF128:BF189))*I36),  2)</f>
        <v>0</v>
      </c>
      <c r="K36" s="147"/>
      <c r="L36" s="150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</row>
    <row r="37" spans="1:31" s="151" customFormat="1" ht="14.45" hidden="1" customHeight="1">
      <c r="A37" s="147"/>
      <c r="B37" s="148"/>
      <c r="C37" s="147"/>
      <c r="D37" s="147"/>
      <c r="E37" s="144" t="s">
        <v>44</v>
      </c>
      <c r="F37" s="168">
        <f>ROUND((SUM(BG128:BG189)),  2)</f>
        <v>0</v>
      </c>
      <c r="G37" s="147"/>
      <c r="H37" s="147"/>
      <c r="I37" s="169">
        <v>0.21</v>
      </c>
      <c r="J37" s="168">
        <f>0</f>
        <v>0</v>
      </c>
      <c r="K37" s="147"/>
      <c r="L37" s="150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</row>
    <row r="38" spans="1:31" s="151" customFormat="1" ht="14.45" hidden="1" customHeight="1">
      <c r="A38" s="147"/>
      <c r="B38" s="148"/>
      <c r="C38" s="147"/>
      <c r="D38" s="147"/>
      <c r="E38" s="144" t="s">
        <v>45</v>
      </c>
      <c r="F38" s="168">
        <f>ROUND((SUM(BH128:BH189)),  2)</f>
        <v>0</v>
      </c>
      <c r="G38" s="147"/>
      <c r="H38" s="147"/>
      <c r="I38" s="169">
        <v>0.15</v>
      </c>
      <c r="J38" s="168">
        <f>0</f>
        <v>0</v>
      </c>
      <c r="K38" s="147"/>
      <c r="L38" s="150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</row>
    <row r="39" spans="1:31" s="151" customFormat="1" ht="14.45" hidden="1" customHeight="1">
      <c r="A39" s="147"/>
      <c r="B39" s="148"/>
      <c r="C39" s="147"/>
      <c r="D39" s="147"/>
      <c r="E39" s="144" t="s">
        <v>46</v>
      </c>
      <c r="F39" s="168">
        <f>ROUND((SUM(BI128:BI189)),  2)</f>
        <v>0</v>
      </c>
      <c r="G39" s="147"/>
      <c r="H39" s="147"/>
      <c r="I39" s="169">
        <v>0</v>
      </c>
      <c r="J39" s="168">
        <f>0</f>
        <v>0</v>
      </c>
      <c r="K39" s="147"/>
      <c r="L39" s="150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</row>
    <row r="40" spans="1:31" s="151" customFormat="1" ht="6.95" hidden="1" customHeight="1">
      <c r="A40" s="147"/>
      <c r="B40" s="148"/>
      <c r="C40" s="147"/>
      <c r="D40" s="147"/>
      <c r="E40" s="147"/>
      <c r="F40" s="147"/>
      <c r="G40" s="147"/>
      <c r="H40" s="147"/>
      <c r="I40" s="147"/>
      <c r="J40" s="147"/>
      <c r="K40" s="147"/>
      <c r="L40" s="150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</row>
    <row r="41" spans="1:31" s="151" customFormat="1" ht="25.35" hidden="1" customHeight="1">
      <c r="A41" s="147"/>
      <c r="B41" s="148"/>
      <c r="C41" s="170"/>
      <c r="D41" s="171" t="s">
        <v>47</v>
      </c>
      <c r="E41" s="172"/>
      <c r="F41" s="172"/>
      <c r="G41" s="173" t="s">
        <v>48</v>
      </c>
      <c r="H41" s="174" t="s">
        <v>49</v>
      </c>
      <c r="I41" s="172"/>
      <c r="J41" s="175">
        <f>SUM(J32:J39)</f>
        <v>0</v>
      </c>
      <c r="K41" s="176"/>
      <c r="L41" s="150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</row>
    <row r="42" spans="1:31" s="151" customFormat="1" ht="14.45" hidden="1" customHeight="1">
      <c r="A42" s="147"/>
      <c r="B42" s="148"/>
      <c r="C42" s="147"/>
      <c r="D42" s="147"/>
      <c r="E42" s="147"/>
      <c r="F42" s="147"/>
      <c r="G42" s="147"/>
      <c r="H42" s="147"/>
      <c r="I42" s="147"/>
      <c r="J42" s="147"/>
      <c r="K42" s="147"/>
      <c r="L42" s="150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</row>
    <row r="43" spans="1:31" ht="14.45" hidden="1" customHeight="1">
      <c r="B43" s="141"/>
      <c r="L43" s="141"/>
    </row>
    <row r="44" spans="1:31" ht="14.45" hidden="1" customHeight="1">
      <c r="B44" s="141"/>
      <c r="L44" s="141"/>
    </row>
    <row r="45" spans="1:31" ht="14.45" hidden="1" customHeight="1">
      <c r="B45" s="141"/>
      <c r="L45" s="141"/>
    </row>
    <row r="46" spans="1:31" ht="14.45" hidden="1" customHeight="1">
      <c r="B46" s="141"/>
      <c r="L46" s="141"/>
    </row>
    <row r="47" spans="1:31" ht="14.45" hidden="1" customHeight="1">
      <c r="B47" s="141"/>
      <c r="L47" s="141"/>
    </row>
    <row r="48" spans="1:31" ht="14.45" hidden="1" customHeight="1">
      <c r="B48" s="141"/>
      <c r="L48" s="141"/>
    </row>
    <row r="49" spans="1:31" ht="14.45" hidden="1" customHeight="1">
      <c r="B49" s="141"/>
      <c r="L49" s="141"/>
    </row>
    <row r="50" spans="1:31" s="151" customFormat="1" ht="14.45" hidden="1" customHeight="1">
      <c r="B50" s="150"/>
      <c r="D50" s="177" t="s">
        <v>50</v>
      </c>
      <c r="E50" s="178"/>
      <c r="F50" s="178"/>
      <c r="G50" s="177" t="s">
        <v>51</v>
      </c>
      <c r="H50" s="178"/>
      <c r="I50" s="178"/>
      <c r="J50" s="178"/>
      <c r="K50" s="178"/>
      <c r="L50" s="150"/>
    </row>
    <row r="51" spans="1:31" ht="11.25" hidden="1">
      <c r="B51" s="141"/>
      <c r="L51" s="141"/>
    </row>
    <row r="52" spans="1:31" ht="11.25" hidden="1">
      <c r="B52" s="141"/>
      <c r="L52" s="141"/>
    </row>
    <row r="53" spans="1:31" ht="11.25" hidden="1">
      <c r="B53" s="141"/>
      <c r="L53" s="141"/>
    </row>
    <row r="54" spans="1:31" ht="11.25" hidden="1">
      <c r="B54" s="141"/>
      <c r="L54" s="141"/>
    </row>
    <row r="55" spans="1:31" ht="11.25" hidden="1">
      <c r="B55" s="141"/>
      <c r="L55" s="141"/>
    </row>
    <row r="56" spans="1:31" ht="11.25" hidden="1">
      <c r="B56" s="141"/>
      <c r="L56" s="141"/>
    </row>
    <row r="57" spans="1:31" ht="11.25" hidden="1">
      <c r="B57" s="141"/>
      <c r="L57" s="141"/>
    </row>
    <row r="58" spans="1:31" ht="11.25" hidden="1">
      <c r="B58" s="141"/>
      <c r="L58" s="141"/>
    </row>
    <row r="59" spans="1:31" ht="11.25" hidden="1">
      <c r="B59" s="141"/>
      <c r="L59" s="141"/>
    </row>
    <row r="60" spans="1:31" ht="11.25" hidden="1">
      <c r="B60" s="141"/>
      <c r="L60" s="141"/>
    </row>
    <row r="61" spans="1:31" s="151" customFormat="1" ht="12.75" hidden="1">
      <c r="A61" s="147"/>
      <c r="B61" s="148"/>
      <c r="C61" s="147"/>
      <c r="D61" s="179" t="s">
        <v>52</v>
      </c>
      <c r="E61" s="180"/>
      <c r="F61" s="181" t="s">
        <v>53</v>
      </c>
      <c r="G61" s="179" t="s">
        <v>52</v>
      </c>
      <c r="H61" s="180"/>
      <c r="I61" s="180"/>
      <c r="J61" s="182" t="s">
        <v>53</v>
      </c>
      <c r="K61" s="180"/>
      <c r="L61" s="150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</row>
    <row r="62" spans="1:31" ht="11.25" hidden="1">
      <c r="B62" s="141"/>
      <c r="L62" s="141"/>
    </row>
    <row r="63" spans="1:31" ht="11.25" hidden="1">
      <c r="B63" s="141"/>
      <c r="L63" s="141"/>
    </row>
    <row r="64" spans="1:31" ht="11.25" hidden="1">
      <c r="B64" s="141"/>
      <c r="L64" s="141"/>
    </row>
    <row r="65" spans="1:31" s="151" customFormat="1" ht="12.75" hidden="1">
      <c r="A65" s="147"/>
      <c r="B65" s="148"/>
      <c r="C65" s="147"/>
      <c r="D65" s="177" t="s">
        <v>54</v>
      </c>
      <c r="E65" s="183"/>
      <c r="F65" s="183"/>
      <c r="G65" s="177" t="s">
        <v>55</v>
      </c>
      <c r="H65" s="183"/>
      <c r="I65" s="183"/>
      <c r="J65" s="183"/>
      <c r="K65" s="183"/>
      <c r="L65" s="150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</row>
    <row r="66" spans="1:31" ht="11.25" hidden="1">
      <c r="B66" s="141"/>
      <c r="L66" s="141"/>
    </row>
    <row r="67" spans="1:31" ht="11.25" hidden="1">
      <c r="B67" s="141"/>
      <c r="L67" s="141"/>
    </row>
    <row r="68" spans="1:31" ht="11.25" hidden="1">
      <c r="B68" s="141"/>
      <c r="L68" s="141"/>
    </row>
    <row r="69" spans="1:31" ht="11.25" hidden="1">
      <c r="B69" s="141"/>
      <c r="L69" s="141"/>
    </row>
    <row r="70" spans="1:31" ht="11.25" hidden="1">
      <c r="B70" s="141"/>
      <c r="L70" s="141"/>
    </row>
    <row r="71" spans="1:31" ht="11.25" hidden="1">
      <c r="B71" s="141"/>
      <c r="L71" s="141"/>
    </row>
    <row r="72" spans="1:31" ht="11.25" hidden="1">
      <c r="B72" s="141"/>
      <c r="L72" s="141"/>
    </row>
    <row r="73" spans="1:31" ht="11.25" hidden="1">
      <c r="B73" s="141"/>
      <c r="L73" s="141"/>
    </row>
    <row r="74" spans="1:31" ht="11.25" hidden="1">
      <c r="B74" s="141"/>
      <c r="L74" s="141"/>
    </row>
    <row r="75" spans="1:31" ht="11.25" hidden="1">
      <c r="B75" s="141"/>
      <c r="L75" s="141"/>
    </row>
    <row r="76" spans="1:31" s="151" customFormat="1" ht="12.75" hidden="1">
      <c r="A76" s="147"/>
      <c r="B76" s="148"/>
      <c r="C76" s="147"/>
      <c r="D76" s="179" t="s">
        <v>52</v>
      </c>
      <c r="E76" s="180"/>
      <c r="F76" s="181" t="s">
        <v>53</v>
      </c>
      <c r="G76" s="179" t="s">
        <v>52</v>
      </c>
      <c r="H76" s="180"/>
      <c r="I76" s="180"/>
      <c r="J76" s="182" t="s">
        <v>53</v>
      </c>
      <c r="K76" s="180"/>
      <c r="L76" s="150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</row>
    <row r="77" spans="1:31" s="151" customFormat="1" ht="14.45" hidden="1" customHeight="1">
      <c r="A77" s="14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150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</row>
    <row r="78" spans="1:31" ht="11.25" hidden="1"/>
    <row r="79" spans="1:31" ht="11.25" hidden="1"/>
    <row r="80" spans="1:31" ht="11.25" hidden="1"/>
    <row r="81" spans="1:31" s="151" customFormat="1" ht="6.95" customHeight="1">
      <c r="A81" s="14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150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</row>
    <row r="82" spans="1:31" s="151" customFormat="1" ht="24.95" customHeight="1">
      <c r="A82" s="147"/>
      <c r="B82" s="148"/>
      <c r="C82" s="142" t="s">
        <v>142</v>
      </c>
      <c r="D82" s="147"/>
      <c r="E82" s="147"/>
      <c r="F82" s="147"/>
      <c r="G82" s="147"/>
      <c r="H82" s="147"/>
      <c r="I82" s="147"/>
      <c r="J82" s="147"/>
      <c r="K82" s="147"/>
      <c r="L82" s="150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31" s="151" customFormat="1" ht="6.95" customHeight="1">
      <c r="A83" s="147"/>
      <c r="B83" s="148"/>
      <c r="C83" s="147"/>
      <c r="D83" s="147"/>
      <c r="E83" s="147"/>
      <c r="F83" s="147"/>
      <c r="G83" s="147"/>
      <c r="H83" s="147"/>
      <c r="I83" s="147"/>
      <c r="J83" s="147"/>
      <c r="K83" s="147"/>
      <c r="L83" s="150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</row>
    <row r="84" spans="1:31" s="151" customFormat="1" ht="12" customHeight="1">
      <c r="A84" s="147"/>
      <c r="B84" s="148"/>
      <c r="C84" s="144" t="s">
        <v>16</v>
      </c>
      <c r="D84" s="147"/>
      <c r="E84" s="147"/>
      <c r="F84" s="147"/>
      <c r="G84" s="147"/>
      <c r="H84" s="147"/>
      <c r="I84" s="147"/>
      <c r="J84" s="147"/>
      <c r="K84" s="147"/>
      <c r="L84" s="150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</row>
    <row r="85" spans="1:31" s="151" customFormat="1" ht="16.5" customHeight="1">
      <c r="A85" s="147"/>
      <c r="B85" s="148"/>
      <c r="C85" s="147"/>
      <c r="D85" s="147"/>
      <c r="E85" s="145" t="str">
        <f>E7</f>
        <v>Rekonstrukce měnírny Sad Boženy Němcové</v>
      </c>
      <c r="F85" s="146"/>
      <c r="G85" s="146"/>
      <c r="H85" s="146"/>
      <c r="I85" s="147"/>
      <c r="J85" s="147"/>
      <c r="K85" s="147"/>
      <c r="L85" s="150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</row>
    <row r="86" spans="1:31" ht="12" customHeight="1">
      <c r="B86" s="141"/>
      <c r="C86" s="144" t="s">
        <v>138</v>
      </c>
      <c r="L86" s="141"/>
    </row>
    <row r="87" spans="1:31" s="151" customFormat="1" ht="16.5" customHeight="1">
      <c r="A87" s="147"/>
      <c r="B87" s="148"/>
      <c r="C87" s="147"/>
      <c r="D87" s="147"/>
      <c r="E87" s="145" t="s">
        <v>139</v>
      </c>
      <c r="F87" s="149"/>
      <c r="G87" s="149"/>
      <c r="H87" s="149"/>
      <c r="I87" s="147"/>
      <c r="J87" s="147"/>
      <c r="K87" s="147"/>
      <c r="L87" s="150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</row>
    <row r="88" spans="1:31" s="151" customFormat="1" ht="12" customHeight="1">
      <c r="A88" s="147"/>
      <c r="B88" s="148"/>
      <c r="C88" s="144" t="s">
        <v>140</v>
      </c>
      <c r="D88" s="147"/>
      <c r="E88" s="147"/>
      <c r="F88" s="147"/>
      <c r="G88" s="147"/>
      <c r="H88" s="147"/>
      <c r="I88" s="147"/>
      <c r="J88" s="147"/>
      <c r="K88" s="147"/>
      <c r="L88" s="150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</row>
    <row r="89" spans="1:31" s="151" customFormat="1" ht="30" customHeight="1">
      <c r="A89" s="147"/>
      <c r="B89" s="148"/>
      <c r="C89" s="147"/>
      <c r="D89" s="147"/>
      <c r="E89" s="152" t="str">
        <f>E11</f>
        <v>06 - DSO 01.1 - Stavební část - ZPEVNĚNÉ PLOCHY - nezapočitatelné náklady</v>
      </c>
      <c r="F89" s="149"/>
      <c r="G89" s="149"/>
      <c r="H89" s="149"/>
      <c r="I89" s="147"/>
      <c r="J89" s="147"/>
      <c r="K89" s="147"/>
      <c r="L89" s="150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</row>
    <row r="90" spans="1:31" s="151" customFormat="1" ht="6.95" customHeight="1">
      <c r="A90" s="147"/>
      <c r="B90" s="148"/>
      <c r="C90" s="147"/>
      <c r="D90" s="147"/>
      <c r="E90" s="147"/>
      <c r="F90" s="147"/>
      <c r="G90" s="147"/>
      <c r="H90" s="147"/>
      <c r="I90" s="147"/>
      <c r="J90" s="147"/>
      <c r="K90" s="147"/>
      <c r="L90" s="150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</row>
    <row r="91" spans="1:31" s="151" customFormat="1" ht="12" customHeight="1">
      <c r="A91" s="147"/>
      <c r="B91" s="148"/>
      <c r="C91" s="144" t="s">
        <v>20</v>
      </c>
      <c r="D91" s="147"/>
      <c r="E91" s="147"/>
      <c r="F91" s="153" t="str">
        <f>F14</f>
        <v xml:space="preserve"> </v>
      </c>
      <c r="G91" s="147"/>
      <c r="H91" s="147"/>
      <c r="I91" s="144" t="s">
        <v>22</v>
      </c>
      <c r="J91" s="154" t="str">
        <f>IF(J14="","",J14)</f>
        <v>30. 6. 2020</v>
      </c>
      <c r="K91" s="147"/>
      <c r="L91" s="150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</row>
    <row r="92" spans="1:31" s="151" customFormat="1" ht="6.95" customHeight="1">
      <c r="A92" s="147"/>
      <c r="B92" s="148"/>
      <c r="C92" s="147"/>
      <c r="D92" s="147"/>
      <c r="E92" s="147"/>
      <c r="F92" s="147"/>
      <c r="G92" s="147"/>
      <c r="H92" s="147"/>
      <c r="I92" s="147"/>
      <c r="J92" s="147"/>
      <c r="K92" s="147"/>
      <c r="L92" s="150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</row>
    <row r="93" spans="1:31" s="151" customFormat="1" ht="15.2" customHeight="1">
      <c r="A93" s="147"/>
      <c r="B93" s="148"/>
      <c r="C93" s="144" t="s">
        <v>24</v>
      </c>
      <c r="D93" s="147"/>
      <c r="E93" s="147"/>
      <c r="F93" s="153" t="str">
        <f>E17</f>
        <v>Dopravní podnik Ostrava a.s.</v>
      </c>
      <c r="G93" s="147"/>
      <c r="H93" s="147"/>
      <c r="I93" s="144" t="s">
        <v>30</v>
      </c>
      <c r="J93" s="188" t="str">
        <f>E23</f>
        <v>Ing. Jaromír Ferdian</v>
      </c>
      <c r="K93" s="147"/>
      <c r="L93" s="150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</row>
    <row r="94" spans="1:31" s="151" customFormat="1" ht="15.2" customHeight="1">
      <c r="A94" s="147"/>
      <c r="B94" s="148"/>
      <c r="C94" s="144" t="s">
        <v>28</v>
      </c>
      <c r="D94" s="147"/>
      <c r="E94" s="147"/>
      <c r="F94" s="262" t="str">
        <f>IF(E20="","",E20)</f>
        <v>Vyplň údaj</v>
      </c>
      <c r="G94" s="147"/>
      <c r="H94" s="147"/>
      <c r="I94" s="144" t="s">
        <v>33</v>
      </c>
      <c r="J94" s="263" t="str">
        <f>E26</f>
        <v xml:space="preserve"> </v>
      </c>
      <c r="K94" s="147"/>
      <c r="L94" s="150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</row>
    <row r="95" spans="1:31" s="151" customFormat="1" ht="10.35" customHeight="1">
      <c r="A95" s="147"/>
      <c r="B95" s="148"/>
      <c r="C95" s="147"/>
      <c r="D95" s="147"/>
      <c r="E95" s="147"/>
      <c r="F95" s="147"/>
      <c r="G95" s="147"/>
      <c r="H95" s="147"/>
      <c r="I95" s="147"/>
      <c r="J95" s="147"/>
      <c r="K95" s="147"/>
      <c r="L95" s="150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</row>
    <row r="96" spans="1:31" s="151" customFormat="1" ht="29.25" customHeight="1">
      <c r="A96" s="147"/>
      <c r="B96" s="148"/>
      <c r="C96" s="189" t="s">
        <v>143</v>
      </c>
      <c r="D96" s="170"/>
      <c r="E96" s="170"/>
      <c r="F96" s="170"/>
      <c r="G96" s="170"/>
      <c r="H96" s="170"/>
      <c r="I96" s="170"/>
      <c r="J96" s="190" t="s">
        <v>144</v>
      </c>
      <c r="K96" s="170"/>
      <c r="L96" s="150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</row>
    <row r="97" spans="1:47" s="151" customFormat="1" ht="10.35" customHeight="1">
      <c r="A97" s="147"/>
      <c r="B97" s="148"/>
      <c r="C97" s="147"/>
      <c r="D97" s="147"/>
      <c r="E97" s="147"/>
      <c r="F97" s="147"/>
      <c r="G97" s="147"/>
      <c r="H97" s="147"/>
      <c r="I97" s="147"/>
      <c r="J97" s="147"/>
      <c r="K97" s="147"/>
      <c r="L97" s="150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</row>
    <row r="98" spans="1:47" s="151" customFormat="1" ht="22.9" customHeight="1">
      <c r="A98" s="147"/>
      <c r="B98" s="148"/>
      <c r="C98" s="191" t="s">
        <v>145</v>
      </c>
      <c r="D98" s="147"/>
      <c r="E98" s="147"/>
      <c r="F98" s="147"/>
      <c r="G98" s="147"/>
      <c r="H98" s="147"/>
      <c r="I98" s="147"/>
      <c r="J98" s="165">
        <f>J128</f>
        <v>0</v>
      </c>
      <c r="K98" s="147"/>
      <c r="L98" s="150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U98" s="138" t="s">
        <v>146</v>
      </c>
    </row>
    <row r="99" spans="1:47" s="192" customFormat="1" ht="24.95" customHeight="1">
      <c r="B99" s="193"/>
      <c r="D99" s="194" t="s">
        <v>147</v>
      </c>
      <c r="E99" s="195"/>
      <c r="F99" s="195"/>
      <c r="G99" s="195"/>
      <c r="H99" s="195"/>
      <c r="I99" s="195"/>
      <c r="J99" s="196">
        <f>J129</f>
        <v>0</v>
      </c>
      <c r="L99" s="193"/>
    </row>
    <row r="100" spans="1:47" s="197" customFormat="1" ht="19.899999999999999" customHeight="1">
      <c r="B100" s="198"/>
      <c r="D100" s="199" t="s">
        <v>148</v>
      </c>
      <c r="E100" s="200"/>
      <c r="F100" s="200"/>
      <c r="G100" s="200"/>
      <c r="H100" s="200"/>
      <c r="I100" s="200"/>
      <c r="J100" s="201">
        <f>J130</f>
        <v>0</v>
      </c>
      <c r="L100" s="198"/>
    </row>
    <row r="101" spans="1:47" s="197" customFormat="1" ht="19.899999999999999" customHeight="1">
      <c r="B101" s="198"/>
      <c r="D101" s="199" t="s">
        <v>149</v>
      </c>
      <c r="E101" s="200"/>
      <c r="F101" s="200"/>
      <c r="G101" s="200"/>
      <c r="H101" s="200"/>
      <c r="I101" s="200"/>
      <c r="J101" s="201">
        <f>J151</f>
        <v>0</v>
      </c>
      <c r="L101" s="198"/>
    </row>
    <row r="102" spans="1:47" s="197" customFormat="1" ht="19.899999999999999" customHeight="1">
      <c r="B102" s="198"/>
      <c r="D102" s="199" t="s">
        <v>151</v>
      </c>
      <c r="E102" s="200"/>
      <c r="F102" s="200"/>
      <c r="G102" s="200"/>
      <c r="H102" s="200"/>
      <c r="I102" s="200"/>
      <c r="J102" s="201">
        <f>J156</f>
        <v>0</v>
      </c>
      <c r="L102" s="198"/>
    </row>
    <row r="103" spans="1:47" s="197" customFormat="1" ht="19.899999999999999" customHeight="1">
      <c r="B103" s="198"/>
      <c r="D103" s="199" t="s">
        <v>1845</v>
      </c>
      <c r="E103" s="200"/>
      <c r="F103" s="200"/>
      <c r="G103" s="200"/>
      <c r="H103" s="200"/>
      <c r="I103" s="200"/>
      <c r="J103" s="201">
        <f>J158</f>
        <v>0</v>
      </c>
      <c r="L103" s="198"/>
    </row>
    <row r="104" spans="1:47" s="197" customFormat="1" ht="19.899999999999999" customHeight="1">
      <c r="B104" s="198"/>
      <c r="D104" s="199" t="s">
        <v>153</v>
      </c>
      <c r="E104" s="200"/>
      <c r="F104" s="200"/>
      <c r="G104" s="200"/>
      <c r="H104" s="200"/>
      <c r="I104" s="200"/>
      <c r="J104" s="201">
        <f>J176</f>
        <v>0</v>
      </c>
      <c r="L104" s="198"/>
    </row>
    <row r="105" spans="1:47" s="197" customFormat="1" ht="19.899999999999999" customHeight="1">
      <c r="B105" s="198"/>
      <c r="D105" s="199" t="s">
        <v>154</v>
      </c>
      <c r="E105" s="200"/>
      <c r="F105" s="200"/>
      <c r="G105" s="200"/>
      <c r="H105" s="200"/>
      <c r="I105" s="200"/>
      <c r="J105" s="201">
        <f>J183</f>
        <v>0</v>
      </c>
      <c r="L105" s="198"/>
    </row>
    <row r="106" spans="1:47" s="197" customFormat="1" ht="19.899999999999999" customHeight="1">
      <c r="B106" s="198"/>
      <c r="D106" s="199" t="s">
        <v>155</v>
      </c>
      <c r="E106" s="200"/>
      <c r="F106" s="200"/>
      <c r="G106" s="200"/>
      <c r="H106" s="200"/>
      <c r="I106" s="200"/>
      <c r="J106" s="201">
        <f>J188</f>
        <v>0</v>
      </c>
      <c r="L106" s="198"/>
    </row>
    <row r="107" spans="1:47" s="151" customFormat="1" ht="21.75" customHeight="1">
      <c r="A107" s="147"/>
      <c r="B107" s="148"/>
      <c r="C107" s="147"/>
      <c r="D107" s="147"/>
      <c r="E107" s="147"/>
      <c r="F107" s="147"/>
      <c r="G107" s="147"/>
      <c r="H107" s="147"/>
      <c r="I107" s="147"/>
      <c r="J107" s="147"/>
      <c r="K107" s="147"/>
      <c r="L107" s="150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</row>
    <row r="108" spans="1:47" s="151" customFormat="1" ht="6.95" customHeight="1">
      <c r="A108" s="147"/>
      <c r="B108" s="184"/>
      <c r="C108" s="185"/>
      <c r="D108" s="185"/>
      <c r="E108" s="185"/>
      <c r="F108" s="185"/>
      <c r="G108" s="185"/>
      <c r="H108" s="185"/>
      <c r="I108" s="185"/>
      <c r="J108" s="185"/>
      <c r="K108" s="185"/>
      <c r="L108" s="150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</row>
    <row r="112" spans="1:47" s="151" customFormat="1" ht="6.95" customHeight="1">
      <c r="A112" s="147"/>
      <c r="B112" s="186"/>
      <c r="C112" s="187"/>
      <c r="D112" s="187"/>
      <c r="E112" s="187"/>
      <c r="F112" s="187"/>
      <c r="G112" s="187"/>
      <c r="H112" s="187"/>
      <c r="I112" s="187"/>
      <c r="J112" s="187"/>
      <c r="K112" s="187"/>
      <c r="L112" s="150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</row>
    <row r="113" spans="1:63" s="151" customFormat="1" ht="24.95" customHeight="1">
      <c r="A113" s="147"/>
      <c r="B113" s="148"/>
      <c r="C113" s="142" t="s">
        <v>172</v>
      </c>
      <c r="D113" s="147"/>
      <c r="E113" s="147"/>
      <c r="F113" s="147"/>
      <c r="G113" s="147"/>
      <c r="H113" s="147"/>
      <c r="I113" s="147"/>
      <c r="J113" s="147"/>
      <c r="K113" s="147"/>
      <c r="L113" s="150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</row>
    <row r="114" spans="1:63" s="151" customFormat="1" ht="6.95" customHeight="1">
      <c r="A114" s="147"/>
      <c r="B114" s="148"/>
      <c r="C114" s="147"/>
      <c r="D114" s="147"/>
      <c r="E114" s="147"/>
      <c r="F114" s="147"/>
      <c r="G114" s="147"/>
      <c r="H114" s="147"/>
      <c r="I114" s="147"/>
      <c r="J114" s="147"/>
      <c r="K114" s="147"/>
      <c r="L114" s="150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</row>
    <row r="115" spans="1:63" s="151" customFormat="1" ht="12" customHeight="1">
      <c r="A115" s="147"/>
      <c r="B115" s="148"/>
      <c r="C115" s="144" t="s">
        <v>16</v>
      </c>
      <c r="D115" s="147"/>
      <c r="E115" s="147"/>
      <c r="F115" s="147"/>
      <c r="G115" s="147"/>
      <c r="H115" s="147"/>
      <c r="I115" s="147"/>
      <c r="J115" s="147"/>
      <c r="K115" s="147"/>
      <c r="L115" s="150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</row>
    <row r="116" spans="1:63" s="151" customFormat="1" ht="16.5" customHeight="1">
      <c r="A116" s="147"/>
      <c r="B116" s="148"/>
      <c r="C116" s="147"/>
      <c r="D116" s="147"/>
      <c r="E116" s="145" t="str">
        <f>E7</f>
        <v>Rekonstrukce měnírny Sad Boženy Němcové</v>
      </c>
      <c r="F116" s="146"/>
      <c r="G116" s="146"/>
      <c r="H116" s="146"/>
      <c r="I116" s="147"/>
      <c r="J116" s="147"/>
      <c r="K116" s="147"/>
      <c r="L116" s="150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</row>
    <row r="117" spans="1:63" ht="12" customHeight="1">
      <c r="B117" s="141"/>
      <c r="C117" s="144" t="s">
        <v>138</v>
      </c>
      <c r="L117" s="141"/>
    </row>
    <row r="118" spans="1:63" s="151" customFormat="1" ht="16.5" customHeight="1">
      <c r="A118" s="147"/>
      <c r="B118" s="148"/>
      <c r="C118" s="147"/>
      <c r="D118" s="147"/>
      <c r="E118" s="145" t="s">
        <v>139</v>
      </c>
      <c r="F118" s="149"/>
      <c r="G118" s="149"/>
      <c r="H118" s="149"/>
      <c r="I118" s="147"/>
      <c r="J118" s="147"/>
      <c r="K118" s="147"/>
      <c r="L118" s="150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</row>
    <row r="119" spans="1:63" s="151" customFormat="1" ht="12" customHeight="1">
      <c r="A119" s="147"/>
      <c r="B119" s="148"/>
      <c r="C119" s="144" t="s">
        <v>140</v>
      </c>
      <c r="D119" s="147"/>
      <c r="E119" s="147"/>
      <c r="F119" s="147"/>
      <c r="G119" s="147"/>
      <c r="H119" s="147"/>
      <c r="I119" s="147"/>
      <c r="J119" s="147"/>
      <c r="K119" s="147"/>
      <c r="L119" s="150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</row>
    <row r="120" spans="1:63" s="151" customFormat="1" ht="30" customHeight="1">
      <c r="A120" s="147"/>
      <c r="B120" s="148"/>
      <c r="C120" s="147"/>
      <c r="D120" s="147"/>
      <c r="E120" s="152" t="str">
        <f>E11</f>
        <v>06 - DSO 01.1 - Stavební část - ZPEVNĚNÉ PLOCHY - nezapočitatelné náklady</v>
      </c>
      <c r="F120" s="149"/>
      <c r="G120" s="149"/>
      <c r="H120" s="149"/>
      <c r="I120" s="147"/>
      <c r="J120" s="147"/>
      <c r="K120" s="147"/>
      <c r="L120" s="150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</row>
    <row r="121" spans="1:63" s="151" customFormat="1" ht="6.95" customHeight="1">
      <c r="A121" s="147"/>
      <c r="B121" s="148"/>
      <c r="C121" s="147"/>
      <c r="D121" s="147"/>
      <c r="E121" s="147"/>
      <c r="F121" s="147"/>
      <c r="G121" s="147"/>
      <c r="H121" s="147"/>
      <c r="I121" s="147"/>
      <c r="J121" s="147"/>
      <c r="K121" s="147"/>
      <c r="L121" s="150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pans="1:63" s="151" customFormat="1" ht="12" customHeight="1">
      <c r="A122" s="147"/>
      <c r="B122" s="148"/>
      <c r="C122" s="144" t="s">
        <v>20</v>
      </c>
      <c r="D122" s="147"/>
      <c r="E122" s="147"/>
      <c r="F122" s="153" t="str">
        <f>F14</f>
        <v xml:space="preserve"> </v>
      </c>
      <c r="G122" s="147"/>
      <c r="H122" s="147"/>
      <c r="I122" s="144" t="s">
        <v>22</v>
      </c>
      <c r="J122" s="154" t="str">
        <f>IF(J14="","",J14)</f>
        <v>30. 6. 2020</v>
      </c>
      <c r="K122" s="147"/>
      <c r="L122" s="150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</row>
    <row r="123" spans="1:63" s="151" customFormat="1" ht="6.95" customHeight="1">
      <c r="A123" s="147"/>
      <c r="B123" s="148"/>
      <c r="C123" s="147"/>
      <c r="D123" s="147"/>
      <c r="E123" s="147"/>
      <c r="F123" s="147"/>
      <c r="G123" s="147"/>
      <c r="H123" s="147"/>
      <c r="I123" s="147"/>
      <c r="J123" s="147"/>
      <c r="K123" s="147"/>
      <c r="L123" s="150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</row>
    <row r="124" spans="1:63" s="151" customFormat="1" ht="15.2" customHeight="1">
      <c r="A124" s="147"/>
      <c r="B124" s="148"/>
      <c r="C124" s="144" t="s">
        <v>24</v>
      </c>
      <c r="D124" s="147"/>
      <c r="E124" s="147"/>
      <c r="F124" s="153" t="str">
        <f>E17</f>
        <v>Dopravní podnik Ostrava a.s.</v>
      </c>
      <c r="G124" s="147"/>
      <c r="H124" s="147"/>
      <c r="I124" s="144" t="s">
        <v>30</v>
      </c>
      <c r="J124" s="188" t="str">
        <f>E23</f>
        <v>Ing. Jaromír Ferdian</v>
      </c>
      <c r="K124" s="147"/>
      <c r="L124" s="150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</row>
    <row r="125" spans="1:63" s="151" customFormat="1" ht="15.2" customHeight="1">
      <c r="A125" s="147"/>
      <c r="B125" s="148"/>
      <c r="C125" s="144" t="s">
        <v>28</v>
      </c>
      <c r="D125" s="147"/>
      <c r="E125" s="147"/>
      <c r="F125" s="262" t="str">
        <f>IF(E20="","",E20)</f>
        <v>Vyplň údaj</v>
      </c>
      <c r="G125" s="147"/>
      <c r="H125" s="147"/>
      <c r="I125" s="144" t="s">
        <v>33</v>
      </c>
      <c r="J125" s="263" t="str">
        <f>E26</f>
        <v xml:space="preserve"> </v>
      </c>
      <c r="K125" s="147"/>
      <c r="L125" s="150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</row>
    <row r="126" spans="1:63" s="151" customFormat="1" ht="10.35" customHeight="1">
      <c r="A126" s="147"/>
      <c r="B126" s="148"/>
      <c r="C126" s="147"/>
      <c r="D126" s="147"/>
      <c r="E126" s="147"/>
      <c r="F126" s="147"/>
      <c r="G126" s="147"/>
      <c r="H126" s="147"/>
      <c r="I126" s="147"/>
      <c r="J126" s="147"/>
      <c r="K126" s="147"/>
      <c r="L126" s="150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</row>
    <row r="127" spans="1:63" s="212" customFormat="1" ht="29.25" customHeight="1">
      <c r="A127" s="202"/>
      <c r="B127" s="203"/>
      <c r="C127" s="204" t="s">
        <v>173</v>
      </c>
      <c r="D127" s="205" t="s">
        <v>62</v>
      </c>
      <c r="E127" s="205" t="s">
        <v>58</v>
      </c>
      <c r="F127" s="205" t="s">
        <v>59</v>
      </c>
      <c r="G127" s="205" t="s">
        <v>174</v>
      </c>
      <c r="H127" s="205" t="s">
        <v>175</v>
      </c>
      <c r="I127" s="205" t="s">
        <v>176</v>
      </c>
      <c r="J127" s="206" t="s">
        <v>144</v>
      </c>
      <c r="K127" s="207" t="s">
        <v>177</v>
      </c>
      <c r="L127" s="208"/>
      <c r="M127" s="209" t="s">
        <v>1</v>
      </c>
      <c r="N127" s="210" t="s">
        <v>41</v>
      </c>
      <c r="O127" s="210" t="s">
        <v>178</v>
      </c>
      <c r="P127" s="210" t="s">
        <v>179</v>
      </c>
      <c r="Q127" s="210" t="s">
        <v>180</v>
      </c>
      <c r="R127" s="210" t="s">
        <v>181</v>
      </c>
      <c r="S127" s="210" t="s">
        <v>182</v>
      </c>
      <c r="T127" s="211" t="s">
        <v>183</v>
      </c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</row>
    <row r="128" spans="1:63" s="151" customFormat="1" ht="22.9" customHeight="1">
      <c r="A128" s="147"/>
      <c r="B128" s="148"/>
      <c r="C128" s="213" t="s">
        <v>184</v>
      </c>
      <c r="D128" s="147"/>
      <c r="E128" s="147"/>
      <c r="F128" s="147"/>
      <c r="G128" s="147"/>
      <c r="H128" s="147"/>
      <c r="I128" s="147"/>
      <c r="J128" s="214">
        <f>BK128</f>
        <v>0</v>
      </c>
      <c r="K128" s="147"/>
      <c r="L128" s="148"/>
      <c r="M128" s="215"/>
      <c r="N128" s="216"/>
      <c r="O128" s="163"/>
      <c r="P128" s="217">
        <f>P129</f>
        <v>0</v>
      </c>
      <c r="Q128" s="163"/>
      <c r="R128" s="217">
        <f>R129</f>
        <v>120.798868</v>
      </c>
      <c r="S128" s="163"/>
      <c r="T128" s="218">
        <f>T129</f>
        <v>88.710000000000008</v>
      </c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T128" s="138" t="s">
        <v>76</v>
      </c>
      <c r="AU128" s="138" t="s">
        <v>146</v>
      </c>
      <c r="BK128" s="219">
        <f>BK129</f>
        <v>0</v>
      </c>
    </row>
    <row r="129" spans="1:65" s="220" customFormat="1" ht="25.9" customHeight="1">
      <c r="B129" s="221"/>
      <c r="D129" s="222" t="s">
        <v>76</v>
      </c>
      <c r="E129" s="223" t="s">
        <v>185</v>
      </c>
      <c r="F129" s="223" t="s">
        <v>186</v>
      </c>
      <c r="J129" s="224">
        <f>BK129</f>
        <v>0</v>
      </c>
      <c r="L129" s="221"/>
      <c r="M129" s="225"/>
      <c r="N129" s="226"/>
      <c r="O129" s="226"/>
      <c r="P129" s="227">
        <f>P130+P151+P156+P158+P176+P183+P188</f>
        <v>0</v>
      </c>
      <c r="Q129" s="226"/>
      <c r="R129" s="227">
        <f>R130+R151+R156+R158+R176+R183+R188</f>
        <v>120.798868</v>
      </c>
      <c r="S129" s="226"/>
      <c r="T129" s="228">
        <f>T130+T151+T156+T158+T176+T183+T188</f>
        <v>88.710000000000008</v>
      </c>
      <c r="AR129" s="222" t="s">
        <v>84</v>
      </c>
      <c r="AT129" s="229" t="s">
        <v>76</v>
      </c>
      <c r="AU129" s="229" t="s">
        <v>77</v>
      </c>
      <c r="AY129" s="222" t="s">
        <v>187</v>
      </c>
      <c r="BK129" s="230">
        <f>BK130+BK151+BK156+BK158+BK176+BK183+BK188</f>
        <v>0</v>
      </c>
    </row>
    <row r="130" spans="1:65" s="220" customFormat="1" ht="22.9" customHeight="1">
      <c r="B130" s="221"/>
      <c r="D130" s="222" t="s">
        <v>76</v>
      </c>
      <c r="E130" s="231" t="s">
        <v>84</v>
      </c>
      <c r="F130" s="231" t="s">
        <v>188</v>
      </c>
      <c r="J130" s="232">
        <f>BK130</f>
        <v>0</v>
      </c>
      <c r="L130" s="221"/>
      <c r="M130" s="225"/>
      <c r="N130" s="226"/>
      <c r="O130" s="226"/>
      <c r="P130" s="227">
        <f>SUM(P131:P150)</f>
        <v>0</v>
      </c>
      <c r="Q130" s="226"/>
      <c r="R130" s="227">
        <f>SUM(R131:R150)</f>
        <v>71.500649999999993</v>
      </c>
      <c r="S130" s="226"/>
      <c r="T130" s="228">
        <f>SUM(T131:T150)</f>
        <v>88.710000000000008</v>
      </c>
      <c r="AR130" s="222" t="s">
        <v>84</v>
      </c>
      <c r="AT130" s="229" t="s">
        <v>76</v>
      </c>
      <c r="AU130" s="229" t="s">
        <v>84</v>
      </c>
      <c r="AY130" s="222" t="s">
        <v>187</v>
      </c>
      <c r="BK130" s="230">
        <f>SUM(BK131:BK150)</f>
        <v>0</v>
      </c>
    </row>
    <row r="131" spans="1:65" s="151" customFormat="1" ht="21.75" customHeight="1">
      <c r="A131" s="147"/>
      <c r="B131" s="148"/>
      <c r="C131" s="233" t="s">
        <v>84</v>
      </c>
      <c r="D131" s="233" t="s">
        <v>189</v>
      </c>
      <c r="E131" s="234" t="s">
        <v>1610</v>
      </c>
      <c r="F131" s="235" t="s">
        <v>1611</v>
      </c>
      <c r="G131" s="236" t="s">
        <v>192</v>
      </c>
      <c r="H131" s="237">
        <v>63</v>
      </c>
      <c r="I131" s="88"/>
      <c r="J131" s="238">
        <f t="shared" ref="J131:J150" si="0">ROUND(I131*H131,2)</f>
        <v>0</v>
      </c>
      <c r="K131" s="239"/>
      <c r="L131" s="148"/>
      <c r="M131" s="240" t="s">
        <v>1</v>
      </c>
      <c r="N131" s="241" t="s">
        <v>42</v>
      </c>
      <c r="O131" s="242"/>
      <c r="P131" s="243">
        <f t="shared" ref="P131:P150" si="1">O131*H131</f>
        <v>0</v>
      </c>
      <c r="Q131" s="243">
        <v>0</v>
      </c>
      <c r="R131" s="243">
        <f t="shared" ref="R131:R150" si="2">Q131*H131</f>
        <v>0</v>
      </c>
      <c r="S131" s="243">
        <v>0.26</v>
      </c>
      <c r="T131" s="244">
        <f t="shared" ref="T131:T150" si="3">S131*H131</f>
        <v>16.38</v>
      </c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R131" s="245" t="s">
        <v>193</v>
      </c>
      <c r="AT131" s="245" t="s">
        <v>189</v>
      </c>
      <c r="AU131" s="245" t="s">
        <v>86</v>
      </c>
      <c r="AY131" s="138" t="s">
        <v>187</v>
      </c>
      <c r="BE131" s="246">
        <f t="shared" ref="BE131:BE150" si="4">IF(N131="základní",J131,0)</f>
        <v>0</v>
      </c>
      <c r="BF131" s="246">
        <f t="shared" ref="BF131:BF150" si="5">IF(N131="snížená",J131,0)</f>
        <v>0</v>
      </c>
      <c r="BG131" s="246">
        <f t="shared" ref="BG131:BG150" si="6">IF(N131="zákl. přenesená",J131,0)</f>
        <v>0</v>
      </c>
      <c r="BH131" s="246">
        <f t="shared" ref="BH131:BH150" si="7">IF(N131="sníž. přenesená",J131,0)</f>
        <v>0</v>
      </c>
      <c r="BI131" s="246">
        <f t="shared" ref="BI131:BI150" si="8">IF(N131="nulová",J131,0)</f>
        <v>0</v>
      </c>
      <c r="BJ131" s="138" t="s">
        <v>84</v>
      </c>
      <c r="BK131" s="246">
        <f t="shared" ref="BK131:BK150" si="9">ROUND(I131*H131,2)</f>
        <v>0</v>
      </c>
      <c r="BL131" s="138" t="s">
        <v>193</v>
      </c>
      <c r="BM131" s="245" t="s">
        <v>1846</v>
      </c>
    </row>
    <row r="132" spans="1:65" s="151" customFormat="1" ht="21.75" customHeight="1">
      <c r="A132" s="147"/>
      <c r="B132" s="148"/>
      <c r="C132" s="233" t="s">
        <v>86</v>
      </c>
      <c r="D132" s="233" t="s">
        <v>189</v>
      </c>
      <c r="E132" s="234" t="s">
        <v>1847</v>
      </c>
      <c r="F132" s="235" t="s">
        <v>1848</v>
      </c>
      <c r="G132" s="236" t="s">
        <v>192</v>
      </c>
      <c r="H132" s="237">
        <v>162</v>
      </c>
      <c r="I132" s="88"/>
      <c r="J132" s="238">
        <f t="shared" si="0"/>
        <v>0</v>
      </c>
      <c r="K132" s="239"/>
      <c r="L132" s="148"/>
      <c r="M132" s="240" t="s">
        <v>1</v>
      </c>
      <c r="N132" s="241" t="s">
        <v>42</v>
      </c>
      <c r="O132" s="242"/>
      <c r="P132" s="243">
        <f t="shared" si="1"/>
        <v>0</v>
      </c>
      <c r="Q132" s="243">
        <v>0</v>
      </c>
      <c r="R132" s="243">
        <f t="shared" si="2"/>
        <v>0</v>
      </c>
      <c r="S132" s="243">
        <v>0.32500000000000001</v>
      </c>
      <c r="T132" s="244">
        <f t="shared" si="3"/>
        <v>52.65</v>
      </c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R132" s="245" t="s">
        <v>193</v>
      </c>
      <c r="AT132" s="245" t="s">
        <v>189</v>
      </c>
      <c r="AU132" s="245" t="s">
        <v>86</v>
      </c>
      <c r="AY132" s="138" t="s">
        <v>187</v>
      </c>
      <c r="BE132" s="246">
        <f t="shared" si="4"/>
        <v>0</v>
      </c>
      <c r="BF132" s="246">
        <f t="shared" si="5"/>
        <v>0</v>
      </c>
      <c r="BG132" s="246">
        <f t="shared" si="6"/>
        <v>0</v>
      </c>
      <c r="BH132" s="246">
        <f t="shared" si="7"/>
        <v>0</v>
      </c>
      <c r="BI132" s="246">
        <f t="shared" si="8"/>
        <v>0</v>
      </c>
      <c r="BJ132" s="138" t="s">
        <v>84</v>
      </c>
      <c r="BK132" s="246">
        <f t="shared" si="9"/>
        <v>0</v>
      </c>
      <c r="BL132" s="138" t="s">
        <v>193</v>
      </c>
      <c r="BM132" s="245" t="s">
        <v>1849</v>
      </c>
    </row>
    <row r="133" spans="1:65" s="151" customFormat="1" ht="16.5" customHeight="1">
      <c r="A133" s="147"/>
      <c r="B133" s="148"/>
      <c r="C133" s="233" t="s">
        <v>199</v>
      </c>
      <c r="D133" s="233" t="s">
        <v>189</v>
      </c>
      <c r="E133" s="234" t="s">
        <v>1613</v>
      </c>
      <c r="F133" s="235" t="s">
        <v>1614</v>
      </c>
      <c r="G133" s="236" t="s">
        <v>296</v>
      </c>
      <c r="H133" s="237">
        <v>96</v>
      </c>
      <c r="I133" s="88"/>
      <c r="J133" s="238">
        <f t="shared" si="0"/>
        <v>0</v>
      </c>
      <c r="K133" s="239"/>
      <c r="L133" s="148"/>
      <c r="M133" s="240" t="s">
        <v>1</v>
      </c>
      <c r="N133" s="241" t="s">
        <v>42</v>
      </c>
      <c r="O133" s="242"/>
      <c r="P133" s="243">
        <f t="shared" si="1"/>
        <v>0</v>
      </c>
      <c r="Q133" s="243">
        <v>0</v>
      </c>
      <c r="R133" s="243">
        <f t="shared" si="2"/>
        <v>0</v>
      </c>
      <c r="S133" s="243">
        <v>0.20499999999999999</v>
      </c>
      <c r="T133" s="244">
        <f t="shared" si="3"/>
        <v>19.68</v>
      </c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R133" s="245" t="s">
        <v>193</v>
      </c>
      <c r="AT133" s="245" t="s">
        <v>189</v>
      </c>
      <c r="AU133" s="245" t="s">
        <v>86</v>
      </c>
      <c r="AY133" s="138" t="s">
        <v>187</v>
      </c>
      <c r="BE133" s="246">
        <f t="shared" si="4"/>
        <v>0</v>
      </c>
      <c r="BF133" s="246">
        <f t="shared" si="5"/>
        <v>0</v>
      </c>
      <c r="BG133" s="246">
        <f t="shared" si="6"/>
        <v>0</v>
      </c>
      <c r="BH133" s="246">
        <f t="shared" si="7"/>
        <v>0</v>
      </c>
      <c r="BI133" s="246">
        <f t="shared" si="8"/>
        <v>0</v>
      </c>
      <c r="BJ133" s="138" t="s">
        <v>84</v>
      </c>
      <c r="BK133" s="246">
        <f t="shared" si="9"/>
        <v>0</v>
      </c>
      <c r="BL133" s="138" t="s">
        <v>193</v>
      </c>
      <c r="BM133" s="245" t="s">
        <v>1850</v>
      </c>
    </row>
    <row r="134" spans="1:65" s="151" customFormat="1" ht="21.75" customHeight="1">
      <c r="A134" s="147"/>
      <c r="B134" s="148"/>
      <c r="C134" s="233" t="s">
        <v>193</v>
      </c>
      <c r="D134" s="233" t="s">
        <v>189</v>
      </c>
      <c r="E134" s="234" t="s">
        <v>1851</v>
      </c>
      <c r="F134" s="235" t="s">
        <v>1852</v>
      </c>
      <c r="G134" s="236" t="s">
        <v>197</v>
      </c>
      <c r="H134" s="237">
        <v>92.5</v>
      </c>
      <c r="I134" s="88"/>
      <c r="J134" s="238">
        <f t="shared" si="0"/>
        <v>0</v>
      </c>
      <c r="K134" s="239"/>
      <c r="L134" s="148"/>
      <c r="M134" s="240" t="s">
        <v>1</v>
      </c>
      <c r="N134" s="241" t="s">
        <v>42</v>
      </c>
      <c r="O134" s="242"/>
      <c r="P134" s="243">
        <f t="shared" si="1"/>
        <v>0</v>
      </c>
      <c r="Q134" s="243">
        <v>0</v>
      </c>
      <c r="R134" s="243">
        <f t="shared" si="2"/>
        <v>0</v>
      </c>
      <c r="S134" s="243">
        <v>0</v>
      </c>
      <c r="T134" s="244">
        <f t="shared" si="3"/>
        <v>0</v>
      </c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R134" s="245" t="s">
        <v>193</v>
      </c>
      <c r="AT134" s="245" t="s">
        <v>189</v>
      </c>
      <c r="AU134" s="245" t="s">
        <v>86</v>
      </c>
      <c r="AY134" s="138" t="s">
        <v>187</v>
      </c>
      <c r="BE134" s="246">
        <f t="shared" si="4"/>
        <v>0</v>
      </c>
      <c r="BF134" s="246">
        <f t="shared" si="5"/>
        <v>0</v>
      </c>
      <c r="BG134" s="246">
        <f t="shared" si="6"/>
        <v>0</v>
      </c>
      <c r="BH134" s="246">
        <f t="shared" si="7"/>
        <v>0</v>
      </c>
      <c r="BI134" s="246">
        <f t="shared" si="8"/>
        <v>0</v>
      </c>
      <c r="BJ134" s="138" t="s">
        <v>84</v>
      </c>
      <c r="BK134" s="246">
        <f t="shared" si="9"/>
        <v>0</v>
      </c>
      <c r="BL134" s="138" t="s">
        <v>193</v>
      </c>
      <c r="BM134" s="245" t="s">
        <v>1853</v>
      </c>
    </row>
    <row r="135" spans="1:65" s="151" customFormat="1" ht="21.75" customHeight="1">
      <c r="A135" s="147"/>
      <c r="B135" s="148"/>
      <c r="C135" s="233" t="s">
        <v>207</v>
      </c>
      <c r="D135" s="233" t="s">
        <v>189</v>
      </c>
      <c r="E135" s="234" t="s">
        <v>1854</v>
      </c>
      <c r="F135" s="235" t="s">
        <v>1855</v>
      </c>
      <c r="G135" s="236" t="s">
        <v>197</v>
      </c>
      <c r="H135" s="237">
        <v>125.16</v>
      </c>
      <c r="I135" s="88"/>
      <c r="J135" s="238">
        <f t="shared" si="0"/>
        <v>0</v>
      </c>
      <c r="K135" s="239"/>
      <c r="L135" s="148"/>
      <c r="M135" s="240" t="s">
        <v>1</v>
      </c>
      <c r="N135" s="241" t="s">
        <v>42</v>
      </c>
      <c r="O135" s="242"/>
      <c r="P135" s="243">
        <f t="shared" si="1"/>
        <v>0</v>
      </c>
      <c r="Q135" s="243">
        <v>0</v>
      </c>
      <c r="R135" s="243">
        <f t="shared" si="2"/>
        <v>0</v>
      </c>
      <c r="S135" s="243">
        <v>0</v>
      </c>
      <c r="T135" s="244">
        <f t="shared" si="3"/>
        <v>0</v>
      </c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R135" s="245" t="s">
        <v>193</v>
      </c>
      <c r="AT135" s="245" t="s">
        <v>189</v>
      </c>
      <c r="AU135" s="245" t="s">
        <v>86</v>
      </c>
      <c r="AY135" s="138" t="s">
        <v>187</v>
      </c>
      <c r="BE135" s="246">
        <f t="shared" si="4"/>
        <v>0</v>
      </c>
      <c r="BF135" s="246">
        <f t="shared" si="5"/>
        <v>0</v>
      </c>
      <c r="BG135" s="246">
        <f t="shared" si="6"/>
        <v>0</v>
      </c>
      <c r="BH135" s="246">
        <f t="shared" si="7"/>
        <v>0</v>
      </c>
      <c r="BI135" s="246">
        <f t="shared" si="8"/>
        <v>0</v>
      </c>
      <c r="BJ135" s="138" t="s">
        <v>84</v>
      </c>
      <c r="BK135" s="246">
        <f t="shared" si="9"/>
        <v>0</v>
      </c>
      <c r="BL135" s="138" t="s">
        <v>193</v>
      </c>
      <c r="BM135" s="245" t="s">
        <v>1856</v>
      </c>
    </row>
    <row r="136" spans="1:65" s="151" customFormat="1" ht="21.75" customHeight="1">
      <c r="A136" s="147"/>
      <c r="B136" s="148"/>
      <c r="C136" s="233" t="s">
        <v>211</v>
      </c>
      <c r="D136" s="233" t="s">
        <v>189</v>
      </c>
      <c r="E136" s="234" t="s">
        <v>1562</v>
      </c>
      <c r="F136" s="235" t="s">
        <v>1563</v>
      </c>
      <c r="G136" s="236" t="s">
        <v>197</v>
      </c>
      <c r="H136" s="237">
        <v>6.08</v>
      </c>
      <c r="I136" s="88"/>
      <c r="J136" s="238">
        <f t="shared" si="0"/>
        <v>0</v>
      </c>
      <c r="K136" s="239"/>
      <c r="L136" s="148"/>
      <c r="M136" s="240" t="s">
        <v>1</v>
      </c>
      <c r="N136" s="241" t="s">
        <v>42</v>
      </c>
      <c r="O136" s="242"/>
      <c r="P136" s="243">
        <f t="shared" si="1"/>
        <v>0</v>
      </c>
      <c r="Q136" s="243">
        <v>0</v>
      </c>
      <c r="R136" s="243">
        <f t="shared" si="2"/>
        <v>0</v>
      </c>
      <c r="S136" s="243">
        <v>0</v>
      </c>
      <c r="T136" s="244">
        <f t="shared" si="3"/>
        <v>0</v>
      </c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R136" s="245" t="s">
        <v>193</v>
      </c>
      <c r="AT136" s="245" t="s">
        <v>189</v>
      </c>
      <c r="AU136" s="245" t="s">
        <v>86</v>
      </c>
      <c r="AY136" s="138" t="s">
        <v>187</v>
      </c>
      <c r="BE136" s="246">
        <f t="shared" si="4"/>
        <v>0</v>
      </c>
      <c r="BF136" s="246">
        <f t="shared" si="5"/>
        <v>0</v>
      </c>
      <c r="BG136" s="246">
        <f t="shared" si="6"/>
        <v>0</v>
      </c>
      <c r="BH136" s="246">
        <f t="shared" si="7"/>
        <v>0</v>
      </c>
      <c r="BI136" s="246">
        <f t="shared" si="8"/>
        <v>0</v>
      </c>
      <c r="BJ136" s="138" t="s">
        <v>84</v>
      </c>
      <c r="BK136" s="246">
        <f t="shared" si="9"/>
        <v>0</v>
      </c>
      <c r="BL136" s="138" t="s">
        <v>193</v>
      </c>
      <c r="BM136" s="245" t="s">
        <v>1857</v>
      </c>
    </row>
    <row r="137" spans="1:65" s="151" customFormat="1" ht="33" customHeight="1">
      <c r="A137" s="147"/>
      <c r="B137" s="148"/>
      <c r="C137" s="233" t="s">
        <v>215</v>
      </c>
      <c r="D137" s="233" t="s">
        <v>189</v>
      </c>
      <c r="E137" s="234" t="s">
        <v>200</v>
      </c>
      <c r="F137" s="235" t="s">
        <v>201</v>
      </c>
      <c r="G137" s="236" t="s">
        <v>197</v>
      </c>
      <c r="H137" s="237">
        <v>98.58</v>
      </c>
      <c r="I137" s="88"/>
      <c r="J137" s="238">
        <f t="shared" si="0"/>
        <v>0</v>
      </c>
      <c r="K137" s="239"/>
      <c r="L137" s="148"/>
      <c r="M137" s="240" t="s">
        <v>1</v>
      </c>
      <c r="N137" s="241" t="s">
        <v>42</v>
      </c>
      <c r="O137" s="242"/>
      <c r="P137" s="243">
        <f t="shared" si="1"/>
        <v>0</v>
      </c>
      <c r="Q137" s="243">
        <v>0</v>
      </c>
      <c r="R137" s="243">
        <f t="shared" si="2"/>
        <v>0</v>
      </c>
      <c r="S137" s="243">
        <v>0</v>
      </c>
      <c r="T137" s="244">
        <f t="shared" si="3"/>
        <v>0</v>
      </c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R137" s="245" t="s">
        <v>193</v>
      </c>
      <c r="AT137" s="245" t="s">
        <v>189</v>
      </c>
      <c r="AU137" s="245" t="s">
        <v>86</v>
      </c>
      <c r="AY137" s="138" t="s">
        <v>187</v>
      </c>
      <c r="BE137" s="246">
        <f t="shared" si="4"/>
        <v>0</v>
      </c>
      <c r="BF137" s="246">
        <f t="shared" si="5"/>
        <v>0</v>
      </c>
      <c r="BG137" s="246">
        <f t="shared" si="6"/>
        <v>0</v>
      </c>
      <c r="BH137" s="246">
        <f t="shared" si="7"/>
        <v>0</v>
      </c>
      <c r="BI137" s="246">
        <f t="shared" si="8"/>
        <v>0</v>
      </c>
      <c r="BJ137" s="138" t="s">
        <v>84</v>
      </c>
      <c r="BK137" s="246">
        <f t="shared" si="9"/>
        <v>0</v>
      </c>
      <c r="BL137" s="138" t="s">
        <v>193</v>
      </c>
      <c r="BM137" s="245" t="s">
        <v>1858</v>
      </c>
    </row>
    <row r="138" spans="1:65" s="151" customFormat="1" ht="33" customHeight="1">
      <c r="A138" s="147"/>
      <c r="B138" s="148"/>
      <c r="C138" s="233" t="s">
        <v>219</v>
      </c>
      <c r="D138" s="233" t="s">
        <v>189</v>
      </c>
      <c r="E138" s="234" t="s">
        <v>1859</v>
      </c>
      <c r="F138" s="235" t="s">
        <v>1860</v>
      </c>
      <c r="G138" s="236" t="s">
        <v>197</v>
      </c>
      <c r="H138" s="237">
        <v>125.16</v>
      </c>
      <c r="I138" s="88"/>
      <c r="J138" s="238">
        <f t="shared" si="0"/>
        <v>0</v>
      </c>
      <c r="K138" s="239"/>
      <c r="L138" s="148"/>
      <c r="M138" s="240" t="s">
        <v>1</v>
      </c>
      <c r="N138" s="241" t="s">
        <v>42</v>
      </c>
      <c r="O138" s="242"/>
      <c r="P138" s="243">
        <f t="shared" si="1"/>
        <v>0</v>
      </c>
      <c r="Q138" s="243">
        <v>0</v>
      </c>
      <c r="R138" s="243">
        <f t="shared" si="2"/>
        <v>0</v>
      </c>
      <c r="S138" s="243">
        <v>0</v>
      </c>
      <c r="T138" s="244">
        <f t="shared" si="3"/>
        <v>0</v>
      </c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R138" s="245" t="s">
        <v>193</v>
      </c>
      <c r="AT138" s="245" t="s">
        <v>189</v>
      </c>
      <c r="AU138" s="245" t="s">
        <v>86</v>
      </c>
      <c r="AY138" s="138" t="s">
        <v>187</v>
      </c>
      <c r="BE138" s="246">
        <f t="shared" si="4"/>
        <v>0</v>
      </c>
      <c r="BF138" s="246">
        <f t="shared" si="5"/>
        <v>0</v>
      </c>
      <c r="BG138" s="246">
        <f t="shared" si="6"/>
        <v>0</v>
      </c>
      <c r="BH138" s="246">
        <f t="shared" si="7"/>
        <v>0</v>
      </c>
      <c r="BI138" s="246">
        <f t="shared" si="8"/>
        <v>0</v>
      </c>
      <c r="BJ138" s="138" t="s">
        <v>84</v>
      </c>
      <c r="BK138" s="246">
        <f t="shared" si="9"/>
        <v>0</v>
      </c>
      <c r="BL138" s="138" t="s">
        <v>193</v>
      </c>
      <c r="BM138" s="245" t="s">
        <v>1861</v>
      </c>
    </row>
    <row r="139" spans="1:65" s="151" customFormat="1" ht="21.75" customHeight="1">
      <c r="A139" s="147"/>
      <c r="B139" s="148"/>
      <c r="C139" s="233" t="s">
        <v>225</v>
      </c>
      <c r="D139" s="233" t="s">
        <v>189</v>
      </c>
      <c r="E139" s="234" t="s">
        <v>1862</v>
      </c>
      <c r="F139" s="235" t="s">
        <v>1863</v>
      </c>
      <c r="G139" s="236" t="s">
        <v>197</v>
      </c>
      <c r="H139" s="237">
        <v>6.5</v>
      </c>
      <c r="I139" s="88"/>
      <c r="J139" s="238">
        <f t="shared" si="0"/>
        <v>0</v>
      </c>
      <c r="K139" s="239"/>
      <c r="L139" s="148"/>
      <c r="M139" s="240" t="s">
        <v>1</v>
      </c>
      <c r="N139" s="241" t="s">
        <v>42</v>
      </c>
      <c r="O139" s="242"/>
      <c r="P139" s="243">
        <f t="shared" si="1"/>
        <v>0</v>
      </c>
      <c r="Q139" s="243">
        <v>0</v>
      </c>
      <c r="R139" s="243">
        <f t="shared" si="2"/>
        <v>0</v>
      </c>
      <c r="S139" s="243">
        <v>0</v>
      </c>
      <c r="T139" s="244">
        <f t="shared" si="3"/>
        <v>0</v>
      </c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R139" s="245" t="s">
        <v>193</v>
      </c>
      <c r="AT139" s="245" t="s">
        <v>189</v>
      </c>
      <c r="AU139" s="245" t="s">
        <v>86</v>
      </c>
      <c r="AY139" s="138" t="s">
        <v>187</v>
      </c>
      <c r="BE139" s="246">
        <f t="shared" si="4"/>
        <v>0</v>
      </c>
      <c r="BF139" s="246">
        <f t="shared" si="5"/>
        <v>0</v>
      </c>
      <c r="BG139" s="246">
        <f t="shared" si="6"/>
        <v>0</v>
      </c>
      <c r="BH139" s="246">
        <f t="shared" si="7"/>
        <v>0</v>
      </c>
      <c r="BI139" s="246">
        <f t="shared" si="8"/>
        <v>0</v>
      </c>
      <c r="BJ139" s="138" t="s">
        <v>84</v>
      </c>
      <c r="BK139" s="246">
        <f t="shared" si="9"/>
        <v>0</v>
      </c>
      <c r="BL139" s="138" t="s">
        <v>193</v>
      </c>
      <c r="BM139" s="245" t="s">
        <v>1864</v>
      </c>
    </row>
    <row r="140" spans="1:65" s="151" customFormat="1" ht="16.5" customHeight="1">
      <c r="A140" s="147"/>
      <c r="B140" s="148"/>
      <c r="C140" s="247" t="s">
        <v>229</v>
      </c>
      <c r="D140" s="247" t="s">
        <v>216</v>
      </c>
      <c r="E140" s="248" t="s">
        <v>217</v>
      </c>
      <c r="F140" s="249" t="s">
        <v>1865</v>
      </c>
      <c r="G140" s="250" t="s">
        <v>205</v>
      </c>
      <c r="H140" s="251">
        <v>13</v>
      </c>
      <c r="I140" s="89"/>
      <c r="J140" s="252">
        <f t="shared" si="0"/>
        <v>0</v>
      </c>
      <c r="K140" s="253"/>
      <c r="L140" s="254"/>
      <c r="M140" s="255" t="s">
        <v>1</v>
      </c>
      <c r="N140" s="256" t="s">
        <v>42</v>
      </c>
      <c r="O140" s="242"/>
      <c r="P140" s="243">
        <f t="shared" si="1"/>
        <v>0</v>
      </c>
      <c r="Q140" s="243">
        <v>1</v>
      </c>
      <c r="R140" s="243">
        <f t="shared" si="2"/>
        <v>13</v>
      </c>
      <c r="S140" s="243">
        <v>0</v>
      </c>
      <c r="T140" s="244">
        <f t="shared" si="3"/>
        <v>0</v>
      </c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R140" s="245" t="s">
        <v>219</v>
      </c>
      <c r="AT140" s="245" t="s">
        <v>216</v>
      </c>
      <c r="AU140" s="245" t="s">
        <v>86</v>
      </c>
      <c r="AY140" s="138" t="s">
        <v>187</v>
      </c>
      <c r="BE140" s="246">
        <f t="shared" si="4"/>
        <v>0</v>
      </c>
      <c r="BF140" s="246">
        <f t="shared" si="5"/>
        <v>0</v>
      </c>
      <c r="BG140" s="246">
        <f t="shared" si="6"/>
        <v>0</v>
      </c>
      <c r="BH140" s="246">
        <f t="shared" si="7"/>
        <v>0</v>
      </c>
      <c r="BI140" s="246">
        <f t="shared" si="8"/>
        <v>0</v>
      </c>
      <c r="BJ140" s="138" t="s">
        <v>84</v>
      </c>
      <c r="BK140" s="246">
        <f t="shared" si="9"/>
        <v>0</v>
      </c>
      <c r="BL140" s="138" t="s">
        <v>193</v>
      </c>
      <c r="BM140" s="245" t="s">
        <v>1866</v>
      </c>
    </row>
    <row r="141" spans="1:65" s="151" customFormat="1" ht="21.75" customHeight="1">
      <c r="A141" s="147"/>
      <c r="B141" s="148"/>
      <c r="C141" s="233" t="s">
        <v>233</v>
      </c>
      <c r="D141" s="233" t="s">
        <v>189</v>
      </c>
      <c r="E141" s="234" t="s">
        <v>203</v>
      </c>
      <c r="F141" s="235" t="s">
        <v>204</v>
      </c>
      <c r="G141" s="236" t="s">
        <v>205</v>
      </c>
      <c r="H141" s="237">
        <v>177.44399999999999</v>
      </c>
      <c r="I141" s="88"/>
      <c r="J141" s="238">
        <f t="shared" si="0"/>
        <v>0</v>
      </c>
      <c r="K141" s="239"/>
      <c r="L141" s="148"/>
      <c r="M141" s="240" t="s">
        <v>1</v>
      </c>
      <c r="N141" s="241" t="s">
        <v>42</v>
      </c>
      <c r="O141" s="242"/>
      <c r="P141" s="243">
        <f t="shared" si="1"/>
        <v>0</v>
      </c>
      <c r="Q141" s="243">
        <v>0</v>
      </c>
      <c r="R141" s="243">
        <f t="shared" si="2"/>
        <v>0</v>
      </c>
      <c r="S141" s="243">
        <v>0</v>
      </c>
      <c r="T141" s="244">
        <f t="shared" si="3"/>
        <v>0</v>
      </c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R141" s="245" t="s">
        <v>193</v>
      </c>
      <c r="AT141" s="245" t="s">
        <v>189</v>
      </c>
      <c r="AU141" s="245" t="s">
        <v>86</v>
      </c>
      <c r="AY141" s="138" t="s">
        <v>187</v>
      </c>
      <c r="BE141" s="246">
        <f t="shared" si="4"/>
        <v>0</v>
      </c>
      <c r="BF141" s="246">
        <f t="shared" si="5"/>
        <v>0</v>
      </c>
      <c r="BG141" s="246">
        <f t="shared" si="6"/>
        <v>0</v>
      </c>
      <c r="BH141" s="246">
        <f t="shared" si="7"/>
        <v>0</v>
      </c>
      <c r="BI141" s="246">
        <f t="shared" si="8"/>
        <v>0</v>
      </c>
      <c r="BJ141" s="138" t="s">
        <v>84</v>
      </c>
      <c r="BK141" s="246">
        <f t="shared" si="9"/>
        <v>0</v>
      </c>
      <c r="BL141" s="138" t="s">
        <v>193</v>
      </c>
      <c r="BM141" s="245" t="s">
        <v>1867</v>
      </c>
    </row>
    <row r="142" spans="1:65" s="151" customFormat="1" ht="33" customHeight="1">
      <c r="A142" s="147"/>
      <c r="B142" s="148"/>
      <c r="C142" s="233" t="s">
        <v>237</v>
      </c>
      <c r="D142" s="233" t="s">
        <v>189</v>
      </c>
      <c r="E142" s="234" t="s">
        <v>1868</v>
      </c>
      <c r="F142" s="235" t="s">
        <v>1869</v>
      </c>
      <c r="G142" s="236" t="s">
        <v>205</v>
      </c>
      <c r="H142" s="237">
        <v>225.28800000000001</v>
      </c>
      <c r="I142" s="88"/>
      <c r="J142" s="238">
        <f t="shared" si="0"/>
        <v>0</v>
      </c>
      <c r="K142" s="239"/>
      <c r="L142" s="148"/>
      <c r="M142" s="240" t="s">
        <v>1</v>
      </c>
      <c r="N142" s="241" t="s">
        <v>42</v>
      </c>
      <c r="O142" s="242"/>
      <c r="P142" s="243">
        <f t="shared" si="1"/>
        <v>0</v>
      </c>
      <c r="Q142" s="243">
        <v>0</v>
      </c>
      <c r="R142" s="243">
        <f t="shared" si="2"/>
        <v>0</v>
      </c>
      <c r="S142" s="243">
        <v>0</v>
      </c>
      <c r="T142" s="244">
        <f t="shared" si="3"/>
        <v>0</v>
      </c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R142" s="245" t="s">
        <v>193</v>
      </c>
      <c r="AT142" s="245" t="s">
        <v>189</v>
      </c>
      <c r="AU142" s="245" t="s">
        <v>86</v>
      </c>
      <c r="AY142" s="138" t="s">
        <v>187</v>
      </c>
      <c r="BE142" s="246">
        <f t="shared" si="4"/>
        <v>0</v>
      </c>
      <c r="BF142" s="246">
        <f t="shared" si="5"/>
        <v>0</v>
      </c>
      <c r="BG142" s="246">
        <f t="shared" si="6"/>
        <v>0</v>
      </c>
      <c r="BH142" s="246">
        <f t="shared" si="7"/>
        <v>0</v>
      </c>
      <c r="BI142" s="246">
        <f t="shared" si="8"/>
        <v>0</v>
      </c>
      <c r="BJ142" s="138" t="s">
        <v>84</v>
      </c>
      <c r="BK142" s="246">
        <f t="shared" si="9"/>
        <v>0</v>
      </c>
      <c r="BL142" s="138" t="s">
        <v>193</v>
      </c>
      <c r="BM142" s="245" t="s">
        <v>1870</v>
      </c>
    </row>
    <row r="143" spans="1:65" s="151" customFormat="1" ht="16.5" customHeight="1">
      <c r="A143" s="147"/>
      <c r="B143" s="148"/>
      <c r="C143" s="233" t="s">
        <v>241</v>
      </c>
      <c r="D143" s="233" t="s">
        <v>189</v>
      </c>
      <c r="E143" s="234" t="s">
        <v>208</v>
      </c>
      <c r="F143" s="235" t="s">
        <v>209</v>
      </c>
      <c r="G143" s="236" t="s">
        <v>197</v>
      </c>
      <c r="H143" s="237">
        <v>98.58</v>
      </c>
      <c r="I143" s="88"/>
      <c r="J143" s="238">
        <f t="shared" si="0"/>
        <v>0</v>
      </c>
      <c r="K143" s="239"/>
      <c r="L143" s="148"/>
      <c r="M143" s="240" t="s">
        <v>1</v>
      </c>
      <c r="N143" s="241" t="s">
        <v>42</v>
      </c>
      <c r="O143" s="242"/>
      <c r="P143" s="243">
        <f t="shared" si="1"/>
        <v>0</v>
      </c>
      <c r="Q143" s="243">
        <v>0</v>
      </c>
      <c r="R143" s="243">
        <f t="shared" si="2"/>
        <v>0</v>
      </c>
      <c r="S143" s="243">
        <v>0</v>
      </c>
      <c r="T143" s="244">
        <f t="shared" si="3"/>
        <v>0</v>
      </c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R143" s="245" t="s">
        <v>193</v>
      </c>
      <c r="AT143" s="245" t="s">
        <v>189</v>
      </c>
      <c r="AU143" s="245" t="s">
        <v>86</v>
      </c>
      <c r="AY143" s="138" t="s">
        <v>187</v>
      </c>
      <c r="BE143" s="246">
        <f t="shared" si="4"/>
        <v>0</v>
      </c>
      <c r="BF143" s="246">
        <f t="shared" si="5"/>
        <v>0</v>
      </c>
      <c r="BG143" s="246">
        <f t="shared" si="6"/>
        <v>0</v>
      </c>
      <c r="BH143" s="246">
        <f t="shared" si="7"/>
        <v>0</v>
      </c>
      <c r="BI143" s="246">
        <f t="shared" si="8"/>
        <v>0</v>
      </c>
      <c r="BJ143" s="138" t="s">
        <v>84</v>
      </c>
      <c r="BK143" s="246">
        <f t="shared" si="9"/>
        <v>0</v>
      </c>
      <c r="BL143" s="138" t="s">
        <v>193</v>
      </c>
      <c r="BM143" s="245" t="s">
        <v>1871</v>
      </c>
    </row>
    <row r="144" spans="1:65" s="151" customFormat="1" ht="21.75" customHeight="1">
      <c r="A144" s="147"/>
      <c r="B144" s="148"/>
      <c r="C144" s="233" t="s">
        <v>245</v>
      </c>
      <c r="D144" s="233" t="s">
        <v>189</v>
      </c>
      <c r="E144" s="234" t="s">
        <v>1872</v>
      </c>
      <c r="F144" s="235" t="s">
        <v>1873</v>
      </c>
      <c r="G144" s="236" t="s">
        <v>197</v>
      </c>
      <c r="H144" s="237">
        <v>125.16</v>
      </c>
      <c r="I144" s="88"/>
      <c r="J144" s="238">
        <f t="shared" si="0"/>
        <v>0</v>
      </c>
      <c r="K144" s="239"/>
      <c r="L144" s="148"/>
      <c r="M144" s="240" t="s">
        <v>1</v>
      </c>
      <c r="N144" s="241" t="s">
        <v>42</v>
      </c>
      <c r="O144" s="242"/>
      <c r="P144" s="243">
        <f t="shared" si="1"/>
        <v>0</v>
      </c>
      <c r="Q144" s="243">
        <v>0</v>
      </c>
      <c r="R144" s="243">
        <f t="shared" si="2"/>
        <v>0</v>
      </c>
      <c r="S144" s="243">
        <v>0</v>
      </c>
      <c r="T144" s="244">
        <f t="shared" si="3"/>
        <v>0</v>
      </c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R144" s="245" t="s">
        <v>193</v>
      </c>
      <c r="AT144" s="245" t="s">
        <v>189</v>
      </c>
      <c r="AU144" s="245" t="s">
        <v>86</v>
      </c>
      <c r="AY144" s="138" t="s">
        <v>187</v>
      </c>
      <c r="BE144" s="246">
        <f t="shared" si="4"/>
        <v>0</v>
      </c>
      <c r="BF144" s="246">
        <f t="shared" si="5"/>
        <v>0</v>
      </c>
      <c r="BG144" s="246">
        <f t="shared" si="6"/>
        <v>0</v>
      </c>
      <c r="BH144" s="246">
        <f t="shared" si="7"/>
        <v>0</v>
      </c>
      <c r="BI144" s="246">
        <f t="shared" si="8"/>
        <v>0</v>
      </c>
      <c r="BJ144" s="138" t="s">
        <v>84</v>
      </c>
      <c r="BK144" s="246">
        <f t="shared" si="9"/>
        <v>0</v>
      </c>
      <c r="BL144" s="138" t="s">
        <v>193</v>
      </c>
      <c r="BM144" s="245" t="s">
        <v>1874</v>
      </c>
    </row>
    <row r="145" spans="1:65" s="151" customFormat="1" ht="21.75" customHeight="1">
      <c r="A145" s="147"/>
      <c r="B145" s="148"/>
      <c r="C145" s="233" t="s">
        <v>8</v>
      </c>
      <c r="D145" s="233" t="s">
        <v>189</v>
      </c>
      <c r="E145" s="234" t="s">
        <v>221</v>
      </c>
      <c r="F145" s="235" t="s">
        <v>1875</v>
      </c>
      <c r="G145" s="236" t="s">
        <v>192</v>
      </c>
      <c r="H145" s="237">
        <v>294</v>
      </c>
      <c r="I145" s="88"/>
      <c r="J145" s="238">
        <f t="shared" si="0"/>
        <v>0</v>
      </c>
      <c r="K145" s="239"/>
      <c r="L145" s="148"/>
      <c r="M145" s="240" t="s">
        <v>1</v>
      </c>
      <c r="N145" s="241" t="s">
        <v>42</v>
      </c>
      <c r="O145" s="242"/>
      <c r="P145" s="243">
        <f t="shared" si="1"/>
        <v>0</v>
      </c>
      <c r="Q145" s="243">
        <v>0</v>
      </c>
      <c r="R145" s="243">
        <f t="shared" si="2"/>
        <v>0</v>
      </c>
      <c r="S145" s="243">
        <v>0</v>
      </c>
      <c r="T145" s="244">
        <f t="shared" si="3"/>
        <v>0</v>
      </c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R145" s="245" t="s">
        <v>193</v>
      </c>
      <c r="AT145" s="245" t="s">
        <v>189</v>
      </c>
      <c r="AU145" s="245" t="s">
        <v>86</v>
      </c>
      <c r="AY145" s="138" t="s">
        <v>187</v>
      </c>
      <c r="BE145" s="246">
        <f t="shared" si="4"/>
        <v>0</v>
      </c>
      <c r="BF145" s="246">
        <f t="shared" si="5"/>
        <v>0</v>
      </c>
      <c r="BG145" s="246">
        <f t="shared" si="6"/>
        <v>0</v>
      </c>
      <c r="BH145" s="246">
        <f t="shared" si="7"/>
        <v>0</v>
      </c>
      <c r="BI145" s="246">
        <f t="shared" si="8"/>
        <v>0</v>
      </c>
      <c r="BJ145" s="138" t="s">
        <v>84</v>
      </c>
      <c r="BK145" s="246">
        <f t="shared" si="9"/>
        <v>0</v>
      </c>
      <c r="BL145" s="138" t="s">
        <v>193</v>
      </c>
      <c r="BM145" s="245" t="s">
        <v>1876</v>
      </c>
    </row>
    <row r="146" spans="1:65" s="151" customFormat="1" ht="21.75" customHeight="1">
      <c r="A146" s="147"/>
      <c r="B146" s="148"/>
      <c r="C146" s="233" t="s">
        <v>252</v>
      </c>
      <c r="D146" s="233" t="s">
        <v>189</v>
      </c>
      <c r="E146" s="234" t="s">
        <v>1877</v>
      </c>
      <c r="F146" s="235" t="s">
        <v>1878</v>
      </c>
      <c r="G146" s="236" t="s">
        <v>192</v>
      </c>
      <c r="H146" s="237">
        <v>32.5</v>
      </c>
      <c r="I146" s="88"/>
      <c r="J146" s="238">
        <f t="shared" si="0"/>
        <v>0</v>
      </c>
      <c r="K146" s="239"/>
      <c r="L146" s="148"/>
      <c r="M146" s="240" t="s">
        <v>1</v>
      </c>
      <c r="N146" s="241" t="s">
        <v>42</v>
      </c>
      <c r="O146" s="242"/>
      <c r="P146" s="243">
        <f t="shared" si="1"/>
        <v>0</v>
      </c>
      <c r="Q146" s="243">
        <v>0</v>
      </c>
      <c r="R146" s="243">
        <f t="shared" si="2"/>
        <v>0</v>
      </c>
      <c r="S146" s="243">
        <v>0</v>
      </c>
      <c r="T146" s="244">
        <f t="shared" si="3"/>
        <v>0</v>
      </c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R146" s="245" t="s">
        <v>193</v>
      </c>
      <c r="AT146" s="245" t="s">
        <v>189</v>
      </c>
      <c r="AU146" s="245" t="s">
        <v>86</v>
      </c>
      <c r="AY146" s="138" t="s">
        <v>187</v>
      </c>
      <c r="BE146" s="246">
        <f t="shared" si="4"/>
        <v>0</v>
      </c>
      <c r="BF146" s="246">
        <f t="shared" si="5"/>
        <v>0</v>
      </c>
      <c r="BG146" s="246">
        <f t="shared" si="6"/>
        <v>0</v>
      </c>
      <c r="BH146" s="246">
        <f t="shared" si="7"/>
        <v>0</v>
      </c>
      <c r="BI146" s="246">
        <f t="shared" si="8"/>
        <v>0</v>
      </c>
      <c r="BJ146" s="138" t="s">
        <v>84</v>
      </c>
      <c r="BK146" s="246">
        <f t="shared" si="9"/>
        <v>0</v>
      </c>
      <c r="BL146" s="138" t="s">
        <v>193</v>
      </c>
      <c r="BM146" s="245" t="s">
        <v>1879</v>
      </c>
    </row>
    <row r="147" spans="1:65" s="151" customFormat="1" ht="16.5" customHeight="1">
      <c r="A147" s="147"/>
      <c r="B147" s="148"/>
      <c r="C147" s="247" t="s">
        <v>256</v>
      </c>
      <c r="D147" s="247" t="s">
        <v>216</v>
      </c>
      <c r="E147" s="248" t="s">
        <v>1880</v>
      </c>
      <c r="F147" s="249" t="s">
        <v>1881</v>
      </c>
      <c r="G147" s="250" t="s">
        <v>205</v>
      </c>
      <c r="H147" s="251">
        <v>58.5</v>
      </c>
      <c r="I147" s="89"/>
      <c r="J147" s="252">
        <f t="shared" si="0"/>
        <v>0</v>
      </c>
      <c r="K147" s="253"/>
      <c r="L147" s="254"/>
      <c r="M147" s="255" t="s">
        <v>1</v>
      </c>
      <c r="N147" s="256" t="s">
        <v>42</v>
      </c>
      <c r="O147" s="242"/>
      <c r="P147" s="243">
        <f t="shared" si="1"/>
        <v>0</v>
      </c>
      <c r="Q147" s="243">
        <v>1</v>
      </c>
      <c r="R147" s="243">
        <f t="shared" si="2"/>
        <v>58.5</v>
      </c>
      <c r="S147" s="243">
        <v>0</v>
      </c>
      <c r="T147" s="244">
        <f t="shared" si="3"/>
        <v>0</v>
      </c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R147" s="245" t="s">
        <v>219</v>
      </c>
      <c r="AT147" s="245" t="s">
        <v>216</v>
      </c>
      <c r="AU147" s="245" t="s">
        <v>86</v>
      </c>
      <c r="AY147" s="138" t="s">
        <v>187</v>
      </c>
      <c r="BE147" s="246">
        <f t="shared" si="4"/>
        <v>0</v>
      </c>
      <c r="BF147" s="246">
        <f t="shared" si="5"/>
        <v>0</v>
      </c>
      <c r="BG147" s="246">
        <f t="shared" si="6"/>
        <v>0</v>
      </c>
      <c r="BH147" s="246">
        <f t="shared" si="7"/>
        <v>0</v>
      </c>
      <c r="BI147" s="246">
        <f t="shared" si="8"/>
        <v>0</v>
      </c>
      <c r="BJ147" s="138" t="s">
        <v>84</v>
      </c>
      <c r="BK147" s="246">
        <f t="shared" si="9"/>
        <v>0</v>
      </c>
      <c r="BL147" s="138" t="s">
        <v>193</v>
      </c>
      <c r="BM147" s="245" t="s">
        <v>1882</v>
      </c>
    </row>
    <row r="148" spans="1:65" s="151" customFormat="1" ht="21.75" customHeight="1">
      <c r="A148" s="147"/>
      <c r="B148" s="148"/>
      <c r="C148" s="233" t="s">
        <v>260</v>
      </c>
      <c r="D148" s="233" t="s">
        <v>189</v>
      </c>
      <c r="E148" s="234" t="s">
        <v>1883</v>
      </c>
      <c r="F148" s="235" t="s">
        <v>1884</v>
      </c>
      <c r="G148" s="236" t="s">
        <v>192</v>
      </c>
      <c r="H148" s="237">
        <v>32.5</v>
      </c>
      <c r="I148" s="88"/>
      <c r="J148" s="238">
        <f t="shared" si="0"/>
        <v>0</v>
      </c>
      <c r="K148" s="239"/>
      <c r="L148" s="148"/>
      <c r="M148" s="240" t="s">
        <v>1</v>
      </c>
      <c r="N148" s="241" t="s">
        <v>42</v>
      </c>
      <c r="O148" s="242"/>
      <c r="P148" s="243">
        <f t="shared" si="1"/>
        <v>0</v>
      </c>
      <c r="Q148" s="243">
        <v>0</v>
      </c>
      <c r="R148" s="243">
        <f t="shared" si="2"/>
        <v>0</v>
      </c>
      <c r="S148" s="243">
        <v>0</v>
      </c>
      <c r="T148" s="244">
        <f t="shared" si="3"/>
        <v>0</v>
      </c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  <c r="AR148" s="245" t="s">
        <v>193</v>
      </c>
      <c r="AT148" s="245" t="s">
        <v>189</v>
      </c>
      <c r="AU148" s="245" t="s">
        <v>86</v>
      </c>
      <c r="AY148" s="138" t="s">
        <v>187</v>
      </c>
      <c r="BE148" s="246">
        <f t="shared" si="4"/>
        <v>0</v>
      </c>
      <c r="BF148" s="246">
        <f t="shared" si="5"/>
        <v>0</v>
      </c>
      <c r="BG148" s="246">
        <f t="shared" si="6"/>
        <v>0</v>
      </c>
      <c r="BH148" s="246">
        <f t="shared" si="7"/>
        <v>0</v>
      </c>
      <c r="BI148" s="246">
        <f t="shared" si="8"/>
        <v>0</v>
      </c>
      <c r="BJ148" s="138" t="s">
        <v>84</v>
      </c>
      <c r="BK148" s="246">
        <f t="shared" si="9"/>
        <v>0</v>
      </c>
      <c r="BL148" s="138" t="s">
        <v>193</v>
      </c>
      <c r="BM148" s="245" t="s">
        <v>1885</v>
      </c>
    </row>
    <row r="149" spans="1:65" s="151" customFormat="1" ht="16.5" customHeight="1">
      <c r="A149" s="147"/>
      <c r="B149" s="148"/>
      <c r="C149" s="247" t="s">
        <v>265</v>
      </c>
      <c r="D149" s="247" t="s">
        <v>216</v>
      </c>
      <c r="E149" s="248" t="s">
        <v>1886</v>
      </c>
      <c r="F149" s="249" t="s">
        <v>1887</v>
      </c>
      <c r="G149" s="250" t="s">
        <v>1049</v>
      </c>
      <c r="H149" s="251">
        <v>0.65</v>
      </c>
      <c r="I149" s="89"/>
      <c r="J149" s="252">
        <f t="shared" si="0"/>
        <v>0</v>
      </c>
      <c r="K149" s="253"/>
      <c r="L149" s="254"/>
      <c r="M149" s="255" t="s">
        <v>1</v>
      </c>
      <c r="N149" s="256" t="s">
        <v>42</v>
      </c>
      <c r="O149" s="242"/>
      <c r="P149" s="243">
        <f t="shared" si="1"/>
        <v>0</v>
      </c>
      <c r="Q149" s="243">
        <v>1E-3</v>
      </c>
      <c r="R149" s="243">
        <f t="shared" si="2"/>
        <v>6.5000000000000008E-4</v>
      </c>
      <c r="S149" s="243">
        <v>0</v>
      </c>
      <c r="T149" s="244">
        <f t="shared" si="3"/>
        <v>0</v>
      </c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R149" s="245" t="s">
        <v>219</v>
      </c>
      <c r="AT149" s="245" t="s">
        <v>216</v>
      </c>
      <c r="AU149" s="245" t="s">
        <v>86</v>
      </c>
      <c r="AY149" s="138" t="s">
        <v>187</v>
      </c>
      <c r="BE149" s="246">
        <f t="shared" si="4"/>
        <v>0</v>
      </c>
      <c r="BF149" s="246">
        <f t="shared" si="5"/>
        <v>0</v>
      </c>
      <c r="BG149" s="246">
        <f t="shared" si="6"/>
        <v>0</v>
      </c>
      <c r="BH149" s="246">
        <f t="shared" si="7"/>
        <v>0</v>
      </c>
      <c r="BI149" s="246">
        <f t="shared" si="8"/>
        <v>0</v>
      </c>
      <c r="BJ149" s="138" t="s">
        <v>84</v>
      </c>
      <c r="BK149" s="246">
        <f t="shared" si="9"/>
        <v>0</v>
      </c>
      <c r="BL149" s="138" t="s">
        <v>193</v>
      </c>
      <c r="BM149" s="245" t="s">
        <v>1888</v>
      </c>
    </row>
    <row r="150" spans="1:65" s="151" customFormat="1" ht="16.5" customHeight="1">
      <c r="A150" s="147"/>
      <c r="B150" s="148"/>
      <c r="C150" s="233" t="s">
        <v>269</v>
      </c>
      <c r="D150" s="233" t="s">
        <v>189</v>
      </c>
      <c r="E150" s="234" t="s">
        <v>1889</v>
      </c>
      <c r="F150" s="235" t="s">
        <v>1890</v>
      </c>
      <c r="G150" s="236" t="s">
        <v>805</v>
      </c>
      <c r="H150" s="237">
        <v>3</v>
      </c>
      <c r="I150" s="88"/>
      <c r="J150" s="238">
        <f t="shared" si="0"/>
        <v>0</v>
      </c>
      <c r="K150" s="239"/>
      <c r="L150" s="148"/>
      <c r="M150" s="240" t="s">
        <v>1</v>
      </c>
      <c r="N150" s="241" t="s">
        <v>42</v>
      </c>
      <c r="O150" s="242"/>
      <c r="P150" s="243">
        <f t="shared" si="1"/>
        <v>0</v>
      </c>
      <c r="Q150" s="243">
        <v>0</v>
      </c>
      <c r="R150" s="243">
        <f t="shared" si="2"/>
        <v>0</v>
      </c>
      <c r="S150" s="243">
        <v>0</v>
      </c>
      <c r="T150" s="244">
        <f t="shared" si="3"/>
        <v>0</v>
      </c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R150" s="245" t="s">
        <v>193</v>
      </c>
      <c r="AT150" s="245" t="s">
        <v>189</v>
      </c>
      <c r="AU150" s="245" t="s">
        <v>86</v>
      </c>
      <c r="AY150" s="138" t="s">
        <v>187</v>
      </c>
      <c r="BE150" s="246">
        <f t="shared" si="4"/>
        <v>0</v>
      </c>
      <c r="BF150" s="246">
        <f t="shared" si="5"/>
        <v>0</v>
      </c>
      <c r="BG150" s="246">
        <f t="shared" si="6"/>
        <v>0</v>
      </c>
      <c r="BH150" s="246">
        <f t="shared" si="7"/>
        <v>0</v>
      </c>
      <c r="BI150" s="246">
        <f t="shared" si="8"/>
        <v>0</v>
      </c>
      <c r="BJ150" s="138" t="s">
        <v>84</v>
      </c>
      <c r="BK150" s="246">
        <f t="shared" si="9"/>
        <v>0</v>
      </c>
      <c r="BL150" s="138" t="s">
        <v>193</v>
      </c>
      <c r="BM150" s="245" t="s">
        <v>1891</v>
      </c>
    </row>
    <row r="151" spans="1:65" s="220" customFormat="1" ht="22.9" customHeight="1">
      <c r="B151" s="221"/>
      <c r="D151" s="222" t="s">
        <v>76</v>
      </c>
      <c r="E151" s="231" t="s">
        <v>86</v>
      </c>
      <c r="F151" s="231" t="s">
        <v>224</v>
      </c>
      <c r="J151" s="232">
        <f>BK151</f>
        <v>0</v>
      </c>
      <c r="L151" s="221"/>
      <c r="M151" s="225"/>
      <c r="N151" s="226"/>
      <c r="O151" s="226"/>
      <c r="P151" s="227">
        <f>SUM(P152:P155)</f>
        <v>0</v>
      </c>
      <c r="Q151" s="226"/>
      <c r="R151" s="227">
        <f>SUM(R152:R155)</f>
        <v>7.8153079999999999</v>
      </c>
      <c r="S151" s="226"/>
      <c r="T151" s="228">
        <f>SUM(T152:T155)</f>
        <v>0</v>
      </c>
      <c r="AR151" s="222" t="s">
        <v>84</v>
      </c>
      <c r="AT151" s="229" t="s">
        <v>76</v>
      </c>
      <c r="AU151" s="229" t="s">
        <v>84</v>
      </c>
      <c r="AY151" s="222" t="s">
        <v>187</v>
      </c>
      <c r="BK151" s="230">
        <f>SUM(BK152:BK155)</f>
        <v>0</v>
      </c>
    </row>
    <row r="152" spans="1:65" s="151" customFormat="1" ht="33" customHeight="1">
      <c r="A152" s="147"/>
      <c r="B152" s="148"/>
      <c r="C152" s="233" t="s">
        <v>7</v>
      </c>
      <c r="D152" s="233" t="s">
        <v>189</v>
      </c>
      <c r="E152" s="234" t="s">
        <v>1892</v>
      </c>
      <c r="F152" s="235" t="s">
        <v>1893</v>
      </c>
      <c r="G152" s="236" t="s">
        <v>197</v>
      </c>
      <c r="H152" s="237">
        <v>2.2799999999999998</v>
      </c>
      <c r="I152" s="88"/>
      <c r="J152" s="238">
        <f>ROUND(I152*H152,2)</f>
        <v>0</v>
      </c>
      <c r="K152" s="239"/>
      <c r="L152" s="148"/>
      <c r="M152" s="240" t="s">
        <v>1</v>
      </c>
      <c r="N152" s="241" t="s">
        <v>42</v>
      </c>
      <c r="O152" s="242"/>
      <c r="P152" s="243">
        <f>O152*H152</f>
        <v>0</v>
      </c>
      <c r="Q152" s="243">
        <v>0</v>
      </c>
      <c r="R152" s="243">
        <f>Q152*H152</f>
        <v>0</v>
      </c>
      <c r="S152" s="243">
        <v>0</v>
      </c>
      <c r="T152" s="244">
        <f>S152*H152</f>
        <v>0</v>
      </c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47"/>
      <c r="AE152" s="147"/>
      <c r="AR152" s="245" t="s">
        <v>193</v>
      </c>
      <c r="AT152" s="245" t="s">
        <v>189</v>
      </c>
      <c r="AU152" s="245" t="s">
        <v>86</v>
      </c>
      <c r="AY152" s="138" t="s">
        <v>187</v>
      </c>
      <c r="BE152" s="246">
        <f>IF(N152="základní",J152,0)</f>
        <v>0</v>
      </c>
      <c r="BF152" s="246">
        <f>IF(N152="snížená",J152,0)</f>
        <v>0</v>
      </c>
      <c r="BG152" s="246">
        <f>IF(N152="zákl. přenesená",J152,0)</f>
        <v>0</v>
      </c>
      <c r="BH152" s="246">
        <f>IF(N152="sníž. přenesená",J152,0)</f>
        <v>0</v>
      </c>
      <c r="BI152" s="246">
        <f>IF(N152="nulová",J152,0)</f>
        <v>0</v>
      </c>
      <c r="BJ152" s="138" t="s">
        <v>84</v>
      </c>
      <c r="BK152" s="246">
        <f>ROUND(I152*H152,2)</f>
        <v>0</v>
      </c>
      <c r="BL152" s="138" t="s">
        <v>193</v>
      </c>
      <c r="BM152" s="245" t="s">
        <v>1894</v>
      </c>
    </row>
    <row r="153" spans="1:65" s="151" customFormat="1" ht="21.75" customHeight="1">
      <c r="A153" s="147"/>
      <c r="B153" s="148"/>
      <c r="C153" s="233" t="s">
        <v>276</v>
      </c>
      <c r="D153" s="233" t="s">
        <v>189</v>
      </c>
      <c r="E153" s="234" t="s">
        <v>1895</v>
      </c>
      <c r="F153" s="235" t="s">
        <v>1896</v>
      </c>
      <c r="G153" s="236" t="s">
        <v>192</v>
      </c>
      <c r="H153" s="237">
        <v>60.8</v>
      </c>
      <c r="I153" s="88"/>
      <c r="J153" s="238">
        <f>ROUND(I153*H153,2)</f>
        <v>0</v>
      </c>
      <c r="K153" s="239"/>
      <c r="L153" s="148"/>
      <c r="M153" s="240" t="s">
        <v>1</v>
      </c>
      <c r="N153" s="241" t="s">
        <v>42</v>
      </c>
      <c r="O153" s="242"/>
      <c r="P153" s="243">
        <f>O153*H153</f>
        <v>0</v>
      </c>
      <c r="Q153" s="243">
        <v>1.7000000000000001E-4</v>
      </c>
      <c r="R153" s="243">
        <f>Q153*H153</f>
        <v>1.0336E-2</v>
      </c>
      <c r="S153" s="243">
        <v>0</v>
      </c>
      <c r="T153" s="244">
        <f>S153*H153</f>
        <v>0</v>
      </c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7"/>
      <c r="AR153" s="245" t="s">
        <v>193</v>
      </c>
      <c r="AT153" s="245" t="s">
        <v>189</v>
      </c>
      <c r="AU153" s="245" t="s">
        <v>86</v>
      </c>
      <c r="AY153" s="138" t="s">
        <v>187</v>
      </c>
      <c r="BE153" s="246">
        <f>IF(N153="základní",J153,0)</f>
        <v>0</v>
      </c>
      <c r="BF153" s="246">
        <f>IF(N153="snížená",J153,0)</f>
        <v>0</v>
      </c>
      <c r="BG153" s="246">
        <f>IF(N153="zákl. přenesená",J153,0)</f>
        <v>0</v>
      </c>
      <c r="BH153" s="246">
        <f>IF(N153="sníž. přenesená",J153,0)</f>
        <v>0</v>
      </c>
      <c r="BI153" s="246">
        <f>IF(N153="nulová",J153,0)</f>
        <v>0</v>
      </c>
      <c r="BJ153" s="138" t="s">
        <v>84</v>
      </c>
      <c r="BK153" s="246">
        <f>ROUND(I153*H153,2)</f>
        <v>0</v>
      </c>
      <c r="BL153" s="138" t="s">
        <v>193</v>
      </c>
      <c r="BM153" s="245" t="s">
        <v>1897</v>
      </c>
    </row>
    <row r="154" spans="1:65" s="151" customFormat="1" ht="21.75" customHeight="1">
      <c r="A154" s="147"/>
      <c r="B154" s="148"/>
      <c r="C154" s="247" t="s">
        <v>281</v>
      </c>
      <c r="D154" s="247" t="s">
        <v>216</v>
      </c>
      <c r="E154" s="248" t="s">
        <v>1898</v>
      </c>
      <c r="F154" s="249" t="s">
        <v>1899</v>
      </c>
      <c r="G154" s="250" t="s">
        <v>192</v>
      </c>
      <c r="H154" s="251">
        <v>66.88</v>
      </c>
      <c r="I154" s="89"/>
      <c r="J154" s="252">
        <f>ROUND(I154*H154,2)</f>
        <v>0</v>
      </c>
      <c r="K154" s="253"/>
      <c r="L154" s="254"/>
      <c r="M154" s="255" t="s">
        <v>1</v>
      </c>
      <c r="N154" s="256" t="s">
        <v>42</v>
      </c>
      <c r="O154" s="242"/>
      <c r="P154" s="243">
        <f>O154*H154</f>
        <v>0</v>
      </c>
      <c r="Q154" s="243">
        <v>4.0000000000000002E-4</v>
      </c>
      <c r="R154" s="243">
        <f>Q154*H154</f>
        <v>2.6751999999999998E-2</v>
      </c>
      <c r="S154" s="243">
        <v>0</v>
      </c>
      <c r="T154" s="244">
        <f>S154*H154</f>
        <v>0</v>
      </c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R154" s="245" t="s">
        <v>219</v>
      </c>
      <c r="AT154" s="245" t="s">
        <v>216</v>
      </c>
      <c r="AU154" s="245" t="s">
        <v>86</v>
      </c>
      <c r="AY154" s="138" t="s">
        <v>187</v>
      </c>
      <c r="BE154" s="246">
        <f>IF(N154="základní",J154,0)</f>
        <v>0</v>
      </c>
      <c r="BF154" s="246">
        <f>IF(N154="snížená",J154,0)</f>
        <v>0</v>
      </c>
      <c r="BG154" s="246">
        <f>IF(N154="zákl. přenesená",J154,0)</f>
        <v>0</v>
      </c>
      <c r="BH154" s="246">
        <f>IF(N154="sníž. přenesená",J154,0)</f>
        <v>0</v>
      </c>
      <c r="BI154" s="246">
        <f>IF(N154="nulová",J154,0)</f>
        <v>0</v>
      </c>
      <c r="BJ154" s="138" t="s">
        <v>84</v>
      </c>
      <c r="BK154" s="246">
        <f>ROUND(I154*H154,2)</f>
        <v>0</v>
      </c>
      <c r="BL154" s="138" t="s">
        <v>193</v>
      </c>
      <c r="BM154" s="245" t="s">
        <v>1900</v>
      </c>
    </row>
    <row r="155" spans="1:65" s="151" customFormat="1" ht="33" customHeight="1">
      <c r="A155" s="147"/>
      <c r="B155" s="148"/>
      <c r="C155" s="233" t="s">
        <v>285</v>
      </c>
      <c r="D155" s="233" t="s">
        <v>189</v>
      </c>
      <c r="E155" s="234" t="s">
        <v>1901</v>
      </c>
      <c r="F155" s="235" t="s">
        <v>1902</v>
      </c>
      <c r="G155" s="236" t="s">
        <v>296</v>
      </c>
      <c r="H155" s="237">
        <v>38</v>
      </c>
      <c r="I155" s="88"/>
      <c r="J155" s="238">
        <f>ROUND(I155*H155,2)</f>
        <v>0</v>
      </c>
      <c r="K155" s="239"/>
      <c r="L155" s="148"/>
      <c r="M155" s="240" t="s">
        <v>1</v>
      </c>
      <c r="N155" s="241" t="s">
        <v>42</v>
      </c>
      <c r="O155" s="242"/>
      <c r="P155" s="243">
        <f>O155*H155</f>
        <v>0</v>
      </c>
      <c r="Q155" s="243">
        <v>0.20469000000000001</v>
      </c>
      <c r="R155" s="243">
        <f>Q155*H155</f>
        <v>7.7782200000000001</v>
      </c>
      <c r="S155" s="243">
        <v>0</v>
      </c>
      <c r="T155" s="244">
        <f>S155*H155</f>
        <v>0</v>
      </c>
      <c r="U155" s="147"/>
      <c r="V155" s="147"/>
      <c r="W155" s="147"/>
      <c r="X155" s="147"/>
      <c r="Y155" s="147"/>
      <c r="Z155" s="147"/>
      <c r="AA155" s="147"/>
      <c r="AB155" s="147"/>
      <c r="AC155" s="147"/>
      <c r="AD155" s="147"/>
      <c r="AE155" s="147"/>
      <c r="AR155" s="245" t="s">
        <v>193</v>
      </c>
      <c r="AT155" s="245" t="s">
        <v>189</v>
      </c>
      <c r="AU155" s="245" t="s">
        <v>86</v>
      </c>
      <c r="AY155" s="138" t="s">
        <v>187</v>
      </c>
      <c r="BE155" s="246">
        <f>IF(N155="základní",J155,0)</f>
        <v>0</v>
      </c>
      <c r="BF155" s="246">
        <f>IF(N155="snížená",J155,0)</f>
        <v>0</v>
      </c>
      <c r="BG155" s="246">
        <f>IF(N155="zákl. přenesená",J155,0)</f>
        <v>0</v>
      </c>
      <c r="BH155" s="246">
        <f>IF(N155="sníž. přenesená",J155,0)</f>
        <v>0</v>
      </c>
      <c r="BI155" s="246">
        <f>IF(N155="nulová",J155,0)</f>
        <v>0</v>
      </c>
      <c r="BJ155" s="138" t="s">
        <v>84</v>
      </c>
      <c r="BK155" s="246">
        <f>ROUND(I155*H155,2)</f>
        <v>0</v>
      </c>
      <c r="BL155" s="138" t="s">
        <v>193</v>
      </c>
      <c r="BM155" s="245" t="s">
        <v>1903</v>
      </c>
    </row>
    <row r="156" spans="1:65" s="220" customFormat="1" ht="22.9" customHeight="1">
      <c r="B156" s="221"/>
      <c r="D156" s="222" t="s">
        <v>76</v>
      </c>
      <c r="E156" s="231" t="s">
        <v>193</v>
      </c>
      <c r="F156" s="231" t="s">
        <v>302</v>
      </c>
      <c r="J156" s="232">
        <f>BK156</f>
        <v>0</v>
      </c>
      <c r="L156" s="221"/>
      <c r="M156" s="225"/>
      <c r="N156" s="226"/>
      <c r="O156" s="226"/>
      <c r="P156" s="227">
        <f>P157</f>
        <v>0</v>
      </c>
      <c r="Q156" s="226"/>
      <c r="R156" s="227">
        <f>R157</f>
        <v>0</v>
      </c>
      <c r="S156" s="226"/>
      <c r="T156" s="228">
        <f>T157</f>
        <v>0</v>
      </c>
      <c r="AR156" s="222" t="s">
        <v>84</v>
      </c>
      <c r="AT156" s="229" t="s">
        <v>76</v>
      </c>
      <c r="AU156" s="229" t="s">
        <v>84</v>
      </c>
      <c r="AY156" s="222" t="s">
        <v>187</v>
      </c>
      <c r="BK156" s="230">
        <f>BK157</f>
        <v>0</v>
      </c>
    </row>
    <row r="157" spans="1:65" s="151" customFormat="1" ht="33" customHeight="1">
      <c r="A157" s="147"/>
      <c r="B157" s="148"/>
      <c r="C157" s="233" t="s">
        <v>289</v>
      </c>
      <c r="D157" s="233" t="s">
        <v>189</v>
      </c>
      <c r="E157" s="234" t="s">
        <v>1904</v>
      </c>
      <c r="F157" s="235" t="s">
        <v>1905</v>
      </c>
      <c r="G157" s="236" t="s">
        <v>192</v>
      </c>
      <c r="H157" s="237">
        <v>10</v>
      </c>
      <c r="I157" s="88"/>
      <c r="J157" s="238">
        <f>ROUND(I157*H157,2)</f>
        <v>0</v>
      </c>
      <c r="K157" s="239"/>
      <c r="L157" s="148"/>
      <c r="M157" s="240" t="s">
        <v>1</v>
      </c>
      <c r="N157" s="241" t="s">
        <v>42</v>
      </c>
      <c r="O157" s="242"/>
      <c r="P157" s="243">
        <f>O157*H157</f>
        <v>0</v>
      </c>
      <c r="Q157" s="243">
        <v>0</v>
      </c>
      <c r="R157" s="243">
        <f>Q157*H157</f>
        <v>0</v>
      </c>
      <c r="S157" s="243">
        <v>0</v>
      </c>
      <c r="T157" s="244">
        <f>S157*H157</f>
        <v>0</v>
      </c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  <c r="AE157" s="147"/>
      <c r="AR157" s="245" t="s">
        <v>193</v>
      </c>
      <c r="AT157" s="245" t="s">
        <v>189</v>
      </c>
      <c r="AU157" s="245" t="s">
        <v>86</v>
      </c>
      <c r="AY157" s="138" t="s">
        <v>187</v>
      </c>
      <c r="BE157" s="246">
        <f>IF(N157="základní",J157,0)</f>
        <v>0</v>
      </c>
      <c r="BF157" s="246">
        <f>IF(N157="snížená",J157,0)</f>
        <v>0</v>
      </c>
      <c r="BG157" s="246">
        <f>IF(N157="zákl. přenesená",J157,0)</f>
        <v>0</v>
      </c>
      <c r="BH157" s="246">
        <f>IF(N157="sníž. přenesená",J157,0)</f>
        <v>0</v>
      </c>
      <c r="BI157" s="246">
        <f>IF(N157="nulová",J157,0)</f>
        <v>0</v>
      </c>
      <c r="BJ157" s="138" t="s">
        <v>84</v>
      </c>
      <c r="BK157" s="246">
        <f>ROUND(I157*H157,2)</f>
        <v>0</v>
      </c>
      <c r="BL157" s="138" t="s">
        <v>193</v>
      </c>
      <c r="BM157" s="245" t="s">
        <v>1906</v>
      </c>
    </row>
    <row r="158" spans="1:65" s="220" customFormat="1" ht="22.9" customHeight="1">
      <c r="B158" s="221"/>
      <c r="D158" s="222" t="s">
        <v>76</v>
      </c>
      <c r="E158" s="231" t="s">
        <v>207</v>
      </c>
      <c r="F158" s="231" t="s">
        <v>1907</v>
      </c>
      <c r="J158" s="232">
        <f>BK158</f>
        <v>0</v>
      </c>
      <c r="L158" s="221"/>
      <c r="M158" s="225"/>
      <c r="N158" s="226"/>
      <c r="O158" s="226"/>
      <c r="P158" s="227">
        <f>SUM(P159:P175)</f>
        <v>0</v>
      </c>
      <c r="Q158" s="226"/>
      <c r="R158" s="227">
        <f>SUM(R159:R175)</f>
        <v>23.292260000000002</v>
      </c>
      <c r="S158" s="226"/>
      <c r="T158" s="228">
        <f>SUM(T159:T175)</f>
        <v>0</v>
      </c>
      <c r="AR158" s="222" t="s">
        <v>84</v>
      </c>
      <c r="AT158" s="229" t="s">
        <v>76</v>
      </c>
      <c r="AU158" s="229" t="s">
        <v>84</v>
      </c>
      <c r="AY158" s="222" t="s">
        <v>187</v>
      </c>
      <c r="BK158" s="230">
        <f>SUM(BK159:BK175)</f>
        <v>0</v>
      </c>
    </row>
    <row r="159" spans="1:65" s="151" customFormat="1" ht="16.5" customHeight="1">
      <c r="A159" s="147"/>
      <c r="B159" s="148"/>
      <c r="C159" s="233" t="s">
        <v>293</v>
      </c>
      <c r="D159" s="233" t="s">
        <v>189</v>
      </c>
      <c r="E159" s="234" t="s">
        <v>1908</v>
      </c>
      <c r="F159" s="235" t="s">
        <v>1909</v>
      </c>
      <c r="G159" s="236" t="s">
        <v>192</v>
      </c>
      <c r="H159" s="237">
        <v>10</v>
      </c>
      <c r="I159" s="88"/>
      <c r="J159" s="238">
        <f t="shared" ref="J159:J175" si="10">ROUND(I159*H159,2)</f>
        <v>0</v>
      </c>
      <c r="K159" s="239"/>
      <c r="L159" s="148"/>
      <c r="M159" s="240" t="s">
        <v>1</v>
      </c>
      <c r="N159" s="241" t="s">
        <v>42</v>
      </c>
      <c r="O159" s="242"/>
      <c r="P159" s="243">
        <f t="shared" ref="P159:P175" si="11">O159*H159</f>
        <v>0</v>
      </c>
      <c r="Q159" s="243">
        <v>0</v>
      </c>
      <c r="R159" s="243">
        <f t="shared" ref="R159:R175" si="12">Q159*H159</f>
        <v>0</v>
      </c>
      <c r="S159" s="243">
        <v>0</v>
      </c>
      <c r="T159" s="244">
        <f t="shared" ref="T159:T175" si="13">S159*H159</f>
        <v>0</v>
      </c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R159" s="245" t="s">
        <v>193</v>
      </c>
      <c r="AT159" s="245" t="s">
        <v>189</v>
      </c>
      <c r="AU159" s="245" t="s">
        <v>86</v>
      </c>
      <c r="AY159" s="138" t="s">
        <v>187</v>
      </c>
      <c r="BE159" s="246">
        <f t="shared" ref="BE159:BE175" si="14">IF(N159="základní",J159,0)</f>
        <v>0</v>
      </c>
      <c r="BF159" s="246">
        <f t="shared" ref="BF159:BF175" si="15">IF(N159="snížená",J159,0)</f>
        <v>0</v>
      </c>
      <c r="BG159" s="246">
        <f t="shared" ref="BG159:BG175" si="16">IF(N159="zákl. přenesená",J159,0)</f>
        <v>0</v>
      </c>
      <c r="BH159" s="246">
        <f t="shared" ref="BH159:BH175" si="17">IF(N159="sníž. přenesená",J159,0)</f>
        <v>0</v>
      </c>
      <c r="BI159" s="246">
        <f t="shared" ref="BI159:BI175" si="18">IF(N159="nulová",J159,0)</f>
        <v>0</v>
      </c>
      <c r="BJ159" s="138" t="s">
        <v>84</v>
      </c>
      <c r="BK159" s="246">
        <f t="shared" ref="BK159:BK175" si="19">ROUND(I159*H159,2)</f>
        <v>0</v>
      </c>
      <c r="BL159" s="138" t="s">
        <v>193</v>
      </c>
      <c r="BM159" s="245" t="s">
        <v>1910</v>
      </c>
    </row>
    <row r="160" spans="1:65" s="151" customFormat="1" ht="16.5" customHeight="1">
      <c r="A160" s="147"/>
      <c r="B160" s="148"/>
      <c r="C160" s="233" t="s">
        <v>298</v>
      </c>
      <c r="D160" s="233" t="s">
        <v>189</v>
      </c>
      <c r="E160" s="234" t="s">
        <v>1911</v>
      </c>
      <c r="F160" s="235" t="s">
        <v>1912</v>
      </c>
      <c r="G160" s="236" t="s">
        <v>192</v>
      </c>
      <c r="H160" s="237">
        <v>184.8</v>
      </c>
      <c r="I160" s="88"/>
      <c r="J160" s="238">
        <f t="shared" si="10"/>
        <v>0</v>
      </c>
      <c r="K160" s="239"/>
      <c r="L160" s="148"/>
      <c r="M160" s="240" t="s">
        <v>1</v>
      </c>
      <c r="N160" s="241" t="s">
        <v>42</v>
      </c>
      <c r="O160" s="242"/>
      <c r="P160" s="243">
        <f t="shared" si="11"/>
        <v>0</v>
      </c>
      <c r="Q160" s="243">
        <v>0</v>
      </c>
      <c r="R160" s="243">
        <f t="shared" si="12"/>
        <v>0</v>
      </c>
      <c r="S160" s="243">
        <v>0</v>
      </c>
      <c r="T160" s="244">
        <f t="shared" si="13"/>
        <v>0</v>
      </c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  <c r="AR160" s="245" t="s">
        <v>193</v>
      </c>
      <c r="AT160" s="245" t="s">
        <v>189</v>
      </c>
      <c r="AU160" s="245" t="s">
        <v>86</v>
      </c>
      <c r="AY160" s="138" t="s">
        <v>187</v>
      </c>
      <c r="BE160" s="246">
        <f t="shared" si="14"/>
        <v>0</v>
      </c>
      <c r="BF160" s="246">
        <f t="shared" si="15"/>
        <v>0</v>
      </c>
      <c r="BG160" s="246">
        <f t="shared" si="16"/>
        <v>0</v>
      </c>
      <c r="BH160" s="246">
        <f t="shared" si="17"/>
        <v>0</v>
      </c>
      <c r="BI160" s="246">
        <f t="shared" si="18"/>
        <v>0</v>
      </c>
      <c r="BJ160" s="138" t="s">
        <v>84</v>
      </c>
      <c r="BK160" s="246">
        <f t="shared" si="19"/>
        <v>0</v>
      </c>
      <c r="BL160" s="138" t="s">
        <v>193</v>
      </c>
      <c r="BM160" s="245" t="s">
        <v>1913</v>
      </c>
    </row>
    <row r="161" spans="1:65" s="151" customFormat="1" ht="16.5" customHeight="1">
      <c r="A161" s="147"/>
      <c r="B161" s="148"/>
      <c r="C161" s="233" t="s">
        <v>303</v>
      </c>
      <c r="D161" s="233" t="s">
        <v>189</v>
      </c>
      <c r="E161" s="234" t="s">
        <v>1914</v>
      </c>
      <c r="F161" s="235" t="s">
        <v>1915</v>
      </c>
      <c r="G161" s="236" t="s">
        <v>192</v>
      </c>
      <c r="H161" s="237">
        <v>104</v>
      </c>
      <c r="I161" s="88"/>
      <c r="J161" s="238">
        <f t="shared" si="10"/>
        <v>0</v>
      </c>
      <c r="K161" s="239"/>
      <c r="L161" s="148"/>
      <c r="M161" s="240" t="s">
        <v>1</v>
      </c>
      <c r="N161" s="241" t="s">
        <v>42</v>
      </c>
      <c r="O161" s="242"/>
      <c r="P161" s="243">
        <f t="shared" si="11"/>
        <v>0</v>
      </c>
      <c r="Q161" s="243">
        <v>0</v>
      </c>
      <c r="R161" s="243">
        <f t="shared" si="12"/>
        <v>0</v>
      </c>
      <c r="S161" s="243">
        <v>0</v>
      </c>
      <c r="T161" s="244">
        <f t="shared" si="13"/>
        <v>0</v>
      </c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  <c r="AR161" s="245" t="s">
        <v>193</v>
      </c>
      <c r="AT161" s="245" t="s">
        <v>189</v>
      </c>
      <c r="AU161" s="245" t="s">
        <v>86</v>
      </c>
      <c r="AY161" s="138" t="s">
        <v>187</v>
      </c>
      <c r="BE161" s="246">
        <f t="shared" si="14"/>
        <v>0</v>
      </c>
      <c r="BF161" s="246">
        <f t="shared" si="15"/>
        <v>0</v>
      </c>
      <c r="BG161" s="246">
        <f t="shared" si="16"/>
        <v>0</v>
      </c>
      <c r="BH161" s="246">
        <f t="shared" si="17"/>
        <v>0</v>
      </c>
      <c r="BI161" s="246">
        <f t="shared" si="18"/>
        <v>0</v>
      </c>
      <c r="BJ161" s="138" t="s">
        <v>84</v>
      </c>
      <c r="BK161" s="246">
        <f t="shared" si="19"/>
        <v>0</v>
      </c>
      <c r="BL161" s="138" t="s">
        <v>193</v>
      </c>
      <c r="BM161" s="245" t="s">
        <v>1916</v>
      </c>
    </row>
    <row r="162" spans="1:65" s="151" customFormat="1" ht="16.5" customHeight="1">
      <c r="A162" s="147"/>
      <c r="B162" s="148"/>
      <c r="C162" s="233" t="s">
        <v>307</v>
      </c>
      <c r="D162" s="233" t="s">
        <v>189</v>
      </c>
      <c r="E162" s="234" t="s">
        <v>1917</v>
      </c>
      <c r="F162" s="235" t="s">
        <v>1918</v>
      </c>
      <c r="G162" s="236" t="s">
        <v>192</v>
      </c>
      <c r="H162" s="237">
        <v>5</v>
      </c>
      <c r="I162" s="88"/>
      <c r="J162" s="238">
        <f t="shared" si="10"/>
        <v>0</v>
      </c>
      <c r="K162" s="239"/>
      <c r="L162" s="148"/>
      <c r="M162" s="240" t="s">
        <v>1</v>
      </c>
      <c r="N162" s="241" t="s">
        <v>42</v>
      </c>
      <c r="O162" s="242"/>
      <c r="P162" s="243">
        <f t="shared" si="11"/>
        <v>0</v>
      </c>
      <c r="Q162" s="243">
        <v>0</v>
      </c>
      <c r="R162" s="243">
        <f t="shared" si="12"/>
        <v>0</v>
      </c>
      <c r="S162" s="243">
        <v>0</v>
      </c>
      <c r="T162" s="244">
        <f t="shared" si="13"/>
        <v>0</v>
      </c>
      <c r="U162" s="147"/>
      <c r="V162" s="147"/>
      <c r="W162" s="147"/>
      <c r="X162" s="147"/>
      <c r="Y162" s="147"/>
      <c r="Z162" s="147"/>
      <c r="AA162" s="147"/>
      <c r="AB162" s="147"/>
      <c r="AC162" s="147"/>
      <c r="AD162" s="147"/>
      <c r="AE162" s="147"/>
      <c r="AR162" s="245" t="s">
        <v>193</v>
      </c>
      <c r="AT162" s="245" t="s">
        <v>189</v>
      </c>
      <c r="AU162" s="245" t="s">
        <v>86</v>
      </c>
      <c r="AY162" s="138" t="s">
        <v>187</v>
      </c>
      <c r="BE162" s="246">
        <f t="shared" si="14"/>
        <v>0</v>
      </c>
      <c r="BF162" s="246">
        <f t="shared" si="15"/>
        <v>0</v>
      </c>
      <c r="BG162" s="246">
        <f t="shared" si="16"/>
        <v>0</v>
      </c>
      <c r="BH162" s="246">
        <f t="shared" si="17"/>
        <v>0</v>
      </c>
      <c r="BI162" s="246">
        <f t="shared" si="18"/>
        <v>0</v>
      </c>
      <c r="BJ162" s="138" t="s">
        <v>84</v>
      </c>
      <c r="BK162" s="246">
        <f t="shared" si="19"/>
        <v>0</v>
      </c>
      <c r="BL162" s="138" t="s">
        <v>193</v>
      </c>
      <c r="BM162" s="245" t="s">
        <v>1919</v>
      </c>
    </row>
    <row r="163" spans="1:65" s="151" customFormat="1" ht="21.75" customHeight="1">
      <c r="A163" s="147"/>
      <c r="B163" s="148"/>
      <c r="C163" s="233" t="s">
        <v>311</v>
      </c>
      <c r="D163" s="233" t="s">
        <v>189</v>
      </c>
      <c r="E163" s="234" t="s">
        <v>1920</v>
      </c>
      <c r="F163" s="235" t="s">
        <v>1921</v>
      </c>
      <c r="G163" s="236" t="s">
        <v>192</v>
      </c>
      <c r="H163" s="237">
        <v>369.6</v>
      </c>
      <c r="I163" s="88"/>
      <c r="J163" s="238">
        <f t="shared" si="10"/>
        <v>0</v>
      </c>
      <c r="K163" s="239"/>
      <c r="L163" s="148"/>
      <c r="M163" s="240" t="s">
        <v>1</v>
      </c>
      <c r="N163" s="241" t="s">
        <v>42</v>
      </c>
      <c r="O163" s="242"/>
      <c r="P163" s="243">
        <f t="shared" si="11"/>
        <v>0</v>
      </c>
      <c r="Q163" s="243">
        <v>0</v>
      </c>
      <c r="R163" s="243">
        <f t="shared" si="12"/>
        <v>0</v>
      </c>
      <c r="S163" s="243">
        <v>0</v>
      </c>
      <c r="T163" s="244">
        <f t="shared" si="13"/>
        <v>0</v>
      </c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  <c r="AR163" s="245" t="s">
        <v>193</v>
      </c>
      <c r="AT163" s="245" t="s">
        <v>189</v>
      </c>
      <c r="AU163" s="245" t="s">
        <v>86</v>
      </c>
      <c r="AY163" s="138" t="s">
        <v>187</v>
      </c>
      <c r="BE163" s="246">
        <f t="shared" si="14"/>
        <v>0</v>
      </c>
      <c r="BF163" s="246">
        <f t="shared" si="15"/>
        <v>0</v>
      </c>
      <c r="BG163" s="246">
        <f t="shared" si="16"/>
        <v>0</v>
      </c>
      <c r="BH163" s="246">
        <f t="shared" si="17"/>
        <v>0</v>
      </c>
      <c r="BI163" s="246">
        <f t="shared" si="18"/>
        <v>0</v>
      </c>
      <c r="BJ163" s="138" t="s">
        <v>84</v>
      </c>
      <c r="BK163" s="246">
        <f t="shared" si="19"/>
        <v>0</v>
      </c>
      <c r="BL163" s="138" t="s">
        <v>193</v>
      </c>
      <c r="BM163" s="245" t="s">
        <v>1922</v>
      </c>
    </row>
    <row r="164" spans="1:65" s="151" customFormat="1" ht="21.75" customHeight="1">
      <c r="A164" s="147"/>
      <c r="B164" s="148"/>
      <c r="C164" s="233" t="s">
        <v>315</v>
      </c>
      <c r="D164" s="233" t="s">
        <v>189</v>
      </c>
      <c r="E164" s="234" t="s">
        <v>1923</v>
      </c>
      <c r="F164" s="235" t="s">
        <v>1924</v>
      </c>
      <c r="G164" s="236" t="s">
        <v>192</v>
      </c>
      <c r="H164" s="237">
        <v>109.2</v>
      </c>
      <c r="I164" s="88"/>
      <c r="J164" s="238">
        <f t="shared" si="10"/>
        <v>0</v>
      </c>
      <c r="K164" s="239"/>
      <c r="L164" s="148"/>
      <c r="M164" s="240" t="s">
        <v>1</v>
      </c>
      <c r="N164" s="241" t="s">
        <v>42</v>
      </c>
      <c r="O164" s="242"/>
      <c r="P164" s="243">
        <f t="shared" si="11"/>
        <v>0</v>
      </c>
      <c r="Q164" s="243">
        <v>0</v>
      </c>
      <c r="R164" s="243">
        <f t="shared" si="12"/>
        <v>0</v>
      </c>
      <c r="S164" s="243">
        <v>0</v>
      </c>
      <c r="T164" s="244">
        <f t="shared" si="13"/>
        <v>0</v>
      </c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R164" s="245" t="s">
        <v>193</v>
      </c>
      <c r="AT164" s="245" t="s">
        <v>189</v>
      </c>
      <c r="AU164" s="245" t="s">
        <v>86</v>
      </c>
      <c r="AY164" s="138" t="s">
        <v>187</v>
      </c>
      <c r="BE164" s="246">
        <f t="shared" si="14"/>
        <v>0</v>
      </c>
      <c r="BF164" s="246">
        <f t="shared" si="15"/>
        <v>0</v>
      </c>
      <c r="BG164" s="246">
        <f t="shared" si="16"/>
        <v>0</v>
      </c>
      <c r="BH164" s="246">
        <f t="shared" si="17"/>
        <v>0</v>
      </c>
      <c r="BI164" s="246">
        <f t="shared" si="18"/>
        <v>0</v>
      </c>
      <c r="BJ164" s="138" t="s">
        <v>84</v>
      </c>
      <c r="BK164" s="246">
        <f t="shared" si="19"/>
        <v>0</v>
      </c>
      <c r="BL164" s="138" t="s">
        <v>193</v>
      </c>
      <c r="BM164" s="245" t="s">
        <v>1925</v>
      </c>
    </row>
    <row r="165" spans="1:65" s="151" customFormat="1" ht="21.75" customHeight="1">
      <c r="A165" s="147"/>
      <c r="B165" s="148"/>
      <c r="C165" s="233" t="s">
        <v>319</v>
      </c>
      <c r="D165" s="233" t="s">
        <v>189</v>
      </c>
      <c r="E165" s="234" t="s">
        <v>1926</v>
      </c>
      <c r="F165" s="235" t="s">
        <v>1927</v>
      </c>
      <c r="G165" s="236" t="s">
        <v>192</v>
      </c>
      <c r="H165" s="237">
        <v>184.8</v>
      </c>
      <c r="I165" s="88"/>
      <c r="J165" s="238">
        <f t="shared" si="10"/>
        <v>0</v>
      </c>
      <c r="K165" s="239"/>
      <c r="L165" s="148"/>
      <c r="M165" s="240" t="s">
        <v>1</v>
      </c>
      <c r="N165" s="241" t="s">
        <v>42</v>
      </c>
      <c r="O165" s="242"/>
      <c r="P165" s="243">
        <f t="shared" si="11"/>
        <v>0</v>
      </c>
      <c r="Q165" s="243">
        <v>0</v>
      </c>
      <c r="R165" s="243">
        <f t="shared" si="12"/>
        <v>0</v>
      </c>
      <c r="S165" s="243">
        <v>0</v>
      </c>
      <c r="T165" s="244">
        <f t="shared" si="13"/>
        <v>0</v>
      </c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  <c r="AR165" s="245" t="s">
        <v>193</v>
      </c>
      <c r="AT165" s="245" t="s">
        <v>189</v>
      </c>
      <c r="AU165" s="245" t="s">
        <v>86</v>
      </c>
      <c r="AY165" s="138" t="s">
        <v>187</v>
      </c>
      <c r="BE165" s="246">
        <f t="shared" si="14"/>
        <v>0</v>
      </c>
      <c r="BF165" s="246">
        <f t="shared" si="15"/>
        <v>0</v>
      </c>
      <c r="BG165" s="246">
        <f t="shared" si="16"/>
        <v>0</v>
      </c>
      <c r="BH165" s="246">
        <f t="shared" si="17"/>
        <v>0</v>
      </c>
      <c r="BI165" s="246">
        <f t="shared" si="18"/>
        <v>0</v>
      </c>
      <c r="BJ165" s="138" t="s">
        <v>84</v>
      </c>
      <c r="BK165" s="246">
        <f t="shared" si="19"/>
        <v>0</v>
      </c>
      <c r="BL165" s="138" t="s">
        <v>193</v>
      </c>
      <c r="BM165" s="245" t="s">
        <v>1928</v>
      </c>
    </row>
    <row r="166" spans="1:65" s="151" customFormat="1" ht="33" customHeight="1">
      <c r="A166" s="147"/>
      <c r="B166" s="148"/>
      <c r="C166" s="233" t="s">
        <v>323</v>
      </c>
      <c r="D166" s="233" t="s">
        <v>189</v>
      </c>
      <c r="E166" s="234" t="s">
        <v>1929</v>
      </c>
      <c r="F166" s="235" t="s">
        <v>1930</v>
      </c>
      <c r="G166" s="236" t="s">
        <v>192</v>
      </c>
      <c r="H166" s="237">
        <v>176</v>
      </c>
      <c r="I166" s="88"/>
      <c r="J166" s="238">
        <f t="shared" si="10"/>
        <v>0</v>
      </c>
      <c r="K166" s="239"/>
      <c r="L166" s="148"/>
      <c r="M166" s="240" t="s">
        <v>1</v>
      </c>
      <c r="N166" s="241" t="s">
        <v>42</v>
      </c>
      <c r="O166" s="242"/>
      <c r="P166" s="243">
        <f t="shared" si="11"/>
        <v>0</v>
      </c>
      <c r="Q166" s="243">
        <v>0</v>
      </c>
      <c r="R166" s="243">
        <f t="shared" si="12"/>
        <v>0</v>
      </c>
      <c r="S166" s="243">
        <v>0</v>
      </c>
      <c r="T166" s="244">
        <f t="shared" si="13"/>
        <v>0</v>
      </c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R166" s="245" t="s">
        <v>193</v>
      </c>
      <c r="AT166" s="245" t="s">
        <v>189</v>
      </c>
      <c r="AU166" s="245" t="s">
        <v>86</v>
      </c>
      <c r="AY166" s="138" t="s">
        <v>187</v>
      </c>
      <c r="BE166" s="246">
        <f t="shared" si="14"/>
        <v>0</v>
      </c>
      <c r="BF166" s="246">
        <f t="shared" si="15"/>
        <v>0</v>
      </c>
      <c r="BG166" s="246">
        <f t="shared" si="16"/>
        <v>0</v>
      </c>
      <c r="BH166" s="246">
        <f t="shared" si="17"/>
        <v>0</v>
      </c>
      <c r="BI166" s="246">
        <f t="shared" si="18"/>
        <v>0</v>
      </c>
      <c r="BJ166" s="138" t="s">
        <v>84</v>
      </c>
      <c r="BK166" s="246">
        <f t="shared" si="19"/>
        <v>0</v>
      </c>
      <c r="BL166" s="138" t="s">
        <v>193</v>
      </c>
      <c r="BM166" s="245" t="s">
        <v>1931</v>
      </c>
    </row>
    <row r="167" spans="1:65" s="151" customFormat="1" ht="21.75" customHeight="1">
      <c r="A167" s="147"/>
      <c r="B167" s="148"/>
      <c r="C167" s="233" t="s">
        <v>328</v>
      </c>
      <c r="D167" s="233" t="s">
        <v>189</v>
      </c>
      <c r="E167" s="234" t="s">
        <v>1932</v>
      </c>
      <c r="F167" s="235" t="s">
        <v>1933</v>
      </c>
      <c r="G167" s="236" t="s">
        <v>192</v>
      </c>
      <c r="H167" s="237">
        <v>176</v>
      </c>
      <c r="I167" s="88"/>
      <c r="J167" s="238">
        <f t="shared" si="10"/>
        <v>0</v>
      </c>
      <c r="K167" s="239"/>
      <c r="L167" s="148"/>
      <c r="M167" s="240" t="s">
        <v>1</v>
      </c>
      <c r="N167" s="241" t="s">
        <v>42</v>
      </c>
      <c r="O167" s="242"/>
      <c r="P167" s="243">
        <f t="shared" si="11"/>
        <v>0</v>
      </c>
      <c r="Q167" s="243">
        <v>0</v>
      </c>
      <c r="R167" s="243">
        <f t="shared" si="12"/>
        <v>0</v>
      </c>
      <c r="S167" s="243">
        <v>0</v>
      </c>
      <c r="T167" s="244">
        <f t="shared" si="13"/>
        <v>0</v>
      </c>
      <c r="U167" s="147"/>
      <c r="V167" s="147"/>
      <c r="W167" s="147"/>
      <c r="X167" s="147"/>
      <c r="Y167" s="147"/>
      <c r="Z167" s="147"/>
      <c r="AA167" s="147"/>
      <c r="AB167" s="147"/>
      <c r="AC167" s="147"/>
      <c r="AD167" s="147"/>
      <c r="AE167" s="147"/>
      <c r="AR167" s="245" t="s">
        <v>193</v>
      </c>
      <c r="AT167" s="245" t="s">
        <v>189</v>
      </c>
      <c r="AU167" s="245" t="s">
        <v>86</v>
      </c>
      <c r="AY167" s="138" t="s">
        <v>187</v>
      </c>
      <c r="BE167" s="246">
        <f t="shared" si="14"/>
        <v>0</v>
      </c>
      <c r="BF167" s="246">
        <f t="shared" si="15"/>
        <v>0</v>
      </c>
      <c r="BG167" s="246">
        <f t="shared" si="16"/>
        <v>0</v>
      </c>
      <c r="BH167" s="246">
        <f t="shared" si="17"/>
        <v>0</v>
      </c>
      <c r="BI167" s="246">
        <f t="shared" si="18"/>
        <v>0</v>
      </c>
      <c r="BJ167" s="138" t="s">
        <v>84</v>
      </c>
      <c r="BK167" s="246">
        <f t="shared" si="19"/>
        <v>0</v>
      </c>
      <c r="BL167" s="138" t="s">
        <v>193</v>
      </c>
      <c r="BM167" s="245" t="s">
        <v>1934</v>
      </c>
    </row>
    <row r="168" spans="1:65" s="151" customFormat="1" ht="21.75" customHeight="1">
      <c r="A168" s="147"/>
      <c r="B168" s="148"/>
      <c r="C168" s="233" t="s">
        <v>332</v>
      </c>
      <c r="D168" s="233" t="s">
        <v>189</v>
      </c>
      <c r="E168" s="234" t="s">
        <v>1935</v>
      </c>
      <c r="F168" s="235" t="s">
        <v>1936</v>
      </c>
      <c r="G168" s="236" t="s">
        <v>192</v>
      </c>
      <c r="H168" s="237">
        <v>176</v>
      </c>
      <c r="I168" s="88"/>
      <c r="J168" s="238">
        <f t="shared" si="10"/>
        <v>0</v>
      </c>
      <c r="K168" s="239"/>
      <c r="L168" s="148"/>
      <c r="M168" s="240" t="s">
        <v>1</v>
      </c>
      <c r="N168" s="241" t="s">
        <v>42</v>
      </c>
      <c r="O168" s="242"/>
      <c r="P168" s="243">
        <f t="shared" si="11"/>
        <v>0</v>
      </c>
      <c r="Q168" s="243">
        <v>0</v>
      </c>
      <c r="R168" s="243">
        <f t="shared" si="12"/>
        <v>0</v>
      </c>
      <c r="S168" s="243">
        <v>0</v>
      </c>
      <c r="T168" s="244">
        <f t="shared" si="13"/>
        <v>0</v>
      </c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R168" s="245" t="s">
        <v>193</v>
      </c>
      <c r="AT168" s="245" t="s">
        <v>189</v>
      </c>
      <c r="AU168" s="245" t="s">
        <v>86</v>
      </c>
      <c r="AY168" s="138" t="s">
        <v>187</v>
      </c>
      <c r="BE168" s="246">
        <f t="shared" si="14"/>
        <v>0</v>
      </c>
      <c r="BF168" s="246">
        <f t="shared" si="15"/>
        <v>0</v>
      </c>
      <c r="BG168" s="246">
        <f t="shared" si="16"/>
        <v>0</v>
      </c>
      <c r="BH168" s="246">
        <f t="shared" si="17"/>
        <v>0</v>
      </c>
      <c r="BI168" s="246">
        <f t="shared" si="18"/>
        <v>0</v>
      </c>
      <c r="BJ168" s="138" t="s">
        <v>84</v>
      </c>
      <c r="BK168" s="246">
        <f t="shared" si="19"/>
        <v>0</v>
      </c>
      <c r="BL168" s="138" t="s">
        <v>193</v>
      </c>
      <c r="BM168" s="245" t="s">
        <v>1937</v>
      </c>
    </row>
    <row r="169" spans="1:65" s="151" customFormat="1" ht="33" customHeight="1">
      <c r="A169" s="147"/>
      <c r="B169" s="148"/>
      <c r="C169" s="233" t="s">
        <v>336</v>
      </c>
      <c r="D169" s="233" t="s">
        <v>189</v>
      </c>
      <c r="E169" s="234" t="s">
        <v>1938</v>
      </c>
      <c r="F169" s="235" t="s">
        <v>1939</v>
      </c>
      <c r="G169" s="236" t="s">
        <v>192</v>
      </c>
      <c r="H169" s="237">
        <v>176</v>
      </c>
      <c r="I169" s="88"/>
      <c r="J169" s="238">
        <f t="shared" si="10"/>
        <v>0</v>
      </c>
      <c r="K169" s="239"/>
      <c r="L169" s="148"/>
      <c r="M169" s="240" t="s">
        <v>1</v>
      </c>
      <c r="N169" s="241" t="s">
        <v>42</v>
      </c>
      <c r="O169" s="242"/>
      <c r="P169" s="243">
        <f t="shared" si="11"/>
        <v>0</v>
      </c>
      <c r="Q169" s="243">
        <v>0</v>
      </c>
      <c r="R169" s="243">
        <f t="shared" si="12"/>
        <v>0</v>
      </c>
      <c r="S169" s="243">
        <v>0</v>
      </c>
      <c r="T169" s="244">
        <f t="shared" si="13"/>
        <v>0</v>
      </c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R169" s="245" t="s">
        <v>193</v>
      </c>
      <c r="AT169" s="245" t="s">
        <v>189</v>
      </c>
      <c r="AU169" s="245" t="s">
        <v>86</v>
      </c>
      <c r="AY169" s="138" t="s">
        <v>187</v>
      </c>
      <c r="BE169" s="246">
        <f t="shared" si="14"/>
        <v>0</v>
      </c>
      <c r="BF169" s="246">
        <f t="shared" si="15"/>
        <v>0</v>
      </c>
      <c r="BG169" s="246">
        <f t="shared" si="16"/>
        <v>0</v>
      </c>
      <c r="BH169" s="246">
        <f t="shared" si="17"/>
        <v>0</v>
      </c>
      <c r="BI169" s="246">
        <f t="shared" si="18"/>
        <v>0</v>
      </c>
      <c r="BJ169" s="138" t="s">
        <v>84</v>
      </c>
      <c r="BK169" s="246">
        <f t="shared" si="19"/>
        <v>0</v>
      </c>
      <c r="BL169" s="138" t="s">
        <v>193</v>
      </c>
      <c r="BM169" s="245" t="s">
        <v>1940</v>
      </c>
    </row>
    <row r="170" spans="1:65" s="151" customFormat="1" ht="21.75" customHeight="1">
      <c r="A170" s="147"/>
      <c r="B170" s="148"/>
      <c r="C170" s="233" t="s">
        <v>340</v>
      </c>
      <c r="D170" s="233" t="s">
        <v>189</v>
      </c>
      <c r="E170" s="234" t="s">
        <v>1941</v>
      </c>
      <c r="F170" s="235" t="s">
        <v>1942</v>
      </c>
      <c r="G170" s="236" t="s">
        <v>192</v>
      </c>
      <c r="H170" s="237">
        <v>5</v>
      </c>
      <c r="I170" s="88"/>
      <c r="J170" s="238">
        <f t="shared" si="10"/>
        <v>0</v>
      </c>
      <c r="K170" s="239"/>
      <c r="L170" s="148"/>
      <c r="M170" s="240" t="s">
        <v>1</v>
      </c>
      <c r="N170" s="241" t="s">
        <v>42</v>
      </c>
      <c r="O170" s="242"/>
      <c r="P170" s="243">
        <f t="shared" si="11"/>
        <v>0</v>
      </c>
      <c r="Q170" s="243">
        <v>0</v>
      </c>
      <c r="R170" s="243">
        <f t="shared" si="12"/>
        <v>0</v>
      </c>
      <c r="S170" s="243">
        <v>0</v>
      </c>
      <c r="T170" s="244">
        <f t="shared" si="13"/>
        <v>0</v>
      </c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R170" s="245" t="s">
        <v>193</v>
      </c>
      <c r="AT170" s="245" t="s">
        <v>189</v>
      </c>
      <c r="AU170" s="245" t="s">
        <v>86</v>
      </c>
      <c r="AY170" s="138" t="s">
        <v>187</v>
      </c>
      <c r="BE170" s="246">
        <f t="shared" si="14"/>
        <v>0</v>
      </c>
      <c r="BF170" s="246">
        <f t="shared" si="15"/>
        <v>0</v>
      </c>
      <c r="BG170" s="246">
        <f t="shared" si="16"/>
        <v>0</v>
      </c>
      <c r="BH170" s="246">
        <f t="shared" si="17"/>
        <v>0</v>
      </c>
      <c r="BI170" s="246">
        <f t="shared" si="18"/>
        <v>0</v>
      </c>
      <c r="BJ170" s="138" t="s">
        <v>84</v>
      </c>
      <c r="BK170" s="246">
        <f t="shared" si="19"/>
        <v>0</v>
      </c>
      <c r="BL170" s="138" t="s">
        <v>193</v>
      </c>
      <c r="BM170" s="245" t="s">
        <v>1943</v>
      </c>
    </row>
    <row r="171" spans="1:65" s="151" customFormat="1" ht="21.75" customHeight="1">
      <c r="A171" s="147"/>
      <c r="B171" s="148"/>
      <c r="C171" s="233" t="s">
        <v>344</v>
      </c>
      <c r="D171" s="233" t="s">
        <v>189</v>
      </c>
      <c r="E171" s="234" t="s">
        <v>1944</v>
      </c>
      <c r="F171" s="235" t="s">
        <v>1945</v>
      </c>
      <c r="G171" s="236" t="s">
        <v>192</v>
      </c>
      <c r="H171" s="237">
        <v>104</v>
      </c>
      <c r="I171" s="88"/>
      <c r="J171" s="238">
        <f t="shared" si="10"/>
        <v>0</v>
      </c>
      <c r="K171" s="239"/>
      <c r="L171" s="148"/>
      <c r="M171" s="240" t="s">
        <v>1</v>
      </c>
      <c r="N171" s="241" t="s">
        <v>42</v>
      </c>
      <c r="O171" s="242"/>
      <c r="P171" s="243">
        <f t="shared" si="11"/>
        <v>0</v>
      </c>
      <c r="Q171" s="243">
        <v>8.4250000000000005E-2</v>
      </c>
      <c r="R171" s="243">
        <f t="shared" si="12"/>
        <v>8.7620000000000005</v>
      </c>
      <c r="S171" s="243">
        <v>0</v>
      </c>
      <c r="T171" s="244">
        <f t="shared" si="13"/>
        <v>0</v>
      </c>
      <c r="U171" s="147"/>
      <c r="V171" s="147"/>
      <c r="W171" s="147"/>
      <c r="X171" s="147"/>
      <c r="Y171" s="147"/>
      <c r="Z171" s="147"/>
      <c r="AA171" s="147"/>
      <c r="AB171" s="147"/>
      <c r="AC171" s="147"/>
      <c r="AD171" s="147"/>
      <c r="AE171" s="147"/>
      <c r="AR171" s="245" t="s">
        <v>193</v>
      </c>
      <c r="AT171" s="245" t="s">
        <v>189</v>
      </c>
      <c r="AU171" s="245" t="s">
        <v>86</v>
      </c>
      <c r="AY171" s="138" t="s">
        <v>187</v>
      </c>
      <c r="BE171" s="246">
        <f t="shared" si="14"/>
        <v>0</v>
      </c>
      <c r="BF171" s="246">
        <f t="shared" si="15"/>
        <v>0</v>
      </c>
      <c r="BG171" s="246">
        <f t="shared" si="16"/>
        <v>0</v>
      </c>
      <c r="BH171" s="246">
        <f t="shared" si="17"/>
        <v>0</v>
      </c>
      <c r="BI171" s="246">
        <f t="shared" si="18"/>
        <v>0</v>
      </c>
      <c r="BJ171" s="138" t="s">
        <v>84</v>
      </c>
      <c r="BK171" s="246">
        <f t="shared" si="19"/>
        <v>0</v>
      </c>
      <c r="BL171" s="138" t="s">
        <v>193</v>
      </c>
      <c r="BM171" s="245" t="s">
        <v>1946</v>
      </c>
    </row>
    <row r="172" spans="1:65" s="151" customFormat="1" ht="16.5" customHeight="1">
      <c r="A172" s="147"/>
      <c r="B172" s="148"/>
      <c r="C172" s="247" t="s">
        <v>348</v>
      </c>
      <c r="D172" s="247" t="s">
        <v>216</v>
      </c>
      <c r="E172" s="248" t="s">
        <v>1947</v>
      </c>
      <c r="F172" s="249" t="s">
        <v>1948</v>
      </c>
      <c r="G172" s="250" t="s">
        <v>192</v>
      </c>
      <c r="H172" s="251">
        <v>107.12</v>
      </c>
      <c r="I172" s="89"/>
      <c r="J172" s="252">
        <f t="shared" si="10"/>
        <v>0</v>
      </c>
      <c r="K172" s="253"/>
      <c r="L172" s="254"/>
      <c r="M172" s="255" t="s">
        <v>1</v>
      </c>
      <c r="N172" s="256" t="s">
        <v>42</v>
      </c>
      <c r="O172" s="242"/>
      <c r="P172" s="243">
        <f t="shared" si="11"/>
        <v>0</v>
      </c>
      <c r="Q172" s="243">
        <v>0.113</v>
      </c>
      <c r="R172" s="243">
        <f t="shared" si="12"/>
        <v>12.104560000000001</v>
      </c>
      <c r="S172" s="243">
        <v>0</v>
      </c>
      <c r="T172" s="244">
        <f t="shared" si="13"/>
        <v>0</v>
      </c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R172" s="245" t="s">
        <v>219</v>
      </c>
      <c r="AT172" s="245" t="s">
        <v>216</v>
      </c>
      <c r="AU172" s="245" t="s">
        <v>86</v>
      </c>
      <c r="AY172" s="138" t="s">
        <v>187</v>
      </c>
      <c r="BE172" s="246">
        <f t="shared" si="14"/>
        <v>0</v>
      </c>
      <c r="BF172" s="246">
        <f t="shared" si="15"/>
        <v>0</v>
      </c>
      <c r="BG172" s="246">
        <f t="shared" si="16"/>
        <v>0</v>
      </c>
      <c r="BH172" s="246">
        <f t="shared" si="17"/>
        <v>0</v>
      </c>
      <c r="BI172" s="246">
        <f t="shared" si="18"/>
        <v>0</v>
      </c>
      <c r="BJ172" s="138" t="s">
        <v>84</v>
      </c>
      <c r="BK172" s="246">
        <f t="shared" si="19"/>
        <v>0</v>
      </c>
      <c r="BL172" s="138" t="s">
        <v>193</v>
      </c>
      <c r="BM172" s="245" t="s">
        <v>1949</v>
      </c>
    </row>
    <row r="173" spans="1:65" s="151" customFormat="1" ht="33" customHeight="1">
      <c r="A173" s="147"/>
      <c r="B173" s="148"/>
      <c r="C173" s="233" t="s">
        <v>352</v>
      </c>
      <c r="D173" s="233" t="s">
        <v>189</v>
      </c>
      <c r="E173" s="234" t="s">
        <v>1950</v>
      </c>
      <c r="F173" s="235" t="s">
        <v>1951</v>
      </c>
      <c r="G173" s="236" t="s">
        <v>192</v>
      </c>
      <c r="H173" s="237">
        <v>10</v>
      </c>
      <c r="I173" s="88"/>
      <c r="J173" s="238">
        <f t="shared" si="10"/>
        <v>0</v>
      </c>
      <c r="K173" s="239"/>
      <c r="L173" s="148"/>
      <c r="M173" s="240" t="s">
        <v>1</v>
      </c>
      <c r="N173" s="241" t="s">
        <v>42</v>
      </c>
      <c r="O173" s="242"/>
      <c r="P173" s="243">
        <f t="shared" si="11"/>
        <v>0</v>
      </c>
      <c r="Q173" s="243">
        <v>0.10100000000000001</v>
      </c>
      <c r="R173" s="243">
        <f t="shared" si="12"/>
        <v>1.01</v>
      </c>
      <c r="S173" s="243">
        <v>0</v>
      </c>
      <c r="T173" s="244">
        <f t="shared" si="13"/>
        <v>0</v>
      </c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  <c r="AR173" s="245" t="s">
        <v>193</v>
      </c>
      <c r="AT173" s="245" t="s">
        <v>189</v>
      </c>
      <c r="AU173" s="245" t="s">
        <v>86</v>
      </c>
      <c r="AY173" s="138" t="s">
        <v>187</v>
      </c>
      <c r="BE173" s="246">
        <f t="shared" si="14"/>
        <v>0</v>
      </c>
      <c r="BF173" s="246">
        <f t="shared" si="15"/>
        <v>0</v>
      </c>
      <c r="BG173" s="246">
        <f t="shared" si="16"/>
        <v>0</v>
      </c>
      <c r="BH173" s="246">
        <f t="shared" si="17"/>
        <v>0</v>
      </c>
      <c r="BI173" s="246">
        <f t="shared" si="18"/>
        <v>0</v>
      </c>
      <c r="BJ173" s="138" t="s">
        <v>84</v>
      </c>
      <c r="BK173" s="246">
        <f t="shared" si="19"/>
        <v>0</v>
      </c>
      <c r="BL173" s="138" t="s">
        <v>193</v>
      </c>
      <c r="BM173" s="245" t="s">
        <v>1952</v>
      </c>
    </row>
    <row r="174" spans="1:65" s="151" customFormat="1" ht="16.5" customHeight="1">
      <c r="A174" s="147"/>
      <c r="B174" s="148"/>
      <c r="C174" s="247" t="s">
        <v>356</v>
      </c>
      <c r="D174" s="247" t="s">
        <v>216</v>
      </c>
      <c r="E174" s="248" t="s">
        <v>1953</v>
      </c>
      <c r="F174" s="249" t="s">
        <v>1954</v>
      </c>
      <c r="G174" s="250" t="s">
        <v>192</v>
      </c>
      <c r="H174" s="251">
        <v>10.3</v>
      </c>
      <c r="I174" s="89"/>
      <c r="J174" s="252">
        <f t="shared" si="10"/>
        <v>0</v>
      </c>
      <c r="K174" s="253"/>
      <c r="L174" s="254"/>
      <c r="M174" s="255" t="s">
        <v>1</v>
      </c>
      <c r="N174" s="256" t="s">
        <v>42</v>
      </c>
      <c r="O174" s="242"/>
      <c r="P174" s="243">
        <f t="shared" si="11"/>
        <v>0</v>
      </c>
      <c r="Q174" s="243">
        <v>0.13500000000000001</v>
      </c>
      <c r="R174" s="243">
        <f t="shared" si="12"/>
        <v>1.3905000000000003</v>
      </c>
      <c r="S174" s="243">
        <v>0</v>
      </c>
      <c r="T174" s="244">
        <f t="shared" si="13"/>
        <v>0</v>
      </c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7"/>
      <c r="AR174" s="245" t="s">
        <v>219</v>
      </c>
      <c r="AT174" s="245" t="s">
        <v>216</v>
      </c>
      <c r="AU174" s="245" t="s">
        <v>86</v>
      </c>
      <c r="AY174" s="138" t="s">
        <v>187</v>
      </c>
      <c r="BE174" s="246">
        <f t="shared" si="14"/>
        <v>0</v>
      </c>
      <c r="BF174" s="246">
        <f t="shared" si="15"/>
        <v>0</v>
      </c>
      <c r="BG174" s="246">
        <f t="shared" si="16"/>
        <v>0</v>
      </c>
      <c r="BH174" s="246">
        <f t="shared" si="17"/>
        <v>0</v>
      </c>
      <c r="BI174" s="246">
        <f t="shared" si="18"/>
        <v>0</v>
      </c>
      <c r="BJ174" s="138" t="s">
        <v>84</v>
      </c>
      <c r="BK174" s="246">
        <f t="shared" si="19"/>
        <v>0</v>
      </c>
      <c r="BL174" s="138" t="s">
        <v>193</v>
      </c>
      <c r="BM174" s="245" t="s">
        <v>1955</v>
      </c>
    </row>
    <row r="175" spans="1:65" s="151" customFormat="1" ht="21.75" customHeight="1">
      <c r="A175" s="147"/>
      <c r="B175" s="148"/>
      <c r="C175" s="233" t="s">
        <v>360</v>
      </c>
      <c r="D175" s="233" t="s">
        <v>189</v>
      </c>
      <c r="E175" s="234" t="s">
        <v>1956</v>
      </c>
      <c r="F175" s="235" t="s">
        <v>1957</v>
      </c>
      <c r="G175" s="236" t="s">
        <v>296</v>
      </c>
      <c r="H175" s="237">
        <v>7</v>
      </c>
      <c r="I175" s="88"/>
      <c r="J175" s="238">
        <f t="shared" si="10"/>
        <v>0</v>
      </c>
      <c r="K175" s="239"/>
      <c r="L175" s="148"/>
      <c r="M175" s="240" t="s">
        <v>1</v>
      </c>
      <c r="N175" s="241" t="s">
        <v>42</v>
      </c>
      <c r="O175" s="242"/>
      <c r="P175" s="243">
        <f t="shared" si="11"/>
        <v>0</v>
      </c>
      <c r="Q175" s="243">
        <v>3.5999999999999999E-3</v>
      </c>
      <c r="R175" s="243">
        <f t="shared" si="12"/>
        <v>2.52E-2</v>
      </c>
      <c r="S175" s="243">
        <v>0</v>
      </c>
      <c r="T175" s="244">
        <f t="shared" si="13"/>
        <v>0</v>
      </c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R175" s="245" t="s">
        <v>193</v>
      </c>
      <c r="AT175" s="245" t="s">
        <v>189</v>
      </c>
      <c r="AU175" s="245" t="s">
        <v>86</v>
      </c>
      <c r="AY175" s="138" t="s">
        <v>187</v>
      </c>
      <c r="BE175" s="246">
        <f t="shared" si="14"/>
        <v>0</v>
      </c>
      <c r="BF175" s="246">
        <f t="shared" si="15"/>
        <v>0</v>
      </c>
      <c r="BG175" s="246">
        <f t="shared" si="16"/>
        <v>0</v>
      </c>
      <c r="BH175" s="246">
        <f t="shared" si="17"/>
        <v>0</v>
      </c>
      <c r="BI175" s="246">
        <f t="shared" si="18"/>
        <v>0</v>
      </c>
      <c r="BJ175" s="138" t="s">
        <v>84</v>
      </c>
      <c r="BK175" s="246">
        <f t="shared" si="19"/>
        <v>0</v>
      </c>
      <c r="BL175" s="138" t="s">
        <v>193</v>
      </c>
      <c r="BM175" s="245" t="s">
        <v>1958</v>
      </c>
    </row>
    <row r="176" spans="1:65" s="220" customFormat="1" ht="22.9" customHeight="1">
      <c r="B176" s="221"/>
      <c r="D176" s="222" t="s">
        <v>76</v>
      </c>
      <c r="E176" s="231" t="s">
        <v>225</v>
      </c>
      <c r="F176" s="231" t="s">
        <v>452</v>
      </c>
      <c r="J176" s="232">
        <f>BK176</f>
        <v>0</v>
      </c>
      <c r="L176" s="221"/>
      <c r="M176" s="225"/>
      <c r="N176" s="226"/>
      <c r="O176" s="226"/>
      <c r="P176" s="227">
        <f>SUM(P177:P182)</f>
        <v>0</v>
      </c>
      <c r="Q176" s="226"/>
      <c r="R176" s="227">
        <f>SUM(R177:R182)</f>
        <v>18.190650000000002</v>
      </c>
      <c r="S176" s="226"/>
      <c r="T176" s="228">
        <f>SUM(T177:T182)</f>
        <v>0</v>
      </c>
      <c r="AR176" s="222" t="s">
        <v>84</v>
      </c>
      <c r="AT176" s="229" t="s">
        <v>76</v>
      </c>
      <c r="AU176" s="229" t="s">
        <v>84</v>
      </c>
      <c r="AY176" s="222" t="s">
        <v>187</v>
      </c>
      <c r="BK176" s="230">
        <f>SUM(BK177:BK182)</f>
        <v>0</v>
      </c>
    </row>
    <row r="177" spans="1:65" s="151" customFormat="1" ht="33" customHeight="1">
      <c r="A177" s="147"/>
      <c r="B177" s="148"/>
      <c r="C177" s="233" t="s">
        <v>364</v>
      </c>
      <c r="D177" s="233" t="s">
        <v>189</v>
      </c>
      <c r="E177" s="234" t="s">
        <v>1959</v>
      </c>
      <c r="F177" s="235" t="s">
        <v>1960</v>
      </c>
      <c r="G177" s="236" t="s">
        <v>296</v>
      </c>
      <c r="H177" s="237">
        <v>99</v>
      </c>
      <c r="I177" s="88"/>
      <c r="J177" s="238">
        <f t="shared" ref="J177:J182" si="20">ROUND(I177*H177,2)</f>
        <v>0</v>
      </c>
      <c r="K177" s="239"/>
      <c r="L177" s="148"/>
      <c r="M177" s="240" t="s">
        <v>1</v>
      </c>
      <c r="N177" s="241" t="s">
        <v>42</v>
      </c>
      <c r="O177" s="242"/>
      <c r="P177" s="243">
        <f t="shared" ref="P177:P182" si="21">O177*H177</f>
        <v>0</v>
      </c>
      <c r="Q177" s="243">
        <v>0.1295</v>
      </c>
      <c r="R177" s="243">
        <f t="shared" ref="R177:R182" si="22">Q177*H177</f>
        <v>12.820500000000001</v>
      </c>
      <c r="S177" s="243">
        <v>0</v>
      </c>
      <c r="T177" s="244">
        <f t="shared" ref="T177:T182" si="23">S177*H177</f>
        <v>0</v>
      </c>
      <c r="U177" s="147"/>
      <c r="V177" s="147"/>
      <c r="W177" s="147"/>
      <c r="X177" s="147"/>
      <c r="Y177" s="147"/>
      <c r="Z177" s="147"/>
      <c r="AA177" s="147"/>
      <c r="AB177" s="147"/>
      <c r="AC177" s="147"/>
      <c r="AD177" s="147"/>
      <c r="AE177" s="147"/>
      <c r="AR177" s="245" t="s">
        <v>193</v>
      </c>
      <c r="AT177" s="245" t="s">
        <v>189</v>
      </c>
      <c r="AU177" s="245" t="s">
        <v>86</v>
      </c>
      <c r="AY177" s="138" t="s">
        <v>187</v>
      </c>
      <c r="BE177" s="246">
        <f t="shared" ref="BE177:BE182" si="24">IF(N177="základní",J177,0)</f>
        <v>0</v>
      </c>
      <c r="BF177" s="246">
        <f t="shared" ref="BF177:BF182" si="25">IF(N177="snížená",J177,0)</f>
        <v>0</v>
      </c>
      <c r="BG177" s="246">
        <f t="shared" ref="BG177:BG182" si="26">IF(N177="zákl. přenesená",J177,0)</f>
        <v>0</v>
      </c>
      <c r="BH177" s="246">
        <f t="shared" ref="BH177:BH182" si="27">IF(N177="sníž. přenesená",J177,0)</f>
        <v>0</v>
      </c>
      <c r="BI177" s="246">
        <f t="shared" ref="BI177:BI182" si="28">IF(N177="nulová",J177,0)</f>
        <v>0</v>
      </c>
      <c r="BJ177" s="138" t="s">
        <v>84</v>
      </c>
      <c r="BK177" s="246">
        <f t="shared" ref="BK177:BK182" si="29">ROUND(I177*H177,2)</f>
        <v>0</v>
      </c>
      <c r="BL177" s="138" t="s">
        <v>193</v>
      </c>
      <c r="BM177" s="245" t="s">
        <v>1961</v>
      </c>
    </row>
    <row r="178" spans="1:65" s="151" customFormat="1" ht="16.5" customHeight="1">
      <c r="A178" s="147"/>
      <c r="B178" s="148"/>
      <c r="C178" s="247" t="s">
        <v>368</v>
      </c>
      <c r="D178" s="247" t="s">
        <v>216</v>
      </c>
      <c r="E178" s="248" t="s">
        <v>1962</v>
      </c>
      <c r="F178" s="249" t="s">
        <v>1963</v>
      </c>
      <c r="G178" s="250" t="s">
        <v>296</v>
      </c>
      <c r="H178" s="251">
        <v>44</v>
      </c>
      <c r="I178" s="89"/>
      <c r="J178" s="252">
        <f t="shared" si="20"/>
        <v>0</v>
      </c>
      <c r="K178" s="253"/>
      <c r="L178" s="254"/>
      <c r="M178" s="255" t="s">
        <v>1</v>
      </c>
      <c r="N178" s="256" t="s">
        <v>42</v>
      </c>
      <c r="O178" s="242"/>
      <c r="P178" s="243">
        <f t="shared" si="21"/>
        <v>0</v>
      </c>
      <c r="Q178" s="243">
        <v>3.3500000000000002E-2</v>
      </c>
      <c r="R178" s="243">
        <f t="shared" si="22"/>
        <v>1.4740000000000002</v>
      </c>
      <c r="S178" s="243">
        <v>0</v>
      </c>
      <c r="T178" s="244">
        <f t="shared" si="23"/>
        <v>0</v>
      </c>
      <c r="U178" s="147"/>
      <c r="V178" s="147"/>
      <c r="W178" s="147"/>
      <c r="X178" s="147"/>
      <c r="Y178" s="147"/>
      <c r="Z178" s="147"/>
      <c r="AA178" s="147"/>
      <c r="AB178" s="147"/>
      <c r="AC178" s="147"/>
      <c r="AD178" s="147"/>
      <c r="AE178" s="147"/>
      <c r="AR178" s="245" t="s">
        <v>219</v>
      </c>
      <c r="AT178" s="245" t="s">
        <v>216</v>
      </c>
      <c r="AU178" s="245" t="s">
        <v>86</v>
      </c>
      <c r="AY178" s="138" t="s">
        <v>187</v>
      </c>
      <c r="BE178" s="246">
        <f t="shared" si="24"/>
        <v>0</v>
      </c>
      <c r="BF178" s="246">
        <f t="shared" si="25"/>
        <v>0</v>
      </c>
      <c r="BG178" s="246">
        <f t="shared" si="26"/>
        <v>0</v>
      </c>
      <c r="BH178" s="246">
        <f t="shared" si="27"/>
        <v>0</v>
      </c>
      <c r="BI178" s="246">
        <f t="shared" si="28"/>
        <v>0</v>
      </c>
      <c r="BJ178" s="138" t="s">
        <v>84</v>
      </c>
      <c r="BK178" s="246">
        <f t="shared" si="29"/>
        <v>0</v>
      </c>
      <c r="BL178" s="138" t="s">
        <v>193</v>
      </c>
      <c r="BM178" s="245" t="s">
        <v>1964</v>
      </c>
    </row>
    <row r="179" spans="1:65" s="151" customFormat="1" ht="16.5" customHeight="1">
      <c r="A179" s="147"/>
      <c r="B179" s="148"/>
      <c r="C179" s="247" t="s">
        <v>372</v>
      </c>
      <c r="D179" s="247" t="s">
        <v>216</v>
      </c>
      <c r="E179" s="248" t="s">
        <v>1965</v>
      </c>
      <c r="F179" s="249" t="s">
        <v>1966</v>
      </c>
      <c r="G179" s="250" t="s">
        <v>296</v>
      </c>
      <c r="H179" s="251">
        <v>34</v>
      </c>
      <c r="I179" s="89"/>
      <c r="J179" s="252">
        <f t="shared" si="20"/>
        <v>0</v>
      </c>
      <c r="K179" s="253"/>
      <c r="L179" s="254"/>
      <c r="M179" s="255" t="s">
        <v>1</v>
      </c>
      <c r="N179" s="256" t="s">
        <v>42</v>
      </c>
      <c r="O179" s="242"/>
      <c r="P179" s="243">
        <f t="shared" si="21"/>
        <v>0</v>
      </c>
      <c r="Q179" s="243">
        <v>5.6120000000000003E-2</v>
      </c>
      <c r="R179" s="243">
        <f t="shared" si="22"/>
        <v>1.90808</v>
      </c>
      <c r="S179" s="243">
        <v>0</v>
      </c>
      <c r="T179" s="244">
        <f t="shared" si="23"/>
        <v>0</v>
      </c>
      <c r="U179" s="147"/>
      <c r="V179" s="147"/>
      <c r="W179" s="147"/>
      <c r="X179" s="147"/>
      <c r="Y179" s="147"/>
      <c r="Z179" s="147"/>
      <c r="AA179" s="147"/>
      <c r="AB179" s="147"/>
      <c r="AC179" s="147"/>
      <c r="AD179" s="147"/>
      <c r="AE179" s="147"/>
      <c r="AR179" s="245" t="s">
        <v>219</v>
      </c>
      <c r="AT179" s="245" t="s">
        <v>216</v>
      </c>
      <c r="AU179" s="245" t="s">
        <v>86</v>
      </c>
      <c r="AY179" s="138" t="s">
        <v>187</v>
      </c>
      <c r="BE179" s="246">
        <f t="shared" si="24"/>
        <v>0</v>
      </c>
      <c r="BF179" s="246">
        <f t="shared" si="25"/>
        <v>0</v>
      </c>
      <c r="BG179" s="246">
        <f t="shared" si="26"/>
        <v>0</v>
      </c>
      <c r="BH179" s="246">
        <f t="shared" si="27"/>
        <v>0</v>
      </c>
      <c r="BI179" s="246">
        <f t="shared" si="28"/>
        <v>0</v>
      </c>
      <c r="BJ179" s="138" t="s">
        <v>84</v>
      </c>
      <c r="BK179" s="246">
        <f t="shared" si="29"/>
        <v>0</v>
      </c>
      <c r="BL179" s="138" t="s">
        <v>193</v>
      </c>
      <c r="BM179" s="245" t="s">
        <v>1967</v>
      </c>
    </row>
    <row r="180" spans="1:65" s="151" customFormat="1" ht="16.5" customHeight="1">
      <c r="A180" s="147"/>
      <c r="B180" s="148"/>
      <c r="C180" s="247" t="s">
        <v>376</v>
      </c>
      <c r="D180" s="247" t="s">
        <v>216</v>
      </c>
      <c r="E180" s="248" t="s">
        <v>1968</v>
      </c>
      <c r="F180" s="249" t="s">
        <v>1969</v>
      </c>
      <c r="G180" s="250" t="s">
        <v>296</v>
      </c>
      <c r="H180" s="251">
        <v>21</v>
      </c>
      <c r="I180" s="89"/>
      <c r="J180" s="252">
        <f t="shared" si="20"/>
        <v>0</v>
      </c>
      <c r="K180" s="253"/>
      <c r="L180" s="254"/>
      <c r="M180" s="255" t="s">
        <v>1</v>
      </c>
      <c r="N180" s="256" t="s">
        <v>42</v>
      </c>
      <c r="O180" s="242"/>
      <c r="P180" s="243">
        <f t="shared" si="21"/>
        <v>0</v>
      </c>
      <c r="Q180" s="243">
        <v>8.5000000000000006E-2</v>
      </c>
      <c r="R180" s="243">
        <f t="shared" si="22"/>
        <v>1.7850000000000001</v>
      </c>
      <c r="S180" s="243">
        <v>0</v>
      </c>
      <c r="T180" s="244">
        <f t="shared" si="23"/>
        <v>0</v>
      </c>
      <c r="U180" s="147"/>
      <c r="V180" s="147"/>
      <c r="W180" s="147"/>
      <c r="X180" s="147"/>
      <c r="Y180" s="147"/>
      <c r="Z180" s="147"/>
      <c r="AA180" s="147"/>
      <c r="AB180" s="147"/>
      <c r="AC180" s="147"/>
      <c r="AD180" s="147"/>
      <c r="AE180" s="147"/>
      <c r="AR180" s="245" t="s">
        <v>219</v>
      </c>
      <c r="AT180" s="245" t="s">
        <v>216</v>
      </c>
      <c r="AU180" s="245" t="s">
        <v>86</v>
      </c>
      <c r="AY180" s="138" t="s">
        <v>187</v>
      </c>
      <c r="BE180" s="246">
        <f t="shared" si="24"/>
        <v>0</v>
      </c>
      <c r="BF180" s="246">
        <f t="shared" si="25"/>
        <v>0</v>
      </c>
      <c r="BG180" s="246">
        <f t="shared" si="26"/>
        <v>0</v>
      </c>
      <c r="BH180" s="246">
        <f t="shared" si="27"/>
        <v>0</v>
      </c>
      <c r="BI180" s="246">
        <f t="shared" si="28"/>
        <v>0</v>
      </c>
      <c r="BJ180" s="138" t="s">
        <v>84</v>
      </c>
      <c r="BK180" s="246">
        <f t="shared" si="29"/>
        <v>0</v>
      </c>
      <c r="BL180" s="138" t="s">
        <v>193</v>
      </c>
      <c r="BM180" s="245" t="s">
        <v>1970</v>
      </c>
    </row>
    <row r="181" spans="1:65" s="151" customFormat="1" ht="33" customHeight="1">
      <c r="A181" s="147"/>
      <c r="B181" s="148"/>
      <c r="C181" s="233" t="s">
        <v>380</v>
      </c>
      <c r="D181" s="233" t="s">
        <v>189</v>
      </c>
      <c r="E181" s="234" t="s">
        <v>1971</v>
      </c>
      <c r="F181" s="235" t="s">
        <v>1972</v>
      </c>
      <c r="G181" s="236" t="s">
        <v>192</v>
      </c>
      <c r="H181" s="237">
        <v>294</v>
      </c>
      <c r="I181" s="88"/>
      <c r="J181" s="238">
        <f t="shared" si="20"/>
        <v>0</v>
      </c>
      <c r="K181" s="239"/>
      <c r="L181" s="148"/>
      <c r="M181" s="240" t="s">
        <v>1</v>
      </c>
      <c r="N181" s="241" t="s">
        <v>42</v>
      </c>
      <c r="O181" s="242"/>
      <c r="P181" s="243">
        <f t="shared" si="21"/>
        <v>0</v>
      </c>
      <c r="Q181" s="243">
        <v>6.8999999999999997E-4</v>
      </c>
      <c r="R181" s="243">
        <f t="shared" si="22"/>
        <v>0.20285999999999998</v>
      </c>
      <c r="S181" s="243">
        <v>0</v>
      </c>
      <c r="T181" s="244">
        <f t="shared" si="23"/>
        <v>0</v>
      </c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  <c r="AE181" s="147"/>
      <c r="AR181" s="245" t="s">
        <v>193</v>
      </c>
      <c r="AT181" s="245" t="s">
        <v>189</v>
      </c>
      <c r="AU181" s="245" t="s">
        <v>86</v>
      </c>
      <c r="AY181" s="138" t="s">
        <v>187</v>
      </c>
      <c r="BE181" s="246">
        <f t="shared" si="24"/>
        <v>0</v>
      </c>
      <c r="BF181" s="246">
        <f t="shared" si="25"/>
        <v>0</v>
      </c>
      <c r="BG181" s="246">
        <f t="shared" si="26"/>
        <v>0</v>
      </c>
      <c r="BH181" s="246">
        <f t="shared" si="27"/>
        <v>0</v>
      </c>
      <c r="BI181" s="246">
        <f t="shared" si="28"/>
        <v>0</v>
      </c>
      <c r="BJ181" s="138" t="s">
        <v>84</v>
      </c>
      <c r="BK181" s="246">
        <f t="shared" si="29"/>
        <v>0</v>
      </c>
      <c r="BL181" s="138" t="s">
        <v>193</v>
      </c>
      <c r="BM181" s="245" t="s">
        <v>1973</v>
      </c>
    </row>
    <row r="182" spans="1:65" s="151" customFormat="1" ht="21.75" customHeight="1">
      <c r="A182" s="147"/>
      <c r="B182" s="148"/>
      <c r="C182" s="233" t="s">
        <v>384</v>
      </c>
      <c r="D182" s="233" t="s">
        <v>189</v>
      </c>
      <c r="E182" s="234" t="s">
        <v>458</v>
      </c>
      <c r="F182" s="235" t="s">
        <v>459</v>
      </c>
      <c r="G182" s="236" t="s">
        <v>296</v>
      </c>
      <c r="H182" s="237">
        <v>7</v>
      </c>
      <c r="I182" s="88"/>
      <c r="J182" s="238">
        <f t="shared" si="20"/>
        <v>0</v>
      </c>
      <c r="K182" s="239"/>
      <c r="L182" s="148"/>
      <c r="M182" s="240" t="s">
        <v>1</v>
      </c>
      <c r="N182" s="241" t="s">
        <v>42</v>
      </c>
      <c r="O182" s="242"/>
      <c r="P182" s="243">
        <f t="shared" si="21"/>
        <v>0</v>
      </c>
      <c r="Q182" s="243">
        <v>3.0000000000000001E-5</v>
      </c>
      <c r="R182" s="243">
        <f t="shared" si="22"/>
        <v>2.1000000000000001E-4</v>
      </c>
      <c r="S182" s="243">
        <v>0</v>
      </c>
      <c r="T182" s="244">
        <f t="shared" si="23"/>
        <v>0</v>
      </c>
      <c r="U182" s="147"/>
      <c r="V182" s="147"/>
      <c r="W182" s="147"/>
      <c r="X182" s="147"/>
      <c r="Y182" s="147"/>
      <c r="Z182" s="147"/>
      <c r="AA182" s="147"/>
      <c r="AB182" s="147"/>
      <c r="AC182" s="147"/>
      <c r="AD182" s="147"/>
      <c r="AE182" s="147"/>
      <c r="AR182" s="245" t="s">
        <v>193</v>
      </c>
      <c r="AT182" s="245" t="s">
        <v>189</v>
      </c>
      <c r="AU182" s="245" t="s">
        <v>86</v>
      </c>
      <c r="AY182" s="138" t="s">
        <v>187</v>
      </c>
      <c r="BE182" s="246">
        <f t="shared" si="24"/>
        <v>0</v>
      </c>
      <c r="BF182" s="246">
        <f t="shared" si="25"/>
        <v>0</v>
      </c>
      <c r="BG182" s="246">
        <f t="shared" si="26"/>
        <v>0</v>
      </c>
      <c r="BH182" s="246">
        <f t="shared" si="27"/>
        <v>0</v>
      </c>
      <c r="BI182" s="246">
        <f t="shared" si="28"/>
        <v>0</v>
      </c>
      <c r="BJ182" s="138" t="s">
        <v>84</v>
      </c>
      <c r="BK182" s="246">
        <f t="shared" si="29"/>
        <v>0</v>
      </c>
      <c r="BL182" s="138" t="s">
        <v>193</v>
      </c>
      <c r="BM182" s="245" t="s">
        <v>1974</v>
      </c>
    </row>
    <row r="183" spans="1:65" s="220" customFormat="1" ht="22.9" customHeight="1">
      <c r="B183" s="221"/>
      <c r="D183" s="222" t="s">
        <v>76</v>
      </c>
      <c r="E183" s="231" t="s">
        <v>670</v>
      </c>
      <c r="F183" s="231" t="s">
        <v>671</v>
      </c>
      <c r="J183" s="232">
        <f>BK183</f>
        <v>0</v>
      </c>
      <c r="L183" s="221"/>
      <c r="M183" s="225"/>
      <c r="N183" s="226"/>
      <c r="O183" s="226"/>
      <c r="P183" s="227">
        <f>SUM(P184:P187)</f>
        <v>0</v>
      </c>
      <c r="Q183" s="226"/>
      <c r="R183" s="227">
        <f>SUM(R184:R187)</f>
        <v>0</v>
      </c>
      <c r="S183" s="226"/>
      <c r="T183" s="228">
        <f>SUM(T184:T187)</f>
        <v>0</v>
      </c>
      <c r="AR183" s="222" t="s">
        <v>84</v>
      </c>
      <c r="AT183" s="229" t="s">
        <v>76</v>
      </c>
      <c r="AU183" s="229" t="s">
        <v>84</v>
      </c>
      <c r="AY183" s="222" t="s">
        <v>187</v>
      </c>
      <c r="BK183" s="230">
        <f>SUM(BK184:BK187)</f>
        <v>0</v>
      </c>
    </row>
    <row r="184" spans="1:65" s="151" customFormat="1" ht="21.75" customHeight="1">
      <c r="A184" s="147"/>
      <c r="B184" s="148"/>
      <c r="C184" s="233" t="s">
        <v>388</v>
      </c>
      <c r="D184" s="233" t="s">
        <v>189</v>
      </c>
      <c r="E184" s="234" t="s">
        <v>1975</v>
      </c>
      <c r="F184" s="235" t="s">
        <v>1976</v>
      </c>
      <c r="G184" s="236" t="s">
        <v>205</v>
      </c>
      <c r="H184" s="237">
        <v>88.71</v>
      </c>
      <c r="I184" s="88"/>
      <c r="J184" s="238">
        <f>ROUND(I184*H184,2)</f>
        <v>0</v>
      </c>
      <c r="K184" s="239"/>
      <c r="L184" s="148"/>
      <c r="M184" s="240" t="s">
        <v>1</v>
      </c>
      <c r="N184" s="241" t="s">
        <v>42</v>
      </c>
      <c r="O184" s="242"/>
      <c r="P184" s="243">
        <f>O184*H184</f>
        <v>0</v>
      </c>
      <c r="Q184" s="243">
        <v>0</v>
      </c>
      <c r="R184" s="243">
        <f>Q184*H184</f>
        <v>0</v>
      </c>
      <c r="S184" s="243">
        <v>0</v>
      </c>
      <c r="T184" s="244">
        <f>S184*H184</f>
        <v>0</v>
      </c>
      <c r="U184" s="147"/>
      <c r="V184" s="147"/>
      <c r="W184" s="147"/>
      <c r="X184" s="147"/>
      <c r="Y184" s="147"/>
      <c r="Z184" s="147"/>
      <c r="AA184" s="147"/>
      <c r="AB184" s="147"/>
      <c r="AC184" s="147"/>
      <c r="AD184" s="147"/>
      <c r="AE184" s="147"/>
      <c r="AR184" s="245" t="s">
        <v>193</v>
      </c>
      <c r="AT184" s="245" t="s">
        <v>189</v>
      </c>
      <c r="AU184" s="245" t="s">
        <v>86</v>
      </c>
      <c r="AY184" s="138" t="s">
        <v>187</v>
      </c>
      <c r="BE184" s="246">
        <f>IF(N184="základní",J184,0)</f>
        <v>0</v>
      </c>
      <c r="BF184" s="246">
        <f>IF(N184="snížená",J184,0)</f>
        <v>0</v>
      </c>
      <c r="BG184" s="246">
        <f>IF(N184="zákl. přenesená",J184,0)</f>
        <v>0</v>
      </c>
      <c r="BH184" s="246">
        <f>IF(N184="sníž. přenesená",J184,0)</f>
        <v>0</v>
      </c>
      <c r="BI184" s="246">
        <f>IF(N184="nulová",J184,0)</f>
        <v>0</v>
      </c>
      <c r="BJ184" s="138" t="s">
        <v>84</v>
      </c>
      <c r="BK184" s="246">
        <f>ROUND(I184*H184,2)</f>
        <v>0</v>
      </c>
      <c r="BL184" s="138" t="s">
        <v>193</v>
      </c>
      <c r="BM184" s="245" t="s">
        <v>1977</v>
      </c>
    </row>
    <row r="185" spans="1:65" s="151" customFormat="1" ht="21.75" customHeight="1">
      <c r="A185" s="147"/>
      <c r="B185" s="148"/>
      <c r="C185" s="233" t="s">
        <v>392</v>
      </c>
      <c r="D185" s="233" t="s">
        <v>189</v>
      </c>
      <c r="E185" s="234" t="s">
        <v>1978</v>
      </c>
      <c r="F185" s="235" t="s">
        <v>1979</v>
      </c>
      <c r="G185" s="236" t="s">
        <v>205</v>
      </c>
      <c r="H185" s="237">
        <v>798.39</v>
      </c>
      <c r="I185" s="88"/>
      <c r="J185" s="238">
        <f>ROUND(I185*H185,2)</f>
        <v>0</v>
      </c>
      <c r="K185" s="239"/>
      <c r="L185" s="148"/>
      <c r="M185" s="240" t="s">
        <v>1</v>
      </c>
      <c r="N185" s="241" t="s">
        <v>42</v>
      </c>
      <c r="O185" s="242"/>
      <c r="P185" s="243">
        <f>O185*H185</f>
        <v>0</v>
      </c>
      <c r="Q185" s="243">
        <v>0</v>
      </c>
      <c r="R185" s="243">
        <f>Q185*H185</f>
        <v>0</v>
      </c>
      <c r="S185" s="243">
        <v>0</v>
      </c>
      <c r="T185" s="244">
        <f>S185*H185</f>
        <v>0</v>
      </c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  <c r="AE185" s="147"/>
      <c r="AR185" s="245" t="s">
        <v>193</v>
      </c>
      <c r="AT185" s="245" t="s">
        <v>189</v>
      </c>
      <c r="AU185" s="245" t="s">
        <v>86</v>
      </c>
      <c r="AY185" s="138" t="s">
        <v>187</v>
      </c>
      <c r="BE185" s="246">
        <f>IF(N185="základní",J185,0)</f>
        <v>0</v>
      </c>
      <c r="BF185" s="246">
        <f>IF(N185="snížená",J185,0)</f>
        <v>0</v>
      </c>
      <c r="BG185" s="246">
        <f>IF(N185="zákl. přenesená",J185,0)</f>
        <v>0</v>
      </c>
      <c r="BH185" s="246">
        <f>IF(N185="sníž. přenesená",J185,0)</f>
        <v>0</v>
      </c>
      <c r="BI185" s="246">
        <f>IF(N185="nulová",J185,0)</f>
        <v>0</v>
      </c>
      <c r="BJ185" s="138" t="s">
        <v>84</v>
      </c>
      <c r="BK185" s="246">
        <f>ROUND(I185*H185,2)</f>
        <v>0</v>
      </c>
      <c r="BL185" s="138" t="s">
        <v>193</v>
      </c>
      <c r="BM185" s="245" t="s">
        <v>1980</v>
      </c>
    </row>
    <row r="186" spans="1:65" s="151" customFormat="1" ht="21.75" customHeight="1">
      <c r="A186" s="147"/>
      <c r="B186" s="148"/>
      <c r="C186" s="233" t="s">
        <v>396</v>
      </c>
      <c r="D186" s="233" t="s">
        <v>189</v>
      </c>
      <c r="E186" s="234" t="s">
        <v>1981</v>
      </c>
      <c r="F186" s="235" t="s">
        <v>1982</v>
      </c>
      <c r="G186" s="236" t="s">
        <v>205</v>
      </c>
      <c r="H186" s="237">
        <v>88.71</v>
      </c>
      <c r="I186" s="88"/>
      <c r="J186" s="238">
        <f>ROUND(I186*H186,2)</f>
        <v>0</v>
      </c>
      <c r="K186" s="239"/>
      <c r="L186" s="148"/>
      <c r="M186" s="240" t="s">
        <v>1</v>
      </c>
      <c r="N186" s="241" t="s">
        <v>42</v>
      </c>
      <c r="O186" s="242"/>
      <c r="P186" s="243">
        <f>O186*H186</f>
        <v>0</v>
      </c>
      <c r="Q186" s="243">
        <v>0</v>
      </c>
      <c r="R186" s="243">
        <f>Q186*H186</f>
        <v>0</v>
      </c>
      <c r="S186" s="243">
        <v>0</v>
      </c>
      <c r="T186" s="244">
        <f>S186*H186</f>
        <v>0</v>
      </c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R186" s="245" t="s">
        <v>193</v>
      </c>
      <c r="AT186" s="245" t="s">
        <v>189</v>
      </c>
      <c r="AU186" s="245" t="s">
        <v>86</v>
      </c>
      <c r="AY186" s="138" t="s">
        <v>187</v>
      </c>
      <c r="BE186" s="246">
        <f>IF(N186="základní",J186,0)</f>
        <v>0</v>
      </c>
      <c r="BF186" s="246">
        <f>IF(N186="snížená",J186,0)</f>
        <v>0</v>
      </c>
      <c r="BG186" s="246">
        <f>IF(N186="zákl. přenesená",J186,0)</f>
        <v>0</v>
      </c>
      <c r="BH186" s="246">
        <f>IF(N186="sníž. přenesená",J186,0)</f>
        <v>0</v>
      </c>
      <c r="BI186" s="246">
        <f>IF(N186="nulová",J186,0)</f>
        <v>0</v>
      </c>
      <c r="BJ186" s="138" t="s">
        <v>84</v>
      </c>
      <c r="BK186" s="246">
        <f>ROUND(I186*H186,2)</f>
        <v>0</v>
      </c>
      <c r="BL186" s="138" t="s">
        <v>193</v>
      </c>
      <c r="BM186" s="245" t="s">
        <v>1983</v>
      </c>
    </row>
    <row r="187" spans="1:65" s="151" customFormat="1" ht="33" customHeight="1">
      <c r="A187" s="147"/>
      <c r="B187" s="148"/>
      <c r="C187" s="233" t="s">
        <v>400</v>
      </c>
      <c r="D187" s="233" t="s">
        <v>189</v>
      </c>
      <c r="E187" s="234" t="s">
        <v>1984</v>
      </c>
      <c r="F187" s="235" t="s">
        <v>686</v>
      </c>
      <c r="G187" s="236" t="s">
        <v>205</v>
      </c>
      <c r="H187" s="237">
        <v>88.71</v>
      </c>
      <c r="I187" s="88"/>
      <c r="J187" s="238">
        <f>ROUND(I187*H187,2)</f>
        <v>0</v>
      </c>
      <c r="K187" s="239"/>
      <c r="L187" s="148"/>
      <c r="M187" s="240" t="s">
        <v>1</v>
      </c>
      <c r="N187" s="241" t="s">
        <v>42</v>
      </c>
      <c r="O187" s="242"/>
      <c r="P187" s="243">
        <f>O187*H187</f>
        <v>0</v>
      </c>
      <c r="Q187" s="243">
        <v>0</v>
      </c>
      <c r="R187" s="243">
        <f>Q187*H187</f>
        <v>0</v>
      </c>
      <c r="S187" s="243">
        <v>0</v>
      </c>
      <c r="T187" s="244">
        <f>S187*H187</f>
        <v>0</v>
      </c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R187" s="245" t="s">
        <v>193</v>
      </c>
      <c r="AT187" s="245" t="s">
        <v>189</v>
      </c>
      <c r="AU187" s="245" t="s">
        <v>86</v>
      </c>
      <c r="AY187" s="138" t="s">
        <v>187</v>
      </c>
      <c r="BE187" s="246">
        <f>IF(N187="základní",J187,0)</f>
        <v>0</v>
      </c>
      <c r="BF187" s="246">
        <f>IF(N187="snížená",J187,0)</f>
        <v>0</v>
      </c>
      <c r="BG187" s="246">
        <f>IF(N187="zákl. přenesená",J187,0)</f>
        <v>0</v>
      </c>
      <c r="BH187" s="246">
        <f>IF(N187="sníž. přenesená",J187,0)</f>
        <v>0</v>
      </c>
      <c r="BI187" s="246">
        <f>IF(N187="nulová",J187,0)</f>
        <v>0</v>
      </c>
      <c r="BJ187" s="138" t="s">
        <v>84</v>
      </c>
      <c r="BK187" s="246">
        <f>ROUND(I187*H187,2)</f>
        <v>0</v>
      </c>
      <c r="BL187" s="138" t="s">
        <v>193</v>
      </c>
      <c r="BM187" s="245" t="s">
        <v>1985</v>
      </c>
    </row>
    <row r="188" spans="1:65" s="220" customFormat="1" ht="22.9" customHeight="1">
      <c r="B188" s="221"/>
      <c r="D188" s="222" t="s">
        <v>76</v>
      </c>
      <c r="E188" s="231" t="s">
        <v>716</v>
      </c>
      <c r="F188" s="231" t="s">
        <v>717</v>
      </c>
      <c r="J188" s="232">
        <f>BK188</f>
        <v>0</v>
      </c>
      <c r="L188" s="221"/>
      <c r="M188" s="225"/>
      <c r="N188" s="226"/>
      <c r="O188" s="226"/>
      <c r="P188" s="227">
        <f>P189</f>
        <v>0</v>
      </c>
      <c r="Q188" s="226"/>
      <c r="R188" s="227">
        <f>R189</f>
        <v>0</v>
      </c>
      <c r="S188" s="226"/>
      <c r="T188" s="228">
        <f>T189</f>
        <v>0</v>
      </c>
      <c r="AR188" s="222" t="s">
        <v>84</v>
      </c>
      <c r="AT188" s="229" t="s">
        <v>76</v>
      </c>
      <c r="AU188" s="229" t="s">
        <v>84</v>
      </c>
      <c r="AY188" s="222" t="s">
        <v>187</v>
      </c>
      <c r="BK188" s="230">
        <f>BK189</f>
        <v>0</v>
      </c>
    </row>
    <row r="189" spans="1:65" s="151" customFormat="1" ht="33" customHeight="1">
      <c r="A189" s="147"/>
      <c r="B189" s="148"/>
      <c r="C189" s="233" t="s">
        <v>404</v>
      </c>
      <c r="D189" s="233" t="s">
        <v>189</v>
      </c>
      <c r="E189" s="234" t="s">
        <v>1986</v>
      </c>
      <c r="F189" s="235" t="s">
        <v>1987</v>
      </c>
      <c r="G189" s="236" t="s">
        <v>205</v>
      </c>
      <c r="H189" s="237">
        <v>120.79900000000001</v>
      </c>
      <c r="I189" s="88"/>
      <c r="J189" s="238">
        <f>ROUND(I189*H189,2)</f>
        <v>0</v>
      </c>
      <c r="K189" s="239"/>
      <c r="L189" s="148"/>
      <c r="M189" s="257" t="s">
        <v>1</v>
      </c>
      <c r="N189" s="258" t="s">
        <v>42</v>
      </c>
      <c r="O189" s="259"/>
      <c r="P189" s="260">
        <f>O189*H189</f>
        <v>0</v>
      </c>
      <c r="Q189" s="260">
        <v>0</v>
      </c>
      <c r="R189" s="260">
        <f>Q189*H189</f>
        <v>0</v>
      </c>
      <c r="S189" s="260">
        <v>0</v>
      </c>
      <c r="T189" s="261">
        <f>S189*H189</f>
        <v>0</v>
      </c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R189" s="245" t="s">
        <v>193</v>
      </c>
      <c r="AT189" s="245" t="s">
        <v>189</v>
      </c>
      <c r="AU189" s="245" t="s">
        <v>86</v>
      </c>
      <c r="AY189" s="138" t="s">
        <v>187</v>
      </c>
      <c r="BE189" s="246">
        <f>IF(N189="základní",J189,0)</f>
        <v>0</v>
      </c>
      <c r="BF189" s="246">
        <f>IF(N189="snížená",J189,0)</f>
        <v>0</v>
      </c>
      <c r="BG189" s="246">
        <f>IF(N189="zákl. přenesená",J189,0)</f>
        <v>0</v>
      </c>
      <c r="BH189" s="246">
        <f>IF(N189="sníž. přenesená",J189,0)</f>
        <v>0</v>
      </c>
      <c r="BI189" s="246">
        <f>IF(N189="nulová",J189,0)</f>
        <v>0</v>
      </c>
      <c r="BJ189" s="138" t="s">
        <v>84</v>
      </c>
      <c r="BK189" s="246">
        <f>ROUND(I189*H189,2)</f>
        <v>0</v>
      </c>
      <c r="BL189" s="138" t="s">
        <v>193</v>
      </c>
      <c r="BM189" s="245" t="s">
        <v>1988</v>
      </c>
    </row>
    <row r="190" spans="1:65" s="151" customFormat="1" ht="6.95" customHeight="1">
      <c r="A190" s="147"/>
      <c r="B190" s="184"/>
      <c r="C190" s="185"/>
      <c r="D190" s="185"/>
      <c r="E190" s="185"/>
      <c r="F190" s="185"/>
      <c r="G190" s="185"/>
      <c r="H190" s="185"/>
      <c r="I190" s="185"/>
      <c r="J190" s="185"/>
      <c r="K190" s="185"/>
      <c r="L190" s="148"/>
      <c r="M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</row>
  </sheetData>
  <sheetProtection algorithmName="SHA-512" hashValue="tPbEDl713swvInAz1KSIPpy64QcX6dtUoVsMC5VEBVVUemgtIRVvtBOWlzKtN13ZOn/E5uIwTFNZcQYCzc6XnA==" saltValue="V5gvfBflhLJ8dOaYhqhUiQ==" spinCount="100000" sheet="1" objects="1" scenarios="1"/>
  <autoFilter ref="C127:K189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3"/>
  <sheetViews>
    <sheetView showGridLines="0" topLeftCell="A109" workbookViewId="0">
      <selection activeCell="J130" sqref="J130"/>
    </sheetView>
  </sheetViews>
  <sheetFormatPr defaultRowHeight="15"/>
  <cols>
    <col min="1" max="1" width="8.33203125" style="135" customWidth="1"/>
    <col min="2" max="2" width="1.1640625" style="135" customWidth="1"/>
    <col min="3" max="3" width="4.1640625" style="135" customWidth="1"/>
    <col min="4" max="4" width="4.33203125" style="135" customWidth="1"/>
    <col min="5" max="5" width="17.1640625" style="135" customWidth="1"/>
    <col min="6" max="6" width="50.83203125" style="135" customWidth="1"/>
    <col min="7" max="7" width="7.5" style="135" customWidth="1"/>
    <col min="8" max="8" width="14" style="135" customWidth="1"/>
    <col min="9" max="9" width="15.83203125" style="135" customWidth="1"/>
    <col min="10" max="10" width="22.33203125" style="135" customWidth="1"/>
    <col min="11" max="11" width="22.33203125" style="135" hidden="1" customWidth="1"/>
    <col min="12" max="12" width="9.33203125" style="135" customWidth="1"/>
    <col min="13" max="13" width="10.83203125" style="135" hidden="1" customWidth="1"/>
    <col min="14" max="14" width="9.33203125" style="135" hidden="1"/>
    <col min="15" max="20" width="14.1640625" style="135" hidden="1" customWidth="1"/>
    <col min="21" max="21" width="16.33203125" style="135" hidden="1" customWidth="1"/>
    <col min="22" max="22" width="12.33203125" style="135" customWidth="1"/>
    <col min="23" max="23" width="16.33203125" style="135" customWidth="1"/>
    <col min="24" max="24" width="12.33203125" style="135" customWidth="1"/>
    <col min="25" max="25" width="15" style="135" customWidth="1"/>
    <col min="26" max="26" width="11" style="135" customWidth="1"/>
    <col min="27" max="27" width="15" style="135" customWidth="1"/>
    <col min="28" max="28" width="16.33203125" style="135" customWidth="1"/>
    <col min="29" max="29" width="11" style="135" customWidth="1"/>
    <col min="30" max="30" width="15" style="135" customWidth="1"/>
    <col min="31" max="31" width="16.33203125" style="135" customWidth="1"/>
    <col min="32" max="43" width="9.33203125" style="135"/>
    <col min="44" max="65" width="9.33203125" style="135" hidden="1"/>
    <col min="66" max="16384" width="9.33203125" style="135"/>
  </cols>
  <sheetData>
    <row r="2" spans="1:46" ht="36.950000000000003" customHeight="1">
      <c r="L2" s="136" t="s">
        <v>5</v>
      </c>
      <c r="M2" s="137"/>
      <c r="N2" s="137"/>
      <c r="O2" s="137"/>
      <c r="P2" s="137"/>
      <c r="Q2" s="137"/>
      <c r="R2" s="137"/>
      <c r="S2" s="137"/>
      <c r="T2" s="137"/>
      <c r="U2" s="137"/>
      <c r="V2" s="137"/>
      <c r="AT2" s="138" t="s">
        <v>109</v>
      </c>
    </row>
    <row r="3" spans="1:46" ht="6.95" hidden="1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1"/>
      <c r="AT3" s="138" t="s">
        <v>86</v>
      </c>
    </row>
    <row r="4" spans="1:46" ht="24.95" hidden="1" customHeight="1">
      <c r="B4" s="141"/>
      <c r="D4" s="142" t="s">
        <v>137</v>
      </c>
      <c r="L4" s="141"/>
      <c r="M4" s="143" t="s">
        <v>10</v>
      </c>
      <c r="AT4" s="138" t="s">
        <v>3</v>
      </c>
    </row>
    <row r="5" spans="1:46" ht="6.95" hidden="1" customHeight="1">
      <c r="B5" s="141"/>
      <c r="L5" s="141"/>
    </row>
    <row r="6" spans="1:46" ht="12" hidden="1" customHeight="1">
      <c r="B6" s="141"/>
      <c r="D6" s="144" t="s">
        <v>16</v>
      </c>
      <c r="L6" s="141"/>
    </row>
    <row r="7" spans="1:46" ht="16.5" hidden="1" customHeight="1">
      <c r="B7" s="141"/>
      <c r="E7" s="145" t="str">
        <f>'Rekapitulace stavby'!K6</f>
        <v>Rekonstrukce měnírny Sad Boženy Němcové</v>
      </c>
      <c r="F7" s="146"/>
      <c r="G7" s="146"/>
      <c r="H7" s="146"/>
      <c r="L7" s="141"/>
    </row>
    <row r="8" spans="1:46" ht="12" hidden="1" customHeight="1">
      <c r="B8" s="141"/>
      <c r="D8" s="144" t="s">
        <v>138</v>
      </c>
      <c r="L8" s="141"/>
    </row>
    <row r="9" spans="1:46" s="151" customFormat="1" ht="16.5" hidden="1" customHeight="1">
      <c r="A9" s="147"/>
      <c r="B9" s="148"/>
      <c r="C9" s="147"/>
      <c r="D9" s="147"/>
      <c r="E9" s="145" t="s">
        <v>139</v>
      </c>
      <c r="F9" s="149"/>
      <c r="G9" s="149"/>
      <c r="H9" s="149"/>
      <c r="I9" s="147"/>
      <c r="J9" s="147"/>
      <c r="K9" s="147"/>
      <c r="L9" s="150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</row>
    <row r="10" spans="1:46" s="151" customFormat="1" ht="12" hidden="1" customHeight="1">
      <c r="A10" s="147"/>
      <c r="B10" s="148"/>
      <c r="C10" s="147"/>
      <c r="D10" s="144" t="s">
        <v>140</v>
      </c>
      <c r="E10" s="147"/>
      <c r="F10" s="147"/>
      <c r="G10" s="147"/>
      <c r="H10" s="147"/>
      <c r="I10" s="147"/>
      <c r="J10" s="147"/>
      <c r="K10" s="147"/>
      <c r="L10" s="150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</row>
    <row r="11" spans="1:46" s="151" customFormat="1" ht="30" hidden="1" customHeight="1">
      <c r="A11" s="147"/>
      <c r="B11" s="148"/>
      <c r="C11" s="147"/>
      <c r="D11" s="147"/>
      <c r="E11" s="152" t="s">
        <v>1989</v>
      </c>
      <c r="F11" s="149"/>
      <c r="G11" s="149"/>
      <c r="H11" s="149"/>
      <c r="I11" s="147"/>
      <c r="J11" s="147"/>
      <c r="K11" s="147"/>
      <c r="L11" s="150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</row>
    <row r="12" spans="1:46" s="151" customFormat="1" ht="11.25" hidden="1">
      <c r="A12" s="147"/>
      <c r="B12" s="148"/>
      <c r="C12" s="147"/>
      <c r="D12" s="147"/>
      <c r="E12" s="147"/>
      <c r="F12" s="147"/>
      <c r="G12" s="147"/>
      <c r="H12" s="147"/>
      <c r="I12" s="147"/>
      <c r="J12" s="147"/>
      <c r="K12" s="147"/>
      <c r="L12" s="150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</row>
    <row r="13" spans="1:46" s="151" customFormat="1" ht="12" hidden="1" customHeight="1">
      <c r="A13" s="147"/>
      <c r="B13" s="148"/>
      <c r="C13" s="147"/>
      <c r="D13" s="144" t="s">
        <v>18</v>
      </c>
      <c r="E13" s="147"/>
      <c r="F13" s="153" t="s">
        <v>1</v>
      </c>
      <c r="G13" s="147"/>
      <c r="H13" s="147"/>
      <c r="I13" s="144" t="s">
        <v>19</v>
      </c>
      <c r="J13" s="153" t="s">
        <v>1</v>
      </c>
      <c r="K13" s="147"/>
      <c r="L13" s="150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</row>
    <row r="14" spans="1:46" s="151" customFormat="1" ht="12" hidden="1" customHeight="1">
      <c r="A14" s="147"/>
      <c r="B14" s="148"/>
      <c r="C14" s="147"/>
      <c r="D14" s="144" t="s">
        <v>20</v>
      </c>
      <c r="E14" s="147"/>
      <c r="F14" s="153" t="s">
        <v>34</v>
      </c>
      <c r="G14" s="147"/>
      <c r="H14" s="147"/>
      <c r="I14" s="144" t="s">
        <v>22</v>
      </c>
      <c r="J14" s="154" t="str">
        <f>'Rekapitulace stavby'!AN8</f>
        <v>30. 6. 2020</v>
      </c>
      <c r="K14" s="147"/>
      <c r="L14" s="150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</row>
    <row r="15" spans="1:46" s="151" customFormat="1" ht="10.9" hidden="1" customHeight="1">
      <c r="A15" s="147"/>
      <c r="B15" s="148"/>
      <c r="C15" s="147"/>
      <c r="D15" s="147"/>
      <c r="E15" s="147"/>
      <c r="F15" s="147"/>
      <c r="G15" s="147"/>
      <c r="H15" s="147"/>
      <c r="I15" s="147"/>
      <c r="J15" s="147"/>
      <c r="K15" s="147"/>
      <c r="L15" s="150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</row>
    <row r="16" spans="1:46" s="151" customFormat="1" ht="12" hidden="1" customHeight="1">
      <c r="A16" s="147"/>
      <c r="B16" s="148"/>
      <c r="C16" s="147"/>
      <c r="D16" s="144" t="s">
        <v>24</v>
      </c>
      <c r="E16" s="147"/>
      <c r="F16" s="147"/>
      <c r="G16" s="147"/>
      <c r="H16" s="147"/>
      <c r="I16" s="144" t="s">
        <v>25</v>
      </c>
      <c r="J16" s="153" t="s">
        <v>1</v>
      </c>
      <c r="K16" s="147"/>
      <c r="L16" s="150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</row>
    <row r="17" spans="1:31" s="151" customFormat="1" ht="18" hidden="1" customHeight="1">
      <c r="A17" s="147"/>
      <c r="B17" s="148"/>
      <c r="C17" s="147"/>
      <c r="D17" s="147"/>
      <c r="E17" s="153" t="s">
        <v>26</v>
      </c>
      <c r="F17" s="147"/>
      <c r="G17" s="147"/>
      <c r="H17" s="147"/>
      <c r="I17" s="144" t="s">
        <v>27</v>
      </c>
      <c r="J17" s="153" t="s">
        <v>1</v>
      </c>
      <c r="K17" s="147"/>
      <c r="L17" s="150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</row>
    <row r="18" spans="1:31" s="151" customFormat="1" ht="6.95" hidden="1" customHeight="1">
      <c r="A18" s="147"/>
      <c r="B18" s="148"/>
      <c r="C18" s="147"/>
      <c r="D18" s="147"/>
      <c r="E18" s="147"/>
      <c r="F18" s="147"/>
      <c r="G18" s="147"/>
      <c r="H18" s="147"/>
      <c r="I18" s="147"/>
      <c r="J18" s="147"/>
      <c r="K18" s="147"/>
      <c r="L18" s="150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</row>
    <row r="19" spans="1:31" s="151" customFormat="1" ht="12" hidden="1" customHeight="1">
      <c r="A19" s="147"/>
      <c r="B19" s="148"/>
      <c r="C19" s="147"/>
      <c r="D19" s="144" t="s">
        <v>28</v>
      </c>
      <c r="E19" s="147"/>
      <c r="F19" s="147"/>
      <c r="G19" s="147"/>
      <c r="H19" s="147"/>
      <c r="I19" s="144" t="s">
        <v>25</v>
      </c>
      <c r="J19" s="155" t="str">
        <f>'Rekapitulace stavby'!AN13</f>
        <v>Vyplň údaj</v>
      </c>
      <c r="K19" s="147"/>
      <c r="L19" s="150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</row>
    <row r="20" spans="1:31" s="151" customFormat="1" ht="18" hidden="1" customHeight="1">
      <c r="A20" s="147"/>
      <c r="B20" s="148"/>
      <c r="C20" s="147"/>
      <c r="D20" s="147"/>
      <c r="E20" s="156" t="str">
        <f>'Rekapitulace stavby'!E14</f>
        <v>Vyplň údaj</v>
      </c>
      <c r="F20" s="157"/>
      <c r="G20" s="157"/>
      <c r="H20" s="157"/>
      <c r="I20" s="144" t="s">
        <v>27</v>
      </c>
      <c r="J20" s="155" t="str">
        <f>'Rekapitulace stavby'!AN14</f>
        <v>Vyplň údaj</v>
      </c>
      <c r="K20" s="147"/>
      <c r="L20" s="150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</row>
    <row r="21" spans="1:31" s="151" customFormat="1" ht="6.95" hidden="1" customHeight="1">
      <c r="A21" s="147"/>
      <c r="B21" s="148"/>
      <c r="C21" s="147"/>
      <c r="D21" s="147"/>
      <c r="E21" s="147"/>
      <c r="F21" s="147"/>
      <c r="G21" s="147"/>
      <c r="H21" s="147"/>
      <c r="I21" s="147"/>
      <c r="J21" s="147"/>
      <c r="K21" s="147"/>
      <c r="L21" s="150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</row>
    <row r="22" spans="1:31" s="151" customFormat="1" ht="12" hidden="1" customHeight="1">
      <c r="A22" s="147"/>
      <c r="B22" s="148"/>
      <c r="C22" s="147"/>
      <c r="D22" s="144" t="s">
        <v>30</v>
      </c>
      <c r="E22" s="147"/>
      <c r="F22" s="147"/>
      <c r="G22" s="147"/>
      <c r="H22" s="147"/>
      <c r="I22" s="144" t="s">
        <v>25</v>
      </c>
      <c r="J22" s="153" t="str">
        <f>IF('Rekapitulace stavby'!AN16="","",'Rekapitulace stavby'!AN16)</f>
        <v/>
      </c>
      <c r="K22" s="147"/>
      <c r="L22" s="150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</row>
    <row r="23" spans="1:31" s="151" customFormat="1" ht="18" hidden="1" customHeight="1">
      <c r="A23" s="147"/>
      <c r="B23" s="148"/>
      <c r="C23" s="147"/>
      <c r="D23" s="147"/>
      <c r="E23" s="153" t="str">
        <f>IF('Rekapitulace stavby'!E17="","",'Rekapitulace stavby'!E17)</f>
        <v>Ing. Jaromír Ferdian</v>
      </c>
      <c r="F23" s="147"/>
      <c r="G23" s="147"/>
      <c r="H23" s="147"/>
      <c r="I23" s="144" t="s">
        <v>27</v>
      </c>
      <c r="J23" s="153" t="str">
        <f>IF('Rekapitulace stavby'!AN17="","",'Rekapitulace stavby'!AN17)</f>
        <v/>
      </c>
      <c r="K23" s="147"/>
      <c r="L23" s="150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</row>
    <row r="24" spans="1:31" s="151" customFormat="1" ht="6.95" hidden="1" customHeight="1">
      <c r="A24" s="147"/>
      <c r="B24" s="148"/>
      <c r="C24" s="147"/>
      <c r="D24" s="147"/>
      <c r="E24" s="147"/>
      <c r="F24" s="147"/>
      <c r="G24" s="147"/>
      <c r="H24" s="147"/>
      <c r="I24" s="147"/>
      <c r="J24" s="147"/>
      <c r="K24" s="147"/>
      <c r="L24" s="150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</row>
    <row r="25" spans="1:31" s="151" customFormat="1" ht="12" hidden="1" customHeight="1">
      <c r="A25" s="147"/>
      <c r="B25" s="148"/>
      <c r="C25" s="147"/>
      <c r="D25" s="144" t="s">
        <v>33</v>
      </c>
      <c r="E25" s="147"/>
      <c r="F25" s="147"/>
      <c r="G25" s="147"/>
      <c r="H25" s="147"/>
      <c r="I25" s="144" t="s">
        <v>25</v>
      </c>
      <c r="J25" s="153" t="str">
        <f>IF('Rekapitulace stavby'!AN19="","",'Rekapitulace stavby'!AN19)</f>
        <v/>
      </c>
      <c r="K25" s="147"/>
      <c r="L25" s="150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1" s="151" customFormat="1" ht="18" hidden="1" customHeight="1">
      <c r="A26" s="147"/>
      <c r="B26" s="148"/>
      <c r="C26" s="147"/>
      <c r="D26" s="147"/>
      <c r="E26" s="153" t="str">
        <f>IF('Rekapitulace stavby'!E20="","",'Rekapitulace stavby'!E20)</f>
        <v xml:space="preserve"> </v>
      </c>
      <c r="F26" s="147"/>
      <c r="G26" s="147"/>
      <c r="H26" s="147"/>
      <c r="I26" s="144" t="s">
        <v>27</v>
      </c>
      <c r="J26" s="153" t="str">
        <f>IF('Rekapitulace stavby'!AN20="","",'Rekapitulace stavby'!AN20)</f>
        <v/>
      </c>
      <c r="K26" s="147"/>
      <c r="L26" s="150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</row>
    <row r="27" spans="1:31" s="151" customFormat="1" ht="6.95" hidden="1" customHeight="1">
      <c r="A27" s="147"/>
      <c r="B27" s="148"/>
      <c r="C27" s="147"/>
      <c r="D27" s="147"/>
      <c r="E27" s="147"/>
      <c r="F27" s="147"/>
      <c r="G27" s="147"/>
      <c r="H27" s="147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pans="1:31" s="151" customFormat="1" ht="12" hidden="1" customHeight="1">
      <c r="A28" s="147"/>
      <c r="B28" s="148"/>
      <c r="C28" s="147"/>
      <c r="D28" s="144" t="s">
        <v>35</v>
      </c>
      <c r="E28" s="147"/>
      <c r="F28" s="147"/>
      <c r="G28" s="147"/>
      <c r="H28" s="147"/>
      <c r="I28" s="147"/>
      <c r="J28" s="147"/>
      <c r="K28" s="147"/>
      <c r="L28" s="150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</row>
    <row r="29" spans="1:31" s="162" customFormat="1" ht="16.5" hidden="1" customHeight="1">
      <c r="A29" s="158"/>
      <c r="B29" s="159"/>
      <c r="C29" s="158"/>
      <c r="D29" s="158"/>
      <c r="E29" s="160" t="s">
        <v>36</v>
      </c>
      <c r="F29" s="160"/>
      <c r="G29" s="160"/>
      <c r="H29" s="160"/>
      <c r="I29" s="158"/>
      <c r="J29" s="158"/>
      <c r="K29" s="158"/>
      <c r="L29" s="161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</row>
    <row r="30" spans="1:31" s="151" customFormat="1" ht="6.95" hidden="1" customHeight="1">
      <c r="A30" s="147"/>
      <c r="B30" s="148"/>
      <c r="C30" s="147"/>
      <c r="D30" s="147"/>
      <c r="E30" s="147"/>
      <c r="F30" s="147"/>
      <c r="G30" s="147"/>
      <c r="H30" s="147"/>
      <c r="I30" s="147"/>
      <c r="J30" s="147"/>
      <c r="K30" s="147"/>
      <c r="L30" s="150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</row>
    <row r="31" spans="1:31" s="151" customFormat="1" ht="6.95" hidden="1" customHeight="1">
      <c r="A31" s="147"/>
      <c r="B31" s="148"/>
      <c r="C31" s="147"/>
      <c r="D31" s="163"/>
      <c r="E31" s="163"/>
      <c r="F31" s="163"/>
      <c r="G31" s="163"/>
      <c r="H31" s="163"/>
      <c r="I31" s="163"/>
      <c r="J31" s="163"/>
      <c r="K31" s="163"/>
      <c r="L31" s="150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</row>
    <row r="32" spans="1:31" s="151" customFormat="1" ht="25.35" hidden="1" customHeight="1">
      <c r="A32" s="147"/>
      <c r="B32" s="148"/>
      <c r="C32" s="147"/>
      <c r="D32" s="164" t="s">
        <v>37</v>
      </c>
      <c r="E32" s="147"/>
      <c r="F32" s="147"/>
      <c r="G32" s="147"/>
      <c r="H32" s="147"/>
      <c r="I32" s="147"/>
      <c r="J32" s="165">
        <f>ROUND(J124, 2)</f>
        <v>0</v>
      </c>
      <c r="K32" s="147"/>
      <c r="L32" s="150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</row>
    <row r="33" spans="1:31" s="151" customFormat="1" ht="6.95" hidden="1" customHeight="1">
      <c r="A33" s="147"/>
      <c r="B33" s="148"/>
      <c r="C33" s="147"/>
      <c r="D33" s="163"/>
      <c r="E33" s="163"/>
      <c r="F33" s="163"/>
      <c r="G33" s="163"/>
      <c r="H33" s="163"/>
      <c r="I33" s="163"/>
      <c r="J33" s="163"/>
      <c r="K33" s="163"/>
      <c r="L33" s="150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</row>
    <row r="34" spans="1:31" s="151" customFormat="1" ht="14.45" hidden="1" customHeight="1">
      <c r="A34" s="147"/>
      <c r="B34" s="148"/>
      <c r="C34" s="147"/>
      <c r="D34" s="147"/>
      <c r="E34" s="147"/>
      <c r="F34" s="166" t="s">
        <v>39</v>
      </c>
      <c r="G34" s="147"/>
      <c r="H34" s="147"/>
      <c r="I34" s="166" t="s">
        <v>38</v>
      </c>
      <c r="J34" s="166" t="s">
        <v>40</v>
      </c>
      <c r="K34" s="147"/>
      <c r="L34" s="150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</row>
    <row r="35" spans="1:31" s="151" customFormat="1" ht="14.45" hidden="1" customHeight="1">
      <c r="A35" s="147"/>
      <c r="B35" s="148"/>
      <c r="C35" s="147"/>
      <c r="D35" s="167" t="s">
        <v>41</v>
      </c>
      <c r="E35" s="144" t="s">
        <v>42</v>
      </c>
      <c r="F35" s="168">
        <f>ROUND((SUM(BE124:BE152)),  2)</f>
        <v>0</v>
      </c>
      <c r="G35" s="147"/>
      <c r="H35" s="147"/>
      <c r="I35" s="169">
        <v>0.21</v>
      </c>
      <c r="J35" s="168">
        <f>ROUND(((SUM(BE124:BE152))*I35),  2)</f>
        <v>0</v>
      </c>
      <c r="K35" s="147"/>
      <c r="L35" s="150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</row>
    <row r="36" spans="1:31" s="151" customFormat="1" ht="14.45" hidden="1" customHeight="1">
      <c r="A36" s="147"/>
      <c r="B36" s="148"/>
      <c r="C36" s="147"/>
      <c r="D36" s="147"/>
      <c r="E36" s="144" t="s">
        <v>43</v>
      </c>
      <c r="F36" s="168">
        <f>ROUND((SUM(BF124:BF152)),  2)</f>
        <v>0</v>
      </c>
      <c r="G36" s="147"/>
      <c r="H36" s="147"/>
      <c r="I36" s="169">
        <v>0.15</v>
      </c>
      <c r="J36" s="168">
        <f>ROUND(((SUM(BF124:BF152))*I36),  2)</f>
        <v>0</v>
      </c>
      <c r="K36" s="147"/>
      <c r="L36" s="150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</row>
    <row r="37" spans="1:31" s="151" customFormat="1" ht="14.45" hidden="1" customHeight="1">
      <c r="A37" s="147"/>
      <c r="B37" s="148"/>
      <c r="C37" s="147"/>
      <c r="D37" s="147"/>
      <c r="E37" s="144" t="s">
        <v>44</v>
      </c>
      <c r="F37" s="168">
        <f>ROUND((SUM(BG124:BG152)),  2)</f>
        <v>0</v>
      </c>
      <c r="G37" s="147"/>
      <c r="H37" s="147"/>
      <c r="I37" s="169">
        <v>0.21</v>
      </c>
      <c r="J37" s="168">
        <f>0</f>
        <v>0</v>
      </c>
      <c r="K37" s="147"/>
      <c r="L37" s="150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</row>
    <row r="38" spans="1:31" s="151" customFormat="1" ht="14.45" hidden="1" customHeight="1">
      <c r="A38" s="147"/>
      <c r="B38" s="148"/>
      <c r="C38" s="147"/>
      <c r="D38" s="147"/>
      <c r="E38" s="144" t="s">
        <v>45</v>
      </c>
      <c r="F38" s="168">
        <f>ROUND((SUM(BH124:BH152)),  2)</f>
        <v>0</v>
      </c>
      <c r="G38" s="147"/>
      <c r="H38" s="147"/>
      <c r="I38" s="169">
        <v>0.15</v>
      </c>
      <c r="J38" s="168">
        <f>0</f>
        <v>0</v>
      </c>
      <c r="K38" s="147"/>
      <c r="L38" s="150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</row>
    <row r="39" spans="1:31" s="151" customFormat="1" ht="14.45" hidden="1" customHeight="1">
      <c r="A39" s="147"/>
      <c r="B39" s="148"/>
      <c r="C39" s="147"/>
      <c r="D39" s="147"/>
      <c r="E39" s="144" t="s">
        <v>46</v>
      </c>
      <c r="F39" s="168">
        <f>ROUND((SUM(BI124:BI152)),  2)</f>
        <v>0</v>
      </c>
      <c r="G39" s="147"/>
      <c r="H39" s="147"/>
      <c r="I39" s="169">
        <v>0</v>
      </c>
      <c r="J39" s="168">
        <f>0</f>
        <v>0</v>
      </c>
      <c r="K39" s="147"/>
      <c r="L39" s="150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</row>
    <row r="40" spans="1:31" s="151" customFormat="1" ht="6.95" hidden="1" customHeight="1">
      <c r="A40" s="147"/>
      <c r="B40" s="148"/>
      <c r="C40" s="147"/>
      <c r="D40" s="147"/>
      <c r="E40" s="147"/>
      <c r="F40" s="147"/>
      <c r="G40" s="147"/>
      <c r="H40" s="147"/>
      <c r="I40" s="147"/>
      <c r="J40" s="147"/>
      <c r="K40" s="147"/>
      <c r="L40" s="150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</row>
    <row r="41" spans="1:31" s="151" customFormat="1" ht="25.35" hidden="1" customHeight="1">
      <c r="A41" s="147"/>
      <c r="B41" s="148"/>
      <c r="C41" s="170"/>
      <c r="D41" s="171" t="s">
        <v>47</v>
      </c>
      <c r="E41" s="172"/>
      <c r="F41" s="172"/>
      <c r="G41" s="173" t="s">
        <v>48</v>
      </c>
      <c r="H41" s="174" t="s">
        <v>49</v>
      </c>
      <c r="I41" s="172"/>
      <c r="J41" s="175">
        <f>SUM(J32:J39)</f>
        <v>0</v>
      </c>
      <c r="K41" s="176"/>
      <c r="L41" s="150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</row>
    <row r="42" spans="1:31" s="151" customFormat="1" ht="14.45" hidden="1" customHeight="1">
      <c r="A42" s="147"/>
      <c r="B42" s="148"/>
      <c r="C42" s="147"/>
      <c r="D42" s="147"/>
      <c r="E42" s="147"/>
      <c r="F42" s="147"/>
      <c r="G42" s="147"/>
      <c r="H42" s="147"/>
      <c r="I42" s="147"/>
      <c r="J42" s="147"/>
      <c r="K42" s="147"/>
      <c r="L42" s="150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</row>
    <row r="43" spans="1:31" ht="14.45" hidden="1" customHeight="1">
      <c r="B43" s="141"/>
      <c r="L43" s="141"/>
    </row>
    <row r="44" spans="1:31" ht="14.45" hidden="1" customHeight="1">
      <c r="B44" s="141"/>
      <c r="L44" s="141"/>
    </row>
    <row r="45" spans="1:31" ht="14.45" hidden="1" customHeight="1">
      <c r="B45" s="141"/>
      <c r="L45" s="141"/>
    </row>
    <row r="46" spans="1:31" ht="14.45" hidden="1" customHeight="1">
      <c r="B46" s="141"/>
      <c r="L46" s="141"/>
    </row>
    <row r="47" spans="1:31" ht="14.45" hidden="1" customHeight="1">
      <c r="B47" s="141"/>
      <c r="L47" s="141"/>
    </row>
    <row r="48" spans="1:31" ht="14.45" hidden="1" customHeight="1">
      <c r="B48" s="141"/>
      <c r="L48" s="141"/>
    </row>
    <row r="49" spans="1:31" ht="14.45" hidden="1" customHeight="1">
      <c r="B49" s="141"/>
      <c r="L49" s="141"/>
    </row>
    <row r="50" spans="1:31" s="151" customFormat="1" ht="14.45" hidden="1" customHeight="1">
      <c r="B50" s="150"/>
      <c r="D50" s="177" t="s">
        <v>50</v>
      </c>
      <c r="E50" s="178"/>
      <c r="F50" s="178"/>
      <c r="G50" s="177" t="s">
        <v>51</v>
      </c>
      <c r="H50" s="178"/>
      <c r="I50" s="178"/>
      <c r="J50" s="178"/>
      <c r="K50" s="178"/>
      <c r="L50" s="150"/>
    </row>
    <row r="51" spans="1:31" ht="11.25" hidden="1">
      <c r="B51" s="141"/>
      <c r="L51" s="141"/>
    </row>
    <row r="52" spans="1:31" ht="11.25" hidden="1">
      <c r="B52" s="141"/>
      <c r="L52" s="141"/>
    </row>
    <row r="53" spans="1:31" ht="11.25" hidden="1">
      <c r="B53" s="141"/>
      <c r="L53" s="141"/>
    </row>
    <row r="54" spans="1:31" ht="11.25" hidden="1">
      <c r="B54" s="141"/>
      <c r="L54" s="141"/>
    </row>
    <row r="55" spans="1:31" ht="11.25" hidden="1">
      <c r="B55" s="141"/>
      <c r="L55" s="141"/>
    </row>
    <row r="56" spans="1:31" ht="11.25" hidden="1">
      <c r="B56" s="141"/>
      <c r="L56" s="141"/>
    </row>
    <row r="57" spans="1:31" ht="11.25" hidden="1">
      <c r="B57" s="141"/>
      <c r="L57" s="141"/>
    </row>
    <row r="58" spans="1:31" ht="11.25" hidden="1">
      <c r="B58" s="141"/>
      <c r="L58" s="141"/>
    </row>
    <row r="59" spans="1:31" ht="11.25" hidden="1">
      <c r="B59" s="141"/>
      <c r="L59" s="141"/>
    </row>
    <row r="60" spans="1:31" ht="11.25" hidden="1">
      <c r="B60" s="141"/>
      <c r="L60" s="141"/>
    </row>
    <row r="61" spans="1:31" s="151" customFormat="1" ht="12.75" hidden="1">
      <c r="A61" s="147"/>
      <c r="B61" s="148"/>
      <c r="C61" s="147"/>
      <c r="D61" s="179" t="s">
        <v>52</v>
      </c>
      <c r="E61" s="180"/>
      <c r="F61" s="181" t="s">
        <v>53</v>
      </c>
      <c r="G61" s="179" t="s">
        <v>52</v>
      </c>
      <c r="H61" s="180"/>
      <c r="I61" s="180"/>
      <c r="J61" s="182" t="s">
        <v>53</v>
      </c>
      <c r="K61" s="180"/>
      <c r="L61" s="150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</row>
    <row r="62" spans="1:31" ht="11.25" hidden="1">
      <c r="B62" s="141"/>
      <c r="L62" s="141"/>
    </row>
    <row r="63" spans="1:31" ht="11.25" hidden="1">
      <c r="B63" s="141"/>
      <c r="L63" s="141"/>
    </row>
    <row r="64" spans="1:31" ht="11.25" hidden="1">
      <c r="B64" s="141"/>
      <c r="L64" s="141"/>
    </row>
    <row r="65" spans="1:31" s="151" customFormat="1" ht="12.75" hidden="1">
      <c r="A65" s="147"/>
      <c r="B65" s="148"/>
      <c r="C65" s="147"/>
      <c r="D65" s="177" t="s">
        <v>54</v>
      </c>
      <c r="E65" s="183"/>
      <c r="F65" s="183"/>
      <c r="G65" s="177" t="s">
        <v>55</v>
      </c>
      <c r="H65" s="183"/>
      <c r="I65" s="183"/>
      <c r="J65" s="183"/>
      <c r="K65" s="183"/>
      <c r="L65" s="150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</row>
    <row r="66" spans="1:31" ht="11.25" hidden="1">
      <c r="B66" s="141"/>
      <c r="L66" s="141"/>
    </row>
    <row r="67" spans="1:31" ht="11.25" hidden="1">
      <c r="B67" s="141"/>
      <c r="L67" s="141"/>
    </row>
    <row r="68" spans="1:31" ht="11.25" hidden="1">
      <c r="B68" s="141"/>
      <c r="L68" s="141"/>
    </row>
    <row r="69" spans="1:31" ht="11.25" hidden="1">
      <c r="B69" s="141"/>
      <c r="L69" s="141"/>
    </row>
    <row r="70" spans="1:31" ht="11.25" hidden="1">
      <c r="B70" s="141"/>
      <c r="L70" s="141"/>
    </row>
    <row r="71" spans="1:31" ht="11.25" hidden="1">
      <c r="B71" s="141"/>
      <c r="L71" s="141"/>
    </row>
    <row r="72" spans="1:31" ht="11.25" hidden="1">
      <c r="B72" s="141"/>
      <c r="L72" s="141"/>
    </row>
    <row r="73" spans="1:31" ht="11.25" hidden="1">
      <c r="B73" s="141"/>
      <c r="L73" s="141"/>
    </row>
    <row r="74" spans="1:31" ht="11.25" hidden="1">
      <c r="B74" s="141"/>
      <c r="L74" s="141"/>
    </row>
    <row r="75" spans="1:31" ht="11.25" hidden="1">
      <c r="B75" s="141"/>
      <c r="L75" s="141"/>
    </row>
    <row r="76" spans="1:31" s="151" customFormat="1" ht="12.75" hidden="1">
      <c r="A76" s="147"/>
      <c r="B76" s="148"/>
      <c r="C76" s="147"/>
      <c r="D76" s="179" t="s">
        <v>52</v>
      </c>
      <c r="E76" s="180"/>
      <c r="F76" s="181" t="s">
        <v>53</v>
      </c>
      <c r="G76" s="179" t="s">
        <v>52</v>
      </c>
      <c r="H76" s="180"/>
      <c r="I76" s="180"/>
      <c r="J76" s="182" t="s">
        <v>53</v>
      </c>
      <c r="K76" s="180"/>
      <c r="L76" s="150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</row>
    <row r="77" spans="1:31" s="151" customFormat="1" ht="14.45" hidden="1" customHeight="1">
      <c r="A77" s="14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150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</row>
    <row r="78" spans="1:31" ht="11.25" hidden="1"/>
    <row r="79" spans="1:31" ht="11.25" hidden="1"/>
    <row r="80" spans="1:31" ht="11.25" hidden="1"/>
    <row r="81" spans="1:31" s="151" customFormat="1" ht="6.95" customHeight="1">
      <c r="A81" s="14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150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</row>
    <row r="82" spans="1:31" s="151" customFormat="1" ht="24.95" customHeight="1">
      <c r="A82" s="147"/>
      <c r="B82" s="148"/>
      <c r="C82" s="142" t="s">
        <v>142</v>
      </c>
      <c r="D82" s="147"/>
      <c r="E82" s="147"/>
      <c r="F82" s="147"/>
      <c r="G82" s="147"/>
      <c r="H82" s="147"/>
      <c r="I82" s="147"/>
      <c r="J82" s="147"/>
      <c r="K82" s="147"/>
      <c r="L82" s="150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31" s="151" customFormat="1" ht="6.95" customHeight="1">
      <c r="A83" s="147"/>
      <c r="B83" s="148"/>
      <c r="C83" s="147"/>
      <c r="D83" s="147"/>
      <c r="E83" s="147"/>
      <c r="F83" s="147"/>
      <c r="G83" s="147"/>
      <c r="H83" s="147"/>
      <c r="I83" s="147"/>
      <c r="J83" s="147"/>
      <c r="K83" s="147"/>
      <c r="L83" s="150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</row>
    <row r="84" spans="1:31" s="151" customFormat="1" ht="12" customHeight="1">
      <c r="A84" s="147"/>
      <c r="B84" s="148"/>
      <c r="C84" s="144" t="s">
        <v>16</v>
      </c>
      <c r="D84" s="147"/>
      <c r="E84" s="147"/>
      <c r="F84" s="147"/>
      <c r="G84" s="147"/>
      <c r="H84" s="147"/>
      <c r="I84" s="147"/>
      <c r="J84" s="147"/>
      <c r="K84" s="147"/>
      <c r="L84" s="150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</row>
    <row r="85" spans="1:31" s="151" customFormat="1" ht="16.5" customHeight="1">
      <c r="A85" s="147"/>
      <c r="B85" s="148"/>
      <c r="C85" s="147"/>
      <c r="D85" s="147"/>
      <c r="E85" s="145" t="str">
        <f>E7</f>
        <v>Rekonstrukce měnírny Sad Boženy Němcové</v>
      </c>
      <c r="F85" s="146"/>
      <c r="G85" s="146"/>
      <c r="H85" s="146"/>
      <c r="I85" s="147"/>
      <c r="J85" s="147"/>
      <c r="K85" s="147"/>
      <c r="L85" s="150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</row>
    <row r="86" spans="1:31" ht="12" customHeight="1">
      <c r="B86" s="141"/>
      <c r="C86" s="144" t="s">
        <v>138</v>
      </c>
      <c r="L86" s="141"/>
    </row>
    <row r="87" spans="1:31" s="151" customFormat="1" ht="16.5" customHeight="1">
      <c r="A87" s="147"/>
      <c r="B87" s="148"/>
      <c r="C87" s="147"/>
      <c r="D87" s="147"/>
      <c r="E87" s="145" t="s">
        <v>139</v>
      </c>
      <c r="F87" s="149"/>
      <c r="G87" s="149"/>
      <c r="H87" s="149"/>
      <c r="I87" s="147"/>
      <c r="J87" s="147"/>
      <c r="K87" s="147"/>
      <c r="L87" s="150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</row>
    <row r="88" spans="1:31" s="151" customFormat="1" ht="12" customHeight="1">
      <c r="A88" s="147"/>
      <c r="B88" s="148"/>
      <c r="C88" s="144" t="s">
        <v>140</v>
      </c>
      <c r="D88" s="147"/>
      <c r="E88" s="147"/>
      <c r="F88" s="147"/>
      <c r="G88" s="147"/>
      <c r="H88" s="147"/>
      <c r="I88" s="147"/>
      <c r="J88" s="147"/>
      <c r="K88" s="147"/>
      <c r="L88" s="150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</row>
    <row r="89" spans="1:31" s="151" customFormat="1" ht="30" customHeight="1">
      <c r="A89" s="147"/>
      <c r="B89" s="148"/>
      <c r="C89" s="147"/>
      <c r="D89" s="147"/>
      <c r="E89" s="152" t="str">
        <f>E11</f>
        <v>07 - DSO 01.1 - Stavební část - VÝKOPY A ZÁSYPY - nezapočitatelné náklady</v>
      </c>
      <c r="F89" s="149"/>
      <c r="G89" s="149"/>
      <c r="H89" s="149"/>
      <c r="I89" s="147"/>
      <c r="J89" s="147"/>
      <c r="K89" s="147"/>
      <c r="L89" s="150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</row>
    <row r="90" spans="1:31" s="151" customFormat="1" ht="6.95" customHeight="1">
      <c r="A90" s="147"/>
      <c r="B90" s="148"/>
      <c r="C90" s="147"/>
      <c r="D90" s="147"/>
      <c r="E90" s="147"/>
      <c r="F90" s="147"/>
      <c r="G90" s="147"/>
      <c r="H90" s="147"/>
      <c r="I90" s="147"/>
      <c r="J90" s="147"/>
      <c r="K90" s="147"/>
      <c r="L90" s="150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</row>
    <row r="91" spans="1:31" s="151" customFormat="1" ht="12" customHeight="1">
      <c r="A91" s="147"/>
      <c r="B91" s="148"/>
      <c r="C91" s="144" t="s">
        <v>20</v>
      </c>
      <c r="D91" s="147"/>
      <c r="E91" s="147"/>
      <c r="F91" s="153" t="str">
        <f>F14</f>
        <v xml:space="preserve"> </v>
      </c>
      <c r="G91" s="147"/>
      <c r="H91" s="147"/>
      <c r="I91" s="144" t="s">
        <v>22</v>
      </c>
      <c r="J91" s="154" t="str">
        <f>IF(J14="","",J14)</f>
        <v>30. 6. 2020</v>
      </c>
      <c r="K91" s="147"/>
      <c r="L91" s="150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</row>
    <row r="92" spans="1:31" s="151" customFormat="1" ht="6.95" customHeight="1">
      <c r="A92" s="147"/>
      <c r="B92" s="148"/>
      <c r="C92" s="147"/>
      <c r="D92" s="147"/>
      <c r="E92" s="147"/>
      <c r="F92" s="147"/>
      <c r="G92" s="147"/>
      <c r="H92" s="147"/>
      <c r="I92" s="147"/>
      <c r="J92" s="147"/>
      <c r="K92" s="147"/>
      <c r="L92" s="150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</row>
    <row r="93" spans="1:31" s="151" customFormat="1" ht="15.2" customHeight="1">
      <c r="A93" s="147"/>
      <c r="B93" s="148"/>
      <c r="C93" s="144" t="s">
        <v>24</v>
      </c>
      <c r="D93" s="147"/>
      <c r="E93" s="147"/>
      <c r="F93" s="153" t="str">
        <f>E17</f>
        <v>Dopravní podnik Ostrava a.s.</v>
      </c>
      <c r="G93" s="147"/>
      <c r="H93" s="147"/>
      <c r="I93" s="144" t="s">
        <v>30</v>
      </c>
      <c r="J93" s="188" t="str">
        <f>E23</f>
        <v>Ing. Jaromír Ferdian</v>
      </c>
      <c r="K93" s="147"/>
      <c r="L93" s="150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</row>
    <row r="94" spans="1:31" s="151" customFormat="1" ht="15.2" customHeight="1">
      <c r="A94" s="147"/>
      <c r="B94" s="148"/>
      <c r="C94" s="144" t="s">
        <v>28</v>
      </c>
      <c r="D94" s="147"/>
      <c r="E94" s="147"/>
      <c r="F94" s="262" t="str">
        <f>IF(E20="","",E20)</f>
        <v>Vyplň údaj</v>
      </c>
      <c r="G94" s="147"/>
      <c r="H94" s="147"/>
      <c r="I94" s="144" t="s">
        <v>33</v>
      </c>
      <c r="J94" s="263" t="str">
        <f>E26</f>
        <v xml:space="preserve"> </v>
      </c>
      <c r="K94" s="147"/>
      <c r="L94" s="150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</row>
    <row r="95" spans="1:31" s="151" customFormat="1" ht="10.35" customHeight="1">
      <c r="A95" s="147"/>
      <c r="B95" s="148"/>
      <c r="C95" s="147"/>
      <c r="D95" s="147"/>
      <c r="E95" s="147"/>
      <c r="F95" s="147"/>
      <c r="G95" s="147"/>
      <c r="H95" s="147"/>
      <c r="I95" s="147"/>
      <c r="J95" s="147"/>
      <c r="K95" s="147"/>
      <c r="L95" s="150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</row>
    <row r="96" spans="1:31" s="151" customFormat="1" ht="29.25" customHeight="1">
      <c r="A96" s="147"/>
      <c r="B96" s="148"/>
      <c r="C96" s="189" t="s">
        <v>143</v>
      </c>
      <c r="D96" s="170"/>
      <c r="E96" s="170"/>
      <c r="F96" s="170"/>
      <c r="G96" s="170"/>
      <c r="H96" s="170"/>
      <c r="I96" s="170"/>
      <c r="J96" s="190" t="s">
        <v>144</v>
      </c>
      <c r="K96" s="170"/>
      <c r="L96" s="150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</row>
    <row r="97" spans="1:47" s="151" customFormat="1" ht="10.35" customHeight="1">
      <c r="A97" s="147"/>
      <c r="B97" s="148"/>
      <c r="C97" s="147"/>
      <c r="D97" s="147"/>
      <c r="E97" s="147"/>
      <c r="F97" s="147"/>
      <c r="G97" s="147"/>
      <c r="H97" s="147"/>
      <c r="I97" s="147"/>
      <c r="J97" s="147"/>
      <c r="K97" s="147"/>
      <c r="L97" s="150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</row>
    <row r="98" spans="1:47" s="151" customFormat="1" ht="22.9" customHeight="1">
      <c r="A98" s="147"/>
      <c r="B98" s="148"/>
      <c r="C98" s="191" t="s">
        <v>145</v>
      </c>
      <c r="D98" s="147"/>
      <c r="E98" s="147"/>
      <c r="F98" s="147"/>
      <c r="G98" s="147"/>
      <c r="H98" s="147"/>
      <c r="I98" s="147"/>
      <c r="J98" s="165">
        <f>J124</f>
        <v>0</v>
      </c>
      <c r="K98" s="147"/>
      <c r="L98" s="150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U98" s="138" t="s">
        <v>146</v>
      </c>
    </row>
    <row r="99" spans="1:47" s="192" customFormat="1" ht="24.95" customHeight="1">
      <c r="B99" s="193"/>
      <c r="D99" s="194" t="s">
        <v>147</v>
      </c>
      <c r="E99" s="195"/>
      <c r="F99" s="195"/>
      <c r="G99" s="195"/>
      <c r="H99" s="195"/>
      <c r="I99" s="195"/>
      <c r="J99" s="196">
        <f>J125</f>
        <v>0</v>
      </c>
      <c r="L99" s="193"/>
    </row>
    <row r="100" spans="1:47" s="197" customFormat="1" ht="19.899999999999999" customHeight="1">
      <c r="B100" s="198"/>
      <c r="D100" s="199" t="s">
        <v>148</v>
      </c>
      <c r="E100" s="200"/>
      <c r="F100" s="200"/>
      <c r="G100" s="200"/>
      <c r="H100" s="200"/>
      <c r="I100" s="200"/>
      <c r="J100" s="201">
        <f>J126</f>
        <v>0</v>
      </c>
      <c r="L100" s="198"/>
    </row>
    <row r="101" spans="1:47" s="192" customFormat="1" ht="24.95" customHeight="1">
      <c r="B101" s="193"/>
      <c r="D101" s="194" t="s">
        <v>1990</v>
      </c>
      <c r="E101" s="195"/>
      <c r="F101" s="195"/>
      <c r="G101" s="195"/>
      <c r="H101" s="195"/>
      <c r="I101" s="195"/>
      <c r="J101" s="196">
        <f>J150</f>
        <v>0</v>
      </c>
      <c r="L101" s="193"/>
    </row>
    <row r="102" spans="1:47" s="197" customFormat="1" ht="19.899999999999999" customHeight="1">
      <c r="B102" s="198"/>
      <c r="D102" s="199" t="s">
        <v>1991</v>
      </c>
      <c r="E102" s="200"/>
      <c r="F102" s="200"/>
      <c r="G102" s="200"/>
      <c r="H102" s="200"/>
      <c r="I102" s="200"/>
      <c r="J102" s="201">
        <f>J151</f>
        <v>0</v>
      </c>
      <c r="L102" s="198"/>
    </row>
    <row r="103" spans="1:47" s="151" customFormat="1" ht="21.75" customHeight="1">
      <c r="A103" s="147"/>
      <c r="B103" s="148"/>
      <c r="C103" s="147"/>
      <c r="D103" s="147"/>
      <c r="E103" s="147"/>
      <c r="F103" s="147"/>
      <c r="G103" s="147"/>
      <c r="H103" s="147"/>
      <c r="I103" s="147"/>
      <c r="J103" s="147"/>
      <c r="K103" s="147"/>
      <c r="L103" s="150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</row>
    <row r="104" spans="1:47" s="151" customFormat="1" ht="6.95" customHeight="1">
      <c r="A104" s="147"/>
      <c r="B104" s="184"/>
      <c r="C104" s="185"/>
      <c r="D104" s="185"/>
      <c r="E104" s="185"/>
      <c r="F104" s="185"/>
      <c r="G104" s="185"/>
      <c r="H104" s="185"/>
      <c r="I104" s="185"/>
      <c r="J104" s="185"/>
      <c r="K104" s="185"/>
      <c r="L104" s="150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</row>
    <row r="108" spans="1:47" s="151" customFormat="1" ht="6.95" customHeight="1">
      <c r="A108" s="147"/>
      <c r="B108" s="186"/>
      <c r="C108" s="187"/>
      <c r="D108" s="187"/>
      <c r="E108" s="187"/>
      <c r="F108" s="187"/>
      <c r="G108" s="187"/>
      <c r="H108" s="187"/>
      <c r="I108" s="187"/>
      <c r="J108" s="187"/>
      <c r="K108" s="187"/>
      <c r="L108" s="150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</row>
    <row r="109" spans="1:47" s="151" customFormat="1" ht="24.95" customHeight="1">
      <c r="A109" s="147"/>
      <c r="B109" s="148"/>
      <c r="C109" s="142" t="s">
        <v>172</v>
      </c>
      <c r="D109" s="147"/>
      <c r="E109" s="147"/>
      <c r="F109" s="147"/>
      <c r="G109" s="147"/>
      <c r="H109" s="147"/>
      <c r="I109" s="147"/>
      <c r="J109" s="147"/>
      <c r="K109" s="147"/>
      <c r="L109" s="150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</row>
    <row r="110" spans="1:47" s="151" customFormat="1" ht="6.95" customHeight="1">
      <c r="A110" s="147"/>
      <c r="B110" s="148"/>
      <c r="C110" s="147"/>
      <c r="D110" s="147"/>
      <c r="E110" s="147"/>
      <c r="F110" s="147"/>
      <c r="G110" s="147"/>
      <c r="H110" s="147"/>
      <c r="I110" s="147"/>
      <c r="J110" s="147"/>
      <c r="K110" s="147"/>
      <c r="L110" s="150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</row>
    <row r="111" spans="1:47" s="151" customFormat="1" ht="12" customHeight="1">
      <c r="A111" s="147"/>
      <c r="B111" s="148"/>
      <c r="C111" s="144" t="s">
        <v>16</v>
      </c>
      <c r="D111" s="147"/>
      <c r="E111" s="147"/>
      <c r="F111" s="147"/>
      <c r="G111" s="147"/>
      <c r="H111" s="147"/>
      <c r="I111" s="147"/>
      <c r="J111" s="147"/>
      <c r="K111" s="147"/>
      <c r="L111" s="150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</row>
    <row r="112" spans="1:47" s="151" customFormat="1" ht="16.5" customHeight="1">
      <c r="A112" s="147"/>
      <c r="B112" s="148"/>
      <c r="C112" s="147"/>
      <c r="D112" s="147"/>
      <c r="E112" s="145" t="str">
        <f>E7</f>
        <v>Rekonstrukce měnírny Sad Boženy Němcové</v>
      </c>
      <c r="F112" s="146"/>
      <c r="G112" s="146"/>
      <c r="H112" s="146"/>
      <c r="I112" s="147"/>
      <c r="J112" s="147"/>
      <c r="K112" s="147"/>
      <c r="L112" s="150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</row>
    <row r="113" spans="1:65" ht="12" customHeight="1">
      <c r="B113" s="141"/>
      <c r="C113" s="144" t="s">
        <v>138</v>
      </c>
      <c r="L113" s="141"/>
    </row>
    <row r="114" spans="1:65" s="151" customFormat="1" ht="16.5" customHeight="1">
      <c r="A114" s="147"/>
      <c r="B114" s="148"/>
      <c r="C114" s="147"/>
      <c r="D114" s="147"/>
      <c r="E114" s="145" t="s">
        <v>139</v>
      </c>
      <c r="F114" s="149"/>
      <c r="G114" s="149"/>
      <c r="H114" s="149"/>
      <c r="I114" s="147"/>
      <c r="J114" s="147"/>
      <c r="K114" s="147"/>
      <c r="L114" s="150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</row>
    <row r="115" spans="1:65" s="151" customFormat="1" ht="12" customHeight="1">
      <c r="A115" s="147"/>
      <c r="B115" s="148"/>
      <c r="C115" s="144" t="s">
        <v>140</v>
      </c>
      <c r="D115" s="147"/>
      <c r="E115" s="147"/>
      <c r="F115" s="147"/>
      <c r="G115" s="147"/>
      <c r="H115" s="147"/>
      <c r="I115" s="147"/>
      <c r="J115" s="147"/>
      <c r="K115" s="147"/>
      <c r="L115" s="150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</row>
    <row r="116" spans="1:65" s="151" customFormat="1" ht="30" customHeight="1">
      <c r="A116" s="147"/>
      <c r="B116" s="148"/>
      <c r="C116" s="147"/>
      <c r="D116" s="147"/>
      <c r="E116" s="152" t="str">
        <f>E11</f>
        <v>07 - DSO 01.1 - Stavební část - VÝKOPY A ZÁSYPY - nezapočitatelné náklady</v>
      </c>
      <c r="F116" s="149"/>
      <c r="G116" s="149"/>
      <c r="H116" s="149"/>
      <c r="I116" s="147"/>
      <c r="J116" s="147"/>
      <c r="K116" s="147"/>
      <c r="L116" s="150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</row>
    <row r="117" spans="1:65" s="151" customFormat="1" ht="6.95" customHeight="1">
      <c r="A117" s="147"/>
      <c r="B117" s="148"/>
      <c r="C117" s="147"/>
      <c r="D117" s="147"/>
      <c r="E117" s="147"/>
      <c r="F117" s="147"/>
      <c r="G117" s="147"/>
      <c r="H117" s="147"/>
      <c r="I117" s="147"/>
      <c r="J117" s="147"/>
      <c r="K117" s="147"/>
      <c r="L117" s="150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</row>
    <row r="118" spans="1:65" s="151" customFormat="1" ht="12" customHeight="1">
      <c r="A118" s="147"/>
      <c r="B118" s="148"/>
      <c r="C118" s="144" t="s">
        <v>20</v>
      </c>
      <c r="D118" s="147"/>
      <c r="E118" s="147"/>
      <c r="F118" s="153" t="str">
        <f>F14</f>
        <v xml:space="preserve"> </v>
      </c>
      <c r="G118" s="147"/>
      <c r="H118" s="147"/>
      <c r="I118" s="144" t="s">
        <v>22</v>
      </c>
      <c r="J118" s="154" t="str">
        <f>IF(J14="","",J14)</f>
        <v>30. 6. 2020</v>
      </c>
      <c r="K118" s="147"/>
      <c r="L118" s="150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</row>
    <row r="119" spans="1:65" s="151" customFormat="1" ht="6.95" customHeight="1">
      <c r="A119" s="147"/>
      <c r="B119" s="148"/>
      <c r="C119" s="147"/>
      <c r="D119" s="147"/>
      <c r="E119" s="147"/>
      <c r="F119" s="147"/>
      <c r="G119" s="147"/>
      <c r="H119" s="147"/>
      <c r="I119" s="147"/>
      <c r="J119" s="147"/>
      <c r="K119" s="147"/>
      <c r="L119" s="150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</row>
    <row r="120" spans="1:65" s="151" customFormat="1" ht="15.2" customHeight="1">
      <c r="A120" s="147"/>
      <c r="B120" s="148"/>
      <c r="C120" s="144" t="s">
        <v>24</v>
      </c>
      <c r="D120" s="147"/>
      <c r="E120" s="147"/>
      <c r="F120" s="153" t="str">
        <f>E17</f>
        <v>Dopravní podnik Ostrava a.s.</v>
      </c>
      <c r="G120" s="147"/>
      <c r="H120" s="147"/>
      <c r="I120" s="144" t="s">
        <v>30</v>
      </c>
      <c r="J120" s="188" t="str">
        <f>E23</f>
        <v>Ing. Jaromír Ferdian</v>
      </c>
      <c r="K120" s="147"/>
      <c r="L120" s="150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</row>
    <row r="121" spans="1:65" s="151" customFormat="1" ht="15.2" customHeight="1">
      <c r="A121" s="147"/>
      <c r="B121" s="148"/>
      <c r="C121" s="144" t="s">
        <v>28</v>
      </c>
      <c r="D121" s="147"/>
      <c r="E121" s="147"/>
      <c r="F121" s="262" t="str">
        <f>IF(E20="","",E20)</f>
        <v>Vyplň údaj</v>
      </c>
      <c r="G121" s="147"/>
      <c r="H121" s="147"/>
      <c r="I121" s="144" t="s">
        <v>33</v>
      </c>
      <c r="J121" s="263" t="str">
        <f>E26</f>
        <v xml:space="preserve"> </v>
      </c>
      <c r="K121" s="147"/>
      <c r="L121" s="150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pans="1:65" s="151" customFormat="1" ht="10.35" customHeight="1">
      <c r="A122" s="147"/>
      <c r="B122" s="148"/>
      <c r="C122" s="147"/>
      <c r="D122" s="147"/>
      <c r="E122" s="147"/>
      <c r="F122" s="147"/>
      <c r="G122" s="147"/>
      <c r="H122" s="147"/>
      <c r="I122" s="147"/>
      <c r="J122" s="147"/>
      <c r="K122" s="147"/>
      <c r="L122" s="150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</row>
    <row r="123" spans="1:65" s="212" customFormat="1" ht="29.25" customHeight="1">
      <c r="A123" s="202"/>
      <c r="B123" s="203"/>
      <c r="C123" s="204" t="s">
        <v>173</v>
      </c>
      <c r="D123" s="205" t="s">
        <v>62</v>
      </c>
      <c r="E123" s="205" t="s">
        <v>58</v>
      </c>
      <c r="F123" s="205" t="s">
        <v>59</v>
      </c>
      <c r="G123" s="205" t="s">
        <v>174</v>
      </c>
      <c r="H123" s="205" t="s">
        <v>175</v>
      </c>
      <c r="I123" s="205" t="s">
        <v>176</v>
      </c>
      <c r="J123" s="206" t="s">
        <v>144</v>
      </c>
      <c r="K123" s="207" t="s">
        <v>177</v>
      </c>
      <c r="L123" s="208"/>
      <c r="M123" s="209" t="s">
        <v>1</v>
      </c>
      <c r="N123" s="210" t="s">
        <v>41</v>
      </c>
      <c r="O123" s="210" t="s">
        <v>178</v>
      </c>
      <c r="P123" s="210" t="s">
        <v>179</v>
      </c>
      <c r="Q123" s="210" t="s">
        <v>180</v>
      </c>
      <c r="R123" s="210" t="s">
        <v>181</v>
      </c>
      <c r="S123" s="210" t="s">
        <v>182</v>
      </c>
      <c r="T123" s="211" t="s">
        <v>183</v>
      </c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</row>
    <row r="124" spans="1:65" s="151" customFormat="1" ht="22.9" customHeight="1">
      <c r="A124" s="147"/>
      <c r="B124" s="148"/>
      <c r="C124" s="213" t="s">
        <v>184</v>
      </c>
      <c r="D124" s="147"/>
      <c r="E124" s="147"/>
      <c r="F124" s="147"/>
      <c r="G124" s="147"/>
      <c r="H124" s="147"/>
      <c r="I124" s="147"/>
      <c r="J124" s="214">
        <f>BK124</f>
        <v>0</v>
      </c>
      <c r="K124" s="147"/>
      <c r="L124" s="148"/>
      <c r="M124" s="215"/>
      <c r="N124" s="216"/>
      <c r="O124" s="163"/>
      <c r="P124" s="217">
        <f>P125+P150</f>
        <v>0</v>
      </c>
      <c r="Q124" s="163"/>
      <c r="R124" s="217">
        <f>R125+R150</f>
        <v>49.84</v>
      </c>
      <c r="S124" s="163"/>
      <c r="T124" s="218">
        <f>T125+T150</f>
        <v>0</v>
      </c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T124" s="138" t="s">
        <v>76</v>
      </c>
      <c r="AU124" s="138" t="s">
        <v>146</v>
      </c>
      <c r="BK124" s="219">
        <f>BK125+BK150</f>
        <v>0</v>
      </c>
    </row>
    <row r="125" spans="1:65" s="220" customFormat="1" ht="25.9" customHeight="1">
      <c r="B125" s="221"/>
      <c r="D125" s="222" t="s">
        <v>76</v>
      </c>
      <c r="E125" s="223" t="s">
        <v>185</v>
      </c>
      <c r="F125" s="223" t="s">
        <v>186</v>
      </c>
      <c r="J125" s="224">
        <f>BK125</f>
        <v>0</v>
      </c>
      <c r="L125" s="221"/>
      <c r="M125" s="225"/>
      <c r="N125" s="226"/>
      <c r="O125" s="226"/>
      <c r="P125" s="227">
        <f>P126</f>
        <v>0</v>
      </c>
      <c r="Q125" s="226"/>
      <c r="R125" s="227">
        <f>R126</f>
        <v>10.805000000000001</v>
      </c>
      <c r="S125" s="226"/>
      <c r="T125" s="228">
        <f>T126</f>
        <v>0</v>
      </c>
      <c r="AR125" s="222" t="s">
        <v>84</v>
      </c>
      <c r="AT125" s="229" t="s">
        <v>76</v>
      </c>
      <c r="AU125" s="229" t="s">
        <v>77</v>
      </c>
      <c r="AY125" s="222" t="s">
        <v>187</v>
      </c>
      <c r="BK125" s="230">
        <f>BK126</f>
        <v>0</v>
      </c>
    </row>
    <row r="126" spans="1:65" s="220" customFormat="1" ht="22.9" customHeight="1">
      <c r="B126" s="221"/>
      <c r="D126" s="222" t="s">
        <v>76</v>
      </c>
      <c r="E126" s="231" t="s">
        <v>84</v>
      </c>
      <c r="F126" s="231" t="s">
        <v>188</v>
      </c>
      <c r="J126" s="232">
        <f>BK126</f>
        <v>0</v>
      </c>
      <c r="L126" s="221"/>
      <c r="M126" s="225"/>
      <c r="N126" s="226"/>
      <c r="O126" s="226"/>
      <c r="P126" s="227">
        <f>SUM(P127:P149)</f>
        <v>0</v>
      </c>
      <c r="Q126" s="226"/>
      <c r="R126" s="227">
        <f>SUM(R127:R149)</f>
        <v>10.805000000000001</v>
      </c>
      <c r="S126" s="226"/>
      <c r="T126" s="228">
        <f>SUM(T127:T149)</f>
        <v>0</v>
      </c>
      <c r="AR126" s="222" t="s">
        <v>84</v>
      </c>
      <c r="AT126" s="229" t="s">
        <v>76</v>
      </c>
      <c r="AU126" s="229" t="s">
        <v>84</v>
      </c>
      <c r="AY126" s="222" t="s">
        <v>187</v>
      </c>
      <c r="BK126" s="230">
        <f>SUM(BK127:BK149)</f>
        <v>0</v>
      </c>
    </row>
    <row r="127" spans="1:65" s="151" customFormat="1" ht="21.75" customHeight="1">
      <c r="A127" s="147"/>
      <c r="B127" s="148"/>
      <c r="C127" s="233" t="s">
        <v>84</v>
      </c>
      <c r="D127" s="233" t="s">
        <v>189</v>
      </c>
      <c r="E127" s="234" t="s">
        <v>1992</v>
      </c>
      <c r="F127" s="235" t="s">
        <v>1993</v>
      </c>
      <c r="G127" s="236" t="s">
        <v>279</v>
      </c>
      <c r="H127" s="237">
        <v>2</v>
      </c>
      <c r="I127" s="88"/>
      <c r="J127" s="238">
        <f t="shared" ref="J127:J149" si="0">ROUND(I127*H127,2)</f>
        <v>0</v>
      </c>
      <c r="K127" s="239"/>
      <c r="L127" s="148"/>
      <c r="M127" s="240" t="s">
        <v>1</v>
      </c>
      <c r="N127" s="241" t="s">
        <v>42</v>
      </c>
      <c r="O127" s="242"/>
      <c r="P127" s="243">
        <f t="shared" ref="P127:P149" si="1">O127*H127</f>
        <v>0</v>
      </c>
      <c r="Q127" s="243">
        <v>0</v>
      </c>
      <c r="R127" s="243">
        <f t="shared" ref="R127:R149" si="2">Q127*H127</f>
        <v>0</v>
      </c>
      <c r="S127" s="243">
        <v>0</v>
      </c>
      <c r="T127" s="244">
        <f t="shared" ref="T127:T149" si="3">S127*H127</f>
        <v>0</v>
      </c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R127" s="245" t="s">
        <v>193</v>
      </c>
      <c r="AT127" s="245" t="s">
        <v>189</v>
      </c>
      <c r="AU127" s="245" t="s">
        <v>86</v>
      </c>
      <c r="AY127" s="138" t="s">
        <v>187</v>
      </c>
      <c r="BE127" s="246">
        <f t="shared" ref="BE127:BE149" si="4">IF(N127="základní",J127,0)</f>
        <v>0</v>
      </c>
      <c r="BF127" s="246">
        <f t="shared" ref="BF127:BF149" si="5">IF(N127="snížená",J127,0)</f>
        <v>0</v>
      </c>
      <c r="BG127" s="246">
        <f t="shared" ref="BG127:BG149" si="6">IF(N127="zákl. přenesená",J127,0)</f>
        <v>0</v>
      </c>
      <c r="BH127" s="246">
        <f t="shared" ref="BH127:BH149" si="7">IF(N127="sníž. přenesená",J127,0)</f>
        <v>0</v>
      </c>
      <c r="BI127" s="246">
        <f t="shared" ref="BI127:BI149" si="8">IF(N127="nulová",J127,0)</f>
        <v>0</v>
      </c>
      <c r="BJ127" s="138" t="s">
        <v>84</v>
      </c>
      <c r="BK127" s="246">
        <f t="shared" ref="BK127:BK149" si="9">ROUND(I127*H127,2)</f>
        <v>0</v>
      </c>
      <c r="BL127" s="138" t="s">
        <v>193</v>
      </c>
      <c r="BM127" s="245" t="s">
        <v>1994</v>
      </c>
    </row>
    <row r="128" spans="1:65" s="151" customFormat="1" ht="33" customHeight="1">
      <c r="A128" s="147"/>
      <c r="B128" s="148"/>
      <c r="C128" s="233" t="s">
        <v>86</v>
      </c>
      <c r="D128" s="233" t="s">
        <v>189</v>
      </c>
      <c r="E128" s="234" t="s">
        <v>1995</v>
      </c>
      <c r="F128" s="235" t="s">
        <v>1996</v>
      </c>
      <c r="G128" s="236" t="s">
        <v>279</v>
      </c>
      <c r="H128" s="237">
        <v>1</v>
      </c>
      <c r="I128" s="88"/>
      <c r="J128" s="238">
        <f t="shared" si="0"/>
        <v>0</v>
      </c>
      <c r="K128" s="239"/>
      <c r="L128" s="148"/>
      <c r="M128" s="240" t="s">
        <v>1</v>
      </c>
      <c r="N128" s="241" t="s">
        <v>42</v>
      </c>
      <c r="O128" s="242"/>
      <c r="P128" s="243">
        <f t="shared" si="1"/>
        <v>0</v>
      </c>
      <c r="Q128" s="243">
        <v>0</v>
      </c>
      <c r="R128" s="243">
        <f t="shared" si="2"/>
        <v>0</v>
      </c>
      <c r="S128" s="243">
        <v>0</v>
      </c>
      <c r="T128" s="244">
        <f t="shared" si="3"/>
        <v>0</v>
      </c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R128" s="245" t="s">
        <v>193</v>
      </c>
      <c r="AT128" s="245" t="s">
        <v>189</v>
      </c>
      <c r="AU128" s="245" t="s">
        <v>86</v>
      </c>
      <c r="AY128" s="138" t="s">
        <v>187</v>
      </c>
      <c r="BE128" s="246">
        <f t="shared" si="4"/>
        <v>0</v>
      </c>
      <c r="BF128" s="246">
        <f t="shared" si="5"/>
        <v>0</v>
      </c>
      <c r="BG128" s="246">
        <f t="shared" si="6"/>
        <v>0</v>
      </c>
      <c r="BH128" s="246">
        <f t="shared" si="7"/>
        <v>0</v>
      </c>
      <c r="BI128" s="246">
        <f t="shared" si="8"/>
        <v>0</v>
      </c>
      <c r="BJ128" s="138" t="s">
        <v>84</v>
      </c>
      <c r="BK128" s="246">
        <f t="shared" si="9"/>
        <v>0</v>
      </c>
      <c r="BL128" s="138" t="s">
        <v>193</v>
      </c>
      <c r="BM128" s="245" t="s">
        <v>1997</v>
      </c>
    </row>
    <row r="129" spans="1:65" s="151" customFormat="1" ht="16.5" customHeight="1">
      <c r="A129" s="147"/>
      <c r="B129" s="148"/>
      <c r="C129" s="233" t="s">
        <v>199</v>
      </c>
      <c r="D129" s="233" t="s">
        <v>189</v>
      </c>
      <c r="E129" s="234" t="s">
        <v>1998</v>
      </c>
      <c r="F129" s="235" t="s">
        <v>1999</v>
      </c>
      <c r="G129" s="236" t="s">
        <v>192</v>
      </c>
      <c r="H129" s="237">
        <v>250</v>
      </c>
      <c r="I129" s="88"/>
      <c r="J129" s="238">
        <f t="shared" si="0"/>
        <v>0</v>
      </c>
      <c r="K129" s="239"/>
      <c r="L129" s="148"/>
      <c r="M129" s="240" t="s">
        <v>1</v>
      </c>
      <c r="N129" s="241" t="s">
        <v>42</v>
      </c>
      <c r="O129" s="242"/>
      <c r="P129" s="243">
        <f t="shared" si="1"/>
        <v>0</v>
      </c>
      <c r="Q129" s="243">
        <v>0</v>
      </c>
      <c r="R129" s="243">
        <f t="shared" si="2"/>
        <v>0</v>
      </c>
      <c r="S129" s="243">
        <v>0</v>
      </c>
      <c r="T129" s="244">
        <f t="shared" si="3"/>
        <v>0</v>
      </c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R129" s="245" t="s">
        <v>193</v>
      </c>
      <c r="AT129" s="245" t="s">
        <v>189</v>
      </c>
      <c r="AU129" s="245" t="s">
        <v>86</v>
      </c>
      <c r="AY129" s="138" t="s">
        <v>187</v>
      </c>
      <c r="BE129" s="246">
        <f t="shared" si="4"/>
        <v>0</v>
      </c>
      <c r="BF129" s="246">
        <f t="shared" si="5"/>
        <v>0</v>
      </c>
      <c r="BG129" s="246">
        <f t="shared" si="6"/>
        <v>0</v>
      </c>
      <c r="BH129" s="246">
        <f t="shared" si="7"/>
        <v>0</v>
      </c>
      <c r="BI129" s="246">
        <f t="shared" si="8"/>
        <v>0</v>
      </c>
      <c r="BJ129" s="138" t="s">
        <v>84</v>
      </c>
      <c r="BK129" s="246">
        <f t="shared" si="9"/>
        <v>0</v>
      </c>
      <c r="BL129" s="138" t="s">
        <v>193</v>
      </c>
      <c r="BM129" s="245" t="s">
        <v>2000</v>
      </c>
    </row>
    <row r="130" spans="1:65" s="151" customFormat="1" ht="21.75" customHeight="1">
      <c r="A130" s="147"/>
      <c r="B130" s="148"/>
      <c r="C130" s="233" t="s">
        <v>193</v>
      </c>
      <c r="D130" s="233" t="s">
        <v>189</v>
      </c>
      <c r="E130" s="234" t="s">
        <v>1616</v>
      </c>
      <c r="F130" s="235" t="s">
        <v>1617</v>
      </c>
      <c r="G130" s="236" t="s">
        <v>197</v>
      </c>
      <c r="H130" s="237">
        <v>29.7</v>
      </c>
      <c r="I130" s="88"/>
      <c r="J130" s="238">
        <f t="shared" si="0"/>
        <v>0</v>
      </c>
      <c r="K130" s="239"/>
      <c r="L130" s="148"/>
      <c r="M130" s="240" t="s">
        <v>1</v>
      </c>
      <c r="N130" s="241" t="s">
        <v>42</v>
      </c>
      <c r="O130" s="242"/>
      <c r="P130" s="243">
        <f t="shared" si="1"/>
        <v>0</v>
      </c>
      <c r="Q130" s="243">
        <v>0</v>
      </c>
      <c r="R130" s="243">
        <f t="shared" si="2"/>
        <v>0</v>
      </c>
      <c r="S130" s="243">
        <v>0</v>
      </c>
      <c r="T130" s="244">
        <f t="shared" si="3"/>
        <v>0</v>
      </c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R130" s="245" t="s">
        <v>193</v>
      </c>
      <c r="AT130" s="245" t="s">
        <v>189</v>
      </c>
      <c r="AU130" s="245" t="s">
        <v>86</v>
      </c>
      <c r="AY130" s="138" t="s">
        <v>187</v>
      </c>
      <c r="BE130" s="246">
        <f t="shared" si="4"/>
        <v>0</v>
      </c>
      <c r="BF130" s="246">
        <f t="shared" si="5"/>
        <v>0</v>
      </c>
      <c r="BG130" s="246">
        <f t="shared" si="6"/>
        <v>0</v>
      </c>
      <c r="BH130" s="246">
        <f t="shared" si="7"/>
        <v>0</v>
      </c>
      <c r="BI130" s="246">
        <f t="shared" si="8"/>
        <v>0</v>
      </c>
      <c r="BJ130" s="138" t="s">
        <v>84</v>
      </c>
      <c r="BK130" s="246">
        <f t="shared" si="9"/>
        <v>0</v>
      </c>
      <c r="BL130" s="138" t="s">
        <v>193</v>
      </c>
      <c r="BM130" s="245" t="s">
        <v>2001</v>
      </c>
    </row>
    <row r="131" spans="1:65" s="151" customFormat="1" ht="21.75" customHeight="1">
      <c r="A131" s="147"/>
      <c r="B131" s="148"/>
      <c r="C131" s="233" t="s">
        <v>207</v>
      </c>
      <c r="D131" s="233" t="s">
        <v>189</v>
      </c>
      <c r="E131" s="234" t="s">
        <v>2002</v>
      </c>
      <c r="F131" s="235" t="s">
        <v>2003</v>
      </c>
      <c r="G131" s="236" t="s">
        <v>197</v>
      </c>
      <c r="H131" s="237">
        <v>24.8</v>
      </c>
      <c r="I131" s="88"/>
      <c r="J131" s="238">
        <f t="shared" si="0"/>
        <v>0</v>
      </c>
      <c r="K131" s="239"/>
      <c r="L131" s="148"/>
      <c r="M131" s="240" t="s">
        <v>1</v>
      </c>
      <c r="N131" s="241" t="s">
        <v>42</v>
      </c>
      <c r="O131" s="242"/>
      <c r="P131" s="243">
        <f t="shared" si="1"/>
        <v>0</v>
      </c>
      <c r="Q131" s="243">
        <v>0</v>
      </c>
      <c r="R131" s="243">
        <f t="shared" si="2"/>
        <v>0</v>
      </c>
      <c r="S131" s="243">
        <v>0</v>
      </c>
      <c r="T131" s="244">
        <f t="shared" si="3"/>
        <v>0</v>
      </c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R131" s="245" t="s">
        <v>193</v>
      </c>
      <c r="AT131" s="245" t="s">
        <v>189</v>
      </c>
      <c r="AU131" s="245" t="s">
        <v>86</v>
      </c>
      <c r="AY131" s="138" t="s">
        <v>187</v>
      </c>
      <c r="BE131" s="246">
        <f t="shared" si="4"/>
        <v>0</v>
      </c>
      <c r="BF131" s="246">
        <f t="shared" si="5"/>
        <v>0</v>
      </c>
      <c r="BG131" s="246">
        <f t="shared" si="6"/>
        <v>0</v>
      </c>
      <c r="BH131" s="246">
        <f t="shared" si="7"/>
        <v>0</v>
      </c>
      <c r="BI131" s="246">
        <f t="shared" si="8"/>
        <v>0</v>
      </c>
      <c r="BJ131" s="138" t="s">
        <v>84</v>
      </c>
      <c r="BK131" s="246">
        <f t="shared" si="9"/>
        <v>0</v>
      </c>
      <c r="BL131" s="138" t="s">
        <v>193</v>
      </c>
      <c r="BM131" s="245" t="s">
        <v>2004</v>
      </c>
    </row>
    <row r="132" spans="1:65" s="151" customFormat="1" ht="21.75" customHeight="1">
      <c r="A132" s="147"/>
      <c r="B132" s="148"/>
      <c r="C132" s="233" t="s">
        <v>211</v>
      </c>
      <c r="D132" s="233" t="s">
        <v>189</v>
      </c>
      <c r="E132" s="234" t="s">
        <v>2005</v>
      </c>
      <c r="F132" s="235" t="s">
        <v>2006</v>
      </c>
      <c r="G132" s="236" t="s">
        <v>279</v>
      </c>
      <c r="H132" s="237">
        <v>2</v>
      </c>
      <c r="I132" s="88"/>
      <c r="J132" s="238">
        <f t="shared" si="0"/>
        <v>0</v>
      </c>
      <c r="K132" s="239"/>
      <c r="L132" s="148"/>
      <c r="M132" s="240" t="s">
        <v>1</v>
      </c>
      <c r="N132" s="241" t="s">
        <v>42</v>
      </c>
      <c r="O132" s="242"/>
      <c r="P132" s="243">
        <f t="shared" si="1"/>
        <v>0</v>
      </c>
      <c r="Q132" s="243">
        <v>0</v>
      </c>
      <c r="R132" s="243">
        <f t="shared" si="2"/>
        <v>0</v>
      </c>
      <c r="S132" s="243">
        <v>0</v>
      </c>
      <c r="T132" s="244">
        <f t="shared" si="3"/>
        <v>0</v>
      </c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R132" s="245" t="s">
        <v>193</v>
      </c>
      <c r="AT132" s="245" t="s">
        <v>189</v>
      </c>
      <c r="AU132" s="245" t="s">
        <v>86</v>
      </c>
      <c r="AY132" s="138" t="s">
        <v>187</v>
      </c>
      <c r="BE132" s="246">
        <f t="shared" si="4"/>
        <v>0</v>
      </c>
      <c r="BF132" s="246">
        <f t="shared" si="5"/>
        <v>0</v>
      </c>
      <c r="BG132" s="246">
        <f t="shared" si="6"/>
        <v>0</v>
      </c>
      <c r="BH132" s="246">
        <f t="shared" si="7"/>
        <v>0</v>
      </c>
      <c r="BI132" s="246">
        <f t="shared" si="8"/>
        <v>0</v>
      </c>
      <c r="BJ132" s="138" t="s">
        <v>84</v>
      </c>
      <c r="BK132" s="246">
        <f t="shared" si="9"/>
        <v>0</v>
      </c>
      <c r="BL132" s="138" t="s">
        <v>193</v>
      </c>
      <c r="BM132" s="245" t="s">
        <v>2007</v>
      </c>
    </row>
    <row r="133" spans="1:65" s="151" customFormat="1" ht="21.75" customHeight="1">
      <c r="A133" s="147"/>
      <c r="B133" s="148"/>
      <c r="C133" s="233" t="s">
        <v>215</v>
      </c>
      <c r="D133" s="233" t="s">
        <v>189</v>
      </c>
      <c r="E133" s="234" t="s">
        <v>2008</v>
      </c>
      <c r="F133" s="235" t="s">
        <v>2009</v>
      </c>
      <c r="G133" s="236" t="s">
        <v>279</v>
      </c>
      <c r="H133" s="237">
        <v>2</v>
      </c>
      <c r="I133" s="88"/>
      <c r="J133" s="238">
        <f t="shared" si="0"/>
        <v>0</v>
      </c>
      <c r="K133" s="239"/>
      <c r="L133" s="148"/>
      <c r="M133" s="240" t="s">
        <v>1</v>
      </c>
      <c r="N133" s="241" t="s">
        <v>42</v>
      </c>
      <c r="O133" s="242"/>
      <c r="P133" s="243">
        <f t="shared" si="1"/>
        <v>0</v>
      </c>
      <c r="Q133" s="243">
        <v>0</v>
      </c>
      <c r="R133" s="243">
        <f t="shared" si="2"/>
        <v>0</v>
      </c>
      <c r="S133" s="243">
        <v>0</v>
      </c>
      <c r="T133" s="244">
        <f t="shared" si="3"/>
        <v>0</v>
      </c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R133" s="245" t="s">
        <v>193</v>
      </c>
      <c r="AT133" s="245" t="s">
        <v>189</v>
      </c>
      <c r="AU133" s="245" t="s">
        <v>86</v>
      </c>
      <c r="AY133" s="138" t="s">
        <v>187</v>
      </c>
      <c r="BE133" s="246">
        <f t="shared" si="4"/>
        <v>0</v>
      </c>
      <c r="BF133" s="246">
        <f t="shared" si="5"/>
        <v>0</v>
      </c>
      <c r="BG133" s="246">
        <f t="shared" si="6"/>
        <v>0</v>
      </c>
      <c r="BH133" s="246">
        <f t="shared" si="7"/>
        <v>0</v>
      </c>
      <c r="BI133" s="246">
        <f t="shared" si="8"/>
        <v>0</v>
      </c>
      <c r="BJ133" s="138" t="s">
        <v>84</v>
      </c>
      <c r="BK133" s="246">
        <f t="shared" si="9"/>
        <v>0</v>
      </c>
      <c r="BL133" s="138" t="s">
        <v>193</v>
      </c>
      <c r="BM133" s="245" t="s">
        <v>2010</v>
      </c>
    </row>
    <row r="134" spans="1:65" s="151" customFormat="1" ht="21.75" customHeight="1">
      <c r="A134" s="147"/>
      <c r="B134" s="148"/>
      <c r="C134" s="233" t="s">
        <v>219</v>
      </c>
      <c r="D134" s="233" t="s">
        <v>189</v>
      </c>
      <c r="E134" s="234" t="s">
        <v>2011</v>
      </c>
      <c r="F134" s="235" t="s">
        <v>2012</v>
      </c>
      <c r="G134" s="236" t="s">
        <v>279</v>
      </c>
      <c r="H134" s="237">
        <v>1</v>
      </c>
      <c r="I134" s="88"/>
      <c r="J134" s="238">
        <f t="shared" si="0"/>
        <v>0</v>
      </c>
      <c r="K134" s="239"/>
      <c r="L134" s="148"/>
      <c r="M134" s="240" t="s">
        <v>1</v>
      </c>
      <c r="N134" s="241" t="s">
        <v>42</v>
      </c>
      <c r="O134" s="242"/>
      <c r="P134" s="243">
        <f t="shared" si="1"/>
        <v>0</v>
      </c>
      <c r="Q134" s="243">
        <v>0</v>
      </c>
      <c r="R134" s="243">
        <f t="shared" si="2"/>
        <v>0</v>
      </c>
      <c r="S134" s="243">
        <v>0</v>
      </c>
      <c r="T134" s="244">
        <f t="shared" si="3"/>
        <v>0</v>
      </c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R134" s="245" t="s">
        <v>193</v>
      </c>
      <c r="AT134" s="245" t="s">
        <v>189</v>
      </c>
      <c r="AU134" s="245" t="s">
        <v>86</v>
      </c>
      <c r="AY134" s="138" t="s">
        <v>187</v>
      </c>
      <c r="BE134" s="246">
        <f t="shared" si="4"/>
        <v>0</v>
      </c>
      <c r="BF134" s="246">
        <f t="shared" si="5"/>
        <v>0</v>
      </c>
      <c r="BG134" s="246">
        <f t="shared" si="6"/>
        <v>0</v>
      </c>
      <c r="BH134" s="246">
        <f t="shared" si="7"/>
        <v>0</v>
      </c>
      <c r="BI134" s="246">
        <f t="shared" si="8"/>
        <v>0</v>
      </c>
      <c r="BJ134" s="138" t="s">
        <v>84</v>
      </c>
      <c r="BK134" s="246">
        <f t="shared" si="9"/>
        <v>0</v>
      </c>
      <c r="BL134" s="138" t="s">
        <v>193</v>
      </c>
      <c r="BM134" s="245" t="s">
        <v>2013</v>
      </c>
    </row>
    <row r="135" spans="1:65" s="151" customFormat="1" ht="21.75" customHeight="1">
      <c r="A135" s="147"/>
      <c r="B135" s="148"/>
      <c r="C135" s="233" t="s">
        <v>225</v>
      </c>
      <c r="D135" s="233" t="s">
        <v>189</v>
      </c>
      <c r="E135" s="234" t="s">
        <v>2014</v>
      </c>
      <c r="F135" s="235" t="s">
        <v>2015</v>
      </c>
      <c r="G135" s="236" t="s">
        <v>192</v>
      </c>
      <c r="H135" s="237">
        <v>20</v>
      </c>
      <c r="I135" s="88"/>
      <c r="J135" s="238">
        <f t="shared" si="0"/>
        <v>0</v>
      </c>
      <c r="K135" s="239"/>
      <c r="L135" s="148"/>
      <c r="M135" s="240" t="s">
        <v>1</v>
      </c>
      <c r="N135" s="241" t="s">
        <v>42</v>
      </c>
      <c r="O135" s="242"/>
      <c r="P135" s="243">
        <f t="shared" si="1"/>
        <v>0</v>
      </c>
      <c r="Q135" s="243">
        <v>0</v>
      </c>
      <c r="R135" s="243">
        <f t="shared" si="2"/>
        <v>0</v>
      </c>
      <c r="S135" s="243">
        <v>0</v>
      </c>
      <c r="T135" s="244">
        <f t="shared" si="3"/>
        <v>0</v>
      </c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R135" s="245" t="s">
        <v>193</v>
      </c>
      <c r="AT135" s="245" t="s">
        <v>189</v>
      </c>
      <c r="AU135" s="245" t="s">
        <v>86</v>
      </c>
      <c r="AY135" s="138" t="s">
        <v>187</v>
      </c>
      <c r="BE135" s="246">
        <f t="shared" si="4"/>
        <v>0</v>
      </c>
      <c r="BF135" s="246">
        <f t="shared" si="5"/>
        <v>0</v>
      </c>
      <c r="BG135" s="246">
        <f t="shared" si="6"/>
        <v>0</v>
      </c>
      <c r="BH135" s="246">
        <f t="shared" si="7"/>
        <v>0</v>
      </c>
      <c r="BI135" s="246">
        <f t="shared" si="8"/>
        <v>0</v>
      </c>
      <c r="BJ135" s="138" t="s">
        <v>84</v>
      </c>
      <c r="BK135" s="246">
        <f t="shared" si="9"/>
        <v>0</v>
      </c>
      <c r="BL135" s="138" t="s">
        <v>193</v>
      </c>
      <c r="BM135" s="245" t="s">
        <v>2016</v>
      </c>
    </row>
    <row r="136" spans="1:65" s="151" customFormat="1" ht="21.75" customHeight="1">
      <c r="A136" s="147"/>
      <c r="B136" s="148"/>
      <c r="C136" s="233" t="s">
        <v>229</v>
      </c>
      <c r="D136" s="233" t="s">
        <v>189</v>
      </c>
      <c r="E136" s="234" t="s">
        <v>2017</v>
      </c>
      <c r="F136" s="235" t="s">
        <v>2018</v>
      </c>
      <c r="G136" s="236" t="s">
        <v>279</v>
      </c>
      <c r="H136" s="237">
        <v>18</v>
      </c>
      <c r="I136" s="88"/>
      <c r="J136" s="238">
        <f t="shared" si="0"/>
        <v>0</v>
      </c>
      <c r="K136" s="239"/>
      <c r="L136" s="148"/>
      <c r="M136" s="240" t="s">
        <v>1</v>
      </c>
      <c r="N136" s="241" t="s">
        <v>42</v>
      </c>
      <c r="O136" s="242"/>
      <c r="P136" s="243">
        <f t="shared" si="1"/>
        <v>0</v>
      </c>
      <c r="Q136" s="243">
        <v>0</v>
      </c>
      <c r="R136" s="243">
        <f t="shared" si="2"/>
        <v>0</v>
      </c>
      <c r="S136" s="243">
        <v>0</v>
      </c>
      <c r="T136" s="244">
        <f t="shared" si="3"/>
        <v>0</v>
      </c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R136" s="245" t="s">
        <v>193</v>
      </c>
      <c r="AT136" s="245" t="s">
        <v>189</v>
      </c>
      <c r="AU136" s="245" t="s">
        <v>86</v>
      </c>
      <c r="AY136" s="138" t="s">
        <v>187</v>
      </c>
      <c r="BE136" s="246">
        <f t="shared" si="4"/>
        <v>0</v>
      </c>
      <c r="BF136" s="246">
        <f t="shared" si="5"/>
        <v>0</v>
      </c>
      <c r="BG136" s="246">
        <f t="shared" si="6"/>
        <v>0</v>
      </c>
      <c r="BH136" s="246">
        <f t="shared" si="7"/>
        <v>0</v>
      </c>
      <c r="BI136" s="246">
        <f t="shared" si="8"/>
        <v>0</v>
      </c>
      <c r="BJ136" s="138" t="s">
        <v>84</v>
      </c>
      <c r="BK136" s="246">
        <f t="shared" si="9"/>
        <v>0</v>
      </c>
      <c r="BL136" s="138" t="s">
        <v>193</v>
      </c>
      <c r="BM136" s="245" t="s">
        <v>2019</v>
      </c>
    </row>
    <row r="137" spans="1:65" s="151" customFormat="1" ht="33" customHeight="1">
      <c r="A137" s="147"/>
      <c r="B137" s="148"/>
      <c r="C137" s="233" t="s">
        <v>233</v>
      </c>
      <c r="D137" s="233" t="s">
        <v>189</v>
      </c>
      <c r="E137" s="234" t="s">
        <v>2020</v>
      </c>
      <c r="F137" s="235" t="s">
        <v>2021</v>
      </c>
      <c r="G137" s="236" t="s">
        <v>279</v>
      </c>
      <c r="H137" s="237">
        <v>18</v>
      </c>
      <c r="I137" s="88"/>
      <c r="J137" s="238">
        <f t="shared" si="0"/>
        <v>0</v>
      </c>
      <c r="K137" s="239"/>
      <c r="L137" s="148"/>
      <c r="M137" s="240" t="s">
        <v>1</v>
      </c>
      <c r="N137" s="241" t="s">
        <v>42</v>
      </c>
      <c r="O137" s="242"/>
      <c r="P137" s="243">
        <f t="shared" si="1"/>
        <v>0</v>
      </c>
      <c r="Q137" s="243">
        <v>0</v>
      </c>
      <c r="R137" s="243">
        <f t="shared" si="2"/>
        <v>0</v>
      </c>
      <c r="S137" s="243">
        <v>0</v>
      </c>
      <c r="T137" s="244">
        <f t="shared" si="3"/>
        <v>0</v>
      </c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R137" s="245" t="s">
        <v>193</v>
      </c>
      <c r="AT137" s="245" t="s">
        <v>189</v>
      </c>
      <c r="AU137" s="245" t="s">
        <v>86</v>
      </c>
      <c r="AY137" s="138" t="s">
        <v>187</v>
      </c>
      <c r="BE137" s="246">
        <f t="shared" si="4"/>
        <v>0</v>
      </c>
      <c r="BF137" s="246">
        <f t="shared" si="5"/>
        <v>0</v>
      </c>
      <c r="BG137" s="246">
        <f t="shared" si="6"/>
        <v>0</v>
      </c>
      <c r="BH137" s="246">
        <f t="shared" si="7"/>
        <v>0</v>
      </c>
      <c r="BI137" s="246">
        <f t="shared" si="8"/>
        <v>0</v>
      </c>
      <c r="BJ137" s="138" t="s">
        <v>84</v>
      </c>
      <c r="BK137" s="246">
        <f t="shared" si="9"/>
        <v>0</v>
      </c>
      <c r="BL137" s="138" t="s">
        <v>193</v>
      </c>
      <c r="BM137" s="245" t="s">
        <v>2022</v>
      </c>
    </row>
    <row r="138" spans="1:65" s="151" customFormat="1" ht="21.75" customHeight="1">
      <c r="A138" s="147"/>
      <c r="B138" s="148"/>
      <c r="C138" s="233" t="s">
        <v>237</v>
      </c>
      <c r="D138" s="233" t="s">
        <v>189</v>
      </c>
      <c r="E138" s="234" t="s">
        <v>2023</v>
      </c>
      <c r="F138" s="235" t="s">
        <v>2024</v>
      </c>
      <c r="G138" s="236" t="s">
        <v>279</v>
      </c>
      <c r="H138" s="237">
        <v>9</v>
      </c>
      <c r="I138" s="88"/>
      <c r="J138" s="238">
        <f t="shared" si="0"/>
        <v>0</v>
      </c>
      <c r="K138" s="239"/>
      <c r="L138" s="148"/>
      <c r="M138" s="240" t="s">
        <v>1</v>
      </c>
      <c r="N138" s="241" t="s">
        <v>42</v>
      </c>
      <c r="O138" s="242"/>
      <c r="P138" s="243">
        <f t="shared" si="1"/>
        <v>0</v>
      </c>
      <c r="Q138" s="243">
        <v>0</v>
      </c>
      <c r="R138" s="243">
        <f t="shared" si="2"/>
        <v>0</v>
      </c>
      <c r="S138" s="243">
        <v>0</v>
      </c>
      <c r="T138" s="244">
        <f t="shared" si="3"/>
        <v>0</v>
      </c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R138" s="245" t="s">
        <v>193</v>
      </c>
      <c r="AT138" s="245" t="s">
        <v>189</v>
      </c>
      <c r="AU138" s="245" t="s">
        <v>86</v>
      </c>
      <c r="AY138" s="138" t="s">
        <v>187</v>
      </c>
      <c r="BE138" s="246">
        <f t="shared" si="4"/>
        <v>0</v>
      </c>
      <c r="BF138" s="246">
        <f t="shared" si="5"/>
        <v>0</v>
      </c>
      <c r="BG138" s="246">
        <f t="shared" si="6"/>
        <v>0</v>
      </c>
      <c r="BH138" s="246">
        <f t="shared" si="7"/>
        <v>0</v>
      </c>
      <c r="BI138" s="246">
        <f t="shared" si="8"/>
        <v>0</v>
      </c>
      <c r="BJ138" s="138" t="s">
        <v>84</v>
      </c>
      <c r="BK138" s="246">
        <f t="shared" si="9"/>
        <v>0</v>
      </c>
      <c r="BL138" s="138" t="s">
        <v>193</v>
      </c>
      <c r="BM138" s="245" t="s">
        <v>2025</v>
      </c>
    </row>
    <row r="139" spans="1:65" s="151" customFormat="1" ht="21.75" customHeight="1">
      <c r="A139" s="147"/>
      <c r="B139" s="148"/>
      <c r="C139" s="233" t="s">
        <v>241</v>
      </c>
      <c r="D139" s="233" t="s">
        <v>189</v>
      </c>
      <c r="E139" s="234" t="s">
        <v>2026</v>
      </c>
      <c r="F139" s="235" t="s">
        <v>2027</v>
      </c>
      <c r="G139" s="236" t="s">
        <v>192</v>
      </c>
      <c r="H139" s="237">
        <v>100</v>
      </c>
      <c r="I139" s="88"/>
      <c r="J139" s="238">
        <f t="shared" si="0"/>
        <v>0</v>
      </c>
      <c r="K139" s="239"/>
      <c r="L139" s="148"/>
      <c r="M139" s="240" t="s">
        <v>1</v>
      </c>
      <c r="N139" s="241" t="s">
        <v>42</v>
      </c>
      <c r="O139" s="242"/>
      <c r="P139" s="243">
        <f t="shared" si="1"/>
        <v>0</v>
      </c>
      <c r="Q139" s="243">
        <v>0</v>
      </c>
      <c r="R139" s="243">
        <f t="shared" si="2"/>
        <v>0</v>
      </c>
      <c r="S139" s="243">
        <v>0</v>
      </c>
      <c r="T139" s="244">
        <f t="shared" si="3"/>
        <v>0</v>
      </c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R139" s="245" t="s">
        <v>193</v>
      </c>
      <c r="AT139" s="245" t="s">
        <v>189</v>
      </c>
      <c r="AU139" s="245" t="s">
        <v>86</v>
      </c>
      <c r="AY139" s="138" t="s">
        <v>187</v>
      </c>
      <c r="BE139" s="246">
        <f t="shared" si="4"/>
        <v>0</v>
      </c>
      <c r="BF139" s="246">
        <f t="shared" si="5"/>
        <v>0</v>
      </c>
      <c r="BG139" s="246">
        <f t="shared" si="6"/>
        <v>0</v>
      </c>
      <c r="BH139" s="246">
        <f t="shared" si="7"/>
        <v>0</v>
      </c>
      <c r="BI139" s="246">
        <f t="shared" si="8"/>
        <v>0</v>
      </c>
      <c r="BJ139" s="138" t="s">
        <v>84</v>
      </c>
      <c r="BK139" s="246">
        <f t="shared" si="9"/>
        <v>0</v>
      </c>
      <c r="BL139" s="138" t="s">
        <v>193</v>
      </c>
      <c r="BM139" s="245" t="s">
        <v>2028</v>
      </c>
    </row>
    <row r="140" spans="1:65" s="151" customFormat="1" ht="21.75" customHeight="1">
      <c r="A140" s="147"/>
      <c r="B140" s="148"/>
      <c r="C140" s="233" t="s">
        <v>245</v>
      </c>
      <c r="D140" s="233" t="s">
        <v>189</v>
      </c>
      <c r="E140" s="234" t="s">
        <v>1619</v>
      </c>
      <c r="F140" s="235" t="s">
        <v>1620</v>
      </c>
      <c r="G140" s="236" t="s">
        <v>197</v>
      </c>
      <c r="H140" s="237">
        <v>54.5</v>
      </c>
      <c r="I140" s="88"/>
      <c r="J140" s="238">
        <f t="shared" si="0"/>
        <v>0</v>
      </c>
      <c r="K140" s="239"/>
      <c r="L140" s="148"/>
      <c r="M140" s="240" t="s">
        <v>1</v>
      </c>
      <c r="N140" s="241" t="s">
        <v>42</v>
      </c>
      <c r="O140" s="242"/>
      <c r="P140" s="243">
        <f t="shared" si="1"/>
        <v>0</v>
      </c>
      <c r="Q140" s="243">
        <v>0</v>
      </c>
      <c r="R140" s="243">
        <f t="shared" si="2"/>
        <v>0</v>
      </c>
      <c r="S140" s="243">
        <v>0</v>
      </c>
      <c r="T140" s="244">
        <f t="shared" si="3"/>
        <v>0</v>
      </c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R140" s="245" t="s">
        <v>193</v>
      </c>
      <c r="AT140" s="245" t="s">
        <v>189</v>
      </c>
      <c r="AU140" s="245" t="s">
        <v>86</v>
      </c>
      <c r="AY140" s="138" t="s">
        <v>187</v>
      </c>
      <c r="BE140" s="246">
        <f t="shared" si="4"/>
        <v>0</v>
      </c>
      <c r="BF140" s="246">
        <f t="shared" si="5"/>
        <v>0</v>
      </c>
      <c r="BG140" s="246">
        <f t="shared" si="6"/>
        <v>0</v>
      </c>
      <c r="BH140" s="246">
        <f t="shared" si="7"/>
        <v>0</v>
      </c>
      <c r="BI140" s="246">
        <f t="shared" si="8"/>
        <v>0</v>
      </c>
      <c r="BJ140" s="138" t="s">
        <v>84</v>
      </c>
      <c r="BK140" s="246">
        <f t="shared" si="9"/>
        <v>0</v>
      </c>
      <c r="BL140" s="138" t="s">
        <v>193</v>
      </c>
      <c r="BM140" s="245" t="s">
        <v>2029</v>
      </c>
    </row>
    <row r="141" spans="1:65" s="151" customFormat="1" ht="21.75" customHeight="1">
      <c r="A141" s="147"/>
      <c r="B141" s="148"/>
      <c r="C141" s="233" t="s">
        <v>8</v>
      </c>
      <c r="D141" s="233" t="s">
        <v>189</v>
      </c>
      <c r="E141" s="234" t="s">
        <v>1877</v>
      </c>
      <c r="F141" s="235" t="s">
        <v>1878</v>
      </c>
      <c r="G141" s="236" t="s">
        <v>192</v>
      </c>
      <c r="H141" s="237">
        <v>250</v>
      </c>
      <c r="I141" s="88"/>
      <c r="J141" s="238">
        <f t="shared" si="0"/>
        <v>0</v>
      </c>
      <c r="K141" s="239"/>
      <c r="L141" s="148"/>
      <c r="M141" s="240" t="s">
        <v>1</v>
      </c>
      <c r="N141" s="241" t="s">
        <v>42</v>
      </c>
      <c r="O141" s="242"/>
      <c r="P141" s="243">
        <f t="shared" si="1"/>
        <v>0</v>
      </c>
      <c r="Q141" s="243">
        <v>0</v>
      </c>
      <c r="R141" s="243">
        <f t="shared" si="2"/>
        <v>0</v>
      </c>
      <c r="S141" s="243">
        <v>0</v>
      </c>
      <c r="T141" s="244">
        <f t="shared" si="3"/>
        <v>0</v>
      </c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R141" s="245" t="s">
        <v>193</v>
      </c>
      <c r="AT141" s="245" t="s">
        <v>189</v>
      </c>
      <c r="AU141" s="245" t="s">
        <v>86</v>
      </c>
      <c r="AY141" s="138" t="s">
        <v>187</v>
      </c>
      <c r="BE141" s="246">
        <f t="shared" si="4"/>
        <v>0</v>
      </c>
      <c r="BF141" s="246">
        <f t="shared" si="5"/>
        <v>0</v>
      </c>
      <c r="BG141" s="246">
        <f t="shared" si="6"/>
        <v>0</v>
      </c>
      <c r="BH141" s="246">
        <f t="shared" si="7"/>
        <v>0</v>
      </c>
      <c r="BI141" s="246">
        <f t="shared" si="8"/>
        <v>0</v>
      </c>
      <c r="BJ141" s="138" t="s">
        <v>84</v>
      </c>
      <c r="BK141" s="246">
        <f t="shared" si="9"/>
        <v>0</v>
      </c>
      <c r="BL141" s="138" t="s">
        <v>193</v>
      </c>
      <c r="BM141" s="245" t="s">
        <v>2030</v>
      </c>
    </row>
    <row r="142" spans="1:65" s="151" customFormat="1" ht="16.5" customHeight="1">
      <c r="A142" s="147"/>
      <c r="B142" s="148"/>
      <c r="C142" s="247" t="s">
        <v>252</v>
      </c>
      <c r="D142" s="247" t="s">
        <v>216</v>
      </c>
      <c r="E142" s="248" t="s">
        <v>2031</v>
      </c>
      <c r="F142" s="249" t="s">
        <v>2032</v>
      </c>
      <c r="G142" s="250" t="s">
        <v>205</v>
      </c>
      <c r="H142" s="251">
        <v>10.8</v>
      </c>
      <c r="I142" s="89"/>
      <c r="J142" s="252">
        <f t="shared" si="0"/>
        <v>0</v>
      </c>
      <c r="K142" s="253"/>
      <c r="L142" s="254"/>
      <c r="M142" s="255" t="s">
        <v>1</v>
      </c>
      <c r="N142" s="256" t="s">
        <v>42</v>
      </c>
      <c r="O142" s="242"/>
      <c r="P142" s="243">
        <f t="shared" si="1"/>
        <v>0</v>
      </c>
      <c r="Q142" s="243">
        <v>1</v>
      </c>
      <c r="R142" s="243">
        <f t="shared" si="2"/>
        <v>10.8</v>
      </c>
      <c r="S142" s="243">
        <v>0</v>
      </c>
      <c r="T142" s="244">
        <f t="shared" si="3"/>
        <v>0</v>
      </c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R142" s="245" t="s">
        <v>219</v>
      </c>
      <c r="AT142" s="245" t="s">
        <v>216</v>
      </c>
      <c r="AU142" s="245" t="s">
        <v>86</v>
      </c>
      <c r="AY142" s="138" t="s">
        <v>187</v>
      </c>
      <c r="BE142" s="246">
        <f t="shared" si="4"/>
        <v>0</v>
      </c>
      <c r="BF142" s="246">
        <f t="shared" si="5"/>
        <v>0</v>
      </c>
      <c r="BG142" s="246">
        <f t="shared" si="6"/>
        <v>0</v>
      </c>
      <c r="BH142" s="246">
        <f t="shared" si="7"/>
        <v>0</v>
      </c>
      <c r="BI142" s="246">
        <f t="shared" si="8"/>
        <v>0</v>
      </c>
      <c r="BJ142" s="138" t="s">
        <v>84</v>
      </c>
      <c r="BK142" s="246">
        <f t="shared" si="9"/>
        <v>0</v>
      </c>
      <c r="BL142" s="138" t="s">
        <v>193</v>
      </c>
      <c r="BM142" s="245" t="s">
        <v>2033</v>
      </c>
    </row>
    <row r="143" spans="1:65" s="151" customFormat="1" ht="21.75" customHeight="1">
      <c r="A143" s="147"/>
      <c r="B143" s="148"/>
      <c r="C143" s="233" t="s">
        <v>256</v>
      </c>
      <c r="D143" s="233" t="s">
        <v>189</v>
      </c>
      <c r="E143" s="234" t="s">
        <v>1883</v>
      </c>
      <c r="F143" s="235" t="s">
        <v>1884</v>
      </c>
      <c r="G143" s="236" t="s">
        <v>192</v>
      </c>
      <c r="H143" s="237">
        <v>250</v>
      </c>
      <c r="I143" s="88"/>
      <c r="J143" s="238">
        <f t="shared" si="0"/>
        <v>0</v>
      </c>
      <c r="K143" s="239"/>
      <c r="L143" s="148"/>
      <c r="M143" s="240" t="s">
        <v>1</v>
      </c>
      <c r="N143" s="241" t="s">
        <v>42</v>
      </c>
      <c r="O143" s="242"/>
      <c r="P143" s="243">
        <f t="shared" si="1"/>
        <v>0</v>
      </c>
      <c r="Q143" s="243">
        <v>0</v>
      </c>
      <c r="R143" s="243">
        <f t="shared" si="2"/>
        <v>0</v>
      </c>
      <c r="S143" s="243">
        <v>0</v>
      </c>
      <c r="T143" s="244">
        <f t="shared" si="3"/>
        <v>0</v>
      </c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R143" s="245" t="s">
        <v>193</v>
      </c>
      <c r="AT143" s="245" t="s">
        <v>189</v>
      </c>
      <c r="AU143" s="245" t="s">
        <v>86</v>
      </c>
      <c r="AY143" s="138" t="s">
        <v>187</v>
      </c>
      <c r="BE143" s="246">
        <f t="shared" si="4"/>
        <v>0</v>
      </c>
      <c r="BF143" s="246">
        <f t="shared" si="5"/>
        <v>0</v>
      </c>
      <c r="BG143" s="246">
        <f t="shared" si="6"/>
        <v>0</v>
      </c>
      <c r="BH143" s="246">
        <f t="shared" si="7"/>
        <v>0</v>
      </c>
      <c r="BI143" s="246">
        <f t="shared" si="8"/>
        <v>0</v>
      </c>
      <c r="BJ143" s="138" t="s">
        <v>84</v>
      </c>
      <c r="BK143" s="246">
        <f t="shared" si="9"/>
        <v>0</v>
      </c>
      <c r="BL143" s="138" t="s">
        <v>193</v>
      </c>
      <c r="BM143" s="245" t="s">
        <v>2034</v>
      </c>
    </row>
    <row r="144" spans="1:65" s="151" customFormat="1" ht="16.5" customHeight="1">
      <c r="A144" s="147"/>
      <c r="B144" s="148"/>
      <c r="C144" s="247" t="s">
        <v>260</v>
      </c>
      <c r="D144" s="247" t="s">
        <v>216</v>
      </c>
      <c r="E144" s="248" t="s">
        <v>1886</v>
      </c>
      <c r="F144" s="249" t="s">
        <v>1887</v>
      </c>
      <c r="G144" s="250" t="s">
        <v>1049</v>
      </c>
      <c r="H144" s="251">
        <v>5</v>
      </c>
      <c r="I144" s="89"/>
      <c r="J144" s="252">
        <f t="shared" si="0"/>
        <v>0</v>
      </c>
      <c r="K144" s="253"/>
      <c r="L144" s="254"/>
      <c r="M144" s="255" t="s">
        <v>1</v>
      </c>
      <c r="N144" s="256" t="s">
        <v>42</v>
      </c>
      <c r="O144" s="242"/>
      <c r="P144" s="243">
        <f t="shared" si="1"/>
        <v>0</v>
      </c>
      <c r="Q144" s="243">
        <v>1E-3</v>
      </c>
      <c r="R144" s="243">
        <f t="shared" si="2"/>
        <v>5.0000000000000001E-3</v>
      </c>
      <c r="S144" s="243">
        <v>0</v>
      </c>
      <c r="T144" s="244">
        <f t="shared" si="3"/>
        <v>0</v>
      </c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R144" s="245" t="s">
        <v>219</v>
      </c>
      <c r="AT144" s="245" t="s">
        <v>216</v>
      </c>
      <c r="AU144" s="245" t="s">
        <v>86</v>
      </c>
      <c r="AY144" s="138" t="s">
        <v>187</v>
      </c>
      <c r="BE144" s="246">
        <f t="shared" si="4"/>
        <v>0</v>
      </c>
      <c r="BF144" s="246">
        <f t="shared" si="5"/>
        <v>0</v>
      </c>
      <c r="BG144" s="246">
        <f t="shared" si="6"/>
        <v>0</v>
      </c>
      <c r="BH144" s="246">
        <f t="shared" si="7"/>
        <v>0</v>
      </c>
      <c r="BI144" s="246">
        <f t="shared" si="8"/>
        <v>0</v>
      </c>
      <c r="BJ144" s="138" t="s">
        <v>84</v>
      </c>
      <c r="BK144" s="246">
        <f t="shared" si="9"/>
        <v>0</v>
      </c>
      <c r="BL144" s="138" t="s">
        <v>193</v>
      </c>
      <c r="BM144" s="245" t="s">
        <v>2035</v>
      </c>
    </row>
    <row r="145" spans="1:65" s="151" customFormat="1" ht="16.5" customHeight="1">
      <c r="A145" s="147"/>
      <c r="B145" s="148"/>
      <c r="C145" s="233" t="s">
        <v>265</v>
      </c>
      <c r="D145" s="233" t="s">
        <v>189</v>
      </c>
      <c r="E145" s="234" t="s">
        <v>2036</v>
      </c>
      <c r="F145" s="235" t="s">
        <v>2037</v>
      </c>
      <c r="G145" s="236" t="s">
        <v>197</v>
      </c>
      <c r="H145" s="237">
        <v>5</v>
      </c>
      <c r="I145" s="88"/>
      <c r="J145" s="238">
        <f t="shared" si="0"/>
        <v>0</v>
      </c>
      <c r="K145" s="239"/>
      <c r="L145" s="148"/>
      <c r="M145" s="240" t="s">
        <v>1</v>
      </c>
      <c r="N145" s="241" t="s">
        <v>42</v>
      </c>
      <c r="O145" s="242"/>
      <c r="P145" s="243">
        <f t="shared" si="1"/>
        <v>0</v>
      </c>
      <c r="Q145" s="243">
        <v>0</v>
      </c>
      <c r="R145" s="243">
        <f t="shared" si="2"/>
        <v>0</v>
      </c>
      <c r="S145" s="243">
        <v>0</v>
      </c>
      <c r="T145" s="244">
        <f t="shared" si="3"/>
        <v>0</v>
      </c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R145" s="245" t="s">
        <v>193</v>
      </c>
      <c r="AT145" s="245" t="s">
        <v>189</v>
      </c>
      <c r="AU145" s="245" t="s">
        <v>86</v>
      </c>
      <c r="AY145" s="138" t="s">
        <v>187</v>
      </c>
      <c r="BE145" s="246">
        <f t="shared" si="4"/>
        <v>0</v>
      </c>
      <c r="BF145" s="246">
        <f t="shared" si="5"/>
        <v>0</v>
      </c>
      <c r="BG145" s="246">
        <f t="shared" si="6"/>
        <v>0</v>
      </c>
      <c r="BH145" s="246">
        <f t="shared" si="7"/>
        <v>0</v>
      </c>
      <c r="BI145" s="246">
        <f t="shared" si="8"/>
        <v>0</v>
      </c>
      <c r="BJ145" s="138" t="s">
        <v>84</v>
      </c>
      <c r="BK145" s="246">
        <f t="shared" si="9"/>
        <v>0</v>
      </c>
      <c r="BL145" s="138" t="s">
        <v>193</v>
      </c>
      <c r="BM145" s="245" t="s">
        <v>2038</v>
      </c>
    </row>
    <row r="146" spans="1:65" s="151" customFormat="1" ht="21.75" customHeight="1">
      <c r="A146" s="147"/>
      <c r="B146" s="148"/>
      <c r="C146" s="233" t="s">
        <v>269</v>
      </c>
      <c r="D146" s="233" t="s">
        <v>189</v>
      </c>
      <c r="E146" s="234" t="s">
        <v>2039</v>
      </c>
      <c r="F146" s="235" t="s">
        <v>2040</v>
      </c>
      <c r="G146" s="236" t="s">
        <v>197</v>
      </c>
      <c r="H146" s="237">
        <v>5</v>
      </c>
      <c r="I146" s="88"/>
      <c r="J146" s="238">
        <f t="shared" si="0"/>
        <v>0</v>
      </c>
      <c r="K146" s="239"/>
      <c r="L146" s="148"/>
      <c r="M146" s="240" t="s">
        <v>1</v>
      </c>
      <c r="N146" s="241" t="s">
        <v>42</v>
      </c>
      <c r="O146" s="242"/>
      <c r="P146" s="243">
        <f t="shared" si="1"/>
        <v>0</v>
      </c>
      <c r="Q146" s="243">
        <v>0</v>
      </c>
      <c r="R146" s="243">
        <f t="shared" si="2"/>
        <v>0</v>
      </c>
      <c r="S146" s="243">
        <v>0</v>
      </c>
      <c r="T146" s="244">
        <f t="shared" si="3"/>
        <v>0</v>
      </c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R146" s="245" t="s">
        <v>193</v>
      </c>
      <c r="AT146" s="245" t="s">
        <v>189</v>
      </c>
      <c r="AU146" s="245" t="s">
        <v>86</v>
      </c>
      <c r="AY146" s="138" t="s">
        <v>187</v>
      </c>
      <c r="BE146" s="246">
        <f t="shared" si="4"/>
        <v>0</v>
      </c>
      <c r="BF146" s="246">
        <f t="shared" si="5"/>
        <v>0</v>
      </c>
      <c r="BG146" s="246">
        <f t="shared" si="6"/>
        <v>0</v>
      </c>
      <c r="BH146" s="246">
        <f t="shared" si="7"/>
        <v>0</v>
      </c>
      <c r="BI146" s="246">
        <f t="shared" si="8"/>
        <v>0</v>
      </c>
      <c r="BJ146" s="138" t="s">
        <v>84</v>
      </c>
      <c r="BK146" s="246">
        <f t="shared" si="9"/>
        <v>0</v>
      </c>
      <c r="BL146" s="138" t="s">
        <v>193</v>
      </c>
      <c r="BM146" s="245" t="s">
        <v>2041</v>
      </c>
    </row>
    <row r="147" spans="1:65" s="151" customFormat="1" ht="16.5" customHeight="1">
      <c r="A147" s="147"/>
      <c r="B147" s="148"/>
      <c r="C147" s="233" t="s">
        <v>7</v>
      </c>
      <c r="D147" s="233" t="s">
        <v>189</v>
      </c>
      <c r="E147" s="234" t="s">
        <v>2042</v>
      </c>
      <c r="F147" s="235" t="s">
        <v>2043</v>
      </c>
      <c r="G147" s="236" t="s">
        <v>296</v>
      </c>
      <c r="H147" s="237">
        <v>50</v>
      </c>
      <c r="I147" s="88"/>
      <c r="J147" s="238">
        <f t="shared" si="0"/>
        <v>0</v>
      </c>
      <c r="K147" s="239"/>
      <c r="L147" s="148"/>
      <c r="M147" s="240" t="s">
        <v>1</v>
      </c>
      <c r="N147" s="241" t="s">
        <v>42</v>
      </c>
      <c r="O147" s="242"/>
      <c r="P147" s="243">
        <f t="shared" si="1"/>
        <v>0</v>
      </c>
      <c r="Q147" s="243">
        <v>0</v>
      </c>
      <c r="R147" s="243">
        <f t="shared" si="2"/>
        <v>0</v>
      </c>
      <c r="S147" s="243">
        <v>0</v>
      </c>
      <c r="T147" s="244">
        <f t="shared" si="3"/>
        <v>0</v>
      </c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R147" s="245" t="s">
        <v>193</v>
      </c>
      <c r="AT147" s="245" t="s">
        <v>189</v>
      </c>
      <c r="AU147" s="245" t="s">
        <v>86</v>
      </c>
      <c r="AY147" s="138" t="s">
        <v>187</v>
      </c>
      <c r="BE147" s="246">
        <f t="shared" si="4"/>
        <v>0</v>
      </c>
      <c r="BF147" s="246">
        <f t="shared" si="5"/>
        <v>0</v>
      </c>
      <c r="BG147" s="246">
        <f t="shared" si="6"/>
        <v>0</v>
      </c>
      <c r="BH147" s="246">
        <f t="shared" si="7"/>
        <v>0</v>
      </c>
      <c r="BI147" s="246">
        <f t="shared" si="8"/>
        <v>0</v>
      </c>
      <c r="BJ147" s="138" t="s">
        <v>84</v>
      </c>
      <c r="BK147" s="246">
        <f t="shared" si="9"/>
        <v>0</v>
      </c>
      <c r="BL147" s="138" t="s">
        <v>193</v>
      </c>
      <c r="BM147" s="245" t="s">
        <v>2044</v>
      </c>
    </row>
    <row r="148" spans="1:65" s="151" customFormat="1" ht="16.5" customHeight="1">
      <c r="A148" s="147"/>
      <c r="B148" s="148"/>
      <c r="C148" s="233" t="s">
        <v>276</v>
      </c>
      <c r="D148" s="233" t="s">
        <v>189</v>
      </c>
      <c r="E148" s="234" t="s">
        <v>2045</v>
      </c>
      <c r="F148" s="235" t="s">
        <v>2046</v>
      </c>
      <c r="G148" s="236" t="s">
        <v>805</v>
      </c>
      <c r="H148" s="237">
        <v>1</v>
      </c>
      <c r="I148" s="88"/>
      <c r="J148" s="238">
        <f t="shared" si="0"/>
        <v>0</v>
      </c>
      <c r="K148" s="239"/>
      <c r="L148" s="148"/>
      <c r="M148" s="240" t="s">
        <v>1</v>
      </c>
      <c r="N148" s="241" t="s">
        <v>42</v>
      </c>
      <c r="O148" s="242"/>
      <c r="P148" s="243">
        <f t="shared" si="1"/>
        <v>0</v>
      </c>
      <c r="Q148" s="243">
        <v>0</v>
      </c>
      <c r="R148" s="243">
        <f t="shared" si="2"/>
        <v>0</v>
      </c>
      <c r="S148" s="243">
        <v>0</v>
      </c>
      <c r="T148" s="244">
        <f t="shared" si="3"/>
        <v>0</v>
      </c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  <c r="AR148" s="245" t="s">
        <v>193</v>
      </c>
      <c r="AT148" s="245" t="s">
        <v>189</v>
      </c>
      <c r="AU148" s="245" t="s">
        <v>86</v>
      </c>
      <c r="AY148" s="138" t="s">
        <v>187</v>
      </c>
      <c r="BE148" s="246">
        <f t="shared" si="4"/>
        <v>0</v>
      </c>
      <c r="BF148" s="246">
        <f t="shared" si="5"/>
        <v>0</v>
      </c>
      <c r="BG148" s="246">
        <f t="shared" si="6"/>
        <v>0</v>
      </c>
      <c r="BH148" s="246">
        <f t="shared" si="7"/>
        <v>0</v>
      </c>
      <c r="BI148" s="246">
        <f t="shared" si="8"/>
        <v>0</v>
      </c>
      <c r="BJ148" s="138" t="s">
        <v>84</v>
      </c>
      <c r="BK148" s="246">
        <f t="shared" si="9"/>
        <v>0</v>
      </c>
      <c r="BL148" s="138" t="s">
        <v>193</v>
      </c>
      <c r="BM148" s="245" t="s">
        <v>2047</v>
      </c>
    </row>
    <row r="149" spans="1:65" s="151" customFormat="1" ht="21.75" customHeight="1">
      <c r="A149" s="147"/>
      <c r="B149" s="148"/>
      <c r="C149" s="233" t="s">
        <v>281</v>
      </c>
      <c r="D149" s="233" t="s">
        <v>189</v>
      </c>
      <c r="E149" s="234" t="s">
        <v>2048</v>
      </c>
      <c r="F149" s="235" t="s">
        <v>2049</v>
      </c>
      <c r="G149" s="236" t="s">
        <v>805</v>
      </c>
      <c r="H149" s="237">
        <v>1</v>
      </c>
      <c r="I149" s="88"/>
      <c r="J149" s="238">
        <f t="shared" si="0"/>
        <v>0</v>
      </c>
      <c r="K149" s="239"/>
      <c r="L149" s="148"/>
      <c r="M149" s="240" t="s">
        <v>1</v>
      </c>
      <c r="N149" s="241" t="s">
        <v>42</v>
      </c>
      <c r="O149" s="242"/>
      <c r="P149" s="243">
        <f t="shared" si="1"/>
        <v>0</v>
      </c>
      <c r="Q149" s="243">
        <v>0</v>
      </c>
      <c r="R149" s="243">
        <f t="shared" si="2"/>
        <v>0</v>
      </c>
      <c r="S149" s="243">
        <v>0</v>
      </c>
      <c r="T149" s="244">
        <f t="shared" si="3"/>
        <v>0</v>
      </c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R149" s="245" t="s">
        <v>193</v>
      </c>
      <c r="AT149" s="245" t="s">
        <v>189</v>
      </c>
      <c r="AU149" s="245" t="s">
        <v>86</v>
      </c>
      <c r="AY149" s="138" t="s">
        <v>187</v>
      </c>
      <c r="BE149" s="246">
        <f t="shared" si="4"/>
        <v>0</v>
      </c>
      <c r="BF149" s="246">
        <f t="shared" si="5"/>
        <v>0</v>
      </c>
      <c r="BG149" s="246">
        <f t="shared" si="6"/>
        <v>0</v>
      </c>
      <c r="BH149" s="246">
        <f t="shared" si="7"/>
        <v>0</v>
      </c>
      <c r="BI149" s="246">
        <f t="shared" si="8"/>
        <v>0</v>
      </c>
      <c r="BJ149" s="138" t="s">
        <v>84</v>
      </c>
      <c r="BK149" s="246">
        <f t="shared" si="9"/>
        <v>0</v>
      </c>
      <c r="BL149" s="138" t="s">
        <v>193</v>
      </c>
      <c r="BM149" s="245" t="s">
        <v>2050</v>
      </c>
    </row>
    <row r="150" spans="1:65" s="220" customFormat="1" ht="25.9" customHeight="1">
      <c r="B150" s="221"/>
      <c r="D150" s="222" t="s">
        <v>76</v>
      </c>
      <c r="E150" s="223" t="s">
        <v>216</v>
      </c>
      <c r="F150" s="223" t="s">
        <v>2051</v>
      </c>
      <c r="J150" s="224">
        <f>BK150</f>
        <v>0</v>
      </c>
      <c r="L150" s="221"/>
      <c r="M150" s="225"/>
      <c r="N150" s="226"/>
      <c r="O150" s="226"/>
      <c r="P150" s="227">
        <f>P151</f>
        <v>0</v>
      </c>
      <c r="Q150" s="226"/>
      <c r="R150" s="227">
        <f>R151</f>
        <v>39.035000000000004</v>
      </c>
      <c r="S150" s="226"/>
      <c r="T150" s="228">
        <f>T151</f>
        <v>0</v>
      </c>
      <c r="AR150" s="222" t="s">
        <v>199</v>
      </c>
      <c r="AT150" s="229" t="s">
        <v>76</v>
      </c>
      <c r="AU150" s="229" t="s">
        <v>77</v>
      </c>
      <c r="AY150" s="222" t="s">
        <v>187</v>
      </c>
      <c r="BK150" s="230">
        <f>BK151</f>
        <v>0</v>
      </c>
    </row>
    <row r="151" spans="1:65" s="220" customFormat="1" ht="22.9" customHeight="1">
      <c r="B151" s="221"/>
      <c r="D151" s="222" t="s">
        <v>76</v>
      </c>
      <c r="E151" s="231" t="s">
        <v>2052</v>
      </c>
      <c r="F151" s="231" t="s">
        <v>2053</v>
      </c>
      <c r="J151" s="232">
        <f>BK151</f>
        <v>0</v>
      </c>
      <c r="L151" s="221"/>
      <c r="M151" s="225"/>
      <c r="N151" s="226"/>
      <c r="O151" s="226"/>
      <c r="P151" s="227">
        <f>P152</f>
        <v>0</v>
      </c>
      <c r="Q151" s="226"/>
      <c r="R151" s="227">
        <f>R152</f>
        <v>39.035000000000004</v>
      </c>
      <c r="S151" s="226"/>
      <c r="T151" s="228">
        <f>T152</f>
        <v>0</v>
      </c>
      <c r="AR151" s="222" t="s">
        <v>199</v>
      </c>
      <c r="AT151" s="229" t="s">
        <v>76</v>
      </c>
      <c r="AU151" s="229" t="s">
        <v>84</v>
      </c>
      <c r="AY151" s="222" t="s">
        <v>187</v>
      </c>
      <c r="BK151" s="230">
        <f>BK152</f>
        <v>0</v>
      </c>
    </row>
    <row r="152" spans="1:65" s="151" customFormat="1" ht="33" customHeight="1">
      <c r="A152" s="147"/>
      <c r="B152" s="148"/>
      <c r="C152" s="233" t="s">
        <v>285</v>
      </c>
      <c r="D152" s="233" t="s">
        <v>189</v>
      </c>
      <c r="E152" s="234" t="s">
        <v>2054</v>
      </c>
      <c r="F152" s="235" t="s">
        <v>2055</v>
      </c>
      <c r="G152" s="236" t="s">
        <v>296</v>
      </c>
      <c r="H152" s="237">
        <v>250</v>
      </c>
      <c r="I152" s="88"/>
      <c r="J152" s="238">
        <f>ROUND(I152*H152,2)</f>
        <v>0</v>
      </c>
      <c r="K152" s="239"/>
      <c r="L152" s="148"/>
      <c r="M152" s="257" t="s">
        <v>1</v>
      </c>
      <c r="N152" s="258" t="s">
        <v>42</v>
      </c>
      <c r="O152" s="259"/>
      <c r="P152" s="260">
        <f>O152*H152</f>
        <v>0</v>
      </c>
      <c r="Q152" s="260">
        <v>0.15614</v>
      </c>
      <c r="R152" s="260">
        <f>Q152*H152</f>
        <v>39.035000000000004</v>
      </c>
      <c r="S152" s="260">
        <v>0</v>
      </c>
      <c r="T152" s="261">
        <f>S152*H152</f>
        <v>0</v>
      </c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47"/>
      <c r="AE152" s="147"/>
      <c r="AR152" s="245" t="s">
        <v>448</v>
      </c>
      <c r="AT152" s="245" t="s">
        <v>189</v>
      </c>
      <c r="AU152" s="245" t="s">
        <v>86</v>
      </c>
      <c r="AY152" s="138" t="s">
        <v>187</v>
      </c>
      <c r="BE152" s="246">
        <f>IF(N152="základní",J152,0)</f>
        <v>0</v>
      </c>
      <c r="BF152" s="246">
        <f>IF(N152="snížená",J152,0)</f>
        <v>0</v>
      </c>
      <c r="BG152" s="246">
        <f>IF(N152="zákl. přenesená",J152,0)</f>
        <v>0</v>
      </c>
      <c r="BH152" s="246">
        <f>IF(N152="sníž. přenesená",J152,0)</f>
        <v>0</v>
      </c>
      <c r="BI152" s="246">
        <f>IF(N152="nulová",J152,0)</f>
        <v>0</v>
      </c>
      <c r="BJ152" s="138" t="s">
        <v>84</v>
      </c>
      <c r="BK152" s="246">
        <f>ROUND(I152*H152,2)</f>
        <v>0</v>
      </c>
      <c r="BL152" s="138" t="s">
        <v>448</v>
      </c>
      <c r="BM152" s="245" t="s">
        <v>2056</v>
      </c>
    </row>
    <row r="153" spans="1:65" s="151" customFormat="1" ht="6.95" customHeight="1">
      <c r="A153" s="147"/>
      <c r="B153" s="184"/>
      <c r="C153" s="185"/>
      <c r="D153" s="185"/>
      <c r="E153" s="185"/>
      <c r="F153" s="185"/>
      <c r="G153" s="185"/>
      <c r="H153" s="185"/>
      <c r="I153" s="185"/>
      <c r="J153" s="185"/>
      <c r="K153" s="185"/>
      <c r="L153" s="148"/>
      <c r="M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7"/>
    </row>
  </sheetData>
  <sheetProtection algorithmName="SHA-512" hashValue="Rwap8k0K03MZQax6qKJPNRiUpP/ZzokVeRFHfudX9sWO+Q4KhFcfPMheuMncf9WHpccsBqSMX8R7rx8G1sDeVg==" saltValue="klhpsW9qDTGOznNK8WgB7g==" spinCount="100000" sheet="1" objects="1" scenarios="1"/>
  <autoFilter ref="C123:K152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2"/>
  <sheetViews>
    <sheetView showGridLines="0" topLeftCell="A171" workbookViewId="0">
      <selection activeCell="F182" sqref="F182"/>
    </sheetView>
  </sheetViews>
  <sheetFormatPr defaultRowHeight="15"/>
  <cols>
    <col min="1" max="1" width="8.33203125" style="135" customWidth="1"/>
    <col min="2" max="2" width="1.1640625" style="135" customWidth="1"/>
    <col min="3" max="3" width="4.1640625" style="135" customWidth="1"/>
    <col min="4" max="4" width="4.33203125" style="135" customWidth="1"/>
    <col min="5" max="5" width="17.1640625" style="135" customWidth="1"/>
    <col min="6" max="6" width="50.83203125" style="135" customWidth="1"/>
    <col min="7" max="7" width="7.5" style="135" customWidth="1"/>
    <col min="8" max="8" width="14" style="135" customWidth="1"/>
    <col min="9" max="9" width="15.83203125" style="135" customWidth="1"/>
    <col min="10" max="10" width="22.33203125" style="135" customWidth="1"/>
    <col min="11" max="11" width="22.33203125" style="135" hidden="1" customWidth="1"/>
    <col min="12" max="12" width="9.33203125" style="135" customWidth="1"/>
    <col min="13" max="13" width="10.83203125" style="135" hidden="1" customWidth="1"/>
    <col min="14" max="14" width="9.33203125" style="135" hidden="1"/>
    <col min="15" max="20" width="14.1640625" style="135" hidden="1" customWidth="1"/>
    <col min="21" max="21" width="16.33203125" style="135" hidden="1" customWidth="1"/>
    <col min="22" max="22" width="12.33203125" style="135" customWidth="1"/>
    <col min="23" max="23" width="16.33203125" style="135" customWidth="1"/>
    <col min="24" max="24" width="12.33203125" style="135" customWidth="1"/>
    <col min="25" max="25" width="15" style="135" customWidth="1"/>
    <col min="26" max="26" width="11" style="135" customWidth="1"/>
    <col min="27" max="27" width="15" style="135" customWidth="1"/>
    <col min="28" max="28" width="16.33203125" style="135" customWidth="1"/>
    <col min="29" max="29" width="11" style="135" customWidth="1"/>
    <col min="30" max="30" width="15" style="135" customWidth="1"/>
    <col min="31" max="31" width="16.33203125" style="135" customWidth="1"/>
    <col min="32" max="43" width="9.33203125" style="135"/>
    <col min="44" max="65" width="9.33203125" style="135" hidden="1"/>
    <col min="66" max="16384" width="9.33203125" style="135"/>
  </cols>
  <sheetData>
    <row r="2" spans="1:46" ht="36.950000000000003" customHeight="1">
      <c r="L2" s="136" t="s">
        <v>5</v>
      </c>
      <c r="M2" s="137"/>
      <c r="N2" s="137"/>
      <c r="O2" s="137"/>
      <c r="P2" s="137"/>
      <c r="Q2" s="137"/>
      <c r="R2" s="137"/>
      <c r="S2" s="137"/>
      <c r="T2" s="137"/>
      <c r="U2" s="137"/>
      <c r="V2" s="137"/>
      <c r="AT2" s="138" t="s">
        <v>112</v>
      </c>
    </row>
    <row r="3" spans="1:46" ht="6.95" hidden="1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1"/>
      <c r="AT3" s="138" t="s">
        <v>86</v>
      </c>
    </row>
    <row r="4" spans="1:46" ht="24.95" hidden="1" customHeight="1">
      <c r="B4" s="141"/>
      <c r="D4" s="142" t="s">
        <v>137</v>
      </c>
      <c r="L4" s="141"/>
      <c r="M4" s="143" t="s">
        <v>10</v>
      </c>
      <c r="AT4" s="138" t="s">
        <v>3</v>
      </c>
    </row>
    <row r="5" spans="1:46" ht="6.95" hidden="1" customHeight="1">
      <c r="B5" s="141"/>
      <c r="L5" s="141"/>
    </row>
    <row r="6" spans="1:46" ht="12" hidden="1" customHeight="1">
      <c r="B6" s="141"/>
      <c r="D6" s="144" t="s">
        <v>16</v>
      </c>
      <c r="L6" s="141"/>
    </row>
    <row r="7" spans="1:46" ht="16.5" hidden="1" customHeight="1">
      <c r="B7" s="141"/>
      <c r="E7" s="145" t="str">
        <f>'Rekapitulace stavby'!K6</f>
        <v>Rekonstrukce měnírny Sad Boženy Němcové</v>
      </c>
      <c r="F7" s="146"/>
      <c r="G7" s="146"/>
      <c r="H7" s="146"/>
      <c r="L7" s="141"/>
    </row>
    <row r="8" spans="1:46" s="151" customFormat="1" ht="12" hidden="1" customHeight="1">
      <c r="A8" s="147"/>
      <c r="B8" s="148"/>
      <c r="C8" s="147"/>
      <c r="D8" s="144" t="s">
        <v>138</v>
      </c>
      <c r="E8" s="147"/>
      <c r="F8" s="147"/>
      <c r="G8" s="147"/>
      <c r="H8" s="147"/>
      <c r="I8" s="147"/>
      <c r="J8" s="147"/>
      <c r="K8" s="147"/>
      <c r="L8" s="150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</row>
    <row r="9" spans="1:46" s="151" customFormat="1" ht="16.5" hidden="1" customHeight="1">
      <c r="A9" s="147"/>
      <c r="B9" s="148"/>
      <c r="C9" s="147"/>
      <c r="D9" s="147"/>
      <c r="E9" s="152" t="s">
        <v>2057</v>
      </c>
      <c r="F9" s="149"/>
      <c r="G9" s="149"/>
      <c r="H9" s="149"/>
      <c r="I9" s="147"/>
      <c r="J9" s="147"/>
      <c r="K9" s="147"/>
      <c r="L9" s="150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</row>
    <row r="10" spans="1:46" s="151" customFormat="1" ht="11.25" hidden="1">
      <c r="A10" s="147"/>
      <c r="B10" s="148"/>
      <c r="C10" s="147"/>
      <c r="D10" s="147"/>
      <c r="E10" s="147"/>
      <c r="F10" s="147"/>
      <c r="G10" s="147"/>
      <c r="H10" s="147"/>
      <c r="I10" s="147"/>
      <c r="J10" s="147"/>
      <c r="K10" s="147"/>
      <c r="L10" s="150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</row>
    <row r="11" spans="1:46" s="151" customFormat="1" ht="12" hidden="1" customHeight="1">
      <c r="A11" s="147"/>
      <c r="B11" s="148"/>
      <c r="C11" s="147"/>
      <c r="D11" s="144" t="s">
        <v>18</v>
      </c>
      <c r="E11" s="147"/>
      <c r="F11" s="153" t="s">
        <v>1</v>
      </c>
      <c r="G11" s="147"/>
      <c r="H11" s="147"/>
      <c r="I11" s="144" t="s">
        <v>19</v>
      </c>
      <c r="J11" s="153" t="s">
        <v>1</v>
      </c>
      <c r="K11" s="147"/>
      <c r="L11" s="150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</row>
    <row r="12" spans="1:46" s="151" customFormat="1" ht="12" hidden="1" customHeight="1">
      <c r="A12" s="147"/>
      <c r="B12" s="148"/>
      <c r="C12" s="147"/>
      <c r="D12" s="144" t="s">
        <v>20</v>
      </c>
      <c r="E12" s="147"/>
      <c r="F12" s="153" t="s">
        <v>34</v>
      </c>
      <c r="G12" s="147"/>
      <c r="H12" s="147"/>
      <c r="I12" s="144" t="s">
        <v>22</v>
      </c>
      <c r="J12" s="154" t="str">
        <f>'Rekapitulace stavby'!AN8</f>
        <v>30. 6. 2020</v>
      </c>
      <c r="K12" s="147"/>
      <c r="L12" s="150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</row>
    <row r="13" spans="1:46" s="151" customFormat="1" ht="10.9" hidden="1" customHeight="1">
      <c r="A13" s="147"/>
      <c r="B13" s="148"/>
      <c r="C13" s="147"/>
      <c r="D13" s="147"/>
      <c r="E13" s="147"/>
      <c r="F13" s="147"/>
      <c r="G13" s="147"/>
      <c r="H13" s="147"/>
      <c r="I13" s="147"/>
      <c r="J13" s="147"/>
      <c r="K13" s="147"/>
      <c r="L13" s="150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</row>
    <row r="14" spans="1:46" s="151" customFormat="1" ht="12" hidden="1" customHeight="1">
      <c r="A14" s="147"/>
      <c r="B14" s="148"/>
      <c r="C14" s="147"/>
      <c r="D14" s="144" t="s">
        <v>24</v>
      </c>
      <c r="E14" s="147"/>
      <c r="F14" s="147"/>
      <c r="G14" s="147"/>
      <c r="H14" s="147"/>
      <c r="I14" s="144" t="s">
        <v>25</v>
      </c>
      <c r="J14" s="153" t="str">
        <f>IF('Rekapitulace stavby'!AN10="","",'Rekapitulace stavby'!AN10)</f>
        <v/>
      </c>
      <c r="K14" s="147"/>
      <c r="L14" s="150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</row>
    <row r="15" spans="1:46" s="151" customFormat="1" ht="18" hidden="1" customHeight="1">
      <c r="A15" s="147"/>
      <c r="B15" s="148"/>
      <c r="C15" s="147"/>
      <c r="D15" s="147"/>
      <c r="E15" s="153" t="str">
        <f>IF('Rekapitulace stavby'!E11="","",'Rekapitulace stavby'!E11)</f>
        <v>Dopravní podnik Ostrava a.s.</v>
      </c>
      <c r="F15" s="147"/>
      <c r="G15" s="147"/>
      <c r="H15" s="147"/>
      <c r="I15" s="144" t="s">
        <v>27</v>
      </c>
      <c r="J15" s="153" t="str">
        <f>IF('Rekapitulace stavby'!AN11="","",'Rekapitulace stavby'!AN11)</f>
        <v/>
      </c>
      <c r="K15" s="147"/>
      <c r="L15" s="150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</row>
    <row r="16" spans="1:46" s="151" customFormat="1" ht="6.95" hidden="1" customHeight="1">
      <c r="A16" s="147"/>
      <c r="B16" s="148"/>
      <c r="C16" s="147"/>
      <c r="D16" s="147"/>
      <c r="E16" s="147"/>
      <c r="F16" s="147"/>
      <c r="G16" s="147"/>
      <c r="H16" s="147"/>
      <c r="I16" s="147"/>
      <c r="J16" s="147"/>
      <c r="K16" s="147"/>
      <c r="L16" s="150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</row>
    <row r="17" spans="1:31" s="151" customFormat="1" ht="12" hidden="1" customHeight="1">
      <c r="A17" s="147"/>
      <c r="B17" s="148"/>
      <c r="C17" s="147"/>
      <c r="D17" s="144" t="s">
        <v>28</v>
      </c>
      <c r="E17" s="147"/>
      <c r="F17" s="147"/>
      <c r="G17" s="147"/>
      <c r="H17" s="147"/>
      <c r="I17" s="144" t="s">
        <v>25</v>
      </c>
      <c r="J17" s="155" t="str">
        <f>'Rekapitulace stavby'!AN13</f>
        <v>Vyplň údaj</v>
      </c>
      <c r="K17" s="147"/>
      <c r="L17" s="150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</row>
    <row r="18" spans="1:31" s="151" customFormat="1" ht="18" hidden="1" customHeight="1">
      <c r="A18" s="147"/>
      <c r="B18" s="148"/>
      <c r="C18" s="147"/>
      <c r="D18" s="147"/>
      <c r="E18" s="156" t="str">
        <f>'Rekapitulace stavby'!E14</f>
        <v>Vyplň údaj</v>
      </c>
      <c r="F18" s="157"/>
      <c r="G18" s="157"/>
      <c r="H18" s="157"/>
      <c r="I18" s="144" t="s">
        <v>27</v>
      </c>
      <c r="J18" s="155" t="str">
        <f>'Rekapitulace stavby'!AN14</f>
        <v>Vyplň údaj</v>
      </c>
      <c r="K18" s="147"/>
      <c r="L18" s="150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</row>
    <row r="19" spans="1:31" s="151" customFormat="1" ht="6.95" hidden="1" customHeight="1">
      <c r="A19" s="147"/>
      <c r="B19" s="148"/>
      <c r="C19" s="147"/>
      <c r="D19" s="147"/>
      <c r="E19" s="147"/>
      <c r="F19" s="147"/>
      <c r="G19" s="147"/>
      <c r="H19" s="147"/>
      <c r="I19" s="147"/>
      <c r="J19" s="147"/>
      <c r="K19" s="147"/>
      <c r="L19" s="150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</row>
    <row r="20" spans="1:31" s="151" customFormat="1" ht="12" hidden="1" customHeight="1">
      <c r="A20" s="147"/>
      <c r="B20" s="148"/>
      <c r="C20" s="147"/>
      <c r="D20" s="144" t="s">
        <v>30</v>
      </c>
      <c r="E20" s="147"/>
      <c r="F20" s="147"/>
      <c r="G20" s="147"/>
      <c r="H20" s="147"/>
      <c r="I20" s="144" t="s">
        <v>25</v>
      </c>
      <c r="J20" s="153" t="str">
        <f>IF('Rekapitulace stavby'!AN16="","",'Rekapitulace stavby'!AN16)</f>
        <v/>
      </c>
      <c r="K20" s="147"/>
      <c r="L20" s="150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</row>
    <row r="21" spans="1:31" s="151" customFormat="1" ht="18" hidden="1" customHeight="1">
      <c r="A21" s="147"/>
      <c r="B21" s="148"/>
      <c r="C21" s="147"/>
      <c r="D21" s="147"/>
      <c r="E21" s="153" t="str">
        <f>IF('Rekapitulace stavby'!E17="","",'Rekapitulace stavby'!E17)</f>
        <v>Ing. Jaromír Ferdian</v>
      </c>
      <c r="F21" s="147"/>
      <c r="G21" s="147"/>
      <c r="H21" s="147"/>
      <c r="I21" s="144" t="s">
        <v>27</v>
      </c>
      <c r="J21" s="153" t="str">
        <f>IF('Rekapitulace stavby'!AN17="","",'Rekapitulace stavby'!AN17)</f>
        <v/>
      </c>
      <c r="K21" s="147"/>
      <c r="L21" s="150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</row>
    <row r="22" spans="1:31" s="151" customFormat="1" ht="6.95" hidden="1" customHeight="1">
      <c r="A22" s="147"/>
      <c r="B22" s="148"/>
      <c r="C22" s="147"/>
      <c r="D22" s="147"/>
      <c r="E22" s="147"/>
      <c r="F22" s="147"/>
      <c r="G22" s="147"/>
      <c r="H22" s="147"/>
      <c r="I22" s="147"/>
      <c r="J22" s="147"/>
      <c r="K22" s="147"/>
      <c r="L22" s="150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</row>
    <row r="23" spans="1:31" s="151" customFormat="1" ht="12" hidden="1" customHeight="1">
      <c r="A23" s="147"/>
      <c r="B23" s="148"/>
      <c r="C23" s="147"/>
      <c r="D23" s="144" t="s">
        <v>33</v>
      </c>
      <c r="E23" s="147"/>
      <c r="F23" s="147"/>
      <c r="G23" s="147"/>
      <c r="H23" s="147"/>
      <c r="I23" s="144" t="s">
        <v>25</v>
      </c>
      <c r="J23" s="153" t="str">
        <f>IF('Rekapitulace stavby'!AN19="","",'Rekapitulace stavby'!AN19)</f>
        <v/>
      </c>
      <c r="K23" s="147"/>
      <c r="L23" s="150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</row>
    <row r="24" spans="1:31" s="151" customFormat="1" ht="18" hidden="1" customHeight="1">
      <c r="A24" s="147"/>
      <c r="B24" s="148"/>
      <c r="C24" s="147"/>
      <c r="D24" s="147"/>
      <c r="E24" s="153" t="str">
        <f>IF('Rekapitulace stavby'!E20="","",'Rekapitulace stavby'!E20)</f>
        <v xml:space="preserve"> </v>
      </c>
      <c r="F24" s="147"/>
      <c r="G24" s="147"/>
      <c r="H24" s="147"/>
      <c r="I24" s="144" t="s">
        <v>27</v>
      </c>
      <c r="J24" s="153" t="str">
        <f>IF('Rekapitulace stavby'!AN20="","",'Rekapitulace stavby'!AN20)</f>
        <v/>
      </c>
      <c r="K24" s="147"/>
      <c r="L24" s="150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</row>
    <row r="25" spans="1:31" s="151" customFormat="1" ht="6.95" hidden="1" customHeight="1">
      <c r="A25" s="147"/>
      <c r="B25" s="148"/>
      <c r="C25" s="147"/>
      <c r="D25" s="147"/>
      <c r="E25" s="147"/>
      <c r="F25" s="147"/>
      <c r="G25" s="147"/>
      <c r="H25" s="147"/>
      <c r="I25" s="147"/>
      <c r="J25" s="147"/>
      <c r="K25" s="147"/>
      <c r="L25" s="150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1" s="151" customFormat="1" ht="12" hidden="1" customHeight="1">
      <c r="A26" s="147"/>
      <c r="B26" s="148"/>
      <c r="C26" s="147"/>
      <c r="D26" s="144" t="s">
        <v>35</v>
      </c>
      <c r="E26" s="147"/>
      <c r="F26" s="147"/>
      <c r="G26" s="147"/>
      <c r="H26" s="147"/>
      <c r="I26" s="147"/>
      <c r="J26" s="147"/>
      <c r="K26" s="147"/>
      <c r="L26" s="150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</row>
    <row r="27" spans="1:31" s="162" customFormat="1" ht="16.5" hidden="1" customHeight="1">
      <c r="A27" s="158"/>
      <c r="B27" s="159"/>
      <c r="C27" s="158"/>
      <c r="D27" s="158"/>
      <c r="E27" s="160" t="s">
        <v>1</v>
      </c>
      <c r="F27" s="160"/>
      <c r="G27" s="160"/>
      <c r="H27" s="160"/>
      <c r="I27" s="158"/>
      <c r="J27" s="158"/>
      <c r="K27" s="158"/>
      <c r="L27" s="161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</row>
    <row r="28" spans="1:31" s="151" customFormat="1" ht="6.95" hidden="1" customHeight="1">
      <c r="A28" s="147"/>
      <c r="B28" s="148"/>
      <c r="C28" s="147"/>
      <c r="D28" s="147"/>
      <c r="E28" s="147"/>
      <c r="F28" s="147"/>
      <c r="G28" s="147"/>
      <c r="H28" s="147"/>
      <c r="I28" s="147"/>
      <c r="J28" s="147"/>
      <c r="K28" s="147"/>
      <c r="L28" s="150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</row>
    <row r="29" spans="1:31" s="151" customFormat="1" ht="6.95" hidden="1" customHeight="1">
      <c r="A29" s="147"/>
      <c r="B29" s="148"/>
      <c r="C29" s="147"/>
      <c r="D29" s="163"/>
      <c r="E29" s="163"/>
      <c r="F29" s="163"/>
      <c r="G29" s="163"/>
      <c r="H29" s="163"/>
      <c r="I29" s="163"/>
      <c r="J29" s="163"/>
      <c r="K29" s="163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pans="1:31" s="151" customFormat="1" ht="25.35" hidden="1" customHeight="1">
      <c r="A30" s="147"/>
      <c r="B30" s="148"/>
      <c r="C30" s="147"/>
      <c r="D30" s="164" t="s">
        <v>37</v>
      </c>
      <c r="E30" s="147"/>
      <c r="F30" s="147"/>
      <c r="G30" s="147"/>
      <c r="H30" s="147"/>
      <c r="I30" s="147"/>
      <c r="J30" s="165">
        <f>ROUND(J124, 2)</f>
        <v>0</v>
      </c>
      <c r="K30" s="147"/>
      <c r="L30" s="150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</row>
    <row r="31" spans="1:31" s="151" customFormat="1" ht="6.95" hidden="1" customHeight="1">
      <c r="A31" s="147"/>
      <c r="B31" s="148"/>
      <c r="C31" s="147"/>
      <c r="D31" s="163"/>
      <c r="E31" s="163"/>
      <c r="F31" s="163"/>
      <c r="G31" s="163"/>
      <c r="H31" s="163"/>
      <c r="I31" s="163"/>
      <c r="J31" s="163"/>
      <c r="K31" s="163"/>
      <c r="L31" s="150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</row>
    <row r="32" spans="1:31" s="151" customFormat="1" ht="14.45" hidden="1" customHeight="1">
      <c r="A32" s="147"/>
      <c r="B32" s="148"/>
      <c r="C32" s="147"/>
      <c r="D32" s="147"/>
      <c r="E32" s="147"/>
      <c r="F32" s="166" t="s">
        <v>39</v>
      </c>
      <c r="G32" s="147"/>
      <c r="H32" s="147"/>
      <c r="I32" s="166" t="s">
        <v>38</v>
      </c>
      <c r="J32" s="166" t="s">
        <v>40</v>
      </c>
      <c r="K32" s="147"/>
      <c r="L32" s="150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</row>
    <row r="33" spans="1:31" s="151" customFormat="1" ht="14.45" hidden="1" customHeight="1">
      <c r="A33" s="147"/>
      <c r="B33" s="148"/>
      <c r="C33" s="147"/>
      <c r="D33" s="167" t="s">
        <v>41</v>
      </c>
      <c r="E33" s="144" t="s">
        <v>42</v>
      </c>
      <c r="F33" s="168">
        <f>ROUND((SUM(BE124:BE191)),  2)</f>
        <v>0</v>
      </c>
      <c r="G33" s="147"/>
      <c r="H33" s="147"/>
      <c r="I33" s="169">
        <v>0.21</v>
      </c>
      <c r="J33" s="168">
        <f>ROUND(((SUM(BE124:BE191))*I33),  2)</f>
        <v>0</v>
      </c>
      <c r="K33" s="147"/>
      <c r="L33" s="150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</row>
    <row r="34" spans="1:31" s="151" customFormat="1" ht="14.45" hidden="1" customHeight="1">
      <c r="A34" s="147"/>
      <c r="B34" s="148"/>
      <c r="C34" s="147"/>
      <c r="D34" s="147"/>
      <c r="E34" s="144" t="s">
        <v>43</v>
      </c>
      <c r="F34" s="168">
        <f>ROUND((SUM(BF124:BF191)),  2)</f>
        <v>0</v>
      </c>
      <c r="G34" s="147"/>
      <c r="H34" s="147"/>
      <c r="I34" s="169">
        <v>0.15</v>
      </c>
      <c r="J34" s="168">
        <f>ROUND(((SUM(BF124:BF191))*I34),  2)</f>
        <v>0</v>
      </c>
      <c r="K34" s="147"/>
      <c r="L34" s="150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</row>
    <row r="35" spans="1:31" s="151" customFormat="1" ht="14.45" hidden="1" customHeight="1">
      <c r="A35" s="147"/>
      <c r="B35" s="148"/>
      <c r="C35" s="147"/>
      <c r="D35" s="147"/>
      <c r="E35" s="144" t="s">
        <v>44</v>
      </c>
      <c r="F35" s="168">
        <f>ROUND((SUM(BG124:BG191)),  2)</f>
        <v>0</v>
      </c>
      <c r="G35" s="147"/>
      <c r="H35" s="147"/>
      <c r="I35" s="169">
        <v>0.21</v>
      </c>
      <c r="J35" s="168">
        <f>0</f>
        <v>0</v>
      </c>
      <c r="K35" s="147"/>
      <c r="L35" s="150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</row>
    <row r="36" spans="1:31" s="151" customFormat="1" ht="14.45" hidden="1" customHeight="1">
      <c r="A36" s="147"/>
      <c r="B36" s="148"/>
      <c r="C36" s="147"/>
      <c r="D36" s="147"/>
      <c r="E36" s="144" t="s">
        <v>45</v>
      </c>
      <c r="F36" s="168">
        <f>ROUND((SUM(BH124:BH191)),  2)</f>
        <v>0</v>
      </c>
      <c r="G36" s="147"/>
      <c r="H36" s="147"/>
      <c r="I36" s="169">
        <v>0.15</v>
      </c>
      <c r="J36" s="168">
        <f>0</f>
        <v>0</v>
      </c>
      <c r="K36" s="147"/>
      <c r="L36" s="150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</row>
    <row r="37" spans="1:31" s="151" customFormat="1" ht="14.45" hidden="1" customHeight="1">
      <c r="A37" s="147"/>
      <c r="B37" s="148"/>
      <c r="C37" s="147"/>
      <c r="D37" s="147"/>
      <c r="E37" s="144" t="s">
        <v>46</v>
      </c>
      <c r="F37" s="168">
        <f>ROUND((SUM(BI124:BI191)),  2)</f>
        <v>0</v>
      </c>
      <c r="G37" s="147"/>
      <c r="H37" s="147"/>
      <c r="I37" s="169">
        <v>0</v>
      </c>
      <c r="J37" s="168">
        <f>0</f>
        <v>0</v>
      </c>
      <c r="K37" s="147"/>
      <c r="L37" s="150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</row>
    <row r="38" spans="1:31" s="151" customFormat="1" ht="6.95" hidden="1" customHeight="1">
      <c r="A38" s="147"/>
      <c r="B38" s="148"/>
      <c r="C38" s="147"/>
      <c r="D38" s="147"/>
      <c r="E38" s="147"/>
      <c r="F38" s="147"/>
      <c r="G38" s="147"/>
      <c r="H38" s="147"/>
      <c r="I38" s="147"/>
      <c r="J38" s="147"/>
      <c r="K38" s="147"/>
      <c r="L38" s="150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</row>
    <row r="39" spans="1:31" s="151" customFormat="1" ht="25.35" hidden="1" customHeight="1">
      <c r="A39" s="147"/>
      <c r="B39" s="148"/>
      <c r="C39" s="170"/>
      <c r="D39" s="171" t="s">
        <v>47</v>
      </c>
      <c r="E39" s="172"/>
      <c r="F39" s="172"/>
      <c r="G39" s="173" t="s">
        <v>48</v>
      </c>
      <c r="H39" s="174" t="s">
        <v>49</v>
      </c>
      <c r="I39" s="172"/>
      <c r="J39" s="175">
        <f>SUM(J30:J37)</f>
        <v>0</v>
      </c>
      <c r="K39" s="176"/>
      <c r="L39" s="150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</row>
    <row r="40" spans="1:31" s="151" customFormat="1" ht="14.45" hidden="1" customHeight="1">
      <c r="A40" s="147"/>
      <c r="B40" s="148"/>
      <c r="C40" s="147"/>
      <c r="D40" s="147"/>
      <c r="E40" s="147"/>
      <c r="F40" s="147"/>
      <c r="G40" s="147"/>
      <c r="H40" s="147"/>
      <c r="I40" s="147"/>
      <c r="J40" s="147"/>
      <c r="K40" s="147"/>
      <c r="L40" s="150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</row>
    <row r="41" spans="1:31" ht="14.45" hidden="1" customHeight="1">
      <c r="B41" s="141"/>
      <c r="L41" s="141"/>
    </row>
    <row r="42" spans="1:31" ht="14.45" hidden="1" customHeight="1">
      <c r="B42" s="141"/>
      <c r="L42" s="141"/>
    </row>
    <row r="43" spans="1:31" ht="14.45" hidden="1" customHeight="1">
      <c r="B43" s="141"/>
      <c r="L43" s="141"/>
    </row>
    <row r="44" spans="1:31" ht="14.45" hidden="1" customHeight="1">
      <c r="B44" s="141"/>
      <c r="L44" s="141"/>
    </row>
    <row r="45" spans="1:31" ht="14.45" hidden="1" customHeight="1">
      <c r="B45" s="141"/>
      <c r="L45" s="141"/>
    </row>
    <row r="46" spans="1:31" ht="14.45" hidden="1" customHeight="1">
      <c r="B46" s="141"/>
      <c r="L46" s="141"/>
    </row>
    <row r="47" spans="1:31" ht="14.45" hidden="1" customHeight="1">
      <c r="B47" s="141"/>
      <c r="L47" s="141"/>
    </row>
    <row r="48" spans="1:31" ht="14.45" hidden="1" customHeight="1">
      <c r="B48" s="141"/>
      <c r="L48" s="141"/>
    </row>
    <row r="49" spans="1:31" ht="14.45" hidden="1" customHeight="1">
      <c r="B49" s="141"/>
      <c r="L49" s="141"/>
    </row>
    <row r="50" spans="1:31" s="151" customFormat="1" ht="14.45" hidden="1" customHeight="1">
      <c r="B50" s="150"/>
      <c r="D50" s="177" t="s">
        <v>50</v>
      </c>
      <c r="E50" s="178"/>
      <c r="F50" s="178"/>
      <c r="G50" s="177" t="s">
        <v>51</v>
      </c>
      <c r="H50" s="178"/>
      <c r="I50" s="178"/>
      <c r="J50" s="178"/>
      <c r="K50" s="178"/>
      <c r="L50" s="150"/>
    </row>
    <row r="51" spans="1:31" ht="11.25" hidden="1">
      <c r="B51" s="141"/>
      <c r="L51" s="141"/>
    </row>
    <row r="52" spans="1:31" ht="11.25" hidden="1">
      <c r="B52" s="141"/>
      <c r="L52" s="141"/>
    </row>
    <row r="53" spans="1:31" ht="11.25" hidden="1">
      <c r="B53" s="141"/>
      <c r="L53" s="141"/>
    </row>
    <row r="54" spans="1:31" ht="11.25" hidden="1">
      <c r="B54" s="141"/>
      <c r="L54" s="141"/>
    </row>
    <row r="55" spans="1:31" ht="11.25" hidden="1">
      <c r="B55" s="141"/>
      <c r="L55" s="141"/>
    </row>
    <row r="56" spans="1:31" ht="11.25" hidden="1">
      <c r="B56" s="141"/>
      <c r="L56" s="141"/>
    </row>
    <row r="57" spans="1:31" ht="11.25" hidden="1">
      <c r="B57" s="141"/>
      <c r="L57" s="141"/>
    </row>
    <row r="58" spans="1:31" ht="11.25" hidden="1">
      <c r="B58" s="141"/>
      <c r="L58" s="141"/>
    </row>
    <row r="59" spans="1:31" ht="11.25" hidden="1">
      <c r="B59" s="141"/>
      <c r="L59" s="141"/>
    </row>
    <row r="60" spans="1:31" ht="11.25" hidden="1">
      <c r="B60" s="141"/>
      <c r="L60" s="141"/>
    </row>
    <row r="61" spans="1:31" s="151" customFormat="1" ht="12.75" hidden="1">
      <c r="A61" s="147"/>
      <c r="B61" s="148"/>
      <c r="C61" s="147"/>
      <c r="D61" s="179" t="s">
        <v>52</v>
      </c>
      <c r="E61" s="180"/>
      <c r="F61" s="181" t="s">
        <v>53</v>
      </c>
      <c r="G61" s="179" t="s">
        <v>52</v>
      </c>
      <c r="H61" s="180"/>
      <c r="I61" s="180"/>
      <c r="J61" s="182" t="s">
        <v>53</v>
      </c>
      <c r="K61" s="180"/>
      <c r="L61" s="150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</row>
    <row r="62" spans="1:31" ht="11.25" hidden="1">
      <c r="B62" s="141"/>
      <c r="L62" s="141"/>
    </row>
    <row r="63" spans="1:31" ht="11.25" hidden="1">
      <c r="B63" s="141"/>
      <c r="L63" s="141"/>
    </row>
    <row r="64" spans="1:31" ht="11.25" hidden="1">
      <c r="B64" s="141"/>
      <c r="L64" s="141"/>
    </row>
    <row r="65" spans="1:31" s="151" customFormat="1" ht="12.75" hidden="1">
      <c r="A65" s="147"/>
      <c r="B65" s="148"/>
      <c r="C65" s="147"/>
      <c r="D65" s="177" t="s">
        <v>54</v>
      </c>
      <c r="E65" s="183"/>
      <c r="F65" s="183"/>
      <c r="G65" s="177" t="s">
        <v>55</v>
      </c>
      <c r="H65" s="183"/>
      <c r="I65" s="183"/>
      <c r="J65" s="183"/>
      <c r="K65" s="183"/>
      <c r="L65" s="150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</row>
    <row r="66" spans="1:31" ht="11.25" hidden="1">
      <c r="B66" s="141"/>
      <c r="L66" s="141"/>
    </row>
    <row r="67" spans="1:31" ht="11.25" hidden="1">
      <c r="B67" s="141"/>
      <c r="L67" s="141"/>
    </row>
    <row r="68" spans="1:31" ht="11.25" hidden="1">
      <c r="B68" s="141"/>
      <c r="L68" s="141"/>
    </row>
    <row r="69" spans="1:31" ht="11.25" hidden="1">
      <c r="B69" s="141"/>
      <c r="L69" s="141"/>
    </row>
    <row r="70" spans="1:31" ht="11.25" hidden="1">
      <c r="B70" s="141"/>
      <c r="L70" s="141"/>
    </row>
    <row r="71" spans="1:31" ht="11.25" hidden="1">
      <c r="B71" s="141"/>
      <c r="L71" s="141"/>
    </row>
    <row r="72" spans="1:31" ht="11.25" hidden="1">
      <c r="B72" s="141"/>
      <c r="L72" s="141"/>
    </row>
    <row r="73" spans="1:31" ht="11.25" hidden="1">
      <c r="B73" s="141"/>
      <c r="L73" s="141"/>
    </row>
    <row r="74" spans="1:31" ht="11.25" hidden="1">
      <c r="B74" s="141"/>
      <c r="L74" s="141"/>
    </row>
    <row r="75" spans="1:31" ht="11.25" hidden="1">
      <c r="B75" s="141"/>
      <c r="L75" s="141"/>
    </row>
    <row r="76" spans="1:31" s="151" customFormat="1" ht="12.75" hidden="1">
      <c r="A76" s="147"/>
      <c r="B76" s="148"/>
      <c r="C76" s="147"/>
      <c r="D76" s="179" t="s">
        <v>52</v>
      </c>
      <c r="E76" s="180"/>
      <c r="F76" s="181" t="s">
        <v>53</v>
      </c>
      <c r="G76" s="179" t="s">
        <v>52</v>
      </c>
      <c r="H76" s="180"/>
      <c r="I76" s="180"/>
      <c r="J76" s="182" t="s">
        <v>53</v>
      </c>
      <c r="K76" s="180"/>
      <c r="L76" s="150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</row>
    <row r="77" spans="1:31" s="151" customFormat="1" ht="14.45" hidden="1" customHeight="1">
      <c r="A77" s="14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150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</row>
    <row r="78" spans="1:31" ht="11.25" hidden="1"/>
    <row r="79" spans="1:31" ht="11.25" hidden="1"/>
    <row r="80" spans="1:31" ht="11.25" hidden="1"/>
    <row r="81" spans="1:47" s="151" customFormat="1" ht="6.95" customHeight="1">
      <c r="A81" s="14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150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</row>
    <row r="82" spans="1:47" s="151" customFormat="1" ht="24.95" customHeight="1">
      <c r="A82" s="147"/>
      <c r="B82" s="148"/>
      <c r="C82" s="142" t="s">
        <v>142</v>
      </c>
      <c r="D82" s="147"/>
      <c r="E82" s="147"/>
      <c r="F82" s="147"/>
      <c r="G82" s="147"/>
      <c r="H82" s="147"/>
      <c r="I82" s="147"/>
      <c r="J82" s="147"/>
      <c r="K82" s="147"/>
      <c r="L82" s="150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47" s="151" customFormat="1" ht="6.95" customHeight="1">
      <c r="A83" s="147"/>
      <c r="B83" s="148"/>
      <c r="C83" s="147"/>
      <c r="D83" s="147"/>
      <c r="E83" s="147"/>
      <c r="F83" s="147"/>
      <c r="G83" s="147"/>
      <c r="H83" s="147"/>
      <c r="I83" s="147"/>
      <c r="J83" s="147"/>
      <c r="K83" s="147"/>
      <c r="L83" s="150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</row>
    <row r="84" spans="1:47" s="151" customFormat="1" ht="12" customHeight="1">
      <c r="A84" s="147"/>
      <c r="B84" s="148"/>
      <c r="C84" s="144" t="s">
        <v>16</v>
      </c>
      <c r="D84" s="147"/>
      <c r="E84" s="147"/>
      <c r="F84" s="147"/>
      <c r="G84" s="147"/>
      <c r="H84" s="147"/>
      <c r="I84" s="147"/>
      <c r="J84" s="147"/>
      <c r="K84" s="147"/>
      <c r="L84" s="150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</row>
    <row r="85" spans="1:47" s="151" customFormat="1" ht="16.5" customHeight="1">
      <c r="A85" s="147"/>
      <c r="B85" s="148"/>
      <c r="C85" s="147"/>
      <c r="D85" s="147"/>
      <c r="E85" s="145" t="str">
        <f>E7</f>
        <v>Rekonstrukce měnírny Sad Boženy Němcové</v>
      </c>
      <c r="F85" s="146"/>
      <c r="G85" s="146"/>
      <c r="H85" s="146"/>
      <c r="I85" s="147"/>
      <c r="J85" s="147"/>
      <c r="K85" s="147"/>
      <c r="L85" s="150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</row>
    <row r="86" spans="1:47" s="151" customFormat="1" ht="12" customHeight="1">
      <c r="A86" s="147"/>
      <c r="B86" s="148"/>
      <c r="C86" s="144" t="s">
        <v>138</v>
      </c>
      <c r="D86" s="147"/>
      <c r="E86" s="147"/>
      <c r="F86" s="147"/>
      <c r="G86" s="147"/>
      <c r="H86" s="147"/>
      <c r="I86" s="147"/>
      <c r="J86" s="147"/>
      <c r="K86" s="147"/>
      <c r="L86" s="150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</row>
    <row r="87" spans="1:47" s="151" customFormat="1" ht="16.5" customHeight="1">
      <c r="A87" s="147"/>
      <c r="B87" s="148"/>
      <c r="C87" s="147"/>
      <c r="D87" s="147"/>
      <c r="E87" s="152" t="str">
        <f>E9</f>
        <v>PS1 - Společná část</v>
      </c>
      <c r="F87" s="149"/>
      <c r="G87" s="149"/>
      <c r="H87" s="149"/>
      <c r="I87" s="147"/>
      <c r="J87" s="147"/>
      <c r="K87" s="147"/>
      <c r="L87" s="150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</row>
    <row r="88" spans="1:47" s="151" customFormat="1" ht="6.95" customHeight="1">
      <c r="A88" s="147"/>
      <c r="B88" s="148"/>
      <c r="C88" s="147"/>
      <c r="D88" s="147"/>
      <c r="E88" s="147"/>
      <c r="F88" s="147"/>
      <c r="G88" s="147"/>
      <c r="H88" s="147"/>
      <c r="I88" s="147"/>
      <c r="J88" s="147"/>
      <c r="K88" s="147"/>
      <c r="L88" s="150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</row>
    <row r="89" spans="1:47" s="151" customFormat="1" ht="12" customHeight="1">
      <c r="A89" s="147"/>
      <c r="B89" s="148"/>
      <c r="C89" s="144" t="s">
        <v>20</v>
      </c>
      <c r="D89" s="147"/>
      <c r="E89" s="147"/>
      <c r="F89" s="153" t="str">
        <f>F12</f>
        <v xml:space="preserve"> </v>
      </c>
      <c r="G89" s="147"/>
      <c r="H89" s="147"/>
      <c r="I89" s="144" t="s">
        <v>22</v>
      </c>
      <c r="J89" s="154" t="str">
        <f>IF(J12="","",J12)</f>
        <v>30. 6. 2020</v>
      </c>
      <c r="K89" s="147"/>
      <c r="L89" s="150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</row>
    <row r="90" spans="1:47" s="151" customFormat="1" ht="6.95" customHeight="1">
      <c r="A90" s="147"/>
      <c r="B90" s="148"/>
      <c r="C90" s="147"/>
      <c r="D90" s="147"/>
      <c r="E90" s="147"/>
      <c r="F90" s="147"/>
      <c r="G90" s="147"/>
      <c r="H90" s="147"/>
      <c r="I90" s="147"/>
      <c r="J90" s="147"/>
      <c r="K90" s="147"/>
      <c r="L90" s="150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</row>
    <row r="91" spans="1:47" s="151" customFormat="1" ht="15.2" customHeight="1">
      <c r="A91" s="147"/>
      <c r="B91" s="148"/>
      <c r="C91" s="144" t="s">
        <v>24</v>
      </c>
      <c r="D91" s="147"/>
      <c r="E91" s="147"/>
      <c r="F91" s="153" t="str">
        <f>E15</f>
        <v>Dopravní podnik Ostrava a.s.</v>
      </c>
      <c r="G91" s="147"/>
      <c r="H91" s="147"/>
      <c r="I91" s="144" t="s">
        <v>30</v>
      </c>
      <c r="J91" s="188" t="str">
        <f>E21</f>
        <v>Ing. Jaromír Ferdian</v>
      </c>
      <c r="K91" s="147"/>
      <c r="L91" s="150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</row>
    <row r="92" spans="1:47" s="151" customFormat="1" ht="15.2" customHeight="1">
      <c r="A92" s="147"/>
      <c r="B92" s="148"/>
      <c r="C92" s="144" t="s">
        <v>28</v>
      </c>
      <c r="D92" s="147"/>
      <c r="E92" s="147"/>
      <c r="F92" s="262" t="str">
        <f>IF(E18="","",E18)</f>
        <v>Vyplň údaj</v>
      </c>
      <c r="G92" s="147"/>
      <c r="H92" s="147"/>
      <c r="I92" s="144" t="s">
        <v>33</v>
      </c>
      <c r="J92" s="263" t="str">
        <f>E24</f>
        <v xml:space="preserve"> </v>
      </c>
      <c r="K92" s="147"/>
      <c r="L92" s="150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</row>
    <row r="93" spans="1:47" s="151" customFormat="1" ht="10.35" customHeight="1">
      <c r="A93" s="147"/>
      <c r="B93" s="148"/>
      <c r="C93" s="147"/>
      <c r="D93" s="147"/>
      <c r="E93" s="147"/>
      <c r="F93" s="147"/>
      <c r="G93" s="147"/>
      <c r="H93" s="147"/>
      <c r="I93" s="147"/>
      <c r="J93" s="147"/>
      <c r="K93" s="147"/>
      <c r="L93" s="150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</row>
    <row r="94" spans="1:47" s="151" customFormat="1" ht="29.25" customHeight="1">
      <c r="A94" s="147"/>
      <c r="B94" s="148"/>
      <c r="C94" s="189" t="s">
        <v>143</v>
      </c>
      <c r="D94" s="170"/>
      <c r="E94" s="170"/>
      <c r="F94" s="170"/>
      <c r="G94" s="170"/>
      <c r="H94" s="170"/>
      <c r="I94" s="170"/>
      <c r="J94" s="190" t="s">
        <v>144</v>
      </c>
      <c r="K94" s="170"/>
      <c r="L94" s="150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</row>
    <row r="95" spans="1:47" s="151" customFormat="1" ht="10.35" customHeight="1">
      <c r="A95" s="147"/>
      <c r="B95" s="148"/>
      <c r="C95" s="147"/>
      <c r="D95" s="147"/>
      <c r="E95" s="147"/>
      <c r="F95" s="147"/>
      <c r="G95" s="147"/>
      <c r="H95" s="147"/>
      <c r="I95" s="147"/>
      <c r="J95" s="147"/>
      <c r="K95" s="147"/>
      <c r="L95" s="150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</row>
    <row r="96" spans="1:47" s="151" customFormat="1" ht="22.9" customHeight="1">
      <c r="A96" s="147"/>
      <c r="B96" s="148"/>
      <c r="C96" s="191" t="s">
        <v>145</v>
      </c>
      <c r="D96" s="147"/>
      <c r="E96" s="147"/>
      <c r="F96" s="147"/>
      <c r="G96" s="147"/>
      <c r="H96" s="147"/>
      <c r="I96" s="147"/>
      <c r="J96" s="165">
        <f>J124</f>
        <v>0</v>
      </c>
      <c r="K96" s="147"/>
      <c r="L96" s="150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U96" s="138" t="s">
        <v>146</v>
      </c>
    </row>
    <row r="97" spans="1:31" s="192" customFormat="1" ht="24.95" customHeight="1">
      <c r="B97" s="193"/>
      <c r="D97" s="194" t="s">
        <v>2058</v>
      </c>
      <c r="E97" s="195"/>
      <c r="F97" s="195"/>
      <c r="G97" s="195"/>
      <c r="H97" s="195"/>
      <c r="I97" s="195"/>
      <c r="J97" s="196">
        <f>J125</f>
        <v>0</v>
      </c>
      <c r="L97" s="193"/>
    </row>
    <row r="98" spans="1:31" s="192" customFormat="1" ht="24.95" customHeight="1">
      <c r="B98" s="193"/>
      <c r="D98" s="194" t="s">
        <v>2059</v>
      </c>
      <c r="E98" s="195"/>
      <c r="F98" s="195"/>
      <c r="G98" s="195"/>
      <c r="H98" s="195"/>
      <c r="I98" s="195"/>
      <c r="J98" s="196">
        <f>J130</f>
        <v>0</v>
      </c>
      <c r="L98" s="193"/>
    </row>
    <row r="99" spans="1:31" s="192" customFormat="1" ht="24.95" customHeight="1">
      <c r="B99" s="193"/>
      <c r="D99" s="194" t="s">
        <v>2060</v>
      </c>
      <c r="E99" s="195"/>
      <c r="F99" s="195"/>
      <c r="G99" s="195"/>
      <c r="H99" s="195"/>
      <c r="I99" s="195"/>
      <c r="J99" s="196">
        <f>J134</f>
        <v>0</v>
      </c>
      <c r="L99" s="193"/>
    </row>
    <row r="100" spans="1:31" s="192" customFormat="1" ht="24.95" customHeight="1">
      <c r="B100" s="193"/>
      <c r="D100" s="194" t="s">
        <v>2061</v>
      </c>
      <c r="E100" s="195"/>
      <c r="F100" s="195"/>
      <c r="G100" s="195"/>
      <c r="H100" s="195"/>
      <c r="I100" s="195"/>
      <c r="J100" s="196">
        <f>J152</f>
        <v>0</v>
      </c>
      <c r="L100" s="193"/>
    </row>
    <row r="101" spans="1:31" s="192" customFormat="1" ht="24.95" customHeight="1">
      <c r="B101" s="193"/>
      <c r="D101" s="194" t="s">
        <v>2062</v>
      </c>
      <c r="E101" s="195"/>
      <c r="F101" s="195"/>
      <c r="G101" s="195"/>
      <c r="H101" s="195"/>
      <c r="I101" s="195"/>
      <c r="J101" s="196">
        <f>J160</f>
        <v>0</v>
      </c>
      <c r="L101" s="193"/>
    </row>
    <row r="102" spans="1:31" s="192" customFormat="1" ht="24.95" customHeight="1">
      <c r="B102" s="193"/>
      <c r="D102" s="194" t="s">
        <v>2063</v>
      </c>
      <c r="E102" s="195"/>
      <c r="F102" s="195"/>
      <c r="G102" s="195"/>
      <c r="H102" s="195"/>
      <c r="I102" s="195"/>
      <c r="J102" s="196">
        <f>J171</f>
        <v>0</v>
      </c>
      <c r="L102" s="193"/>
    </row>
    <row r="103" spans="1:31" s="192" customFormat="1" ht="24.95" customHeight="1">
      <c r="B103" s="193"/>
      <c r="D103" s="194" t="s">
        <v>2064</v>
      </c>
      <c r="E103" s="195"/>
      <c r="F103" s="195"/>
      <c r="G103" s="195"/>
      <c r="H103" s="195"/>
      <c r="I103" s="195"/>
      <c r="J103" s="196">
        <f>J179</f>
        <v>0</v>
      </c>
      <c r="L103" s="193"/>
    </row>
    <row r="104" spans="1:31" s="192" customFormat="1" ht="24.95" customHeight="1">
      <c r="B104" s="193"/>
      <c r="D104" s="194" t="s">
        <v>2065</v>
      </c>
      <c r="E104" s="195"/>
      <c r="F104" s="195"/>
      <c r="G104" s="195"/>
      <c r="H104" s="195"/>
      <c r="I104" s="195"/>
      <c r="J104" s="196">
        <f>J185</f>
        <v>0</v>
      </c>
      <c r="L104" s="193"/>
    </row>
    <row r="105" spans="1:31" s="151" customFormat="1" ht="21.75" customHeight="1">
      <c r="A105" s="147"/>
      <c r="B105" s="148"/>
      <c r="C105" s="147"/>
      <c r="D105" s="147"/>
      <c r="E105" s="147"/>
      <c r="F105" s="147"/>
      <c r="G105" s="147"/>
      <c r="H105" s="147"/>
      <c r="I105" s="147"/>
      <c r="J105" s="147"/>
      <c r="K105" s="147"/>
      <c r="L105" s="150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</row>
    <row r="106" spans="1:31" s="151" customFormat="1" ht="6.95" customHeight="1">
      <c r="A106" s="147"/>
      <c r="B106" s="184"/>
      <c r="C106" s="185"/>
      <c r="D106" s="185"/>
      <c r="E106" s="185"/>
      <c r="F106" s="185"/>
      <c r="G106" s="185"/>
      <c r="H106" s="185"/>
      <c r="I106" s="185"/>
      <c r="J106" s="185"/>
      <c r="K106" s="185"/>
      <c r="L106" s="150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</row>
    <row r="110" spans="1:31" s="151" customFormat="1" ht="6.95" customHeight="1">
      <c r="A110" s="147"/>
      <c r="B110" s="186"/>
      <c r="C110" s="187"/>
      <c r="D110" s="187"/>
      <c r="E110" s="187"/>
      <c r="F110" s="187"/>
      <c r="G110" s="187"/>
      <c r="H110" s="187"/>
      <c r="I110" s="187"/>
      <c r="J110" s="187"/>
      <c r="K110" s="187"/>
      <c r="L110" s="150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</row>
    <row r="111" spans="1:31" s="151" customFormat="1" ht="24.95" customHeight="1">
      <c r="A111" s="147"/>
      <c r="B111" s="148"/>
      <c r="C111" s="142" t="s">
        <v>172</v>
      </c>
      <c r="D111" s="147"/>
      <c r="E111" s="147"/>
      <c r="F111" s="147"/>
      <c r="G111" s="147"/>
      <c r="H111" s="147"/>
      <c r="I111" s="147"/>
      <c r="J111" s="147"/>
      <c r="K111" s="147"/>
      <c r="L111" s="150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</row>
    <row r="112" spans="1:31" s="151" customFormat="1" ht="6.95" customHeight="1">
      <c r="A112" s="147"/>
      <c r="B112" s="148"/>
      <c r="C112" s="147"/>
      <c r="D112" s="147"/>
      <c r="E112" s="147"/>
      <c r="F112" s="147"/>
      <c r="G112" s="147"/>
      <c r="H112" s="147"/>
      <c r="I112" s="147"/>
      <c r="J112" s="147"/>
      <c r="K112" s="147"/>
      <c r="L112" s="150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</row>
    <row r="113" spans="1:65" s="151" customFormat="1" ht="12" customHeight="1">
      <c r="A113" s="147"/>
      <c r="B113" s="148"/>
      <c r="C113" s="144" t="s">
        <v>16</v>
      </c>
      <c r="D113" s="147"/>
      <c r="E113" s="147"/>
      <c r="F113" s="147"/>
      <c r="G113" s="147"/>
      <c r="H113" s="147"/>
      <c r="I113" s="147"/>
      <c r="J113" s="147"/>
      <c r="K113" s="147"/>
      <c r="L113" s="150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</row>
    <row r="114" spans="1:65" s="151" customFormat="1" ht="16.5" customHeight="1">
      <c r="A114" s="147"/>
      <c r="B114" s="148"/>
      <c r="C114" s="147"/>
      <c r="D114" s="147"/>
      <c r="E114" s="145" t="str">
        <f>E7</f>
        <v>Rekonstrukce měnírny Sad Boženy Němcové</v>
      </c>
      <c r="F114" s="146"/>
      <c r="G114" s="146"/>
      <c r="H114" s="146"/>
      <c r="I114" s="147"/>
      <c r="J114" s="147"/>
      <c r="K114" s="147"/>
      <c r="L114" s="150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</row>
    <row r="115" spans="1:65" s="151" customFormat="1" ht="12" customHeight="1">
      <c r="A115" s="147"/>
      <c r="B115" s="148"/>
      <c r="C115" s="144" t="s">
        <v>138</v>
      </c>
      <c r="D115" s="147"/>
      <c r="E115" s="147"/>
      <c r="F115" s="147"/>
      <c r="G115" s="147"/>
      <c r="H115" s="147"/>
      <c r="I115" s="147"/>
      <c r="J115" s="147"/>
      <c r="K115" s="147"/>
      <c r="L115" s="150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</row>
    <row r="116" spans="1:65" s="151" customFormat="1" ht="16.5" customHeight="1">
      <c r="A116" s="147"/>
      <c r="B116" s="148"/>
      <c r="C116" s="147"/>
      <c r="D116" s="147"/>
      <c r="E116" s="152" t="str">
        <f>E9</f>
        <v>PS1 - Společná část</v>
      </c>
      <c r="F116" s="149"/>
      <c r="G116" s="149"/>
      <c r="H116" s="149"/>
      <c r="I116" s="147"/>
      <c r="J116" s="147"/>
      <c r="K116" s="147"/>
      <c r="L116" s="150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</row>
    <row r="117" spans="1:65" s="151" customFormat="1" ht="6.95" customHeight="1">
      <c r="A117" s="147"/>
      <c r="B117" s="148"/>
      <c r="C117" s="147"/>
      <c r="D117" s="147"/>
      <c r="E117" s="147"/>
      <c r="F117" s="147"/>
      <c r="G117" s="147"/>
      <c r="H117" s="147"/>
      <c r="I117" s="147"/>
      <c r="J117" s="147"/>
      <c r="K117" s="147"/>
      <c r="L117" s="150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</row>
    <row r="118" spans="1:65" s="151" customFormat="1" ht="12" customHeight="1">
      <c r="A118" s="147"/>
      <c r="B118" s="148"/>
      <c r="C118" s="144" t="s">
        <v>20</v>
      </c>
      <c r="D118" s="147"/>
      <c r="E118" s="147"/>
      <c r="F118" s="153" t="str">
        <f>F12</f>
        <v xml:space="preserve"> </v>
      </c>
      <c r="G118" s="147"/>
      <c r="H118" s="147"/>
      <c r="I118" s="144" t="s">
        <v>22</v>
      </c>
      <c r="J118" s="154" t="str">
        <f>IF(J12="","",J12)</f>
        <v>30. 6. 2020</v>
      </c>
      <c r="K118" s="147"/>
      <c r="L118" s="150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</row>
    <row r="119" spans="1:65" s="151" customFormat="1" ht="6.95" customHeight="1">
      <c r="A119" s="147"/>
      <c r="B119" s="148"/>
      <c r="C119" s="147"/>
      <c r="D119" s="147"/>
      <c r="E119" s="147"/>
      <c r="F119" s="147"/>
      <c r="G119" s="147"/>
      <c r="H119" s="147"/>
      <c r="I119" s="147"/>
      <c r="J119" s="147"/>
      <c r="K119" s="147"/>
      <c r="L119" s="150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</row>
    <row r="120" spans="1:65" s="151" customFormat="1" ht="15.2" customHeight="1">
      <c r="A120" s="147"/>
      <c r="B120" s="148"/>
      <c r="C120" s="144" t="s">
        <v>24</v>
      </c>
      <c r="D120" s="147"/>
      <c r="E120" s="147"/>
      <c r="F120" s="153" t="str">
        <f>E15</f>
        <v>Dopravní podnik Ostrava a.s.</v>
      </c>
      <c r="G120" s="147"/>
      <c r="H120" s="147"/>
      <c r="I120" s="144" t="s">
        <v>30</v>
      </c>
      <c r="J120" s="188" t="str">
        <f>E21</f>
        <v>Ing. Jaromír Ferdian</v>
      </c>
      <c r="K120" s="147"/>
      <c r="L120" s="150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</row>
    <row r="121" spans="1:65" s="151" customFormat="1" ht="15.2" customHeight="1">
      <c r="A121" s="147"/>
      <c r="B121" s="148"/>
      <c r="C121" s="144" t="s">
        <v>28</v>
      </c>
      <c r="D121" s="147"/>
      <c r="E121" s="147"/>
      <c r="F121" s="262" t="str">
        <f>IF(E18="","",E18)</f>
        <v>Vyplň údaj</v>
      </c>
      <c r="G121" s="147"/>
      <c r="H121" s="147"/>
      <c r="I121" s="144" t="s">
        <v>33</v>
      </c>
      <c r="J121" s="263" t="str">
        <f>E24</f>
        <v xml:space="preserve"> </v>
      </c>
      <c r="K121" s="147"/>
      <c r="L121" s="150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pans="1:65" s="151" customFormat="1" ht="10.35" customHeight="1">
      <c r="A122" s="147"/>
      <c r="B122" s="148"/>
      <c r="C122" s="147"/>
      <c r="D122" s="147"/>
      <c r="E122" s="147"/>
      <c r="F122" s="147"/>
      <c r="G122" s="147"/>
      <c r="H122" s="147"/>
      <c r="I122" s="147"/>
      <c r="J122" s="147"/>
      <c r="K122" s="147"/>
      <c r="L122" s="150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</row>
    <row r="123" spans="1:65" s="212" customFormat="1" ht="29.25" customHeight="1">
      <c r="A123" s="202"/>
      <c r="B123" s="203"/>
      <c r="C123" s="204" t="s">
        <v>173</v>
      </c>
      <c r="D123" s="205" t="s">
        <v>62</v>
      </c>
      <c r="E123" s="205" t="s">
        <v>58</v>
      </c>
      <c r="F123" s="205" t="s">
        <v>59</v>
      </c>
      <c r="G123" s="205" t="s">
        <v>174</v>
      </c>
      <c r="H123" s="205" t="s">
        <v>175</v>
      </c>
      <c r="I123" s="205" t="s">
        <v>176</v>
      </c>
      <c r="J123" s="206" t="s">
        <v>144</v>
      </c>
      <c r="K123" s="207" t="s">
        <v>177</v>
      </c>
      <c r="L123" s="208"/>
      <c r="M123" s="209" t="s">
        <v>1</v>
      </c>
      <c r="N123" s="210" t="s">
        <v>41</v>
      </c>
      <c r="O123" s="210" t="s">
        <v>178</v>
      </c>
      <c r="P123" s="210" t="s">
        <v>179</v>
      </c>
      <c r="Q123" s="210" t="s">
        <v>180</v>
      </c>
      <c r="R123" s="210" t="s">
        <v>181</v>
      </c>
      <c r="S123" s="210" t="s">
        <v>182</v>
      </c>
      <c r="T123" s="211" t="s">
        <v>183</v>
      </c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</row>
    <row r="124" spans="1:65" s="151" customFormat="1" ht="22.9" customHeight="1">
      <c r="A124" s="147"/>
      <c r="B124" s="148"/>
      <c r="C124" s="213" t="s">
        <v>184</v>
      </c>
      <c r="D124" s="147"/>
      <c r="E124" s="147"/>
      <c r="F124" s="147"/>
      <c r="G124" s="147"/>
      <c r="H124" s="147"/>
      <c r="I124" s="147"/>
      <c r="J124" s="214">
        <f>BK124</f>
        <v>0</v>
      </c>
      <c r="K124" s="147"/>
      <c r="L124" s="148"/>
      <c r="M124" s="215"/>
      <c r="N124" s="216"/>
      <c r="O124" s="163"/>
      <c r="P124" s="217">
        <f>P125+P130+P134+P152+P160+P171+P179+P185</f>
        <v>0</v>
      </c>
      <c r="Q124" s="163"/>
      <c r="R124" s="217">
        <f>R125+R130+R134+R152+R160+R171+R179+R185</f>
        <v>0</v>
      </c>
      <c r="S124" s="163"/>
      <c r="T124" s="218">
        <f>T125+T130+T134+T152+T160+T171+T179+T185</f>
        <v>0</v>
      </c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T124" s="138" t="s">
        <v>76</v>
      </c>
      <c r="AU124" s="138" t="s">
        <v>146</v>
      </c>
      <c r="BK124" s="219">
        <f>BK125+BK130+BK134+BK152+BK160+BK171+BK179+BK185</f>
        <v>0</v>
      </c>
    </row>
    <row r="125" spans="1:65" s="220" customFormat="1" ht="25.9" customHeight="1">
      <c r="B125" s="221"/>
      <c r="D125" s="222" t="s">
        <v>76</v>
      </c>
      <c r="E125" s="223" t="s">
        <v>2066</v>
      </c>
      <c r="F125" s="223" t="s">
        <v>2067</v>
      </c>
      <c r="J125" s="224">
        <f>BK125</f>
        <v>0</v>
      </c>
      <c r="L125" s="221"/>
      <c r="M125" s="225"/>
      <c r="N125" s="226"/>
      <c r="O125" s="226"/>
      <c r="P125" s="227">
        <f>SUM(P126:P129)</f>
        <v>0</v>
      </c>
      <c r="Q125" s="226"/>
      <c r="R125" s="227">
        <f>SUM(R126:R129)</f>
        <v>0</v>
      </c>
      <c r="S125" s="226"/>
      <c r="T125" s="228">
        <f>SUM(T126:T129)</f>
        <v>0</v>
      </c>
      <c r="AR125" s="222" t="s">
        <v>84</v>
      </c>
      <c r="AT125" s="229" t="s">
        <v>76</v>
      </c>
      <c r="AU125" s="229" t="s">
        <v>77</v>
      </c>
      <c r="AY125" s="222" t="s">
        <v>187</v>
      </c>
      <c r="BK125" s="230">
        <f>SUM(BK126:BK129)</f>
        <v>0</v>
      </c>
    </row>
    <row r="126" spans="1:65" s="151" customFormat="1" ht="33" customHeight="1">
      <c r="A126" s="147"/>
      <c r="B126" s="148"/>
      <c r="C126" s="233" t="s">
        <v>77</v>
      </c>
      <c r="D126" s="233" t="s">
        <v>189</v>
      </c>
      <c r="E126" s="234" t="s">
        <v>2068</v>
      </c>
      <c r="F126" s="235" t="s">
        <v>2069</v>
      </c>
      <c r="G126" s="236" t="s">
        <v>2070</v>
      </c>
      <c r="H126" s="237">
        <v>1</v>
      </c>
      <c r="I126" s="88"/>
      <c r="J126" s="238">
        <f>ROUND(I126*H126,2)</f>
        <v>0</v>
      </c>
      <c r="K126" s="239"/>
      <c r="L126" s="148"/>
      <c r="M126" s="240" t="s">
        <v>1</v>
      </c>
      <c r="N126" s="241" t="s">
        <v>42</v>
      </c>
      <c r="O126" s="242"/>
      <c r="P126" s="243">
        <f>O126*H126</f>
        <v>0</v>
      </c>
      <c r="Q126" s="243">
        <v>0</v>
      </c>
      <c r="R126" s="243">
        <f>Q126*H126</f>
        <v>0</v>
      </c>
      <c r="S126" s="243">
        <v>0</v>
      </c>
      <c r="T126" s="244">
        <f>S126*H126</f>
        <v>0</v>
      </c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R126" s="245" t="s">
        <v>193</v>
      </c>
      <c r="AT126" s="245" t="s">
        <v>189</v>
      </c>
      <c r="AU126" s="245" t="s">
        <v>84</v>
      </c>
      <c r="AY126" s="138" t="s">
        <v>187</v>
      </c>
      <c r="BE126" s="246">
        <f>IF(N126="základní",J126,0)</f>
        <v>0</v>
      </c>
      <c r="BF126" s="246">
        <f>IF(N126="snížená",J126,0)</f>
        <v>0</v>
      </c>
      <c r="BG126" s="246">
        <f>IF(N126="zákl. přenesená",J126,0)</f>
        <v>0</v>
      </c>
      <c r="BH126" s="246">
        <f>IF(N126="sníž. přenesená",J126,0)</f>
        <v>0</v>
      </c>
      <c r="BI126" s="246">
        <f>IF(N126="nulová",J126,0)</f>
        <v>0</v>
      </c>
      <c r="BJ126" s="138" t="s">
        <v>84</v>
      </c>
      <c r="BK126" s="246">
        <f>ROUND(I126*H126,2)</f>
        <v>0</v>
      </c>
      <c r="BL126" s="138" t="s">
        <v>193</v>
      </c>
      <c r="BM126" s="245" t="s">
        <v>86</v>
      </c>
    </row>
    <row r="127" spans="1:65" s="151" customFormat="1" ht="16.5" customHeight="1">
      <c r="A127" s="147"/>
      <c r="B127" s="148"/>
      <c r="C127" s="233" t="s">
        <v>77</v>
      </c>
      <c r="D127" s="233" t="s">
        <v>189</v>
      </c>
      <c r="E127" s="234" t="s">
        <v>2071</v>
      </c>
      <c r="F127" s="235" t="s">
        <v>2072</v>
      </c>
      <c r="G127" s="236" t="s">
        <v>296</v>
      </c>
      <c r="H127" s="237">
        <v>45</v>
      </c>
      <c r="I127" s="88"/>
      <c r="J127" s="238">
        <f>ROUND(I127*H127,2)</f>
        <v>0</v>
      </c>
      <c r="K127" s="239"/>
      <c r="L127" s="148"/>
      <c r="M127" s="240" t="s">
        <v>1</v>
      </c>
      <c r="N127" s="241" t="s">
        <v>42</v>
      </c>
      <c r="O127" s="242"/>
      <c r="P127" s="243">
        <f>O127*H127</f>
        <v>0</v>
      </c>
      <c r="Q127" s="243">
        <v>0</v>
      </c>
      <c r="R127" s="243">
        <f>Q127*H127</f>
        <v>0</v>
      </c>
      <c r="S127" s="243">
        <v>0</v>
      </c>
      <c r="T127" s="244">
        <f>S127*H127</f>
        <v>0</v>
      </c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R127" s="245" t="s">
        <v>193</v>
      </c>
      <c r="AT127" s="245" t="s">
        <v>189</v>
      </c>
      <c r="AU127" s="245" t="s">
        <v>84</v>
      </c>
      <c r="AY127" s="138" t="s">
        <v>187</v>
      </c>
      <c r="BE127" s="246">
        <f>IF(N127="základní",J127,0)</f>
        <v>0</v>
      </c>
      <c r="BF127" s="246">
        <f>IF(N127="snížená",J127,0)</f>
        <v>0</v>
      </c>
      <c r="BG127" s="246">
        <f>IF(N127="zákl. přenesená",J127,0)</f>
        <v>0</v>
      </c>
      <c r="BH127" s="246">
        <f>IF(N127="sníž. přenesená",J127,0)</f>
        <v>0</v>
      </c>
      <c r="BI127" s="246">
        <f>IF(N127="nulová",J127,0)</f>
        <v>0</v>
      </c>
      <c r="BJ127" s="138" t="s">
        <v>84</v>
      </c>
      <c r="BK127" s="246">
        <f>ROUND(I127*H127,2)</f>
        <v>0</v>
      </c>
      <c r="BL127" s="138" t="s">
        <v>193</v>
      </c>
      <c r="BM127" s="245" t="s">
        <v>193</v>
      </c>
    </row>
    <row r="128" spans="1:65" s="151" customFormat="1" ht="44.25" customHeight="1">
      <c r="A128" s="147"/>
      <c r="B128" s="148"/>
      <c r="C128" s="233" t="s">
        <v>77</v>
      </c>
      <c r="D128" s="233" t="s">
        <v>189</v>
      </c>
      <c r="E128" s="234" t="s">
        <v>2073</v>
      </c>
      <c r="F128" s="235" t="s">
        <v>2074</v>
      </c>
      <c r="G128" s="236" t="s">
        <v>2070</v>
      </c>
      <c r="H128" s="237">
        <v>6</v>
      </c>
      <c r="I128" s="88"/>
      <c r="J128" s="238">
        <f>ROUND(I128*H128,2)</f>
        <v>0</v>
      </c>
      <c r="K128" s="239"/>
      <c r="L128" s="148"/>
      <c r="M128" s="240" t="s">
        <v>1</v>
      </c>
      <c r="N128" s="241" t="s">
        <v>42</v>
      </c>
      <c r="O128" s="242"/>
      <c r="P128" s="243">
        <f>O128*H128</f>
        <v>0</v>
      </c>
      <c r="Q128" s="243">
        <v>0</v>
      </c>
      <c r="R128" s="243">
        <f>Q128*H128</f>
        <v>0</v>
      </c>
      <c r="S128" s="243">
        <v>0</v>
      </c>
      <c r="T128" s="244">
        <f>S128*H128</f>
        <v>0</v>
      </c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R128" s="245" t="s">
        <v>193</v>
      </c>
      <c r="AT128" s="245" t="s">
        <v>189</v>
      </c>
      <c r="AU128" s="245" t="s">
        <v>84</v>
      </c>
      <c r="AY128" s="138" t="s">
        <v>187</v>
      </c>
      <c r="BE128" s="246">
        <f>IF(N128="základní",J128,0)</f>
        <v>0</v>
      </c>
      <c r="BF128" s="246">
        <f>IF(N128="snížená",J128,0)</f>
        <v>0</v>
      </c>
      <c r="BG128" s="246">
        <f>IF(N128="zákl. přenesená",J128,0)</f>
        <v>0</v>
      </c>
      <c r="BH128" s="246">
        <f>IF(N128="sníž. přenesená",J128,0)</f>
        <v>0</v>
      </c>
      <c r="BI128" s="246">
        <f>IF(N128="nulová",J128,0)</f>
        <v>0</v>
      </c>
      <c r="BJ128" s="138" t="s">
        <v>84</v>
      </c>
      <c r="BK128" s="246">
        <f>ROUND(I128*H128,2)</f>
        <v>0</v>
      </c>
      <c r="BL128" s="138" t="s">
        <v>193</v>
      </c>
      <c r="BM128" s="245" t="s">
        <v>211</v>
      </c>
    </row>
    <row r="129" spans="1:65" s="151" customFormat="1" ht="21.75" customHeight="1">
      <c r="A129" s="147"/>
      <c r="B129" s="148"/>
      <c r="C129" s="233" t="s">
        <v>77</v>
      </c>
      <c r="D129" s="233" t="s">
        <v>189</v>
      </c>
      <c r="E129" s="234" t="s">
        <v>2075</v>
      </c>
      <c r="F129" s="235" t="s">
        <v>2076</v>
      </c>
      <c r="G129" s="236" t="s">
        <v>296</v>
      </c>
      <c r="H129" s="237">
        <v>15</v>
      </c>
      <c r="I129" s="88"/>
      <c r="J129" s="238">
        <f>ROUND(I129*H129,2)</f>
        <v>0</v>
      </c>
      <c r="K129" s="239"/>
      <c r="L129" s="148"/>
      <c r="M129" s="240" t="s">
        <v>1</v>
      </c>
      <c r="N129" s="241" t="s">
        <v>42</v>
      </c>
      <c r="O129" s="242"/>
      <c r="P129" s="243">
        <f>O129*H129</f>
        <v>0</v>
      </c>
      <c r="Q129" s="243">
        <v>0</v>
      </c>
      <c r="R129" s="243">
        <f>Q129*H129</f>
        <v>0</v>
      </c>
      <c r="S129" s="243">
        <v>0</v>
      </c>
      <c r="T129" s="244">
        <f>S129*H129</f>
        <v>0</v>
      </c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R129" s="245" t="s">
        <v>193</v>
      </c>
      <c r="AT129" s="245" t="s">
        <v>189</v>
      </c>
      <c r="AU129" s="245" t="s">
        <v>84</v>
      </c>
      <c r="AY129" s="138" t="s">
        <v>187</v>
      </c>
      <c r="BE129" s="246">
        <f>IF(N129="základní",J129,0)</f>
        <v>0</v>
      </c>
      <c r="BF129" s="246">
        <f>IF(N129="snížená",J129,0)</f>
        <v>0</v>
      </c>
      <c r="BG129" s="246">
        <f>IF(N129="zákl. přenesená",J129,0)</f>
        <v>0</v>
      </c>
      <c r="BH129" s="246">
        <f>IF(N129="sníž. přenesená",J129,0)</f>
        <v>0</v>
      </c>
      <c r="BI129" s="246">
        <f>IF(N129="nulová",J129,0)</f>
        <v>0</v>
      </c>
      <c r="BJ129" s="138" t="s">
        <v>84</v>
      </c>
      <c r="BK129" s="246">
        <f>ROUND(I129*H129,2)</f>
        <v>0</v>
      </c>
      <c r="BL129" s="138" t="s">
        <v>193</v>
      </c>
      <c r="BM129" s="245" t="s">
        <v>219</v>
      </c>
    </row>
    <row r="130" spans="1:65" s="220" customFormat="1" ht="25.9" customHeight="1">
      <c r="B130" s="221"/>
      <c r="D130" s="222" t="s">
        <v>76</v>
      </c>
      <c r="E130" s="223" t="s">
        <v>2077</v>
      </c>
      <c r="F130" s="223" t="s">
        <v>2078</v>
      </c>
      <c r="J130" s="224">
        <f>BK130</f>
        <v>0</v>
      </c>
      <c r="L130" s="221"/>
      <c r="M130" s="225"/>
      <c r="N130" s="226"/>
      <c r="O130" s="226"/>
      <c r="P130" s="227">
        <f>SUM(P131:P133)</f>
        <v>0</v>
      </c>
      <c r="Q130" s="226"/>
      <c r="R130" s="227">
        <f>SUM(R131:R133)</f>
        <v>0</v>
      </c>
      <c r="S130" s="226"/>
      <c r="T130" s="228">
        <f>SUM(T131:T133)</f>
        <v>0</v>
      </c>
      <c r="AR130" s="222" t="s">
        <v>84</v>
      </c>
      <c r="AT130" s="229" t="s">
        <v>76</v>
      </c>
      <c r="AU130" s="229" t="s">
        <v>77</v>
      </c>
      <c r="AY130" s="222" t="s">
        <v>187</v>
      </c>
      <c r="BK130" s="230">
        <f>SUM(BK131:BK133)</f>
        <v>0</v>
      </c>
    </row>
    <row r="131" spans="1:65" s="151" customFormat="1" ht="16.5" customHeight="1">
      <c r="A131" s="147"/>
      <c r="B131" s="148"/>
      <c r="C131" s="233" t="s">
        <v>77</v>
      </c>
      <c r="D131" s="233" t="s">
        <v>189</v>
      </c>
      <c r="E131" s="234" t="s">
        <v>2079</v>
      </c>
      <c r="F131" s="235" t="s">
        <v>2080</v>
      </c>
      <c r="G131" s="236" t="s">
        <v>296</v>
      </c>
      <c r="H131" s="237">
        <v>70</v>
      </c>
      <c r="I131" s="88"/>
      <c r="J131" s="238">
        <f>ROUND(I131*H131,2)</f>
        <v>0</v>
      </c>
      <c r="K131" s="239"/>
      <c r="L131" s="148"/>
      <c r="M131" s="240" t="s">
        <v>1</v>
      </c>
      <c r="N131" s="241" t="s">
        <v>42</v>
      </c>
      <c r="O131" s="242"/>
      <c r="P131" s="243">
        <f>O131*H131</f>
        <v>0</v>
      </c>
      <c r="Q131" s="243">
        <v>0</v>
      </c>
      <c r="R131" s="243">
        <f>Q131*H131</f>
        <v>0</v>
      </c>
      <c r="S131" s="243">
        <v>0</v>
      </c>
      <c r="T131" s="244">
        <f>S131*H131</f>
        <v>0</v>
      </c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R131" s="245" t="s">
        <v>193</v>
      </c>
      <c r="AT131" s="245" t="s">
        <v>189</v>
      </c>
      <c r="AU131" s="245" t="s">
        <v>84</v>
      </c>
      <c r="AY131" s="138" t="s">
        <v>187</v>
      </c>
      <c r="BE131" s="246">
        <f>IF(N131="základní",J131,0)</f>
        <v>0</v>
      </c>
      <c r="BF131" s="246">
        <f>IF(N131="snížená",J131,0)</f>
        <v>0</v>
      </c>
      <c r="BG131" s="246">
        <f>IF(N131="zákl. přenesená",J131,0)</f>
        <v>0</v>
      </c>
      <c r="BH131" s="246">
        <f>IF(N131="sníž. přenesená",J131,0)</f>
        <v>0</v>
      </c>
      <c r="BI131" s="246">
        <f>IF(N131="nulová",J131,0)</f>
        <v>0</v>
      </c>
      <c r="BJ131" s="138" t="s">
        <v>84</v>
      </c>
      <c r="BK131" s="246">
        <f>ROUND(I131*H131,2)</f>
        <v>0</v>
      </c>
      <c r="BL131" s="138" t="s">
        <v>193</v>
      </c>
      <c r="BM131" s="245" t="s">
        <v>229</v>
      </c>
    </row>
    <row r="132" spans="1:65" s="151" customFormat="1" ht="21.75" customHeight="1">
      <c r="A132" s="147"/>
      <c r="B132" s="148"/>
      <c r="C132" s="233" t="s">
        <v>77</v>
      </c>
      <c r="D132" s="233" t="s">
        <v>189</v>
      </c>
      <c r="E132" s="234" t="s">
        <v>2081</v>
      </c>
      <c r="F132" s="235" t="s">
        <v>2082</v>
      </c>
      <c r="G132" s="236" t="s">
        <v>197</v>
      </c>
      <c r="H132" s="237">
        <v>1</v>
      </c>
      <c r="I132" s="88"/>
      <c r="J132" s="238">
        <f>ROUND(I132*H132,2)</f>
        <v>0</v>
      </c>
      <c r="K132" s="239"/>
      <c r="L132" s="148"/>
      <c r="M132" s="240" t="s">
        <v>1</v>
      </c>
      <c r="N132" s="241" t="s">
        <v>42</v>
      </c>
      <c r="O132" s="242"/>
      <c r="P132" s="243">
        <f>O132*H132</f>
        <v>0</v>
      </c>
      <c r="Q132" s="243">
        <v>0</v>
      </c>
      <c r="R132" s="243">
        <f>Q132*H132</f>
        <v>0</v>
      </c>
      <c r="S132" s="243">
        <v>0</v>
      </c>
      <c r="T132" s="244">
        <f>S132*H132</f>
        <v>0</v>
      </c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R132" s="245" t="s">
        <v>193</v>
      </c>
      <c r="AT132" s="245" t="s">
        <v>189</v>
      </c>
      <c r="AU132" s="245" t="s">
        <v>84</v>
      </c>
      <c r="AY132" s="138" t="s">
        <v>187</v>
      </c>
      <c r="BE132" s="246">
        <f>IF(N132="základní",J132,0)</f>
        <v>0</v>
      </c>
      <c r="BF132" s="246">
        <f>IF(N132="snížená",J132,0)</f>
        <v>0</v>
      </c>
      <c r="BG132" s="246">
        <f>IF(N132="zákl. přenesená",J132,0)</f>
        <v>0</v>
      </c>
      <c r="BH132" s="246">
        <f>IF(N132="sníž. přenesená",J132,0)</f>
        <v>0</v>
      </c>
      <c r="BI132" s="246">
        <f>IF(N132="nulová",J132,0)</f>
        <v>0</v>
      </c>
      <c r="BJ132" s="138" t="s">
        <v>84</v>
      </c>
      <c r="BK132" s="246">
        <f>ROUND(I132*H132,2)</f>
        <v>0</v>
      </c>
      <c r="BL132" s="138" t="s">
        <v>193</v>
      </c>
      <c r="BM132" s="245" t="s">
        <v>237</v>
      </c>
    </row>
    <row r="133" spans="1:65" s="151" customFormat="1" ht="21.75" customHeight="1">
      <c r="A133" s="147"/>
      <c r="B133" s="148"/>
      <c r="C133" s="233" t="s">
        <v>77</v>
      </c>
      <c r="D133" s="233" t="s">
        <v>189</v>
      </c>
      <c r="E133" s="234" t="s">
        <v>2083</v>
      </c>
      <c r="F133" s="235" t="s">
        <v>2084</v>
      </c>
      <c r="G133" s="236" t="s">
        <v>197</v>
      </c>
      <c r="H133" s="237">
        <v>2</v>
      </c>
      <c r="I133" s="88"/>
      <c r="J133" s="238">
        <f>ROUND(I133*H133,2)</f>
        <v>0</v>
      </c>
      <c r="K133" s="239"/>
      <c r="L133" s="148"/>
      <c r="M133" s="240" t="s">
        <v>1</v>
      </c>
      <c r="N133" s="241" t="s">
        <v>42</v>
      </c>
      <c r="O133" s="242"/>
      <c r="P133" s="243">
        <f>O133*H133</f>
        <v>0</v>
      </c>
      <c r="Q133" s="243">
        <v>0</v>
      </c>
      <c r="R133" s="243">
        <f>Q133*H133</f>
        <v>0</v>
      </c>
      <c r="S133" s="243">
        <v>0</v>
      </c>
      <c r="T133" s="244">
        <f>S133*H133</f>
        <v>0</v>
      </c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R133" s="245" t="s">
        <v>193</v>
      </c>
      <c r="AT133" s="245" t="s">
        <v>189</v>
      </c>
      <c r="AU133" s="245" t="s">
        <v>84</v>
      </c>
      <c r="AY133" s="138" t="s">
        <v>187</v>
      </c>
      <c r="BE133" s="246">
        <f>IF(N133="základní",J133,0)</f>
        <v>0</v>
      </c>
      <c r="BF133" s="246">
        <f>IF(N133="snížená",J133,0)</f>
        <v>0</v>
      </c>
      <c r="BG133" s="246">
        <f>IF(N133="zákl. přenesená",J133,0)</f>
        <v>0</v>
      </c>
      <c r="BH133" s="246">
        <f>IF(N133="sníž. přenesená",J133,0)</f>
        <v>0</v>
      </c>
      <c r="BI133" s="246">
        <f>IF(N133="nulová",J133,0)</f>
        <v>0</v>
      </c>
      <c r="BJ133" s="138" t="s">
        <v>84</v>
      </c>
      <c r="BK133" s="246">
        <f>ROUND(I133*H133,2)</f>
        <v>0</v>
      </c>
      <c r="BL133" s="138" t="s">
        <v>193</v>
      </c>
      <c r="BM133" s="245" t="s">
        <v>245</v>
      </c>
    </row>
    <row r="134" spans="1:65" s="220" customFormat="1" ht="25.9" customHeight="1">
      <c r="B134" s="221"/>
      <c r="D134" s="222" t="s">
        <v>76</v>
      </c>
      <c r="E134" s="223" t="s">
        <v>2085</v>
      </c>
      <c r="F134" s="223" t="s">
        <v>2086</v>
      </c>
      <c r="J134" s="224">
        <f>BK134</f>
        <v>0</v>
      </c>
      <c r="L134" s="221"/>
      <c r="M134" s="225"/>
      <c r="N134" s="226"/>
      <c r="O134" s="226"/>
      <c r="P134" s="227">
        <f>SUM(P135:P151)</f>
        <v>0</v>
      </c>
      <c r="Q134" s="226"/>
      <c r="R134" s="227">
        <f>SUM(R135:R151)</f>
        <v>0</v>
      </c>
      <c r="S134" s="226"/>
      <c r="T134" s="228">
        <f>SUM(T135:T151)</f>
        <v>0</v>
      </c>
      <c r="AR134" s="222" t="s">
        <v>84</v>
      </c>
      <c r="AT134" s="229" t="s">
        <v>76</v>
      </c>
      <c r="AU134" s="229" t="s">
        <v>77</v>
      </c>
      <c r="AY134" s="222" t="s">
        <v>187</v>
      </c>
      <c r="BK134" s="230">
        <f>SUM(BK135:BK151)</f>
        <v>0</v>
      </c>
    </row>
    <row r="135" spans="1:65" s="151" customFormat="1" ht="21.75" customHeight="1">
      <c r="A135" s="147"/>
      <c r="B135" s="148"/>
      <c r="C135" s="233" t="s">
        <v>77</v>
      </c>
      <c r="D135" s="233" t="s">
        <v>189</v>
      </c>
      <c r="E135" s="234" t="s">
        <v>2087</v>
      </c>
      <c r="F135" s="235" t="s">
        <v>2088</v>
      </c>
      <c r="G135" s="236" t="s">
        <v>2070</v>
      </c>
      <c r="H135" s="237">
        <v>170</v>
      </c>
      <c r="I135" s="88"/>
      <c r="J135" s="238">
        <f t="shared" ref="J135:J151" si="0">ROUND(I135*H135,2)</f>
        <v>0</v>
      </c>
      <c r="K135" s="239"/>
      <c r="L135" s="148"/>
      <c r="M135" s="240" t="s">
        <v>1</v>
      </c>
      <c r="N135" s="241" t="s">
        <v>42</v>
      </c>
      <c r="O135" s="242"/>
      <c r="P135" s="243">
        <f t="shared" ref="P135:P151" si="1">O135*H135</f>
        <v>0</v>
      </c>
      <c r="Q135" s="243">
        <v>0</v>
      </c>
      <c r="R135" s="243">
        <f t="shared" ref="R135:R151" si="2">Q135*H135</f>
        <v>0</v>
      </c>
      <c r="S135" s="243">
        <v>0</v>
      </c>
      <c r="T135" s="244">
        <f t="shared" ref="T135:T151" si="3">S135*H135</f>
        <v>0</v>
      </c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R135" s="245" t="s">
        <v>193</v>
      </c>
      <c r="AT135" s="245" t="s">
        <v>189</v>
      </c>
      <c r="AU135" s="245" t="s">
        <v>84</v>
      </c>
      <c r="AY135" s="138" t="s">
        <v>187</v>
      </c>
      <c r="BE135" s="246">
        <f t="shared" ref="BE135:BE151" si="4">IF(N135="základní",J135,0)</f>
        <v>0</v>
      </c>
      <c r="BF135" s="246">
        <f t="shared" ref="BF135:BF151" si="5">IF(N135="snížená",J135,0)</f>
        <v>0</v>
      </c>
      <c r="BG135" s="246">
        <f t="shared" ref="BG135:BG151" si="6">IF(N135="zákl. přenesená",J135,0)</f>
        <v>0</v>
      </c>
      <c r="BH135" s="246">
        <f t="shared" ref="BH135:BH151" si="7">IF(N135="sníž. přenesená",J135,0)</f>
        <v>0</v>
      </c>
      <c r="BI135" s="246">
        <f t="shared" ref="BI135:BI151" si="8">IF(N135="nulová",J135,0)</f>
        <v>0</v>
      </c>
      <c r="BJ135" s="138" t="s">
        <v>84</v>
      </c>
      <c r="BK135" s="246">
        <f t="shared" ref="BK135:BK151" si="9">ROUND(I135*H135,2)</f>
        <v>0</v>
      </c>
      <c r="BL135" s="138" t="s">
        <v>193</v>
      </c>
      <c r="BM135" s="245" t="s">
        <v>252</v>
      </c>
    </row>
    <row r="136" spans="1:65" s="151" customFormat="1" ht="21.75" customHeight="1">
      <c r="A136" s="147"/>
      <c r="B136" s="148"/>
      <c r="C136" s="233" t="s">
        <v>77</v>
      </c>
      <c r="D136" s="233" t="s">
        <v>189</v>
      </c>
      <c r="E136" s="234" t="s">
        <v>2089</v>
      </c>
      <c r="F136" s="235" t="s">
        <v>2090</v>
      </c>
      <c r="G136" s="236" t="s">
        <v>2070</v>
      </c>
      <c r="H136" s="237">
        <v>5</v>
      </c>
      <c r="I136" s="88"/>
      <c r="J136" s="238">
        <f t="shared" si="0"/>
        <v>0</v>
      </c>
      <c r="K136" s="239"/>
      <c r="L136" s="148"/>
      <c r="M136" s="240" t="s">
        <v>1</v>
      </c>
      <c r="N136" s="241" t="s">
        <v>42</v>
      </c>
      <c r="O136" s="242"/>
      <c r="P136" s="243">
        <f t="shared" si="1"/>
        <v>0</v>
      </c>
      <c r="Q136" s="243">
        <v>0</v>
      </c>
      <c r="R136" s="243">
        <f t="shared" si="2"/>
        <v>0</v>
      </c>
      <c r="S136" s="243">
        <v>0</v>
      </c>
      <c r="T136" s="244">
        <f t="shared" si="3"/>
        <v>0</v>
      </c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R136" s="245" t="s">
        <v>193</v>
      </c>
      <c r="AT136" s="245" t="s">
        <v>189</v>
      </c>
      <c r="AU136" s="245" t="s">
        <v>84</v>
      </c>
      <c r="AY136" s="138" t="s">
        <v>187</v>
      </c>
      <c r="BE136" s="246">
        <f t="shared" si="4"/>
        <v>0</v>
      </c>
      <c r="BF136" s="246">
        <f t="shared" si="5"/>
        <v>0</v>
      </c>
      <c r="BG136" s="246">
        <f t="shared" si="6"/>
        <v>0</v>
      </c>
      <c r="BH136" s="246">
        <f t="shared" si="7"/>
        <v>0</v>
      </c>
      <c r="BI136" s="246">
        <f t="shared" si="8"/>
        <v>0</v>
      </c>
      <c r="BJ136" s="138" t="s">
        <v>84</v>
      </c>
      <c r="BK136" s="246">
        <f t="shared" si="9"/>
        <v>0</v>
      </c>
      <c r="BL136" s="138" t="s">
        <v>193</v>
      </c>
      <c r="BM136" s="245" t="s">
        <v>260</v>
      </c>
    </row>
    <row r="137" spans="1:65" s="151" customFormat="1" ht="21.75" customHeight="1">
      <c r="A137" s="147"/>
      <c r="B137" s="148"/>
      <c r="C137" s="233" t="s">
        <v>77</v>
      </c>
      <c r="D137" s="233" t="s">
        <v>189</v>
      </c>
      <c r="E137" s="234" t="s">
        <v>2091</v>
      </c>
      <c r="F137" s="235" t="s">
        <v>2092</v>
      </c>
      <c r="G137" s="236" t="s">
        <v>2070</v>
      </c>
      <c r="H137" s="237">
        <v>30</v>
      </c>
      <c r="I137" s="88"/>
      <c r="J137" s="238">
        <f t="shared" si="0"/>
        <v>0</v>
      </c>
      <c r="K137" s="239"/>
      <c r="L137" s="148"/>
      <c r="M137" s="240" t="s">
        <v>1</v>
      </c>
      <c r="N137" s="241" t="s">
        <v>42</v>
      </c>
      <c r="O137" s="242"/>
      <c r="P137" s="243">
        <f t="shared" si="1"/>
        <v>0</v>
      </c>
      <c r="Q137" s="243">
        <v>0</v>
      </c>
      <c r="R137" s="243">
        <f t="shared" si="2"/>
        <v>0</v>
      </c>
      <c r="S137" s="243">
        <v>0</v>
      </c>
      <c r="T137" s="244">
        <f t="shared" si="3"/>
        <v>0</v>
      </c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R137" s="245" t="s">
        <v>193</v>
      </c>
      <c r="AT137" s="245" t="s">
        <v>189</v>
      </c>
      <c r="AU137" s="245" t="s">
        <v>84</v>
      </c>
      <c r="AY137" s="138" t="s">
        <v>187</v>
      </c>
      <c r="BE137" s="246">
        <f t="shared" si="4"/>
        <v>0</v>
      </c>
      <c r="BF137" s="246">
        <f t="shared" si="5"/>
        <v>0</v>
      </c>
      <c r="BG137" s="246">
        <f t="shared" si="6"/>
        <v>0</v>
      </c>
      <c r="BH137" s="246">
        <f t="shared" si="7"/>
        <v>0</v>
      </c>
      <c r="BI137" s="246">
        <f t="shared" si="8"/>
        <v>0</v>
      </c>
      <c r="BJ137" s="138" t="s">
        <v>84</v>
      </c>
      <c r="BK137" s="246">
        <f t="shared" si="9"/>
        <v>0</v>
      </c>
      <c r="BL137" s="138" t="s">
        <v>193</v>
      </c>
      <c r="BM137" s="245" t="s">
        <v>269</v>
      </c>
    </row>
    <row r="138" spans="1:65" s="151" customFormat="1" ht="21.75" customHeight="1">
      <c r="A138" s="147"/>
      <c r="B138" s="148"/>
      <c r="C138" s="233" t="s">
        <v>77</v>
      </c>
      <c r="D138" s="233" t="s">
        <v>189</v>
      </c>
      <c r="E138" s="234" t="s">
        <v>2093</v>
      </c>
      <c r="F138" s="235" t="s">
        <v>2094</v>
      </c>
      <c r="G138" s="236" t="s">
        <v>2070</v>
      </c>
      <c r="H138" s="237">
        <v>120</v>
      </c>
      <c r="I138" s="88"/>
      <c r="J138" s="238">
        <f t="shared" si="0"/>
        <v>0</v>
      </c>
      <c r="K138" s="239"/>
      <c r="L138" s="148"/>
      <c r="M138" s="240" t="s">
        <v>1</v>
      </c>
      <c r="N138" s="241" t="s">
        <v>42</v>
      </c>
      <c r="O138" s="242"/>
      <c r="P138" s="243">
        <f t="shared" si="1"/>
        <v>0</v>
      </c>
      <c r="Q138" s="243">
        <v>0</v>
      </c>
      <c r="R138" s="243">
        <f t="shared" si="2"/>
        <v>0</v>
      </c>
      <c r="S138" s="243">
        <v>0</v>
      </c>
      <c r="T138" s="244">
        <f t="shared" si="3"/>
        <v>0</v>
      </c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R138" s="245" t="s">
        <v>193</v>
      </c>
      <c r="AT138" s="245" t="s">
        <v>189</v>
      </c>
      <c r="AU138" s="245" t="s">
        <v>84</v>
      </c>
      <c r="AY138" s="138" t="s">
        <v>187</v>
      </c>
      <c r="BE138" s="246">
        <f t="shared" si="4"/>
        <v>0</v>
      </c>
      <c r="BF138" s="246">
        <f t="shared" si="5"/>
        <v>0</v>
      </c>
      <c r="BG138" s="246">
        <f t="shared" si="6"/>
        <v>0</v>
      </c>
      <c r="BH138" s="246">
        <f t="shared" si="7"/>
        <v>0</v>
      </c>
      <c r="BI138" s="246">
        <f t="shared" si="8"/>
        <v>0</v>
      </c>
      <c r="BJ138" s="138" t="s">
        <v>84</v>
      </c>
      <c r="BK138" s="246">
        <f t="shared" si="9"/>
        <v>0</v>
      </c>
      <c r="BL138" s="138" t="s">
        <v>193</v>
      </c>
      <c r="BM138" s="245" t="s">
        <v>276</v>
      </c>
    </row>
    <row r="139" spans="1:65" s="151" customFormat="1" ht="16.5" customHeight="1">
      <c r="A139" s="147"/>
      <c r="B139" s="148"/>
      <c r="C139" s="233" t="s">
        <v>77</v>
      </c>
      <c r="D139" s="233" t="s">
        <v>189</v>
      </c>
      <c r="E139" s="234" t="s">
        <v>2095</v>
      </c>
      <c r="F139" s="235" t="s">
        <v>2096</v>
      </c>
      <c r="G139" s="236" t="s">
        <v>2070</v>
      </c>
      <c r="H139" s="237">
        <v>120</v>
      </c>
      <c r="I139" s="88"/>
      <c r="J139" s="238">
        <f t="shared" si="0"/>
        <v>0</v>
      </c>
      <c r="K139" s="239"/>
      <c r="L139" s="148"/>
      <c r="M139" s="240" t="s">
        <v>1</v>
      </c>
      <c r="N139" s="241" t="s">
        <v>42</v>
      </c>
      <c r="O139" s="242"/>
      <c r="P139" s="243">
        <f t="shared" si="1"/>
        <v>0</v>
      </c>
      <c r="Q139" s="243">
        <v>0</v>
      </c>
      <c r="R139" s="243">
        <f t="shared" si="2"/>
        <v>0</v>
      </c>
      <c r="S139" s="243">
        <v>0</v>
      </c>
      <c r="T139" s="244">
        <f t="shared" si="3"/>
        <v>0</v>
      </c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R139" s="245" t="s">
        <v>193</v>
      </c>
      <c r="AT139" s="245" t="s">
        <v>189</v>
      </c>
      <c r="AU139" s="245" t="s">
        <v>84</v>
      </c>
      <c r="AY139" s="138" t="s">
        <v>187</v>
      </c>
      <c r="BE139" s="246">
        <f t="shared" si="4"/>
        <v>0</v>
      </c>
      <c r="BF139" s="246">
        <f t="shared" si="5"/>
        <v>0</v>
      </c>
      <c r="BG139" s="246">
        <f t="shared" si="6"/>
        <v>0</v>
      </c>
      <c r="BH139" s="246">
        <f t="shared" si="7"/>
        <v>0</v>
      </c>
      <c r="BI139" s="246">
        <f t="shared" si="8"/>
        <v>0</v>
      </c>
      <c r="BJ139" s="138" t="s">
        <v>84</v>
      </c>
      <c r="BK139" s="246">
        <f t="shared" si="9"/>
        <v>0</v>
      </c>
      <c r="BL139" s="138" t="s">
        <v>193</v>
      </c>
      <c r="BM139" s="245" t="s">
        <v>285</v>
      </c>
    </row>
    <row r="140" spans="1:65" s="151" customFormat="1" ht="21.75" customHeight="1">
      <c r="A140" s="147"/>
      <c r="B140" s="148"/>
      <c r="C140" s="233" t="s">
        <v>77</v>
      </c>
      <c r="D140" s="233" t="s">
        <v>189</v>
      </c>
      <c r="E140" s="234" t="s">
        <v>2097</v>
      </c>
      <c r="F140" s="235" t="s">
        <v>2098</v>
      </c>
      <c r="G140" s="236" t="s">
        <v>2070</v>
      </c>
      <c r="H140" s="237">
        <v>5</v>
      </c>
      <c r="I140" s="88"/>
      <c r="J140" s="238">
        <f t="shared" si="0"/>
        <v>0</v>
      </c>
      <c r="K140" s="239"/>
      <c r="L140" s="148"/>
      <c r="M140" s="240" t="s">
        <v>1</v>
      </c>
      <c r="N140" s="241" t="s">
        <v>42</v>
      </c>
      <c r="O140" s="242"/>
      <c r="P140" s="243">
        <f t="shared" si="1"/>
        <v>0</v>
      </c>
      <c r="Q140" s="243">
        <v>0</v>
      </c>
      <c r="R140" s="243">
        <f t="shared" si="2"/>
        <v>0</v>
      </c>
      <c r="S140" s="243">
        <v>0</v>
      </c>
      <c r="T140" s="244">
        <f t="shared" si="3"/>
        <v>0</v>
      </c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R140" s="245" t="s">
        <v>193</v>
      </c>
      <c r="AT140" s="245" t="s">
        <v>189</v>
      </c>
      <c r="AU140" s="245" t="s">
        <v>84</v>
      </c>
      <c r="AY140" s="138" t="s">
        <v>187</v>
      </c>
      <c r="BE140" s="246">
        <f t="shared" si="4"/>
        <v>0</v>
      </c>
      <c r="BF140" s="246">
        <f t="shared" si="5"/>
        <v>0</v>
      </c>
      <c r="BG140" s="246">
        <f t="shared" si="6"/>
        <v>0</v>
      </c>
      <c r="BH140" s="246">
        <f t="shared" si="7"/>
        <v>0</v>
      </c>
      <c r="BI140" s="246">
        <f t="shared" si="8"/>
        <v>0</v>
      </c>
      <c r="BJ140" s="138" t="s">
        <v>84</v>
      </c>
      <c r="BK140" s="246">
        <f t="shared" si="9"/>
        <v>0</v>
      </c>
      <c r="BL140" s="138" t="s">
        <v>193</v>
      </c>
      <c r="BM140" s="245" t="s">
        <v>293</v>
      </c>
    </row>
    <row r="141" spans="1:65" s="151" customFormat="1" ht="16.5" customHeight="1">
      <c r="A141" s="147"/>
      <c r="B141" s="148"/>
      <c r="C141" s="233" t="s">
        <v>77</v>
      </c>
      <c r="D141" s="233" t="s">
        <v>189</v>
      </c>
      <c r="E141" s="234" t="s">
        <v>2099</v>
      </c>
      <c r="F141" s="235" t="s">
        <v>2100</v>
      </c>
      <c r="G141" s="236" t="s">
        <v>2070</v>
      </c>
      <c r="H141" s="237">
        <v>5</v>
      </c>
      <c r="I141" s="88"/>
      <c r="J141" s="238">
        <f t="shared" si="0"/>
        <v>0</v>
      </c>
      <c r="K141" s="239"/>
      <c r="L141" s="148"/>
      <c r="M141" s="240" t="s">
        <v>1</v>
      </c>
      <c r="N141" s="241" t="s">
        <v>42</v>
      </c>
      <c r="O141" s="242"/>
      <c r="P141" s="243">
        <f t="shared" si="1"/>
        <v>0</v>
      </c>
      <c r="Q141" s="243">
        <v>0</v>
      </c>
      <c r="R141" s="243">
        <f t="shared" si="2"/>
        <v>0</v>
      </c>
      <c r="S141" s="243">
        <v>0</v>
      </c>
      <c r="T141" s="244">
        <f t="shared" si="3"/>
        <v>0</v>
      </c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R141" s="245" t="s">
        <v>193</v>
      </c>
      <c r="AT141" s="245" t="s">
        <v>189</v>
      </c>
      <c r="AU141" s="245" t="s">
        <v>84</v>
      </c>
      <c r="AY141" s="138" t="s">
        <v>187</v>
      </c>
      <c r="BE141" s="246">
        <f t="shared" si="4"/>
        <v>0</v>
      </c>
      <c r="BF141" s="246">
        <f t="shared" si="5"/>
        <v>0</v>
      </c>
      <c r="BG141" s="246">
        <f t="shared" si="6"/>
        <v>0</v>
      </c>
      <c r="BH141" s="246">
        <f t="shared" si="7"/>
        <v>0</v>
      </c>
      <c r="BI141" s="246">
        <f t="shared" si="8"/>
        <v>0</v>
      </c>
      <c r="BJ141" s="138" t="s">
        <v>84</v>
      </c>
      <c r="BK141" s="246">
        <f t="shared" si="9"/>
        <v>0</v>
      </c>
      <c r="BL141" s="138" t="s">
        <v>193</v>
      </c>
      <c r="BM141" s="245" t="s">
        <v>303</v>
      </c>
    </row>
    <row r="142" spans="1:65" s="151" customFormat="1" ht="16.5" customHeight="1">
      <c r="A142" s="147"/>
      <c r="B142" s="148"/>
      <c r="C142" s="233" t="s">
        <v>77</v>
      </c>
      <c r="D142" s="233" t="s">
        <v>189</v>
      </c>
      <c r="E142" s="234" t="s">
        <v>2101</v>
      </c>
      <c r="F142" s="235" t="s">
        <v>2102</v>
      </c>
      <c r="G142" s="236" t="s">
        <v>296</v>
      </c>
      <c r="H142" s="237">
        <v>5</v>
      </c>
      <c r="I142" s="88"/>
      <c r="J142" s="238">
        <f t="shared" si="0"/>
        <v>0</v>
      </c>
      <c r="K142" s="239"/>
      <c r="L142" s="148"/>
      <c r="M142" s="240" t="s">
        <v>1</v>
      </c>
      <c r="N142" s="241" t="s">
        <v>42</v>
      </c>
      <c r="O142" s="242"/>
      <c r="P142" s="243">
        <f t="shared" si="1"/>
        <v>0</v>
      </c>
      <c r="Q142" s="243">
        <v>0</v>
      </c>
      <c r="R142" s="243">
        <f t="shared" si="2"/>
        <v>0</v>
      </c>
      <c r="S142" s="243">
        <v>0</v>
      </c>
      <c r="T142" s="244">
        <f t="shared" si="3"/>
        <v>0</v>
      </c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R142" s="245" t="s">
        <v>193</v>
      </c>
      <c r="AT142" s="245" t="s">
        <v>189</v>
      </c>
      <c r="AU142" s="245" t="s">
        <v>84</v>
      </c>
      <c r="AY142" s="138" t="s">
        <v>187</v>
      </c>
      <c r="BE142" s="246">
        <f t="shared" si="4"/>
        <v>0</v>
      </c>
      <c r="BF142" s="246">
        <f t="shared" si="5"/>
        <v>0</v>
      </c>
      <c r="BG142" s="246">
        <f t="shared" si="6"/>
        <v>0</v>
      </c>
      <c r="BH142" s="246">
        <f t="shared" si="7"/>
        <v>0</v>
      </c>
      <c r="BI142" s="246">
        <f t="shared" si="8"/>
        <v>0</v>
      </c>
      <c r="BJ142" s="138" t="s">
        <v>84</v>
      </c>
      <c r="BK142" s="246">
        <f t="shared" si="9"/>
        <v>0</v>
      </c>
      <c r="BL142" s="138" t="s">
        <v>193</v>
      </c>
      <c r="BM142" s="245" t="s">
        <v>311</v>
      </c>
    </row>
    <row r="143" spans="1:65" s="151" customFormat="1" ht="21.75" customHeight="1">
      <c r="A143" s="147"/>
      <c r="B143" s="148"/>
      <c r="C143" s="233" t="s">
        <v>77</v>
      </c>
      <c r="D143" s="233" t="s">
        <v>189</v>
      </c>
      <c r="E143" s="234" t="s">
        <v>2103</v>
      </c>
      <c r="F143" s="235" t="s">
        <v>2104</v>
      </c>
      <c r="G143" s="236" t="s">
        <v>2070</v>
      </c>
      <c r="H143" s="237">
        <v>15</v>
      </c>
      <c r="I143" s="88"/>
      <c r="J143" s="238">
        <f t="shared" si="0"/>
        <v>0</v>
      </c>
      <c r="K143" s="239"/>
      <c r="L143" s="148"/>
      <c r="M143" s="240" t="s">
        <v>1</v>
      </c>
      <c r="N143" s="241" t="s">
        <v>42</v>
      </c>
      <c r="O143" s="242"/>
      <c r="P143" s="243">
        <f t="shared" si="1"/>
        <v>0</v>
      </c>
      <c r="Q143" s="243">
        <v>0</v>
      </c>
      <c r="R143" s="243">
        <f t="shared" si="2"/>
        <v>0</v>
      </c>
      <c r="S143" s="243">
        <v>0</v>
      </c>
      <c r="T143" s="244">
        <f t="shared" si="3"/>
        <v>0</v>
      </c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R143" s="245" t="s">
        <v>193</v>
      </c>
      <c r="AT143" s="245" t="s">
        <v>189</v>
      </c>
      <c r="AU143" s="245" t="s">
        <v>84</v>
      </c>
      <c r="AY143" s="138" t="s">
        <v>187</v>
      </c>
      <c r="BE143" s="246">
        <f t="shared" si="4"/>
        <v>0</v>
      </c>
      <c r="BF143" s="246">
        <f t="shared" si="5"/>
        <v>0</v>
      </c>
      <c r="BG143" s="246">
        <f t="shared" si="6"/>
        <v>0</v>
      </c>
      <c r="BH143" s="246">
        <f t="shared" si="7"/>
        <v>0</v>
      </c>
      <c r="BI143" s="246">
        <f t="shared" si="8"/>
        <v>0</v>
      </c>
      <c r="BJ143" s="138" t="s">
        <v>84</v>
      </c>
      <c r="BK143" s="246">
        <f t="shared" si="9"/>
        <v>0</v>
      </c>
      <c r="BL143" s="138" t="s">
        <v>193</v>
      </c>
      <c r="BM143" s="245" t="s">
        <v>319</v>
      </c>
    </row>
    <row r="144" spans="1:65" s="151" customFormat="1" ht="16.5" customHeight="1">
      <c r="A144" s="147"/>
      <c r="B144" s="148"/>
      <c r="C144" s="233" t="s">
        <v>77</v>
      </c>
      <c r="D144" s="233" t="s">
        <v>189</v>
      </c>
      <c r="E144" s="234" t="s">
        <v>2105</v>
      </c>
      <c r="F144" s="235" t="s">
        <v>2106</v>
      </c>
      <c r="G144" s="236" t="s">
        <v>2070</v>
      </c>
      <c r="H144" s="237">
        <v>80</v>
      </c>
      <c r="I144" s="88"/>
      <c r="J144" s="238">
        <f t="shared" si="0"/>
        <v>0</v>
      </c>
      <c r="K144" s="239"/>
      <c r="L144" s="148"/>
      <c r="M144" s="240" t="s">
        <v>1</v>
      </c>
      <c r="N144" s="241" t="s">
        <v>42</v>
      </c>
      <c r="O144" s="242"/>
      <c r="P144" s="243">
        <f t="shared" si="1"/>
        <v>0</v>
      </c>
      <c r="Q144" s="243">
        <v>0</v>
      </c>
      <c r="R144" s="243">
        <f t="shared" si="2"/>
        <v>0</v>
      </c>
      <c r="S144" s="243">
        <v>0</v>
      </c>
      <c r="T144" s="244">
        <f t="shared" si="3"/>
        <v>0</v>
      </c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R144" s="245" t="s">
        <v>193</v>
      </c>
      <c r="AT144" s="245" t="s">
        <v>189</v>
      </c>
      <c r="AU144" s="245" t="s">
        <v>84</v>
      </c>
      <c r="AY144" s="138" t="s">
        <v>187</v>
      </c>
      <c r="BE144" s="246">
        <f t="shared" si="4"/>
        <v>0</v>
      </c>
      <c r="BF144" s="246">
        <f t="shared" si="5"/>
        <v>0</v>
      </c>
      <c r="BG144" s="246">
        <f t="shared" si="6"/>
        <v>0</v>
      </c>
      <c r="BH144" s="246">
        <f t="shared" si="7"/>
        <v>0</v>
      </c>
      <c r="BI144" s="246">
        <f t="shared" si="8"/>
        <v>0</v>
      </c>
      <c r="BJ144" s="138" t="s">
        <v>84</v>
      </c>
      <c r="BK144" s="246">
        <f t="shared" si="9"/>
        <v>0</v>
      </c>
      <c r="BL144" s="138" t="s">
        <v>193</v>
      </c>
      <c r="BM144" s="245" t="s">
        <v>328</v>
      </c>
    </row>
    <row r="145" spans="1:65" s="151" customFormat="1" ht="16.5" customHeight="1">
      <c r="A145" s="147"/>
      <c r="B145" s="148"/>
      <c r="C145" s="233" t="s">
        <v>77</v>
      </c>
      <c r="D145" s="233" t="s">
        <v>189</v>
      </c>
      <c r="E145" s="234" t="s">
        <v>2107</v>
      </c>
      <c r="F145" s="235" t="s">
        <v>2108</v>
      </c>
      <c r="G145" s="236" t="s">
        <v>296</v>
      </c>
      <c r="H145" s="237">
        <v>5</v>
      </c>
      <c r="I145" s="88"/>
      <c r="J145" s="238">
        <f t="shared" si="0"/>
        <v>0</v>
      </c>
      <c r="K145" s="239"/>
      <c r="L145" s="148"/>
      <c r="M145" s="240" t="s">
        <v>1</v>
      </c>
      <c r="N145" s="241" t="s">
        <v>42</v>
      </c>
      <c r="O145" s="242"/>
      <c r="P145" s="243">
        <f t="shared" si="1"/>
        <v>0</v>
      </c>
      <c r="Q145" s="243">
        <v>0</v>
      </c>
      <c r="R145" s="243">
        <f t="shared" si="2"/>
        <v>0</v>
      </c>
      <c r="S145" s="243">
        <v>0</v>
      </c>
      <c r="T145" s="244">
        <f t="shared" si="3"/>
        <v>0</v>
      </c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R145" s="245" t="s">
        <v>193</v>
      </c>
      <c r="AT145" s="245" t="s">
        <v>189</v>
      </c>
      <c r="AU145" s="245" t="s">
        <v>84</v>
      </c>
      <c r="AY145" s="138" t="s">
        <v>187</v>
      </c>
      <c r="BE145" s="246">
        <f t="shared" si="4"/>
        <v>0</v>
      </c>
      <c r="BF145" s="246">
        <f t="shared" si="5"/>
        <v>0</v>
      </c>
      <c r="BG145" s="246">
        <f t="shared" si="6"/>
        <v>0</v>
      </c>
      <c r="BH145" s="246">
        <f t="shared" si="7"/>
        <v>0</v>
      </c>
      <c r="BI145" s="246">
        <f t="shared" si="8"/>
        <v>0</v>
      </c>
      <c r="BJ145" s="138" t="s">
        <v>84</v>
      </c>
      <c r="BK145" s="246">
        <f t="shared" si="9"/>
        <v>0</v>
      </c>
      <c r="BL145" s="138" t="s">
        <v>193</v>
      </c>
      <c r="BM145" s="245" t="s">
        <v>336</v>
      </c>
    </row>
    <row r="146" spans="1:65" s="151" customFormat="1" ht="21.75" customHeight="1">
      <c r="A146" s="147"/>
      <c r="B146" s="148"/>
      <c r="C146" s="233" t="s">
        <v>77</v>
      </c>
      <c r="D146" s="233" t="s">
        <v>189</v>
      </c>
      <c r="E146" s="234" t="s">
        <v>2109</v>
      </c>
      <c r="F146" s="235" t="s">
        <v>2110</v>
      </c>
      <c r="G146" s="236" t="s">
        <v>2070</v>
      </c>
      <c r="H146" s="237">
        <v>10</v>
      </c>
      <c r="I146" s="88"/>
      <c r="J146" s="238">
        <f t="shared" si="0"/>
        <v>0</v>
      </c>
      <c r="K146" s="239"/>
      <c r="L146" s="148"/>
      <c r="M146" s="240" t="s">
        <v>1</v>
      </c>
      <c r="N146" s="241" t="s">
        <v>42</v>
      </c>
      <c r="O146" s="242"/>
      <c r="P146" s="243">
        <f t="shared" si="1"/>
        <v>0</v>
      </c>
      <c r="Q146" s="243">
        <v>0</v>
      </c>
      <c r="R146" s="243">
        <f t="shared" si="2"/>
        <v>0</v>
      </c>
      <c r="S146" s="243">
        <v>0</v>
      </c>
      <c r="T146" s="244">
        <f t="shared" si="3"/>
        <v>0</v>
      </c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R146" s="245" t="s">
        <v>193</v>
      </c>
      <c r="AT146" s="245" t="s">
        <v>189</v>
      </c>
      <c r="AU146" s="245" t="s">
        <v>84</v>
      </c>
      <c r="AY146" s="138" t="s">
        <v>187</v>
      </c>
      <c r="BE146" s="246">
        <f t="shared" si="4"/>
        <v>0</v>
      </c>
      <c r="BF146" s="246">
        <f t="shared" si="5"/>
        <v>0</v>
      </c>
      <c r="BG146" s="246">
        <f t="shared" si="6"/>
        <v>0</v>
      </c>
      <c r="BH146" s="246">
        <f t="shared" si="7"/>
        <v>0</v>
      </c>
      <c r="BI146" s="246">
        <f t="shared" si="8"/>
        <v>0</v>
      </c>
      <c r="BJ146" s="138" t="s">
        <v>84</v>
      </c>
      <c r="BK146" s="246">
        <f t="shared" si="9"/>
        <v>0</v>
      </c>
      <c r="BL146" s="138" t="s">
        <v>193</v>
      </c>
      <c r="BM146" s="245" t="s">
        <v>344</v>
      </c>
    </row>
    <row r="147" spans="1:65" s="151" customFormat="1" ht="21.75" customHeight="1">
      <c r="A147" s="147"/>
      <c r="B147" s="148"/>
      <c r="C147" s="233" t="s">
        <v>77</v>
      </c>
      <c r="D147" s="233" t="s">
        <v>189</v>
      </c>
      <c r="E147" s="234" t="s">
        <v>2111</v>
      </c>
      <c r="F147" s="235" t="s">
        <v>2112</v>
      </c>
      <c r="G147" s="236" t="s">
        <v>296</v>
      </c>
      <c r="H147" s="237">
        <v>6</v>
      </c>
      <c r="I147" s="88"/>
      <c r="J147" s="238">
        <f t="shared" si="0"/>
        <v>0</v>
      </c>
      <c r="K147" s="239"/>
      <c r="L147" s="148"/>
      <c r="M147" s="240" t="s">
        <v>1</v>
      </c>
      <c r="N147" s="241" t="s">
        <v>42</v>
      </c>
      <c r="O147" s="242"/>
      <c r="P147" s="243">
        <f t="shared" si="1"/>
        <v>0</v>
      </c>
      <c r="Q147" s="243">
        <v>0</v>
      </c>
      <c r="R147" s="243">
        <f t="shared" si="2"/>
        <v>0</v>
      </c>
      <c r="S147" s="243">
        <v>0</v>
      </c>
      <c r="T147" s="244">
        <f t="shared" si="3"/>
        <v>0</v>
      </c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R147" s="245" t="s">
        <v>193</v>
      </c>
      <c r="AT147" s="245" t="s">
        <v>189</v>
      </c>
      <c r="AU147" s="245" t="s">
        <v>84</v>
      </c>
      <c r="AY147" s="138" t="s">
        <v>187</v>
      </c>
      <c r="BE147" s="246">
        <f t="shared" si="4"/>
        <v>0</v>
      </c>
      <c r="BF147" s="246">
        <f t="shared" si="5"/>
        <v>0</v>
      </c>
      <c r="BG147" s="246">
        <f t="shared" si="6"/>
        <v>0</v>
      </c>
      <c r="BH147" s="246">
        <f t="shared" si="7"/>
        <v>0</v>
      </c>
      <c r="BI147" s="246">
        <f t="shared" si="8"/>
        <v>0</v>
      </c>
      <c r="BJ147" s="138" t="s">
        <v>84</v>
      </c>
      <c r="BK147" s="246">
        <f t="shared" si="9"/>
        <v>0</v>
      </c>
      <c r="BL147" s="138" t="s">
        <v>193</v>
      </c>
      <c r="BM147" s="245" t="s">
        <v>352</v>
      </c>
    </row>
    <row r="148" spans="1:65" s="151" customFormat="1" ht="21.75" customHeight="1">
      <c r="A148" s="147"/>
      <c r="B148" s="148"/>
      <c r="C148" s="233" t="s">
        <v>77</v>
      </c>
      <c r="D148" s="233" t="s">
        <v>189</v>
      </c>
      <c r="E148" s="234" t="s">
        <v>2113</v>
      </c>
      <c r="F148" s="235" t="s">
        <v>2114</v>
      </c>
      <c r="G148" s="236" t="s">
        <v>296</v>
      </c>
      <c r="H148" s="237">
        <v>90</v>
      </c>
      <c r="I148" s="88"/>
      <c r="J148" s="238">
        <f t="shared" si="0"/>
        <v>0</v>
      </c>
      <c r="K148" s="239"/>
      <c r="L148" s="148"/>
      <c r="M148" s="240" t="s">
        <v>1</v>
      </c>
      <c r="N148" s="241" t="s">
        <v>42</v>
      </c>
      <c r="O148" s="242"/>
      <c r="P148" s="243">
        <f t="shared" si="1"/>
        <v>0</v>
      </c>
      <c r="Q148" s="243">
        <v>0</v>
      </c>
      <c r="R148" s="243">
        <f t="shared" si="2"/>
        <v>0</v>
      </c>
      <c r="S148" s="243">
        <v>0</v>
      </c>
      <c r="T148" s="244">
        <f t="shared" si="3"/>
        <v>0</v>
      </c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  <c r="AR148" s="245" t="s">
        <v>193</v>
      </c>
      <c r="AT148" s="245" t="s">
        <v>189</v>
      </c>
      <c r="AU148" s="245" t="s">
        <v>84</v>
      </c>
      <c r="AY148" s="138" t="s">
        <v>187</v>
      </c>
      <c r="BE148" s="246">
        <f t="shared" si="4"/>
        <v>0</v>
      </c>
      <c r="BF148" s="246">
        <f t="shared" si="5"/>
        <v>0</v>
      </c>
      <c r="BG148" s="246">
        <f t="shared" si="6"/>
        <v>0</v>
      </c>
      <c r="BH148" s="246">
        <f t="shared" si="7"/>
        <v>0</v>
      </c>
      <c r="BI148" s="246">
        <f t="shared" si="8"/>
        <v>0</v>
      </c>
      <c r="BJ148" s="138" t="s">
        <v>84</v>
      </c>
      <c r="BK148" s="246">
        <f t="shared" si="9"/>
        <v>0</v>
      </c>
      <c r="BL148" s="138" t="s">
        <v>193</v>
      </c>
      <c r="BM148" s="245" t="s">
        <v>360</v>
      </c>
    </row>
    <row r="149" spans="1:65" s="151" customFormat="1" ht="16.5" customHeight="1">
      <c r="A149" s="147"/>
      <c r="B149" s="148"/>
      <c r="C149" s="233" t="s">
        <v>77</v>
      </c>
      <c r="D149" s="233" t="s">
        <v>189</v>
      </c>
      <c r="E149" s="234" t="s">
        <v>2115</v>
      </c>
      <c r="F149" s="235" t="s">
        <v>2116</v>
      </c>
      <c r="G149" s="236" t="s">
        <v>2070</v>
      </c>
      <c r="H149" s="237">
        <v>5</v>
      </c>
      <c r="I149" s="88"/>
      <c r="J149" s="238">
        <f t="shared" si="0"/>
        <v>0</v>
      </c>
      <c r="K149" s="239"/>
      <c r="L149" s="148"/>
      <c r="M149" s="240" t="s">
        <v>1</v>
      </c>
      <c r="N149" s="241" t="s">
        <v>42</v>
      </c>
      <c r="O149" s="242"/>
      <c r="P149" s="243">
        <f t="shared" si="1"/>
        <v>0</v>
      </c>
      <c r="Q149" s="243">
        <v>0</v>
      </c>
      <c r="R149" s="243">
        <f t="shared" si="2"/>
        <v>0</v>
      </c>
      <c r="S149" s="243">
        <v>0</v>
      </c>
      <c r="T149" s="244">
        <f t="shared" si="3"/>
        <v>0</v>
      </c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R149" s="245" t="s">
        <v>193</v>
      </c>
      <c r="AT149" s="245" t="s">
        <v>189</v>
      </c>
      <c r="AU149" s="245" t="s">
        <v>84</v>
      </c>
      <c r="AY149" s="138" t="s">
        <v>187</v>
      </c>
      <c r="BE149" s="246">
        <f t="shared" si="4"/>
        <v>0</v>
      </c>
      <c r="BF149" s="246">
        <f t="shared" si="5"/>
        <v>0</v>
      </c>
      <c r="BG149" s="246">
        <f t="shared" si="6"/>
        <v>0</v>
      </c>
      <c r="BH149" s="246">
        <f t="shared" si="7"/>
        <v>0</v>
      </c>
      <c r="BI149" s="246">
        <f t="shared" si="8"/>
        <v>0</v>
      </c>
      <c r="BJ149" s="138" t="s">
        <v>84</v>
      </c>
      <c r="BK149" s="246">
        <f t="shared" si="9"/>
        <v>0</v>
      </c>
      <c r="BL149" s="138" t="s">
        <v>193</v>
      </c>
      <c r="BM149" s="245" t="s">
        <v>368</v>
      </c>
    </row>
    <row r="150" spans="1:65" s="151" customFormat="1" ht="16.5" customHeight="1">
      <c r="A150" s="147"/>
      <c r="B150" s="148"/>
      <c r="C150" s="233" t="s">
        <v>77</v>
      </c>
      <c r="D150" s="233" t="s">
        <v>189</v>
      </c>
      <c r="E150" s="234" t="s">
        <v>2117</v>
      </c>
      <c r="F150" s="235" t="s">
        <v>2118</v>
      </c>
      <c r="G150" s="236" t="s">
        <v>2070</v>
      </c>
      <c r="H150" s="237">
        <v>4</v>
      </c>
      <c r="I150" s="88"/>
      <c r="J150" s="238">
        <f t="shared" si="0"/>
        <v>0</v>
      </c>
      <c r="K150" s="239"/>
      <c r="L150" s="148"/>
      <c r="M150" s="240" t="s">
        <v>1</v>
      </c>
      <c r="N150" s="241" t="s">
        <v>42</v>
      </c>
      <c r="O150" s="242"/>
      <c r="P150" s="243">
        <f t="shared" si="1"/>
        <v>0</v>
      </c>
      <c r="Q150" s="243">
        <v>0</v>
      </c>
      <c r="R150" s="243">
        <f t="shared" si="2"/>
        <v>0</v>
      </c>
      <c r="S150" s="243">
        <v>0</v>
      </c>
      <c r="T150" s="244">
        <f t="shared" si="3"/>
        <v>0</v>
      </c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R150" s="245" t="s">
        <v>193</v>
      </c>
      <c r="AT150" s="245" t="s">
        <v>189</v>
      </c>
      <c r="AU150" s="245" t="s">
        <v>84</v>
      </c>
      <c r="AY150" s="138" t="s">
        <v>187</v>
      </c>
      <c r="BE150" s="246">
        <f t="shared" si="4"/>
        <v>0</v>
      </c>
      <c r="BF150" s="246">
        <f t="shared" si="5"/>
        <v>0</v>
      </c>
      <c r="BG150" s="246">
        <f t="shared" si="6"/>
        <v>0</v>
      </c>
      <c r="BH150" s="246">
        <f t="shared" si="7"/>
        <v>0</v>
      </c>
      <c r="BI150" s="246">
        <f t="shared" si="8"/>
        <v>0</v>
      </c>
      <c r="BJ150" s="138" t="s">
        <v>84</v>
      </c>
      <c r="BK150" s="246">
        <f t="shared" si="9"/>
        <v>0</v>
      </c>
      <c r="BL150" s="138" t="s">
        <v>193</v>
      </c>
      <c r="BM150" s="245" t="s">
        <v>376</v>
      </c>
    </row>
    <row r="151" spans="1:65" s="151" customFormat="1" ht="16.5" customHeight="1">
      <c r="A151" s="147"/>
      <c r="B151" s="148"/>
      <c r="C151" s="233" t="s">
        <v>77</v>
      </c>
      <c r="D151" s="233" t="s">
        <v>189</v>
      </c>
      <c r="E151" s="234" t="s">
        <v>2119</v>
      </c>
      <c r="F151" s="235" t="s">
        <v>2120</v>
      </c>
      <c r="G151" s="236" t="s">
        <v>805</v>
      </c>
      <c r="H151" s="237">
        <v>1</v>
      </c>
      <c r="I151" s="88"/>
      <c r="J151" s="238">
        <f t="shared" si="0"/>
        <v>0</v>
      </c>
      <c r="K151" s="239"/>
      <c r="L151" s="148"/>
      <c r="M151" s="240" t="s">
        <v>1</v>
      </c>
      <c r="N151" s="241" t="s">
        <v>42</v>
      </c>
      <c r="O151" s="242"/>
      <c r="P151" s="243">
        <f t="shared" si="1"/>
        <v>0</v>
      </c>
      <c r="Q151" s="243">
        <v>0</v>
      </c>
      <c r="R151" s="243">
        <f t="shared" si="2"/>
        <v>0</v>
      </c>
      <c r="S151" s="243">
        <v>0</v>
      </c>
      <c r="T151" s="244">
        <f t="shared" si="3"/>
        <v>0</v>
      </c>
      <c r="U151" s="147"/>
      <c r="V151" s="147"/>
      <c r="W151" s="147"/>
      <c r="X151" s="147"/>
      <c r="Y151" s="147"/>
      <c r="Z151" s="147"/>
      <c r="AA151" s="147"/>
      <c r="AB151" s="147"/>
      <c r="AC151" s="147"/>
      <c r="AD151" s="147"/>
      <c r="AE151" s="147"/>
      <c r="AR151" s="245" t="s">
        <v>193</v>
      </c>
      <c r="AT151" s="245" t="s">
        <v>189</v>
      </c>
      <c r="AU151" s="245" t="s">
        <v>84</v>
      </c>
      <c r="AY151" s="138" t="s">
        <v>187</v>
      </c>
      <c r="BE151" s="246">
        <f t="shared" si="4"/>
        <v>0</v>
      </c>
      <c r="BF151" s="246">
        <f t="shared" si="5"/>
        <v>0</v>
      </c>
      <c r="BG151" s="246">
        <f t="shared" si="6"/>
        <v>0</v>
      </c>
      <c r="BH151" s="246">
        <f t="shared" si="7"/>
        <v>0</v>
      </c>
      <c r="BI151" s="246">
        <f t="shared" si="8"/>
        <v>0</v>
      </c>
      <c r="BJ151" s="138" t="s">
        <v>84</v>
      </c>
      <c r="BK151" s="246">
        <f t="shared" si="9"/>
        <v>0</v>
      </c>
      <c r="BL151" s="138" t="s">
        <v>193</v>
      </c>
      <c r="BM151" s="245" t="s">
        <v>384</v>
      </c>
    </row>
    <row r="152" spans="1:65" s="220" customFormat="1" ht="25.9" customHeight="1">
      <c r="B152" s="221"/>
      <c r="D152" s="222" t="s">
        <v>76</v>
      </c>
      <c r="E152" s="223" t="s">
        <v>2121</v>
      </c>
      <c r="F152" s="223" t="s">
        <v>2122</v>
      </c>
      <c r="J152" s="224">
        <f>BK152</f>
        <v>0</v>
      </c>
      <c r="L152" s="221"/>
      <c r="M152" s="225"/>
      <c r="N152" s="226"/>
      <c r="O152" s="226"/>
      <c r="P152" s="227">
        <f>SUM(P153:P159)</f>
        <v>0</v>
      </c>
      <c r="Q152" s="226"/>
      <c r="R152" s="227">
        <f>SUM(R153:R159)</f>
        <v>0</v>
      </c>
      <c r="S152" s="226"/>
      <c r="T152" s="228">
        <f>SUM(T153:T159)</f>
        <v>0</v>
      </c>
      <c r="AR152" s="222" t="s">
        <v>84</v>
      </c>
      <c r="AT152" s="229" t="s">
        <v>76</v>
      </c>
      <c r="AU152" s="229" t="s">
        <v>77</v>
      </c>
      <c r="AY152" s="222" t="s">
        <v>187</v>
      </c>
      <c r="BK152" s="230">
        <f>SUM(BK153:BK159)</f>
        <v>0</v>
      </c>
    </row>
    <row r="153" spans="1:65" s="151" customFormat="1" ht="21.75" customHeight="1">
      <c r="A153" s="147"/>
      <c r="B153" s="148"/>
      <c r="C153" s="233" t="s">
        <v>77</v>
      </c>
      <c r="D153" s="233" t="s">
        <v>189</v>
      </c>
      <c r="E153" s="234" t="s">
        <v>2123</v>
      </c>
      <c r="F153" s="235" t="s">
        <v>2124</v>
      </c>
      <c r="G153" s="236" t="s">
        <v>296</v>
      </c>
      <c r="H153" s="237">
        <v>100</v>
      </c>
      <c r="I153" s="88"/>
      <c r="J153" s="238">
        <f t="shared" ref="J153:J159" si="10">ROUND(I153*H153,2)</f>
        <v>0</v>
      </c>
      <c r="K153" s="239"/>
      <c r="L153" s="148"/>
      <c r="M153" s="240" t="s">
        <v>1</v>
      </c>
      <c r="N153" s="241" t="s">
        <v>42</v>
      </c>
      <c r="O153" s="242"/>
      <c r="P153" s="243">
        <f t="shared" ref="P153:P159" si="11">O153*H153</f>
        <v>0</v>
      </c>
      <c r="Q153" s="243">
        <v>0</v>
      </c>
      <c r="R153" s="243">
        <f t="shared" ref="R153:R159" si="12">Q153*H153</f>
        <v>0</v>
      </c>
      <c r="S153" s="243">
        <v>0</v>
      </c>
      <c r="T153" s="244">
        <f t="shared" ref="T153:T159" si="13">S153*H153</f>
        <v>0</v>
      </c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7"/>
      <c r="AR153" s="245" t="s">
        <v>193</v>
      </c>
      <c r="AT153" s="245" t="s">
        <v>189</v>
      </c>
      <c r="AU153" s="245" t="s">
        <v>84</v>
      </c>
      <c r="AY153" s="138" t="s">
        <v>187</v>
      </c>
      <c r="BE153" s="246">
        <f t="shared" ref="BE153:BE159" si="14">IF(N153="základní",J153,0)</f>
        <v>0</v>
      </c>
      <c r="BF153" s="246">
        <f t="shared" ref="BF153:BF159" si="15">IF(N153="snížená",J153,0)</f>
        <v>0</v>
      </c>
      <c r="BG153" s="246">
        <f t="shared" ref="BG153:BG159" si="16">IF(N153="zákl. přenesená",J153,0)</f>
        <v>0</v>
      </c>
      <c r="BH153" s="246">
        <f t="shared" ref="BH153:BH159" si="17">IF(N153="sníž. přenesená",J153,0)</f>
        <v>0</v>
      </c>
      <c r="BI153" s="246">
        <f t="shared" ref="BI153:BI159" si="18">IF(N153="nulová",J153,0)</f>
        <v>0</v>
      </c>
      <c r="BJ153" s="138" t="s">
        <v>84</v>
      </c>
      <c r="BK153" s="246">
        <f t="shared" ref="BK153:BK159" si="19">ROUND(I153*H153,2)</f>
        <v>0</v>
      </c>
      <c r="BL153" s="138" t="s">
        <v>193</v>
      </c>
      <c r="BM153" s="245" t="s">
        <v>392</v>
      </c>
    </row>
    <row r="154" spans="1:65" s="151" customFormat="1" ht="21.75" customHeight="1">
      <c r="A154" s="147"/>
      <c r="B154" s="148"/>
      <c r="C154" s="233" t="s">
        <v>77</v>
      </c>
      <c r="D154" s="233" t="s">
        <v>189</v>
      </c>
      <c r="E154" s="234" t="s">
        <v>2125</v>
      </c>
      <c r="F154" s="235" t="s">
        <v>2126</v>
      </c>
      <c r="G154" s="236" t="s">
        <v>2070</v>
      </c>
      <c r="H154" s="237">
        <v>60</v>
      </c>
      <c r="I154" s="88"/>
      <c r="J154" s="238">
        <f t="shared" si="10"/>
        <v>0</v>
      </c>
      <c r="K154" s="239"/>
      <c r="L154" s="148"/>
      <c r="M154" s="240" t="s">
        <v>1</v>
      </c>
      <c r="N154" s="241" t="s">
        <v>42</v>
      </c>
      <c r="O154" s="242"/>
      <c r="P154" s="243">
        <f t="shared" si="11"/>
        <v>0</v>
      </c>
      <c r="Q154" s="243">
        <v>0</v>
      </c>
      <c r="R154" s="243">
        <f t="shared" si="12"/>
        <v>0</v>
      </c>
      <c r="S154" s="243">
        <v>0</v>
      </c>
      <c r="T154" s="244">
        <f t="shared" si="13"/>
        <v>0</v>
      </c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R154" s="245" t="s">
        <v>193</v>
      </c>
      <c r="AT154" s="245" t="s">
        <v>189</v>
      </c>
      <c r="AU154" s="245" t="s">
        <v>84</v>
      </c>
      <c r="AY154" s="138" t="s">
        <v>187</v>
      </c>
      <c r="BE154" s="246">
        <f t="shared" si="14"/>
        <v>0</v>
      </c>
      <c r="BF154" s="246">
        <f t="shared" si="15"/>
        <v>0</v>
      </c>
      <c r="BG154" s="246">
        <f t="shared" si="16"/>
        <v>0</v>
      </c>
      <c r="BH154" s="246">
        <f t="shared" si="17"/>
        <v>0</v>
      </c>
      <c r="BI154" s="246">
        <f t="shared" si="18"/>
        <v>0</v>
      </c>
      <c r="BJ154" s="138" t="s">
        <v>84</v>
      </c>
      <c r="BK154" s="246">
        <f t="shared" si="19"/>
        <v>0</v>
      </c>
      <c r="BL154" s="138" t="s">
        <v>193</v>
      </c>
      <c r="BM154" s="245" t="s">
        <v>400</v>
      </c>
    </row>
    <row r="155" spans="1:65" s="151" customFormat="1" ht="16.5" customHeight="1">
      <c r="A155" s="147"/>
      <c r="B155" s="148"/>
      <c r="C155" s="233" t="s">
        <v>77</v>
      </c>
      <c r="D155" s="233" t="s">
        <v>189</v>
      </c>
      <c r="E155" s="234" t="s">
        <v>2127</v>
      </c>
      <c r="F155" s="235" t="s">
        <v>2128</v>
      </c>
      <c r="G155" s="236" t="s">
        <v>2070</v>
      </c>
      <c r="H155" s="237">
        <v>120</v>
      </c>
      <c r="I155" s="88"/>
      <c r="J155" s="238">
        <f t="shared" si="10"/>
        <v>0</v>
      </c>
      <c r="K155" s="239"/>
      <c r="L155" s="148"/>
      <c r="M155" s="240" t="s">
        <v>1</v>
      </c>
      <c r="N155" s="241" t="s">
        <v>42</v>
      </c>
      <c r="O155" s="242"/>
      <c r="P155" s="243">
        <f t="shared" si="11"/>
        <v>0</v>
      </c>
      <c r="Q155" s="243">
        <v>0</v>
      </c>
      <c r="R155" s="243">
        <f t="shared" si="12"/>
        <v>0</v>
      </c>
      <c r="S155" s="243">
        <v>0</v>
      </c>
      <c r="T155" s="244">
        <f t="shared" si="13"/>
        <v>0</v>
      </c>
      <c r="U155" s="147"/>
      <c r="V155" s="147"/>
      <c r="W155" s="147"/>
      <c r="X155" s="147"/>
      <c r="Y155" s="147"/>
      <c r="Z155" s="147"/>
      <c r="AA155" s="147"/>
      <c r="AB155" s="147"/>
      <c r="AC155" s="147"/>
      <c r="AD155" s="147"/>
      <c r="AE155" s="147"/>
      <c r="AR155" s="245" t="s">
        <v>193</v>
      </c>
      <c r="AT155" s="245" t="s">
        <v>189</v>
      </c>
      <c r="AU155" s="245" t="s">
        <v>84</v>
      </c>
      <c r="AY155" s="138" t="s">
        <v>187</v>
      </c>
      <c r="BE155" s="246">
        <f t="shared" si="14"/>
        <v>0</v>
      </c>
      <c r="BF155" s="246">
        <f t="shared" si="15"/>
        <v>0</v>
      </c>
      <c r="BG155" s="246">
        <f t="shared" si="16"/>
        <v>0</v>
      </c>
      <c r="BH155" s="246">
        <f t="shared" si="17"/>
        <v>0</v>
      </c>
      <c r="BI155" s="246">
        <f t="shared" si="18"/>
        <v>0</v>
      </c>
      <c r="BJ155" s="138" t="s">
        <v>84</v>
      </c>
      <c r="BK155" s="246">
        <f t="shared" si="19"/>
        <v>0</v>
      </c>
      <c r="BL155" s="138" t="s">
        <v>193</v>
      </c>
      <c r="BM155" s="245" t="s">
        <v>408</v>
      </c>
    </row>
    <row r="156" spans="1:65" s="151" customFormat="1" ht="16.5" customHeight="1">
      <c r="A156" s="147"/>
      <c r="B156" s="148"/>
      <c r="C156" s="233" t="s">
        <v>77</v>
      </c>
      <c r="D156" s="233" t="s">
        <v>189</v>
      </c>
      <c r="E156" s="234" t="s">
        <v>2129</v>
      </c>
      <c r="F156" s="235" t="s">
        <v>2130</v>
      </c>
      <c r="G156" s="236" t="s">
        <v>2070</v>
      </c>
      <c r="H156" s="237">
        <v>120</v>
      </c>
      <c r="I156" s="88"/>
      <c r="J156" s="238">
        <f t="shared" si="10"/>
        <v>0</v>
      </c>
      <c r="K156" s="239"/>
      <c r="L156" s="148"/>
      <c r="M156" s="240" t="s">
        <v>1</v>
      </c>
      <c r="N156" s="241" t="s">
        <v>42</v>
      </c>
      <c r="O156" s="242"/>
      <c r="P156" s="243">
        <f t="shared" si="11"/>
        <v>0</v>
      </c>
      <c r="Q156" s="243">
        <v>0</v>
      </c>
      <c r="R156" s="243">
        <f t="shared" si="12"/>
        <v>0</v>
      </c>
      <c r="S156" s="243">
        <v>0</v>
      </c>
      <c r="T156" s="244">
        <f t="shared" si="13"/>
        <v>0</v>
      </c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7"/>
      <c r="AE156" s="147"/>
      <c r="AR156" s="245" t="s">
        <v>193</v>
      </c>
      <c r="AT156" s="245" t="s">
        <v>189</v>
      </c>
      <c r="AU156" s="245" t="s">
        <v>84</v>
      </c>
      <c r="AY156" s="138" t="s">
        <v>187</v>
      </c>
      <c r="BE156" s="246">
        <f t="shared" si="14"/>
        <v>0</v>
      </c>
      <c r="BF156" s="246">
        <f t="shared" si="15"/>
        <v>0</v>
      </c>
      <c r="BG156" s="246">
        <f t="shared" si="16"/>
        <v>0</v>
      </c>
      <c r="BH156" s="246">
        <f t="shared" si="17"/>
        <v>0</v>
      </c>
      <c r="BI156" s="246">
        <f t="shared" si="18"/>
        <v>0</v>
      </c>
      <c r="BJ156" s="138" t="s">
        <v>84</v>
      </c>
      <c r="BK156" s="246">
        <f t="shared" si="19"/>
        <v>0</v>
      </c>
      <c r="BL156" s="138" t="s">
        <v>193</v>
      </c>
      <c r="BM156" s="245" t="s">
        <v>416</v>
      </c>
    </row>
    <row r="157" spans="1:65" s="151" customFormat="1" ht="16.5" customHeight="1">
      <c r="A157" s="147"/>
      <c r="B157" s="148"/>
      <c r="C157" s="233" t="s">
        <v>77</v>
      </c>
      <c r="D157" s="233" t="s">
        <v>189</v>
      </c>
      <c r="E157" s="234" t="s">
        <v>2131</v>
      </c>
      <c r="F157" s="235" t="s">
        <v>2132</v>
      </c>
      <c r="G157" s="236" t="s">
        <v>1049</v>
      </c>
      <c r="H157" s="237">
        <v>200</v>
      </c>
      <c r="I157" s="88"/>
      <c r="J157" s="238">
        <f t="shared" si="10"/>
        <v>0</v>
      </c>
      <c r="K157" s="239"/>
      <c r="L157" s="148"/>
      <c r="M157" s="240" t="s">
        <v>1</v>
      </c>
      <c r="N157" s="241" t="s">
        <v>42</v>
      </c>
      <c r="O157" s="242"/>
      <c r="P157" s="243">
        <f t="shared" si="11"/>
        <v>0</v>
      </c>
      <c r="Q157" s="243">
        <v>0</v>
      </c>
      <c r="R157" s="243">
        <f t="shared" si="12"/>
        <v>0</v>
      </c>
      <c r="S157" s="243">
        <v>0</v>
      </c>
      <c r="T157" s="244">
        <f t="shared" si="13"/>
        <v>0</v>
      </c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  <c r="AE157" s="147"/>
      <c r="AR157" s="245" t="s">
        <v>193</v>
      </c>
      <c r="AT157" s="245" t="s">
        <v>189</v>
      </c>
      <c r="AU157" s="245" t="s">
        <v>84</v>
      </c>
      <c r="AY157" s="138" t="s">
        <v>187</v>
      </c>
      <c r="BE157" s="246">
        <f t="shared" si="14"/>
        <v>0</v>
      </c>
      <c r="BF157" s="246">
        <f t="shared" si="15"/>
        <v>0</v>
      </c>
      <c r="BG157" s="246">
        <f t="shared" si="16"/>
        <v>0</v>
      </c>
      <c r="BH157" s="246">
        <f t="shared" si="17"/>
        <v>0</v>
      </c>
      <c r="BI157" s="246">
        <f t="shared" si="18"/>
        <v>0</v>
      </c>
      <c r="BJ157" s="138" t="s">
        <v>84</v>
      </c>
      <c r="BK157" s="246">
        <f t="shared" si="19"/>
        <v>0</v>
      </c>
      <c r="BL157" s="138" t="s">
        <v>193</v>
      </c>
      <c r="BM157" s="245" t="s">
        <v>424</v>
      </c>
    </row>
    <row r="158" spans="1:65" s="151" customFormat="1" ht="16.5" customHeight="1">
      <c r="A158" s="147"/>
      <c r="B158" s="148"/>
      <c r="C158" s="233" t="s">
        <v>77</v>
      </c>
      <c r="D158" s="233" t="s">
        <v>189</v>
      </c>
      <c r="E158" s="234" t="s">
        <v>2133</v>
      </c>
      <c r="F158" s="235" t="s">
        <v>2134</v>
      </c>
      <c r="G158" s="236" t="s">
        <v>2135</v>
      </c>
      <c r="H158" s="90"/>
      <c r="I158" s="88"/>
      <c r="J158" s="238">
        <f t="shared" si="10"/>
        <v>0</v>
      </c>
      <c r="K158" s="239"/>
      <c r="L158" s="148"/>
      <c r="M158" s="240" t="s">
        <v>1</v>
      </c>
      <c r="N158" s="241" t="s">
        <v>42</v>
      </c>
      <c r="O158" s="242"/>
      <c r="P158" s="243">
        <f t="shared" si="11"/>
        <v>0</v>
      </c>
      <c r="Q158" s="243">
        <v>0</v>
      </c>
      <c r="R158" s="243">
        <f t="shared" si="12"/>
        <v>0</v>
      </c>
      <c r="S158" s="243">
        <v>0</v>
      </c>
      <c r="T158" s="244">
        <f t="shared" si="13"/>
        <v>0</v>
      </c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  <c r="AE158" s="147"/>
      <c r="AR158" s="245" t="s">
        <v>193</v>
      </c>
      <c r="AT158" s="245" t="s">
        <v>189</v>
      </c>
      <c r="AU158" s="245" t="s">
        <v>84</v>
      </c>
      <c r="AY158" s="138" t="s">
        <v>187</v>
      </c>
      <c r="BE158" s="246">
        <f t="shared" si="14"/>
        <v>0</v>
      </c>
      <c r="BF158" s="246">
        <f t="shared" si="15"/>
        <v>0</v>
      </c>
      <c r="BG158" s="246">
        <f t="shared" si="16"/>
        <v>0</v>
      </c>
      <c r="BH158" s="246">
        <f t="shared" si="17"/>
        <v>0</v>
      </c>
      <c r="BI158" s="246">
        <f t="shared" si="18"/>
        <v>0</v>
      </c>
      <c r="BJ158" s="138" t="s">
        <v>84</v>
      </c>
      <c r="BK158" s="246">
        <f t="shared" si="19"/>
        <v>0</v>
      </c>
      <c r="BL158" s="138" t="s">
        <v>193</v>
      </c>
      <c r="BM158" s="245" t="s">
        <v>432</v>
      </c>
    </row>
    <row r="159" spans="1:65" s="151" customFormat="1" ht="21.75" customHeight="1">
      <c r="A159" s="147"/>
      <c r="B159" s="148"/>
      <c r="C159" s="233" t="s">
        <v>77</v>
      </c>
      <c r="D159" s="233" t="s">
        <v>189</v>
      </c>
      <c r="E159" s="234" t="s">
        <v>2136</v>
      </c>
      <c r="F159" s="235" t="s">
        <v>2137</v>
      </c>
      <c r="G159" s="236" t="s">
        <v>2135</v>
      </c>
      <c r="H159" s="90"/>
      <c r="I159" s="88"/>
      <c r="J159" s="238">
        <f t="shared" si="10"/>
        <v>0</v>
      </c>
      <c r="K159" s="239"/>
      <c r="L159" s="148"/>
      <c r="M159" s="240" t="s">
        <v>1</v>
      </c>
      <c r="N159" s="241" t="s">
        <v>42</v>
      </c>
      <c r="O159" s="242"/>
      <c r="P159" s="243">
        <f t="shared" si="11"/>
        <v>0</v>
      </c>
      <c r="Q159" s="243">
        <v>0</v>
      </c>
      <c r="R159" s="243">
        <f t="shared" si="12"/>
        <v>0</v>
      </c>
      <c r="S159" s="243">
        <v>0</v>
      </c>
      <c r="T159" s="244">
        <f t="shared" si="13"/>
        <v>0</v>
      </c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R159" s="245" t="s">
        <v>193</v>
      </c>
      <c r="AT159" s="245" t="s">
        <v>189</v>
      </c>
      <c r="AU159" s="245" t="s">
        <v>84</v>
      </c>
      <c r="AY159" s="138" t="s">
        <v>187</v>
      </c>
      <c r="BE159" s="246">
        <f t="shared" si="14"/>
        <v>0</v>
      </c>
      <c r="BF159" s="246">
        <f t="shared" si="15"/>
        <v>0</v>
      </c>
      <c r="BG159" s="246">
        <f t="shared" si="16"/>
        <v>0</v>
      </c>
      <c r="BH159" s="246">
        <f t="shared" si="17"/>
        <v>0</v>
      </c>
      <c r="BI159" s="246">
        <f t="shared" si="18"/>
        <v>0</v>
      </c>
      <c r="BJ159" s="138" t="s">
        <v>84</v>
      </c>
      <c r="BK159" s="246">
        <f t="shared" si="19"/>
        <v>0</v>
      </c>
      <c r="BL159" s="138" t="s">
        <v>193</v>
      </c>
      <c r="BM159" s="245" t="s">
        <v>440</v>
      </c>
    </row>
    <row r="160" spans="1:65" s="220" customFormat="1" ht="25.9" customHeight="1">
      <c r="B160" s="221"/>
      <c r="D160" s="222" t="s">
        <v>76</v>
      </c>
      <c r="E160" s="223" t="s">
        <v>2138</v>
      </c>
      <c r="F160" s="223" t="s">
        <v>2139</v>
      </c>
      <c r="J160" s="224">
        <f>BK160</f>
        <v>0</v>
      </c>
      <c r="L160" s="221"/>
      <c r="M160" s="225"/>
      <c r="N160" s="226"/>
      <c r="O160" s="226"/>
      <c r="P160" s="227">
        <f>SUM(P161:P170)</f>
        <v>0</v>
      </c>
      <c r="Q160" s="226"/>
      <c r="R160" s="227">
        <f>SUM(R161:R170)</f>
        <v>0</v>
      </c>
      <c r="S160" s="226"/>
      <c r="T160" s="228">
        <f>SUM(T161:T170)</f>
        <v>0</v>
      </c>
      <c r="AR160" s="222" t="s">
        <v>84</v>
      </c>
      <c r="AT160" s="229" t="s">
        <v>76</v>
      </c>
      <c r="AU160" s="229" t="s">
        <v>77</v>
      </c>
      <c r="AY160" s="222" t="s">
        <v>187</v>
      </c>
      <c r="BK160" s="230">
        <f>SUM(BK161:BK170)</f>
        <v>0</v>
      </c>
    </row>
    <row r="161" spans="1:65" s="151" customFormat="1" ht="16.5" customHeight="1">
      <c r="A161" s="147"/>
      <c r="B161" s="148"/>
      <c r="C161" s="233" t="s">
        <v>77</v>
      </c>
      <c r="D161" s="233" t="s">
        <v>189</v>
      </c>
      <c r="E161" s="234" t="s">
        <v>2140</v>
      </c>
      <c r="F161" s="235" t="s">
        <v>2141</v>
      </c>
      <c r="G161" s="236" t="s">
        <v>2070</v>
      </c>
      <c r="H161" s="237">
        <v>75</v>
      </c>
      <c r="I161" s="88"/>
      <c r="J161" s="238">
        <f t="shared" ref="J161:J170" si="20">ROUND(I161*H161,2)</f>
        <v>0</v>
      </c>
      <c r="K161" s="239"/>
      <c r="L161" s="148"/>
      <c r="M161" s="240" t="s">
        <v>1</v>
      </c>
      <c r="N161" s="241" t="s">
        <v>42</v>
      </c>
      <c r="O161" s="242"/>
      <c r="P161" s="243">
        <f t="shared" ref="P161:P170" si="21">O161*H161</f>
        <v>0</v>
      </c>
      <c r="Q161" s="243">
        <v>0</v>
      </c>
      <c r="R161" s="243">
        <f t="shared" ref="R161:R170" si="22">Q161*H161</f>
        <v>0</v>
      </c>
      <c r="S161" s="243">
        <v>0</v>
      </c>
      <c r="T161" s="244">
        <f t="shared" ref="T161:T170" si="23">S161*H161</f>
        <v>0</v>
      </c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  <c r="AR161" s="245" t="s">
        <v>193</v>
      </c>
      <c r="AT161" s="245" t="s">
        <v>189</v>
      </c>
      <c r="AU161" s="245" t="s">
        <v>84</v>
      </c>
      <c r="AY161" s="138" t="s">
        <v>187</v>
      </c>
      <c r="BE161" s="246">
        <f t="shared" ref="BE161:BE170" si="24">IF(N161="základní",J161,0)</f>
        <v>0</v>
      </c>
      <c r="BF161" s="246">
        <f t="shared" ref="BF161:BF170" si="25">IF(N161="snížená",J161,0)</f>
        <v>0</v>
      </c>
      <c r="BG161" s="246">
        <f t="shared" ref="BG161:BG170" si="26">IF(N161="zákl. přenesená",J161,0)</f>
        <v>0</v>
      </c>
      <c r="BH161" s="246">
        <f t="shared" ref="BH161:BH170" si="27">IF(N161="sníž. přenesená",J161,0)</f>
        <v>0</v>
      </c>
      <c r="BI161" s="246">
        <f t="shared" ref="BI161:BI170" si="28">IF(N161="nulová",J161,0)</f>
        <v>0</v>
      </c>
      <c r="BJ161" s="138" t="s">
        <v>84</v>
      </c>
      <c r="BK161" s="246">
        <f t="shared" ref="BK161:BK170" si="29">ROUND(I161*H161,2)</f>
        <v>0</v>
      </c>
      <c r="BL161" s="138" t="s">
        <v>193</v>
      </c>
      <c r="BM161" s="245" t="s">
        <v>448</v>
      </c>
    </row>
    <row r="162" spans="1:65" s="151" customFormat="1" ht="16.5" customHeight="1">
      <c r="A162" s="147"/>
      <c r="B162" s="148"/>
      <c r="C162" s="233" t="s">
        <v>77</v>
      </c>
      <c r="D162" s="233" t="s">
        <v>189</v>
      </c>
      <c r="E162" s="234" t="s">
        <v>2142</v>
      </c>
      <c r="F162" s="235" t="s">
        <v>2143</v>
      </c>
      <c r="G162" s="236" t="s">
        <v>2070</v>
      </c>
      <c r="H162" s="237">
        <v>40</v>
      </c>
      <c r="I162" s="88"/>
      <c r="J162" s="238">
        <f t="shared" si="20"/>
        <v>0</v>
      </c>
      <c r="K162" s="239"/>
      <c r="L162" s="148"/>
      <c r="M162" s="240" t="s">
        <v>1</v>
      </c>
      <c r="N162" s="241" t="s">
        <v>42</v>
      </c>
      <c r="O162" s="242"/>
      <c r="P162" s="243">
        <f t="shared" si="21"/>
        <v>0</v>
      </c>
      <c r="Q162" s="243">
        <v>0</v>
      </c>
      <c r="R162" s="243">
        <f t="shared" si="22"/>
        <v>0</v>
      </c>
      <c r="S162" s="243">
        <v>0</v>
      </c>
      <c r="T162" s="244">
        <f t="shared" si="23"/>
        <v>0</v>
      </c>
      <c r="U162" s="147"/>
      <c r="V162" s="147"/>
      <c r="W162" s="147"/>
      <c r="X162" s="147"/>
      <c r="Y162" s="147"/>
      <c r="Z162" s="147"/>
      <c r="AA162" s="147"/>
      <c r="AB162" s="147"/>
      <c r="AC162" s="147"/>
      <c r="AD162" s="147"/>
      <c r="AE162" s="147"/>
      <c r="AR162" s="245" t="s">
        <v>193</v>
      </c>
      <c r="AT162" s="245" t="s">
        <v>189</v>
      </c>
      <c r="AU162" s="245" t="s">
        <v>84</v>
      </c>
      <c r="AY162" s="138" t="s">
        <v>187</v>
      </c>
      <c r="BE162" s="246">
        <f t="shared" si="24"/>
        <v>0</v>
      </c>
      <c r="BF162" s="246">
        <f t="shared" si="25"/>
        <v>0</v>
      </c>
      <c r="BG162" s="246">
        <f t="shared" si="26"/>
        <v>0</v>
      </c>
      <c r="BH162" s="246">
        <f t="shared" si="27"/>
        <v>0</v>
      </c>
      <c r="BI162" s="246">
        <f t="shared" si="28"/>
        <v>0</v>
      </c>
      <c r="BJ162" s="138" t="s">
        <v>84</v>
      </c>
      <c r="BK162" s="246">
        <f t="shared" si="29"/>
        <v>0</v>
      </c>
      <c r="BL162" s="138" t="s">
        <v>193</v>
      </c>
      <c r="BM162" s="245" t="s">
        <v>457</v>
      </c>
    </row>
    <row r="163" spans="1:65" s="151" customFormat="1" ht="16.5" customHeight="1">
      <c r="A163" s="147"/>
      <c r="B163" s="148"/>
      <c r="C163" s="233" t="s">
        <v>77</v>
      </c>
      <c r="D163" s="233" t="s">
        <v>189</v>
      </c>
      <c r="E163" s="234" t="s">
        <v>2144</v>
      </c>
      <c r="F163" s="235" t="s">
        <v>2145</v>
      </c>
      <c r="G163" s="236" t="s">
        <v>2070</v>
      </c>
      <c r="H163" s="237">
        <v>4</v>
      </c>
      <c r="I163" s="88"/>
      <c r="J163" s="238">
        <f t="shared" si="20"/>
        <v>0</v>
      </c>
      <c r="K163" s="239"/>
      <c r="L163" s="148"/>
      <c r="M163" s="240" t="s">
        <v>1</v>
      </c>
      <c r="N163" s="241" t="s">
        <v>42</v>
      </c>
      <c r="O163" s="242"/>
      <c r="P163" s="243">
        <f t="shared" si="21"/>
        <v>0</v>
      </c>
      <c r="Q163" s="243">
        <v>0</v>
      </c>
      <c r="R163" s="243">
        <f t="shared" si="22"/>
        <v>0</v>
      </c>
      <c r="S163" s="243">
        <v>0</v>
      </c>
      <c r="T163" s="244">
        <f t="shared" si="23"/>
        <v>0</v>
      </c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  <c r="AR163" s="245" t="s">
        <v>193</v>
      </c>
      <c r="AT163" s="245" t="s">
        <v>189</v>
      </c>
      <c r="AU163" s="245" t="s">
        <v>84</v>
      </c>
      <c r="AY163" s="138" t="s">
        <v>187</v>
      </c>
      <c r="BE163" s="246">
        <f t="shared" si="24"/>
        <v>0</v>
      </c>
      <c r="BF163" s="246">
        <f t="shared" si="25"/>
        <v>0</v>
      </c>
      <c r="BG163" s="246">
        <f t="shared" si="26"/>
        <v>0</v>
      </c>
      <c r="BH163" s="246">
        <f t="shared" si="27"/>
        <v>0</v>
      </c>
      <c r="BI163" s="246">
        <f t="shared" si="28"/>
        <v>0</v>
      </c>
      <c r="BJ163" s="138" t="s">
        <v>84</v>
      </c>
      <c r="BK163" s="246">
        <f t="shared" si="29"/>
        <v>0</v>
      </c>
      <c r="BL163" s="138" t="s">
        <v>193</v>
      </c>
      <c r="BM163" s="245" t="s">
        <v>465</v>
      </c>
    </row>
    <row r="164" spans="1:65" s="151" customFormat="1" ht="16.5" customHeight="1">
      <c r="A164" s="147"/>
      <c r="B164" s="148"/>
      <c r="C164" s="233" t="s">
        <v>77</v>
      </c>
      <c r="D164" s="233" t="s">
        <v>189</v>
      </c>
      <c r="E164" s="234" t="s">
        <v>2146</v>
      </c>
      <c r="F164" s="235" t="s">
        <v>2147</v>
      </c>
      <c r="G164" s="236" t="s">
        <v>2070</v>
      </c>
      <c r="H164" s="237">
        <v>1</v>
      </c>
      <c r="I164" s="88"/>
      <c r="J164" s="238">
        <f t="shared" si="20"/>
        <v>0</v>
      </c>
      <c r="K164" s="239"/>
      <c r="L164" s="148"/>
      <c r="M164" s="240" t="s">
        <v>1</v>
      </c>
      <c r="N164" s="241" t="s">
        <v>42</v>
      </c>
      <c r="O164" s="242"/>
      <c r="P164" s="243">
        <f t="shared" si="21"/>
        <v>0</v>
      </c>
      <c r="Q164" s="243">
        <v>0</v>
      </c>
      <c r="R164" s="243">
        <f t="shared" si="22"/>
        <v>0</v>
      </c>
      <c r="S164" s="243">
        <v>0</v>
      </c>
      <c r="T164" s="244">
        <f t="shared" si="23"/>
        <v>0</v>
      </c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R164" s="245" t="s">
        <v>193</v>
      </c>
      <c r="AT164" s="245" t="s">
        <v>189</v>
      </c>
      <c r="AU164" s="245" t="s">
        <v>84</v>
      </c>
      <c r="AY164" s="138" t="s">
        <v>187</v>
      </c>
      <c r="BE164" s="246">
        <f t="shared" si="24"/>
        <v>0</v>
      </c>
      <c r="BF164" s="246">
        <f t="shared" si="25"/>
        <v>0</v>
      </c>
      <c r="BG164" s="246">
        <f t="shared" si="26"/>
        <v>0</v>
      </c>
      <c r="BH164" s="246">
        <f t="shared" si="27"/>
        <v>0</v>
      </c>
      <c r="BI164" s="246">
        <f t="shared" si="28"/>
        <v>0</v>
      </c>
      <c r="BJ164" s="138" t="s">
        <v>84</v>
      </c>
      <c r="BK164" s="246">
        <f t="shared" si="29"/>
        <v>0</v>
      </c>
      <c r="BL164" s="138" t="s">
        <v>193</v>
      </c>
      <c r="BM164" s="245" t="s">
        <v>473</v>
      </c>
    </row>
    <row r="165" spans="1:65" s="151" customFormat="1" ht="16.5" customHeight="1">
      <c r="A165" s="147"/>
      <c r="B165" s="148"/>
      <c r="C165" s="233" t="s">
        <v>77</v>
      </c>
      <c r="D165" s="233" t="s">
        <v>189</v>
      </c>
      <c r="E165" s="234" t="s">
        <v>2148</v>
      </c>
      <c r="F165" s="235" t="s">
        <v>2149</v>
      </c>
      <c r="G165" s="236" t="s">
        <v>2070</v>
      </c>
      <c r="H165" s="237">
        <v>75</v>
      </c>
      <c r="I165" s="88"/>
      <c r="J165" s="238">
        <f t="shared" si="20"/>
        <v>0</v>
      </c>
      <c r="K165" s="239"/>
      <c r="L165" s="148"/>
      <c r="M165" s="240" t="s">
        <v>1</v>
      </c>
      <c r="N165" s="241" t="s">
        <v>42</v>
      </c>
      <c r="O165" s="242"/>
      <c r="P165" s="243">
        <f t="shared" si="21"/>
        <v>0</v>
      </c>
      <c r="Q165" s="243">
        <v>0</v>
      </c>
      <c r="R165" s="243">
        <f t="shared" si="22"/>
        <v>0</v>
      </c>
      <c r="S165" s="243">
        <v>0</v>
      </c>
      <c r="T165" s="244">
        <f t="shared" si="23"/>
        <v>0</v>
      </c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  <c r="AR165" s="245" t="s">
        <v>193</v>
      </c>
      <c r="AT165" s="245" t="s">
        <v>189</v>
      </c>
      <c r="AU165" s="245" t="s">
        <v>84</v>
      </c>
      <c r="AY165" s="138" t="s">
        <v>187</v>
      </c>
      <c r="BE165" s="246">
        <f t="shared" si="24"/>
        <v>0</v>
      </c>
      <c r="BF165" s="246">
        <f t="shared" si="25"/>
        <v>0</v>
      </c>
      <c r="BG165" s="246">
        <f t="shared" si="26"/>
        <v>0</v>
      </c>
      <c r="BH165" s="246">
        <f t="shared" si="27"/>
        <v>0</v>
      </c>
      <c r="BI165" s="246">
        <f t="shared" si="28"/>
        <v>0</v>
      </c>
      <c r="BJ165" s="138" t="s">
        <v>84</v>
      </c>
      <c r="BK165" s="246">
        <f t="shared" si="29"/>
        <v>0</v>
      </c>
      <c r="BL165" s="138" t="s">
        <v>193</v>
      </c>
      <c r="BM165" s="245" t="s">
        <v>481</v>
      </c>
    </row>
    <row r="166" spans="1:65" s="151" customFormat="1" ht="16.5" customHeight="1">
      <c r="A166" s="147"/>
      <c r="B166" s="148"/>
      <c r="C166" s="233" t="s">
        <v>77</v>
      </c>
      <c r="D166" s="233" t="s">
        <v>189</v>
      </c>
      <c r="E166" s="234" t="s">
        <v>2150</v>
      </c>
      <c r="F166" s="235" t="s">
        <v>2151</v>
      </c>
      <c r="G166" s="236" t="s">
        <v>2070</v>
      </c>
      <c r="H166" s="237">
        <v>5</v>
      </c>
      <c r="I166" s="88"/>
      <c r="J166" s="238">
        <f t="shared" si="20"/>
        <v>0</v>
      </c>
      <c r="K166" s="239"/>
      <c r="L166" s="148"/>
      <c r="M166" s="240" t="s">
        <v>1</v>
      </c>
      <c r="N166" s="241" t="s">
        <v>42</v>
      </c>
      <c r="O166" s="242"/>
      <c r="P166" s="243">
        <f t="shared" si="21"/>
        <v>0</v>
      </c>
      <c r="Q166" s="243">
        <v>0</v>
      </c>
      <c r="R166" s="243">
        <f t="shared" si="22"/>
        <v>0</v>
      </c>
      <c r="S166" s="243">
        <v>0</v>
      </c>
      <c r="T166" s="244">
        <f t="shared" si="23"/>
        <v>0</v>
      </c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R166" s="245" t="s">
        <v>193</v>
      </c>
      <c r="AT166" s="245" t="s">
        <v>189</v>
      </c>
      <c r="AU166" s="245" t="s">
        <v>84</v>
      </c>
      <c r="AY166" s="138" t="s">
        <v>187</v>
      </c>
      <c r="BE166" s="246">
        <f t="shared" si="24"/>
        <v>0</v>
      </c>
      <c r="BF166" s="246">
        <f t="shared" si="25"/>
        <v>0</v>
      </c>
      <c r="BG166" s="246">
        <f t="shared" si="26"/>
        <v>0</v>
      </c>
      <c r="BH166" s="246">
        <f t="shared" si="27"/>
        <v>0</v>
      </c>
      <c r="BI166" s="246">
        <f t="shared" si="28"/>
        <v>0</v>
      </c>
      <c r="BJ166" s="138" t="s">
        <v>84</v>
      </c>
      <c r="BK166" s="246">
        <f t="shared" si="29"/>
        <v>0</v>
      </c>
      <c r="BL166" s="138" t="s">
        <v>193</v>
      </c>
      <c r="BM166" s="245" t="s">
        <v>489</v>
      </c>
    </row>
    <row r="167" spans="1:65" s="151" customFormat="1" ht="16.5" customHeight="1">
      <c r="A167" s="147"/>
      <c r="B167" s="148"/>
      <c r="C167" s="233" t="s">
        <v>77</v>
      </c>
      <c r="D167" s="233" t="s">
        <v>189</v>
      </c>
      <c r="E167" s="234" t="s">
        <v>2152</v>
      </c>
      <c r="F167" s="235" t="s">
        <v>2153</v>
      </c>
      <c r="G167" s="236" t="s">
        <v>2070</v>
      </c>
      <c r="H167" s="237">
        <v>4</v>
      </c>
      <c r="I167" s="88"/>
      <c r="J167" s="238">
        <f t="shared" si="20"/>
        <v>0</v>
      </c>
      <c r="K167" s="239"/>
      <c r="L167" s="148"/>
      <c r="M167" s="240" t="s">
        <v>1</v>
      </c>
      <c r="N167" s="241" t="s">
        <v>42</v>
      </c>
      <c r="O167" s="242"/>
      <c r="P167" s="243">
        <f t="shared" si="21"/>
        <v>0</v>
      </c>
      <c r="Q167" s="243">
        <v>0</v>
      </c>
      <c r="R167" s="243">
        <f t="shared" si="22"/>
        <v>0</v>
      </c>
      <c r="S167" s="243">
        <v>0</v>
      </c>
      <c r="T167" s="244">
        <f t="shared" si="23"/>
        <v>0</v>
      </c>
      <c r="U167" s="147"/>
      <c r="V167" s="147"/>
      <c r="W167" s="147"/>
      <c r="X167" s="147"/>
      <c r="Y167" s="147"/>
      <c r="Z167" s="147"/>
      <c r="AA167" s="147"/>
      <c r="AB167" s="147"/>
      <c r="AC167" s="147"/>
      <c r="AD167" s="147"/>
      <c r="AE167" s="147"/>
      <c r="AR167" s="245" t="s">
        <v>193</v>
      </c>
      <c r="AT167" s="245" t="s">
        <v>189</v>
      </c>
      <c r="AU167" s="245" t="s">
        <v>84</v>
      </c>
      <c r="AY167" s="138" t="s">
        <v>187</v>
      </c>
      <c r="BE167" s="246">
        <f t="shared" si="24"/>
        <v>0</v>
      </c>
      <c r="BF167" s="246">
        <f t="shared" si="25"/>
        <v>0</v>
      </c>
      <c r="BG167" s="246">
        <f t="shared" si="26"/>
        <v>0</v>
      </c>
      <c r="BH167" s="246">
        <f t="shared" si="27"/>
        <v>0</v>
      </c>
      <c r="BI167" s="246">
        <f t="shared" si="28"/>
        <v>0</v>
      </c>
      <c r="BJ167" s="138" t="s">
        <v>84</v>
      </c>
      <c r="BK167" s="246">
        <f t="shared" si="29"/>
        <v>0</v>
      </c>
      <c r="BL167" s="138" t="s">
        <v>193</v>
      </c>
      <c r="BM167" s="245" t="s">
        <v>497</v>
      </c>
    </row>
    <row r="168" spans="1:65" s="151" customFormat="1" ht="16.5" customHeight="1">
      <c r="A168" s="147"/>
      <c r="B168" s="148"/>
      <c r="C168" s="233" t="s">
        <v>77</v>
      </c>
      <c r="D168" s="233" t="s">
        <v>189</v>
      </c>
      <c r="E168" s="234" t="s">
        <v>2154</v>
      </c>
      <c r="F168" s="235" t="s">
        <v>2155</v>
      </c>
      <c r="G168" s="236" t="s">
        <v>2070</v>
      </c>
      <c r="H168" s="237">
        <v>1</v>
      </c>
      <c r="I168" s="88"/>
      <c r="J168" s="238">
        <f t="shared" si="20"/>
        <v>0</v>
      </c>
      <c r="K168" s="239"/>
      <c r="L168" s="148"/>
      <c r="M168" s="240" t="s">
        <v>1</v>
      </c>
      <c r="N168" s="241" t="s">
        <v>42</v>
      </c>
      <c r="O168" s="242"/>
      <c r="P168" s="243">
        <f t="shared" si="21"/>
        <v>0</v>
      </c>
      <c r="Q168" s="243">
        <v>0</v>
      </c>
      <c r="R168" s="243">
        <f t="shared" si="22"/>
        <v>0</v>
      </c>
      <c r="S168" s="243">
        <v>0</v>
      </c>
      <c r="T168" s="244">
        <f t="shared" si="23"/>
        <v>0</v>
      </c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R168" s="245" t="s">
        <v>193</v>
      </c>
      <c r="AT168" s="245" t="s">
        <v>189</v>
      </c>
      <c r="AU168" s="245" t="s">
        <v>84</v>
      </c>
      <c r="AY168" s="138" t="s">
        <v>187</v>
      </c>
      <c r="BE168" s="246">
        <f t="shared" si="24"/>
        <v>0</v>
      </c>
      <c r="BF168" s="246">
        <f t="shared" si="25"/>
        <v>0</v>
      </c>
      <c r="BG168" s="246">
        <f t="shared" si="26"/>
        <v>0</v>
      </c>
      <c r="BH168" s="246">
        <f t="shared" si="27"/>
        <v>0</v>
      </c>
      <c r="BI168" s="246">
        <f t="shared" si="28"/>
        <v>0</v>
      </c>
      <c r="BJ168" s="138" t="s">
        <v>84</v>
      </c>
      <c r="BK168" s="246">
        <f t="shared" si="29"/>
        <v>0</v>
      </c>
      <c r="BL168" s="138" t="s">
        <v>193</v>
      </c>
      <c r="BM168" s="245" t="s">
        <v>505</v>
      </c>
    </row>
    <row r="169" spans="1:65" s="151" customFormat="1" ht="16.5" customHeight="1">
      <c r="A169" s="147"/>
      <c r="B169" s="148"/>
      <c r="C169" s="233" t="s">
        <v>77</v>
      </c>
      <c r="D169" s="233" t="s">
        <v>189</v>
      </c>
      <c r="E169" s="234" t="s">
        <v>2156</v>
      </c>
      <c r="F169" s="235" t="s">
        <v>2157</v>
      </c>
      <c r="G169" s="236" t="s">
        <v>2070</v>
      </c>
      <c r="H169" s="237">
        <v>5</v>
      </c>
      <c r="I169" s="88"/>
      <c r="J169" s="238">
        <f t="shared" si="20"/>
        <v>0</v>
      </c>
      <c r="K169" s="239"/>
      <c r="L169" s="148"/>
      <c r="M169" s="240" t="s">
        <v>1</v>
      </c>
      <c r="N169" s="241" t="s">
        <v>42</v>
      </c>
      <c r="O169" s="242"/>
      <c r="P169" s="243">
        <f t="shared" si="21"/>
        <v>0</v>
      </c>
      <c r="Q169" s="243">
        <v>0</v>
      </c>
      <c r="R169" s="243">
        <f t="shared" si="22"/>
        <v>0</v>
      </c>
      <c r="S169" s="243">
        <v>0</v>
      </c>
      <c r="T169" s="244">
        <f t="shared" si="23"/>
        <v>0</v>
      </c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R169" s="245" t="s">
        <v>193</v>
      </c>
      <c r="AT169" s="245" t="s">
        <v>189</v>
      </c>
      <c r="AU169" s="245" t="s">
        <v>84</v>
      </c>
      <c r="AY169" s="138" t="s">
        <v>187</v>
      </c>
      <c r="BE169" s="246">
        <f t="shared" si="24"/>
        <v>0</v>
      </c>
      <c r="BF169" s="246">
        <f t="shared" si="25"/>
        <v>0</v>
      </c>
      <c r="BG169" s="246">
        <f t="shared" si="26"/>
        <v>0</v>
      </c>
      <c r="BH169" s="246">
        <f t="shared" si="27"/>
        <v>0</v>
      </c>
      <c r="BI169" s="246">
        <f t="shared" si="28"/>
        <v>0</v>
      </c>
      <c r="BJ169" s="138" t="s">
        <v>84</v>
      </c>
      <c r="BK169" s="246">
        <f t="shared" si="29"/>
        <v>0</v>
      </c>
      <c r="BL169" s="138" t="s">
        <v>193</v>
      </c>
      <c r="BM169" s="245" t="s">
        <v>513</v>
      </c>
    </row>
    <row r="170" spans="1:65" s="151" customFormat="1" ht="16.5" customHeight="1">
      <c r="A170" s="147"/>
      <c r="B170" s="148"/>
      <c r="C170" s="233" t="s">
        <v>77</v>
      </c>
      <c r="D170" s="233" t="s">
        <v>189</v>
      </c>
      <c r="E170" s="234" t="s">
        <v>2133</v>
      </c>
      <c r="F170" s="235" t="s">
        <v>2134</v>
      </c>
      <c r="G170" s="236" t="s">
        <v>2135</v>
      </c>
      <c r="H170" s="90"/>
      <c r="I170" s="88"/>
      <c r="J170" s="238">
        <f t="shared" si="20"/>
        <v>0</v>
      </c>
      <c r="K170" s="239"/>
      <c r="L170" s="148"/>
      <c r="M170" s="240" t="s">
        <v>1</v>
      </c>
      <c r="N170" s="241" t="s">
        <v>42</v>
      </c>
      <c r="O170" s="242"/>
      <c r="P170" s="243">
        <f t="shared" si="21"/>
        <v>0</v>
      </c>
      <c r="Q170" s="243">
        <v>0</v>
      </c>
      <c r="R170" s="243">
        <f t="shared" si="22"/>
        <v>0</v>
      </c>
      <c r="S170" s="243">
        <v>0</v>
      </c>
      <c r="T170" s="244">
        <f t="shared" si="23"/>
        <v>0</v>
      </c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R170" s="245" t="s">
        <v>193</v>
      </c>
      <c r="AT170" s="245" t="s">
        <v>189</v>
      </c>
      <c r="AU170" s="245" t="s">
        <v>84</v>
      </c>
      <c r="AY170" s="138" t="s">
        <v>187</v>
      </c>
      <c r="BE170" s="246">
        <f t="shared" si="24"/>
        <v>0</v>
      </c>
      <c r="BF170" s="246">
        <f t="shared" si="25"/>
        <v>0</v>
      </c>
      <c r="BG170" s="246">
        <f t="shared" si="26"/>
        <v>0</v>
      </c>
      <c r="BH170" s="246">
        <f t="shared" si="27"/>
        <v>0</v>
      </c>
      <c r="BI170" s="246">
        <f t="shared" si="28"/>
        <v>0</v>
      </c>
      <c r="BJ170" s="138" t="s">
        <v>84</v>
      </c>
      <c r="BK170" s="246">
        <f t="shared" si="29"/>
        <v>0</v>
      </c>
      <c r="BL170" s="138" t="s">
        <v>193</v>
      </c>
      <c r="BM170" s="245" t="s">
        <v>521</v>
      </c>
    </row>
    <row r="171" spans="1:65" s="220" customFormat="1" ht="25.9" customHeight="1">
      <c r="B171" s="221"/>
      <c r="D171" s="222" t="s">
        <v>76</v>
      </c>
      <c r="E171" s="223" t="s">
        <v>2158</v>
      </c>
      <c r="F171" s="223" t="s">
        <v>2159</v>
      </c>
      <c r="J171" s="224">
        <f>BK171</f>
        <v>0</v>
      </c>
      <c r="L171" s="221"/>
      <c r="M171" s="225"/>
      <c r="N171" s="226"/>
      <c r="O171" s="226"/>
      <c r="P171" s="227">
        <f>SUM(P172:P178)</f>
        <v>0</v>
      </c>
      <c r="Q171" s="226"/>
      <c r="R171" s="227">
        <f>SUM(R172:R178)</f>
        <v>0</v>
      </c>
      <c r="S171" s="226"/>
      <c r="T171" s="228">
        <f>SUM(T172:T178)</f>
        <v>0</v>
      </c>
      <c r="AR171" s="222" t="s">
        <v>84</v>
      </c>
      <c r="AT171" s="229" t="s">
        <v>76</v>
      </c>
      <c r="AU171" s="229" t="s">
        <v>77</v>
      </c>
      <c r="AY171" s="222" t="s">
        <v>187</v>
      </c>
      <c r="BK171" s="230">
        <f>SUM(BK172:BK178)</f>
        <v>0</v>
      </c>
    </row>
    <row r="172" spans="1:65" s="151" customFormat="1" ht="16.5" customHeight="1">
      <c r="A172" s="147"/>
      <c r="B172" s="148"/>
      <c r="C172" s="233" t="s">
        <v>77</v>
      </c>
      <c r="D172" s="233" t="s">
        <v>189</v>
      </c>
      <c r="E172" s="234" t="s">
        <v>2160</v>
      </c>
      <c r="F172" s="235" t="s">
        <v>2161</v>
      </c>
      <c r="G172" s="236" t="s">
        <v>296</v>
      </c>
      <c r="H172" s="237">
        <v>300</v>
      </c>
      <c r="I172" s="88"/>
      <c r="J172" s="238">
        <f t="shared" ref="J172:J178" si="30">ROUND(I172*H172,2)</f>
        <v>0</v>
      </c>
      <c r="K172" s="239"/>
      <c r="L172" s="148"/>
      <c r="M172" s="240" t="s">
        <v>1</v>
      </c>
      <c r="N172" s="241" t="s">
        <v>42</v>
      </c>
      <c r="O172" s="242"/>
      <c r="P172" s="243">
        <f t="shared" ref="P172:P178" si="31">O172*H172</f>
        <v>0</v>
      </c>
      <c r="Q172" s="243">
        <v>0</v>
      </c>
      <c r="R172" s="243">
        <f t="shared" ref="R172:R178" si="32">Q172*H172</f>
        <v>0</v>
      </c>
      <c r="S172" s="243">
        <v>0</v>
      </c>
      <c r="T172" s="244">
        <f t="shared" ref="T172:T178" si="33">S172*H172</f>
        <v>0</v>
      </c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R172" s="245" t="s">
        <v>193</v>
      </c>
      <c r="AT172" s="245" t="s">
        <v>189</v>
      </c>
      <c r="AU172" s="245" t="s">
        <v>84</v>
      </c>
      <c r="AY172" s="138" t="s">
        <v>187</v>
      </c>
      <c r="BE172" s="246">
        <f t="shared" ref="BE172:BE178" si="34">IF(N172="základní",J172,0)</f>
        <v>0</v>
      </c>
      <c r="BF172" s="246">
        <f t="shared" ref="BF172:BF178" si="35">IF(N172="snížená",J172,0)</f>
        <v>0</v>
      </c>
      <c r="BG172" s="246">
        <f t="shared" ref="BG172:BG178" si="36">IF(N172="zákl. přenesená",J172,0)</f>
        <v>0</v>
      </c>
      <c r="BH172" s="246">
        <f t="shared" ref="BH172:BH178" si="37">IF(N172="sníž. přenesená",J172,0)</f>
        <v>0</v>
      </c>
      <c r="BI172" s="246">
        <f t="shared" ref="BI172:BI178" si="38">IF(N172="nulová",J172,0)</f>
        <v>0</v>
      </c>
      <c r="BJ172" s="138" t="s">
        <v>84</v>
      </c>
      <c r="BK172" s="246">
        <f t="shared" ref="BK172:BK178" si="39">ROUND(I172*H172,2)</f>
        <v>0</v>
      </c>
      <c r="BL172" s="138" t="s">
        <v>193</v>
      </c>
      <c r="BM172" s="245" t="s">
        <v>529</v>
      </c>
    </row>
    <row r="173" spans="1:65" s="151" customFormat="1" ht="16.5" customHeight="1">
      <c r="A173" s="147"/>
      <c r="B173" s="148"/>
      <c r="C173" s="233" t="s">
        <v>77</v>
      </c>
      <c r="D173" s="233" t="s">
        <v>189</v>
      </c>
      <c r="E173" s="234" t="s">
        <v>2162</v>
      </c>
      <c r="F173" s="235" t="s">
        <v>2163</v>
      </c>
      <c r="G173" s="236" t="s">
        <v>2070</v>
      </c>
      <c r="H173" s="237">
        <v>100</v>
      </c>
      <c r="I173" s="88"/>
      <c r="J173" s="238">
        <f t="shared" si="30"/>
        <v>0</v>
      </c>
      <c r="K173" s="239"/>
      <c r="L173" s="148"/>
      <c r="M173" s="240" t="s">
        <v>1</v>
      </c>
      <c r="N173" s="241" t="s">
        <v>42</v>
      </c>
      <c r="O173" s="242"/>
      <c r="P173" s="243">
        <f t="shared" si="31"/>
        <v>0</v>
      </c>
      <c r="Q173" s="243">
        <v>0</v>
      </c>
      <c r="R173" s="243">
        <f t="shared" si="32"/>
        <v>0</v>
      </c>
      <c r="S173" s="243">
        <v>0</v>
      </c>
      <c r="T173" s="244">
        <f t="shared" si="33"/>
        <v>0</v>
      </c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  <c r="AR173" s="245" t="s">
        <v>193</v>
      </c>
      <c r="AT173" s="245" t="s">
        <v>189</v>
      </c>
      <c r="AU173" s="245" t="s">
        <v>84</v>
      </c>
      <c r="AY173" s="138" t="s">
        <v>187</v>
      </c>
      <c r="BE173" s="246">
        <f t="shared" si="34"/>
        <v>0</v>
      </c>
      <c r="BF173" s="246">
        <f t="shared" si="35"/>
        <v>0</v>
      </c>
      <c r="BG173" s="246">
        <f t="shared" si="36"/>
        <v>0</v>
      </c>
      <c r="BH173" s="246">
        <f t="shared" si="37"/>
        <v>0</v>
      </c>
      <c r="BI173" s="246">
        <f t="shared" si="38"/>
        <v>0</v>
      </c>
      <c r="BJ173" s="138" t="s">
        <v>84</v>
      </c>
      <c r="BK173" s="246">
        <f t="shared" si="39"/>
        <v>0</v>
      </c>
      <c r="BL173" s="138" t="s">
        <v>193</v>
      </c>
      <c r="BM173" s="245" t="s">
        <v>537</v>
      </c>
    </row>
    <row r="174" spans="1:65" s="151" customFormat="1" ht="16.5" customHeight="1">
      <c r="A174" s="147"/>
      <c r="B174" s="148"/>
      <c r="C174" s="233" t="s">
        <v>77</v>
      </c>
      <c r="D174" s="233" t="s">
        <v>189</v>
      </c>
      <c r="E174" s="234" t="s">
        <v>2164</v>
      </c>
      <c r="F174" s="235" t="s">
        <v>2165</v>
      </c>
      <c r="G174" s="236" t="s">
        <v>2070</v>
      </c>
      <c r="H174" s="237">
        <v>40</v>
      </c>
      <c r="I174" s="88"/>
      <c r="J174" s="238">
        <f t="shared" si="30"/>
        <v>0</v>
      </c>
      <c r="K174" s="239"/>
      <c r="L174" s="148"/>
      <c r="M174" s="240" t="s">
        <v>1</v>
      </c>
      <c r="N174" s="241" t="s">
        <v>42</v>
      </c>
      <c r="O174" s="242"/>
      <c r="P174" s="243">
        <f t="shared" si="31"/>
        <v>0</v>
      </c>
      <c r="Q174" s="243">
        <v>0</v>
      </c>
      <c r="R174" s="243">
        <f t="shared" si="32"/>
        <v>0</v>
      </c>
      <c r="S174" s="243">
        <v>0</v>
      </c>
      <c r="T174" s="244">
        <f t="shared" si="33"/>
        <v>0</v>
      </c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7"/>
      <c r="AR174" s="245" t="s">
        <v>193</v>
      </c>
      <c r="AT174" s="245" t="s">
        <v>189</v>
      </c>
      <c r="AU174" s="245" t="s">
        <v>84</v>
      </c>
      <c r="AY174" s="138" t="s">
        <v>187</v>
      </c>
      <c r="BE174" s="246">
        <f t="shared" si="34"/>
        <v>0</v>
      </c>
      <c r="BF174" s="246">
        <f t="shared" si="35"/>
        <v>0</v>
      </c>
      <c r="BG174" s="246">
        <f t="shared" si="36"/>
        <v>0</v>
      </c>
      <c r="BH174" s="246">
        <f t="shared" si="37"/>
        <v>0</v>
      </c>
      <c r="BI174" s="246">
        <f t="shared" si="38"/>
        <v>0</v>
      </c>
      <c r="BJ174" s="138" t="s">
        <v>84</v>
      </c>
      <c r="BK174" s="246">
        <f t="shared" si="39"/>
        <v>0</v>
      </c>
      <c r="BL174" s="138" t="s">
        <v>193</v>
      </c>
      <c r="BM174" s="245" t="s">
        <v>545</v>
      </c>
    </row>
    <row r="175" spans="1:65" s="151" customFormat="1" ht="16.5" customHeight="1">
      <c r="A175" s="147"/>
      <c r="B175" s="148"/>
      <c r="C175" s="233" t="s">
        <v>77</v>
      </c>
      <c r="D175" s="233" t="s">
        <v>189</v>
      </c>
      <c r="E175" s="234" t="s">
        <v>2166</v>
      </c>
      <c r="F175" s="235" t="s">
        <v>2167</v>
      </c>
      <c r="G175" s="236" t="s">
        <v>2070</v>
      </c>
      <c r="H175" s="237">
        <v>2</v>
      </c>
      <c r="I175" s="88"/>
      <c r="J175" s="238">
        <f t="shared" si="30"/>
        <v>0</v>
      </c>
      <c r="K175" s="239"/>
      <c r="L175" s="148"/>
      <c r="M175" s="240" t="s">
        <v>1</v>
      </c>
      <c r="N175" s="241" t="s">
        <v>42</v>
      </c>
      <c r="O175" s="242"/>
      <c r="P175" s="243">
        <f t="shared" si="31"/>
        <v>0</v>
      </c>
      <c r="Q175" s="243">
        <v>0</v>
      </c>
      <c r="R175" s="243">
        <f t="shared" si="32"/>
        <v>0</v>
      </c>
      <c r="S175" s="243">
        <v>0</v>
      </c>
      <c r="T175" s="244">
        <f t="shared" si="33"/>
        <v>0</v>
      </c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R175" s="245" t="s">
        <v>193</v>
      </c>
      <c r="AT175" s="245" t="s">
        <v>189</v>
      </c>
      <c r="AU175" s="245" t="s">
        <v>84</v>
      </c>
      <c r="AY175" s="138" t="s">
        <v>187</v>
      </c>
      <c r="BE175" s="246">
        <f t="shared" si="34"/>
        <v>0</v>
      </c>
      <c r="BF175" s="246">
        <f t="shared" si="35"/>
        <v>0</v>
      </c>
      <c r="BG175" s="246">
        <f t="shared" si="36"/>
        <v>0</v>
      </c>
      <c r="BH175" s="246">
        <f t="shared" si="37"/>
        <v>0</v>
      </c>
      <c r="BI175" s="246">
        <f t="shared" si="38"/>
        <v>0</v>
      </c>
      <c r="BJ175" s="138" t="s">
        <v>84</v>
      </c>
      <c r="BK175" s="246">
        <f t="shared" si="39"/>
        <v>0</v>
      </c>
      <c r="BL175" s="138" t="s">
        <v>193</v>
      </c>
      <c r="BM175" s="245" t="s">
        <v>553</v>
      </c>
    </row>
    <row r="176" spans="1:65" s="151" customFormat="1" ht="16.5" customHeight="1">
      <c r="A176" s="147"/>
      <c r="B176" s="148"/>
      <c r="C176" s="233" t="s">
        <v>77</v>
      </c>
      <c r="D176" s="233" t="s">
        <v>189</v>
      </c>
      <c r="E176" s="234" t="s">
        <v>2168</v>
      </c>
      <c r="F176" s="235" t="s">
        <v>2169</v>
      </c>
      <c r="G176" s="236" t="s">
        <v>1049</v>
      </c>
      <c r="H176" s="237">
        <v>20</v>
      </c>
      <c r="I176" s="88"/>
      <c r="J176" s="238">
        <f t="shared" si="30"/>
        <v>0</v>
      </c>
      <c r="K176" s="239"/>
      <c r="L176" s="148"/>
      <c r="M176" s="240" t="s">
        <v>1</v>
      </c>
      <c r="N176" s="241" t="s">
        <v>42</v>
      </c>
      <c r="O176" s="242"/>
      <c r="P176" s="243">
        <f t="shared" si="31"/>
        <v>0</v>
      </c>
      <c r="Q176" s="243">
        <v>0</v>
      </c>
      <c r="R176" s="243">
        <f t="shared" si="32"/>
        <v>0</v>
      </c>
      <c r="S176" s="243">
        <v>0</v>
      </c>
      <c r="T176" s="244">
        <f t="shared" si="33"/>
        <v>0</v>
      </c>
      <c r="U176" s="147"/>
      <c r="V176" s="147"/>
      <c r="W176" s="147"/>
      <c r="X176" s="147"/>
      <c r="Y176" s="147"/>
      <c r="Z176" s="147"/>
      <c r="AA176" s="147"/>
      <c r="AB176" s="147"/>
      <c r="AC176" s="147"/>
      <c r="AD176" s="147"/>
      <c r="AE176" s="147"/>
      <c r="AR176" s="245" t="s">
        <v>193</v>
      </c>
      <c r="AT176" s="245" t="s">
        <v>189</v>
      </c>
      <c r="AU176" s="245" t="s">
        <v>84</v>
      </c>
      <c r="AY176" s="138" t="s">
        <v>187</v>
      </c>
      <c r="BE176" s="246">
        <f t="shared" si="34"/>
        <v>0</v>
      </c>
      <c r="BF176" s="246">
        <f t="shared" si="35"/>
        <v>0</v>
      </c>
      <c r="BG176" s="246">
        <f t="shared" si="36"/>
        <v>0</v>
      </c>
      <c r="BH176" s="246">
        <f t="shared" si="37"/>
        <v>0</v>
      </c>
      <c r="BI176" s="246">
        <f t="shared" si="38"/>
        <v>0</v>
      </c>
      <c r="BJ176" s="138" t="s">
        <v>84</v>
      </c>
      <c r="BK176" s="246">
        <f t="shared" si="39"/>
        <v>0</v>
      </c>
      <c r="BL176" s="138" t="s">
        <v>193</v>
      </c>
      <c r="BM176" s="245" t="s">
        <v>561</v>
      </c>
    </row>
    <row r="177" spans="1:65" s="151" customFormat="1" ht="16.5" customHeight="1">
      <c r="A177" s="147"/>
      <c r="B177" s="148"/>
      <c r="C177" s="233" t="s">
        <v>77</v>
      </c>
      <c r="D177" s="233" t="s">
        <v>189</v>
      </c>
      <c r="E177" s="234" t="s">
        <v>2170</v>
      </c>
      <c r="F177" s="235" t="s">
        <v>2171</v>
      </c>
      <c r="G177" s="236" t="s">
        <v>1049</v>
      </c>
      <c r="H177" s="237">
        <v>5</v>
      </c>
      <c r="I177" s="88"/>
      <c r="J177" s="238">
        <f t="shared" si="30"/>
        <v>0</v>
      </c>
      <c r="K177" s="239"/>
      <c r="L177" s="148"/>
      <c r="M177" s="240" t="s">
        <v>1</v>
      </c>
      <c r="N177" s="241" t="s">
        <v>42</v>
      </c>
      <c r="O177" s="242"/>
      <c r="P177" s="243">
        <f t="shared" si="31"/>
        <v>0</v>
      </c>
      <c r="Q177" s="243">
        <v>0</v>
      </c>
      <c r="R177" s="243">
        <f t="shared" si="32"/>
        <v>0</v>
      </c>
      <c r="S177" s="243">
        <v>0</v>
      </c>
      <c r="T177" s="244">
        <f t="shared" si="33"/>
        <v>0</v>
      </c>
      <c r="U177" s="147"/>
      <c r="V177" s="147"/>
      <c r="W177" s="147"/>
      <c r="X177" s="147"/>
      <c r="Y177" s="147"/>
      <c r="Z177" s="147"/>
      <c r="AA177" s="147"/>
      <c r="AB177" s="147"/>
      <c r="AC177" s="147"/>
      <c r="AD177" s="147"/>
      <c r="AE177" s="147"/>
      <c r="AR177" s="245" t="s">
        <v>193</v>
      </c>
      <c r="AT177" s="245" t="s">
        <v>189</v>
      </c>
      <c r="AU177" s="245" t="s">
        <v>84</v>
      </c>
      <c r="AY177" s="138" t="s">
        <v>187</v>
      </c>
      <c r="BE177" s="246">
        <f t="shared" si="34"/>
        <v>0</v>
      </c>
      <c r="BF177" s="246">
        <f t="shared" si="35"/>
        <v>0</v>
      </c>
      <c r="BG177" s="246">
        <f t="shared" si="36"/>
        <v>0</v>
      </c>
      <c r="BH177" s="246">
        <f t="shared" si="37"/>
        <v>0</v>
      </c>
      <c r="BI177" s="246">
        <f t="shared" si="38"/>
        <v>0</v>
      </c>
      <c r="BJ177" s="138" t="s">
        <v>84</v>
      </c>
      <c r="BK177" s="246">
        <f t="shared" si="39"/>
        <v>0</v>
      </c>
      <c r="BL177" s="138" t="s">
        <v>193</v>
      </c>
      <c r="BM177" s="245" t="s">
        <v>569</v>
      </c>
    </row>
    <row r="178" spans="1:65" s="151" customFormat="1" ht="16.5" customHeight="1">
      <c r="A178" s="147"/>
      <c r="B178" s="148"/>
      <c r="C178" s="233" t="s">
        <v>77</v>
      </c>
      <c r="D178" s="233" t="s">
        <v>189</v>
      </c>
      <c r="E178" s="234" t="s">
        <v>2172</v>
      </c>
      <c r="F178" s="235" t="s">
        <v>2173</v>
      </c>
      <c r="G178" s="236" t="s">
        <v>2070</v>
      </c>
      <c r="H178" s="237">
        <v>18</v>
      </c>
      <c r="I178" s="88"/>
      <c r="J178" s="238">
        <f t="shared" si="30"/>
        <v>0</v>
      </c>
      <c r="K178" s="239"/>
      <c r="L178" s="148"/>
      <c r="M178" s="240" t="s">
        <v>1</v>
      </c>
      <c r="N178" s="241" t="s">
        <v>42</v>
      </c>
      <c r="O178" s="242"/>
      <c r="P178" s="243">
        <f t="shared" si="31"/>
        <v>0</v>
      </c>
      <c r="Q178" s="243">
        <v>0</v>
      </c>
      <c r="R178" s="243">
        <f t="shared" si="32"/>
        <v>0</v>
      </c>
      <c r="S178" s="243">
        <v>0</v>
      </c>
      <c r="T178" s="244">
        <f t="shared" si="33"/>
        <v>0</v>
      </c>
      <c r="U178" s="147"/>
      <c r="V178" s="147"/>
      <c r="W178" s="147"/>
      <c r="X178" s="147"/>
      <c r="Y178" s="147"/>
      <c r="Z178" s="147"/>
      <c r="AA178" s="147"/>
      <c r="AB178" s="147"/>
      <c r="AC178" s="147"/>
      <c r="AD178" s="147"/>
      <c r="AE178" s="147"/>
      <c r="AR178" s="245" t="s">
        <v>193</v>
      </c>
      <c r="AT178" s="245" t="s">
        <v>189</v>
      </c>
      <c r="AU178" s="245" t="s">
        <v>84</v>
      </c>
      <c r="AY178" s="138" t="s">
        <v>187</v>
      </c>
      <c r="BE178" s="246">
        <f t="shared" si="34"/>
        <v>0</v>
      </c>
      <c r="BF178" s="246">
        <f t="shared" si="35"/>
        <v>0</v>
      </c>
      <c r="BG178" s="246">
        <f t="shared" si="36"/>
        <v>0</v>
      </c>
      <c r="BH178" s="246">
        <f t="shared" si="37"/>
        <v>0</v>
      </c>
      <c r="BI178" s="246">
        <f t="shared" si="38"/>
        <v>0</v>
      </c>
      <c r="BJ178" s="138" t="s">
        <v>84</v>
      </c>
      <c r="BK178" s="246">
        <f t="shared" si="39"/>
        <v>0</v>
      </c>
      <c r="BL178" s="138" t="s">
        <v>193</v>
      </c>
      <c r="BM178" s="245" t="s">
        <v>577</v>
      </c>
    </row>
    <row r="179" spans="1:65" s="220" customFormat="1" ht="25.9" customHeight="1">
      <c r="B179" s="221"/>
      <c r="D179" s="222" t="s">
        <v>76</v>
      </c>
      <c r="E179" s="223" t="s">
        <v>2174</v>
      </c>
      <c r="F179" s="223" t="s">
        <v>2175</v>
      </c>
      <c r="J179" s="224">
        <f>BK179</f>
        <v>0</v>
      </c>
      <c r="L179" s="221"/>
      <c r="M179" s="225"/>
      <c r="N179" s="226"/>
      <c r="O179" s="226"/>
      <c r="P179" s="227">
        <f>SUM(P180:P184)</f>
        <v>0</v>
      </c>
      <c r="Q179" s="226"/>
      <c r="R179" s="227">
        <f>SUM(R180:R184)</f>
        <v>0</v>
      </c>
      <c r="S179" s="226"/>
      <c r="T179" s="228">
        <f>SUM(T180:T184)</f>
        <v>0</v>
      </c>
      <c r="AR179" s="222" t="s">
        <v>84</v>
      </c>
      <c r="AT179" s="229" t="s">
        <v>76</v>
      </c>
      <c r="AU179" s="229" t="s">
        <v>77</v>
      </c>
      <c r="AY179" s="222" t="s">
        <v>187</v>
      </c>
      <c r="BK179" s="230">
        <f>SUM(BK180:BK184)</f>
        <v>0</v>
      </c>
    </row>
    <row r="180" spans="1:65" s="151" customFormat="1" ht="16.5" customHeight="1">
      <c r="A180" s="147"/>
      <c r="B180" s="148"/>
      <c r="C180" s="233" t="s">
        <v>77</v>
      </c>
      <c r="D180" s="233" t="s">
        <v>189</v>
      </c>
      <c r="E180" s="234" t="s">
        <v>2176</v>
      </c>
      <c r="F180" s="235" t="s">
        <v>2177</v>
      </c>
      <c r="G180" s="236" t="s">
        <v>296</v>
      </c>
      <c r="H180" s="237">
        <v>60</v>
      </c>
      <c r="I180" s="88"/>
      <c r="J180" s="238">
        <f>ROUND(I180*H180,2)</f>
        <v>0</v>
      </c>
      <c r="K180" s="239"/>
      <c r="L180" s="148"/>
      <c r="M180" s="240" t="s">
        <v>1</v>
      </c>
      <c r="N180" s="241" t="s">
        <v>42</v>
      </c>
      <c r="O180" s="242"/>
      <c r="P180" s="243">
        <f>O180*H180</f>
        <v>0</v>
      </c>
      <c r="Q180" s="243">
        <v>0</v>
      </c>
      <c r="R180" s="243">
        <f>Q180*H180</f>
        <v>0</v>
      </c>
      <c r="S180" s="243">
        <v>0</v>
      </c>
      <c r="T180" s="244">
        <f>S180*H180</f>
        <v>0</v>
      </c>
      <c r="U180" s="147"/>
      <c r="V180" s="147"/>
      <c r="W180" s="147"/>
      <c r="X180" s="147"/>
      <c r="Y180" s="147"/>
      <c r="Z180" s="147"/>
      <c r="AA180" s="147"/>
      <c r="AB180" s="147"/>
      <c r="AC180" s="147"/>
      <c r="AD180" s="147"/>
      <c r="AE180" s="147"/>
      <c r="AR180" s="245" t="s">
        <v>193</v>
      </c>
      <c r="AT180" s="245" t="s">
        <v>189</v>
      </c>
      <c r="AU180" s="245" t="s">
        <v>84</v>
      </c>
      <c r="AY180" s="138" t="s">
        <v>187</v>
      </c>
      <c r="BE180" s="246">
        <f>IF(N180="základní",J180,0)</f>
        <v>0</v>
      </c>
      <c r="BF180" s="246">
        <f>IF(N180="snížená",J180,0)</f>
        <v>0</v>
      </c>
      <c r="BG180" s="246">
        <f>IF(N180="zákl. přenesená",J180,0)</f>
        <v>0</v>
      </c>
      <c r="BH180" s="246">
        <f>IF(N180="sníž. přenesená",J180,0)</f>
        <v>0</v>
      </c>
      <c r="BI180" s="246">
        <f>IF(N180="nulová",J180,0)</f>
        <v>0</v>
      </c>
      <c r="BJ180" s="138" t="s">
        <v>84</v>
      </c>
      <c r="BK180" s="246">
        <f>ROUND(I180*H180,2)</f>
        <v>0</v>
      </c>
      <c r="BL180" s="138" t="s">
        <v>193</v>
      </c>
      <c r="BM180" s="245" t="s">
        <v>585</v>
      </c>
    </row>
    <row r="181" spans="1:65" s="151" customFormat="1" ht="16.5" customHeight="1">
      <c r="A181" s="147"/>
      <c r="B181" s="148"/>
      <c r="C181" s="233" t="s">
        <v>77</v>
      </c>
      <c r="D181" s="233" t="s">
        <v>189</v>
      </c>
      <c r="E181" s="234" t="s">
        <v>2178</v>
      </c>
      <c r="F181" s="235" t="s">
        <v>2179</v>
      </c>
      <c r="G181" s="236" t="s">
        <v>296</v>
      </c>
      <c r="H181" s="237">
        <v>40</v>
      </c>
      <c r="I181" s="88"/>
      <c r="J181" s="238">
        <f>ROUND(I181*H181,2)</f>
        <v>0</v>
      </c>
      <c r="K181" s="239"/>
      <c r="L181" s="148"/>
      <c r="M181" s="240" t="s">
        <v>1</v>
      </c>
      <c r="N181" s="241" t="s">
        <v>42</v>
      </c>
      <c r="O181" s="242"/>
      <c r="P181" s="243">
        <f>O181*H181</f>
        <v>0</v>
      </c>
      <c r="Q181" s="243">
        <v>0</v>
      </c>
      <c r="R181" s="243">
        <f>Q181*H181</f>
        <v>0</v>
      </c>
      <c r="S181" s="243">
        <v>0</v>
      </c>
      <c r="T181" s="244">
        <f>S181*H181</f>
        <v>0</v>
      </c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  <c r="AE181" s="147"/>
      <c r="AR181" s="245" t="s">
        <v>193</v>
      </c>
      <c r="AT181" s="245" t="s">
        <v>189</v>
      </c>
      <c r="AU181" s="245" t="s">
        <v>84</v>
      </c>
      <c r="AY181" s="138" t="s">
        <v>187</v>
      </c>
      <c r="BE181" s="246">
        <f>IF(N181="základní",J181,0)</f>
        <v>0</v>
      </c>
      <c r="BF181" s="246">
        <f>IF(N181="snížená",J181,0)</f>
        <v>0</v>
      </c>
      <c r="BG181" s="246">
        <f>IF(N181="zákl. přenesená",J181,0)</f>
        <v>0</v>
      </c>
      <c r="BH181" s="246">
        <f>IF(N181="sníž. přenesená",J181,0)</f>
        <v>0</v>
      </c>
      <c r="BI181" s="246">
        <f>IF(N181="nulová",J181,0)</f>
        <v>0</v>
      </c>
      <c r="BJ181" s="138" t="s">
        <v>84</v>
      </c>
      <c r="BK181" s="246">
        <f>ROUND(I181*H181,2)</f>
        <v>0</v>
      </c>
      <c r="BL181" s="138" t="s">
        <v>193</v>
      </c>
      <c r="BM181" s="245" t="s">
        <v>593</v>
      </c>
    </row>
    <row r="182" spans="1:65" s="151" customFormat="1" ht="16.5" customHeight="1">
      <c r="A182" s="147"/>
      <c r="B182" s="148"/>
      <c r="C182" s="233" t="s">
        <v>77</v>
      </c>
      <c r="D182" s="233" t="s">
        <v>189</v>
      </c>
      <c r="E182" s="234" t="s">
        <v>2172</v>
      </c>
      <c r="F182" s="235" t="s">
        <v>2173</v>
      </c>
      <c r="G182" s="236" t="s">
        <v>2070</v>
      </c>
      <c r="H182" s="237">
        <v>1</v>
      </c>
      <c r="I182" s="88"/>
      <c r="J182" s="238">
        <f>ROUND(I182*H182,2)</f>
        <v>0</v>
      </c>
      <c r="K182" s="239"/>
      <c r="L182" s="148"/>
      <c r="M182" s="240" t="s">
        <v>1</v>
      </c>
      <c r="N182" s="241" t="s">
        <v>42</v>
      </c>
      <c r="O182" s="242"/>
      <c r="P182" s="243">
        <f>O182*H182</f>
        <v>0</v>
      </c>
      <c r="Q182" s="243">
        <v>0</v>
      </c>
      <c r="R182" s="243">
        <f>Q182*H182</f>
        <v>0</v>
      </c>
      <c r="S182" s="243">
        <v>0</v>
      </c>
      <c r="T182" s="244">
        <f>S182*H182</f>
        <v>0</v>
      </c>
      <c r="U182" s="147"/>
      <c r="V182" s="147"/>
      <c r="W182" s="147"/>
      <c r="X182" s="147"/>
      <c r="Y182" s="147"/>
      <c r="Z182" s="147"/>
      <c r="AA182" s="147"/>
      <c r="AB182" s="147"/>
      <c r="AC182" s="147"/>
      <c r="AD182" s="147"/>
      <c r="AE182" s="147"/>
      <c r="AR182" s="245" t="s">
        <v>193</v>
      </c>
      <c r="AT182" s="245" t="s">
        <v>189</v>
      </c>
      <c r="AU182" s="245" t="s">
        <v>84</v>
      </c>
      <c r="AY182" s="138" t="s">
        <v>187</v>
      </c>
      <c r="BE182" s="246">
        <f>IF(N182="základní",J182,0)</f>
        <v>0</v>
      </c>
      <c r="BF182" s="246">
        <f>IF(N182="snížená",J182,0)</f>
        <v>0</v>
      </c>
      <c r="BG182" s="246">
        <f>IF(N182="zákl. přenesená",J182,0)</f>
        <v>0</v>
      </c>
      <c r="BH182" s="246">
        <f>IF(N182="sníž. přenesená",J182,0)</f>
        <v>0</v>
      </c>
      <c r="BI182" s="246">
        <f>IF(N182="nulová",J182,0)</f>
        <v>0</v>
      </c>
      <c r="BJ182" s="138" t="s">
        <v>84</v>
      </c>
      <c r="BK182" s="246">
        <f>ROUND(I182*H182,2)</f>
        <v>0</v>
      </c>
      <c r="BL182" s="138" t="s">
        <v>193</v>
      </c>
      <c r="BM182" s="245" t="s">
        <v>601</v>
      </c>
    </row>
    <row r="183" spans="1:65" s="151" customFormat="1" ht="16.5" customHeight="1">
      <c r="A183" s="147"/>
      <c r="B183" s="148"/>
      <c r="C183" s="233" t="s">
        <v>77</v>
      </c>
      <c r="D183" s="233" t="s">
        <v>189</v>
      </c>
      <c r="E183" s="234" t="s">
        <v>2180</v>
      </c>
      <c r="F183" s="235" t="s">
        <v>2181</v>
      </c>
      <c r="G183" s="236" t="s">
        <v>296</v>
      </c>
      <c r="H183" s="237">
        <v>100</v>
      </c>
      <c r="I183" s="88"/>
      <c r="J183" s="238">
        <f>ROUND(I183*H183,2)</f>
        <v>0</v>
      </c>
      <c r="K183" s="239"/>
      <c r="L183" s="148"/>
      <c r="M183" s="240" t="s">
        <v>1</v>
      </c>
      <c r="N183" s="241" t="s">
        <v>42</v>
      </c>
      <c r="O183" s="242"/>
      <c r="P183" s="243">
        <f>O183*H183</f>
        <v>0</v>
      </c>
      <c r="Q183" s="243">
        <v>0</v>
      </c>
      <c r="R183" s="243">
        <f>Q183*H183</f>
        <v>0</v>
      </c>
      <c r="S183" s="243">
        <v>0</v>
      </c>
      <c r="T183" s="244">
        <f>S183*H183</f>
        <v>0</v>
      </c>
      <c r="U183" s="147"/>
      <c r="V183" s="147"/>
      <c r="W183" s="147"/>
      <c r="X183" s="147"/>
      <c r="Y183" s="147"/>
      <c r="Z183" s="147"/>
      <c r="AA183" s="147"/>
      <c r="AB183" s="147"/>
      <c r="AC183" s="147"/>
      <c r="AD183" s="147"/>
      <c r="AE183" s="147"/>
      <c r="AR183" s="245" t="s">
        <v>193</v>
      </c>
      <c r="AT183" s="245" t="s">
        <v>189</v>
      </c>
      <c r="AU183" s="245" t="s">
        <v>84</v>
      </c>
      <c r="AY183" s="138" t="s">
        <v>187</v>
      </c>
      <c r="BE183" s="246">
        <f>IF(N183="základní",J183,0)</f>
        <v>0</v>
      </c>
      <c r="BF183" s="246">
        <f>IF(N183="snížená",J183,0)</f>
        <v>0</v>
      </c>
      <c r="BG183" s="246">
        <f>IF(N183="zákl. přenesená",J183,0)</f>
        <v>0</v>
      </c>
      <c r="BH183" s="246">
        <f>IF(N183="sníž. přenesená",J183,0)</f>
        <v>0</v>
      </c>
      <c r="BI183" s="246">
        <f>IF(N183="nulová",J183,0)</f>
        <v>0</v>
      </c>
      <c r="BJ183" s="138" t="s">
        <v>84</v>
      </c>
      <c r="BK183" s="246">
        <f>ROUND(I183*H183,2)</f>
        <v>0</v>
      </c>
      <c r="BL183" s="138" t="s">
        <v>193</v>
      </c>
      <c r="BM183" s="245" t="s">
        <v>609</v>
      </c>
    </row>
    <row r="184" spans="1:65" s="151" customFormat="1" ht="16.5" customHeight="1">
      <c r="A184" s="147"/>
      <c r="B184" s="148"/>
      <c r="C184" s="233" t="s">
        <v>77</v>
      </c>
      <c r="D184" s="233" t="s">
        <v>189</v>
      </c>
      <c r="E184" s="234" t="s">
        <v>2182</v>
      </c>
      <c r="F184" s="235" t="s">
        <v>2183</v>
      </c>
      <c r="G184" s="236" t="s">
        <v>2135</v>
      </c>
      <c r="H184" s="90"/>
      <c r="I184" s="88"/>
      <c r="J184" s="238">
        <f>ROUND(I184*H184,2)</f>
        <v>0</v>
      </c>
      <c r="K184" s="239"/>
      <c r="L184" s="148"/>
      <c r="M184" s="240" t="s">
        <v>1</v>
      </c>
      <c r="N184" s="241" t="s">
        <v>42</v>
      </c>
      <c r="O184" s="242"/>
      <c r="P184" s="243">
        <f>O184*H184</f>
        <v>0</v>
      </c>
      <c r="Q184" s="243">
        <v>0</v>
      </c>
      <c r="R184" s="243">
        <f>Q184*H184</f>
        <v>0</v>
      </c>
      <c r="S184" s="243">
        <v>0</v>
      </c>
      <c r="T184" s="244">
        <f>S184*H184</f>
        <v>0</v>
      </c>
      <c r="U184" s="147"/>
      <c r="V184" s="147"/>
      <c r="W184" s="147"/>
      <c r="X184" s="147"/>
      <c r="Y184" s="147"/>
      <c r="Z184" s="147"/>
      <c r="AA184" s="147"/>
      <c r="AB184" s="147"/>
      <c r="AC184" s="147"/>
      <c r="AD184" s="147"/>
      <c r="AE184" s="147"/>
      <c r="AR184" s="245" t="s">
        <v>193</v>
      </c>
      <c r="AT184" s="245" t="s">
        <v>189</v>
      </c>
      <c r="AU184" s="245" t="s">
        <v>84</v>
      </c>
      <c r="AY184" s="138" t="s">
        <v>187</v>
      </c>
      <c r="BE184" s="246">
        <f>IF(N184="základní",J184,0)</f>
        <v>0</v>
      </c>
      <c r="BF184" s="246">
        <f>IF(N184="snížená",J184,0)</f>
        <v>0</v>
      </c>
      <c r="BG184" s="246">
        <f>IF(N184="zákl. přenesená",J184,0)</f>
        <v>0</v>
      </c>
      <c r="BH184" s="246">
        <f>IF(N184="sníž. přenesená",J184,0)</f>
        <v>0</v>
      </c>
      <c r="BI184" s="246">
        <f>IF(N184="nulová",J184,0)</f>
        <v>0</v>
      </c>
      <c r="BJ184" s="138" t="s">
        <v>84</v>
      </c>
      <c r="BK184" s="246">
        <f>ROUND(I184*H184,2)</f>
        <v>0</v>
      </c>
      <c r="BL184" s="138" t="s">
        <v>193</v>
      </c>
      <c r="BM184" s="245" t="s">
        <v>617</v>
      </c>
    </row>
    <row r="185" spans="1:65" s="220" customFormat="1" ht="25.9" customHeight="1">
      <c r="B185" s="221"/>
      <c r="D185" s="222" t="s">
        <v>76</v>
      </c>
      <c r="E185" s="223" t="s">
        <v>2184</v>
      </c>
      <c r="F185" s="223" t="s">
        <v>2185</v>
      </c>
      <c r="J185" s="224">
        <f>BK185</f>
        <v>0</v>
      </c>
      <c r="L185" s="221"/>
      <c r="M185" s="225"/>
      <c r="N185" s="226"/>
      <c r="O185" s="226"/>
      <c r="P185" s="227">
        <f>SUM(P186:P191)</f>
        <v>0</v>
      </c>
      <c r="Q185" s="226"/>
      <c r="R185" s="227">
        <f>SUM(R186:R191)</f>
        <v>0</v>
      </c>
      <c r="S185" s="226"/>
      <c r="T185" s="228">
        <f>SUM(T186:T191)</f>
        <v>0</v>
      </c>
      <c r="AR185" s="222" t="s">
        <v>84</v>
      </c>
      <c r="AT185" s="229" t="s">
        <v>76</v>
      </c>
      <c r="AU185" s="229" t="s">
        <v>77</v>
      </c>
      <c r="AY185" s="222" t="s">
        <v>187</v>
      </c>
      <c r="BK185" s="230">
        <f>SUM(BK186:BK191)</f>
        <v>0</v>
      </c>
    </row>
    <row r="186" spans="1:65" s="151" customFormat="1" ht="16.5" customHeight="1">
      <c r="A186" s="147"/>
      <c r="B186" s="148"/>
      <c r="C186" s="233" t="s">
        <v>77</v>
      </c>
      <c r="D186" s="233" t="s">
        <v>189</v>
      </c>
      <c r="E186" s="234" t="s">
        <v>2186</v>
      </c>
      <c r="F186" s="235" t="s">
        <v>2187</v>
      </c>
      <c r="G186" s="236" t="s">
        <v>2070</v>
      </c>
      <c r="H186" s="237">
        <v>2</v>
      </c>
      <c r="I186" s="88"/>
      <c r="J186" s="238">
        <f t="shared" ref="J186:J191" si="40">ROUND(I186*H186,2)</f>
        <v>0</v>
      </c>
      <c r="K186" s="239"/>
      <c r="L186" s="148"/>
      <c r="M186" s="240" t="s">
        <v>1</v>
      </c>
      <c r="N186" s="241" t="s">
        <v>42</v>
      </c>
      <c r="O186" s="242"/>
      <c r="P186" s="243">
        <f t="shared" ref="P186:P191" si="41">O186*H186</f>
        <v>0</v>
      </c>
      <c r="Q186" s="243">
        <v>0</v>
      </c>
      <c r="R186" s="243">
        <f t="shared" ref="R186:R191" si="42">Q186*H186</f>
        <v>0</v>
      </c>
      <c r="S186" s="243">
        <v>0</v>
      </c>
      <c r="T186" s="244">
        <f t="shared" ref="T186:T191" si="43">S186*H186</f>
        <v>0</v>
      </c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R186" s="245" t="s">
        <v>193</v>
      </c>
      <c r="AT186" s="245" t="s">
        <v>189</v>
      </c>
      <c r="AU186" s="245" t="s">
        <v>84</v>
      </c>
      <c r="AY186" s="138" t="s">
        <v>187</v>
      </c>
      <c r="BE186" s="246">
        <f t="shared" ref="BE186:BE191" si="44">IF(N186="základní",J186,0)</f>
        <v>0</v>
      </c>
      <c r="BF186" s="246">
        <f t="shared" ref="BF186:BF191" si="45">IF(N186="snížená",J186,0)</f>
        <v>0</v>
      </c>
      <c r="BG186" s="246">
        <f t="shared" ref="BG186:BG191" si="46">IF(N186="zákl. přenesená",J186,0)</f>
        <v>0</v>
      </c>
      <c r="BH186" s="246">
        <f t="shared" ref="BH186:BH191" si="47">IF(N186="sníž. přenesená",J186,0)</f>
        <v>0</v>
      </c>
      <c r="BI186" s="246">
        <f t="shared" ref="BI186:BI191" si="48">IF(N186="nulová",J186,0)</f>
        <v>0</v>
      </c>
      <c r="BJ186" s="138" t="s">
        <v>84</v>
      </c>
      <c r="BK186" s="246">
        <f t="shared" ref="BK186:BK191" si="49">ROUND(I186*H186,2)</f>
        <v>0</v>
      </c>
      <c r="BL186" s="138" t="s">
        <v>193</v>
      </c>
      <c r="BM186" s="245" t="s">
        <v>625</v>
      </c>
    </row>
    <row r="187" spans="1:65" s="151" customFormat="1" ht="21.75" customHeight="1">
      <c r="A187" s="147"/>
      <c r="B187" s="148"/>
      <c r="C187" s="233" t="s">
        <v>77</v>
      </c>
      <c r="D187" s="233" t="s">
        <v>189</v>
      </c>
      <c r="E187" s="234" t="s">
        <v>2188</v>
      </c>
      <c r="F187" s="235" t="s">
        <v>2189</v>
      </c>
      <c r="G187" s="236" t="s">
        <v>2070</v>
      </c>
      <c r="H187" s="237">
        <v>4</v>
      </c>
      <c r="I187" s="88"/>
      <c r="J187" s="238">
        <f t="shared" si="40"/>
        <v>0</v>
      </c>
      <c r="K187" s="239"/>
      <c r="L187" s="148"/>
      <c r="M187" s="240" t="s">
        <v>1</v>
      </c>
      <c r="N187" s="241" t="s">
        <v>42</v>
      </c>
      <c r="O187" s="242"/>
      <c r="P187" s="243">
        <f t="shared" si="41"/>
        <v>0</v>
      </c>
      <c r="Q187" s="243">
        <v>0</v>
      </c>
      <c r="R187" s="243">
        <f t="shared" si="42"/>
        <v>0</v>
      </c>
      <c r="S187" s="243">
        <v>0</v>
      </c>
      <c r="T187" s="244">
        <f t="shared" si="43"/>
        <v>0</v>
      </c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R187" s="245" t="s">
        <v>193</v>
      </c>
      <c r="AT187" s="245" t="s">
        <v>189</v>
      </c>
      <c r="AU187" s="245" t="s">
        <v>84</v>
      </c>
      <c r="AY187" s="138" t="s">
        <v>187</v>
      </c>
      <c r="BE187" s="246">
        <f t="shared" si="44"/>
        <v>0</v>
      </c>
      <c r="BF187" s="246">
        <f t="shared" si="45"/>
        <v>0</v>
      </c>
      <c r="BG187" s="246">
        <f t="shared" si="46"/>
        <v>0</v>
      </c>
      <c r="BH187" s="246">
        <f t="shared" si="47"/>
        <v>0</v>
      </c>
      <c r="BI187" s="246">
        <f t="shared" si="48"/>
        <v>0</v>
      </c>
      <c r="BJ187" s="138" t="s">
        <v>84</v>
      </c>
      <c r="BK187" s="246">
        <f t="shared" si="49"/>
        <v>0</v>
      </c>
      <c r="BL187" s="138" t="s">
        <v>193</v>
      </c>
      <c r="BM187" s="245" t="s">
        <v>633</v>
      </c>
    </row>
    <row r="188" spans="1:65" s="151" customFormat="1" ht="16.5" customHeight="1">
      <c r="A188" s="147"/>
      <c r="B188" s="148"/>
      <c r="C188" s="233" t="s">
        <v>77</v>
      </c>
      <c r="D188" s="233" t="s">
        <v>189</v>
      </c>
      <c r="E188" s="234" t="s">
        <v>2190</v>
      </c>
      <c r="F188" s="235" t="s">
        <v>2191</v>
      </c>
      <c r="G188" s="236" t="s">
        <v>2070</v>
      </c>
      <c r="H188" s="237">
        <v>4</v>
      </c>
      <c r="I188" s="88"/>
      <c r="J188" s="238">
        <f t="shared" si="40"/>
        <v>0</v>
      </c>
      <c r="K188" s="239"/>
      <c r="L188" s="148"/>
      <c r="M188" s="240" t="s">
        <v>1</v>
      </c>
      <c r="N188" s="241" t="s">
        <v>42</v>
      </c>
      <c r="O188" s="242"/>
      <c r="P188" s="243">
        <f t="shared" si="41"/>
        <v>0</v>
      </c>
      <c r="Q188" s="243">
        <v>0</v>
      </c>
      <c r="R188" s="243">
        <f t="shared" si="42"/>
        <v>0</v>
      </c>
      <c r="S188" s="243">
        <v>0</v>
      </c>
      <c r="T188" s="244">
        <f t="shared" si="43"/>
        <v>0</v>
      </c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  <c r="AE188" s="147"/>
      <c r="AR188" s="245" t="s">
        <v>193</v>
      </c>
      <c r="AT188" s="245" t="s">
        <v>189</v>
      </c>
      <c r="AU188" s="245" t="s">
        <v>84</v>
      </c>
      <c r="AY188" s="138" t="s">
        <v>187</v>
      </c>
      <c r="BE188" s="246">
        <f t="shared" si="44"/>
        <v>0</v>
      </c>
      <c r="BF188" s="246">
        <f t="shared" si="45"/>
        <v>0</v>
      </c>
      <c r="BG188" s="246">
        <f t="shared" si="46"/>
        <v>0</v>
      </c>
      <c r="BH188" s="246">
        <f t="shared" si="47"/>
        <v>0</v>
      </c>
      <c r="BI188" s="246">
        <f t="shared" si="48"/>
        <v>0</v>
      </c>
      <c r="BJ188" s="138" t="s">
        <v>84</v>
      </c>
      <c r="BK188" s="246">
        <f t="shared" si="49"/>
        <v>0</v>
      </c>
      <c r="BL188" s="138" t="s">
        <v>193</v>
      </c>
      <c r="BM188" s="245" t="s">
        <v>641</v>
      </c>
    </row>
    <row r="189" spans="1:65" s="151" customFormat="1" ht="16.5" customHeight="1">
      <c r="A189" s="147"/>
      <c r="B189" s="148"/>
      <c r="C189" s="233" t="s">
        <v>77</v>
      </c>
      <c r="D189" s="233" t="s">
        <v>189</v>
      </c>
      <c r="E189" s="234" t="s">
        <v>2192</v>
      </c>
      <c r="F189" s="235" t="s">
        <v>2193</v>
      </c>
      <c r="G189" s="236" t="s">
        <v>2194</v>
      </c>
      <c r="H189" s="237">
        <v>140</v>
      </c>
      <c r="I189" s="88"/>
      <c r="J189" s="238">
        <f t="shared" si="40"/>
        <v>0</v>
      </c>
      <c r="K189" s="239"/>
      <c r="L189" s="148"/>
      <c r="M189" s="240" t="s">
        <v>1</v>
      </c>
      <c r="N189" s="241" t="s">
        <v>42</v>
      </c>
      <c r="O189" s="242"/>
      <c r="P189" s="243">
        <f t="shared" si="41"/>
        <v>0</v>
      </c>
      <c r="Q189" s="243">
        <v>0</v>
      </c>
      <c r="R189" s="243">
        <f t="shared" si="42"/>
        <v>0</v>
      </c>
      <c r="S189" s="243">
        <v>0</v>
      </c>
      <c r="T189" s="244">
        <f t="shared" si="43"/>
        <v>0</v>
      </c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R189" s="245" t="s">
        <v>193</v>
      </c>
      <c r="AT189" s="245" t="s">
        <v>189</v>
      </c>
      <c r="AU189" s="245" t="s">
        <v>84</v>
      </c>
      <c r="AY189" s="138" t="s">
        <v>187</v>
      </c>
      <c r="BE189" s="246">
        <f t="shared" si="44"/>
        <v>0</v>
      </c>
      <c r="BF189" s="246">
        <f t="shared" si="45"/>
        <v>0</v>
      </c>
      <c r="BG189" s="246">
        <f t="shared" si="46"/>
        <v>0</v>
      </c>
      <c r="BH189" s="246">
        <f t="shared" si="47"/>
        <v>0</v>
      </c>
      <c r="BI189" s="246">
        <f t="shared" si="48"/>
        <v>0</v>
      </c>
      <c r="BJ189" s="138" t="s">
        <v>84</v>
      </c>
      <c r="BK189" s="246">
        <f t="shared" si="49"/>
        <v>0</v>
      </c>
      <c r="BL189" s="138" t="s">
        <v>193</v>
      </c>
      <c r="BM189" s="245" t="s">
        <v>649</v>
      </c>
    </row>
    <row r="190" spans="1:65" s="151" customFormat="1" ht="16.5" customHeight="1">
      <c r="A190" s="147"/>
      <c r="B190" s="148"/>
      <c r="C190" s="233" t="s">
        <v>77</v>
      </c>
      <c r="D190" s="233" t="s">
        <v>189</v>
      </c>
      <c r="E190" s="234" t="s">
        <v>2195</v>
      </c>
      <c r="F190" s="235" t="s">
        <v>2196</v>
      </c>
      <c r="G190" s="236" t="s">
        <v>2194</v>
      </c>
      <c r="H190" s="237">
        <v>320</v>
      </c>
      <c r="I190" s="88"/>
      <c r="J190" s="238">
        <f t="shared" si="40"/>
        <v>0</v>
      </c>
      <c r="K190" s="239"/>
      <c r="L190" s="148"/>
      <c r="M190" s="240" t="s">
        <v>1</v>
      </c>
      <c r="N190" s="241" t="s">
        <v>42</v>
      </c>
      <c r="O190" s="242"/>
      <c r="P190" s="243">
        <f t="shared" si="41"/>
        <v>0</v>
      </c>
      <c r="Q190" s="243">
        <v>0</v>
      </c>
      <c r="R190" s="243">
        <f t="shared" si="42"/>
        <v>0</v>
      </c>
      <c r="S190" s="243">
        <v>0</v>
      </c>
      <c r="T190" s="244">
        <f t="shared" si="43"/>
        <v>0</v>
      </c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R190" s="245" t="s">
        <v>193</v>
      </c>
      <c r="AT190" s="245" t="s">
        <v>189</v>
      </c>
      <c r="AU190" s="245" t="s">
        <v>84</v>
      </c>
      <c r="AY190" s="138" t="s">
        <v>187</v>
      </c>
      <c r="BE190" s="246">
        <f t="shared" si="44"/>
        <v>0</v>
      </c>
      <c r="BF190" s="246">
        <f t="shared" si="45"/>
        <v>0</v>
      </c>
      <c r="BG190" s="246">
        <f t="shared" si="46"/>
        <v>0</v>
      </c>
      <c r="BH190" s="246">
        <f t="shared" si="47"/>
        <v>0</v>
      </c>
      <c r="BI190" s="246">
        <f t="shared" si="48"/>
        <v>0</v>
      </c>
      <c r="BJ190" s="138" t="s">
        <v>84</v>
      </c>
      <c r="BK190" s="246">
        <f t="shared" si="49"/>
        <v>0</v>
      </c>
      <c r="BL190" s="138" t="s">
        <v>193</v>
      </c>
      <c r="BM190" s="245" t="s">
        <v>657</v>
      </c>
    </row>
    <row r="191" spans="1:65" s="151" customFormat="1" ht="16.5" customHeight="1">
      <c r="A191" s="147"/>
      <c r="B191" s="148"/>
      <c r="C191" s="233" t="s">
        <v>77</v>
      </c>
      <c r="D191" s="233" t="s">
        <v>189</v>
      </c>
      <c r="E191" s="234" t="s">
        <v>2197</v>
      </c>
      <c r="F191" s="235" t="s">
        <v>2198</v>
      </c>
      <c r="G191" s="236" t="s">
        <v>2194</v>
      </c>
      <c r="H191" s="237">
        <v>32</v>
      </c>
      <c r="I191" s="88"/>
      <c r="J191" s="238">
        <f t="shared" si="40"/>
        <v>0</v>
      </c>
      <c r="K191" s="239"/>
      <c r="L191" s="148"/>
      <c r="M191" s="257" t="s">
        <v>1</v>
      </c>
      <c r="N191" s="258" t="s">
        <v>42</v>
      </c>
      <c r="O191" s="259"/>
      <c r="P191" s="260">
        <f t="shared" si="41"/>
        <v>0</v>
      </c>
      <c r="Q191" s="260">
        <v>0</v>
      </c>
      <c r="R191" s="260">
        <f t="shared" si="42"/>
        <v>0</v>
      </c>
      <c r="S191" s="260">
        <v>0</v>
      </c>
      <c r="T191" s="261">
        <f t="shared" si="43"/>
        <v>0</v>
      </c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  <c r="AE191" s="147"/>
      <c r="AR191" s="245" t="s">
        <v>193</v>
      </c>
      <c r="AT191" s="245" t="s">
        <v>189</v>
      </c>
      <c r="AU191" s="245" t="s">
        <v>84</v>
      </c>
      <c r="AY191" s="138" t="s">
        <v>187</v>
      </c>
      <c r="BE191" s="246">
        <f t="shared" si="44"/>
        <v>0</v>
      </c>
      <c r="BF191" s="246">
        <f t="shared" si="45"/>
        <v>0</v>
      </c>
      <c r="BG191" s="246">
        <f t="shared" si="46"/>
        <v>0</v>
      </c>
      <c r="BH191" s="246">
        <f t="shared" si="47"/>
        <v>0</v>
      </c>
      <c r="BI191" s="246">
        <f t="shared" si="48"/>
        <v>0</v>
      </c>
      <c r="BJ191" s="138" t="s">
        <v>84</v>
      </c>
      <c r="BK191" s="246">
        <f t="shared" si="49"/>
        <v>0</v>
      </c>
      <c r="BL191" s="138" t="s">
        <v>193</v>
      </c>
      <c r="BM191" s="245" t="s">
        <v>666</v>
      </c>
    </row>
    <row r="192" spans="1:65" s="151" customFormat="1" ht="6.95" customHeight="1">
      <c r="A192" s="147"/>
      <c r="B192" s="184"/>
      <c r="C192" s="185"/>
      <c r="D192" s="185"/>
      <c r="E192" s="185"/>
      <c r="F192" s="185"/>
      <c r="G192" s="185"/>
      <c r="H192" s="185"/>
      <c r="I192" s="185"/>
      <c r="J192" s="185"/>
      <c r="K192" s="185"/>
      <c r="L192" s="148"/>
      <c r="M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  <c r="AE192" s="147"/>
    </row>
  </sheetData>
  <sheetProtection algorithmName="SHA-512" hashValue="sEAGshCIjEEQGj/GrM1ZZTjMc1MMGcdPLWGrVjLfx825IVeCbkNVZqSevN0aTUMWGBFPvyX59K2qZzvhC1SXAw==" saltValue="rNYHsg4d6eBTEOcIDAARBg==" spinCount="100000" sheet="1" objects="1" scenarios="1"/>
  <autoFilter ref="C123:K191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34</vt:i4>
      </vt:variant>
    </vt:vector>
  </HeadingPairs>
  <TitlesOfParts>
    <vt:vector size="51" baseType="lpstr">
      <vt:lpstr>Rekapitulace stavby</vt:lpstr>
      <vt:lpstr>01 - DSO 01.1 - Stavební ...</vt:lpstr>
      <vt:lpstr>02 - DSO 01.1 - Stavební ...</vt:lpstr>
      <vt:lpstr>03 - DSO 01.1 - Stavební ...</vt:lpstr>
      <vt:lpstr>04 - DSO 01 - Stavební čá...</vt:lpstr>
      <vt:lpstr>05 - DSO 01.2 - VZDUCHOTE...</vt:lpstr>
      <vt:lpstr>06 - DSO 01.1 - Stavební ...</vt:lpstr>
      <vt:lpstr>07 - DSO 01.1 - Stavební ...</vt:lpstr>
      <vt:lpstr>PS1 - Společná část</vt:lpstr>
      <vt:lpstr>PS2 - Rozvodna 22kV</vt:lpstr>
      <vt:lpstr>PS3 - Stejnosměrné zařízení</vt:lpstr>
      <vt:lpstr>PS4 - Vlastní spotřeba</vt:lpstr>
      <vt:lpstr>PS5 - Zařízení pro detekc...</vt:lpstr>
      <vt:lpstr>PS6 - Dálkové ovládání a ...</vt:lpstr>
      <vt:lpstr>PS7 - Elektroinstalace</vt:lpstr>
      <vt:lpstr>PS8 - Kamerový systém</vt:lpstr>
      <vt:lpstr>VRN - Vedlejší rozpočtové...</vt:lpstr>
      <vt:lpstr>'01 - DSO 01.1 - Stavební ...'!Názvy_tisku</vt:lpstr>
      <vt:lpstr>'02 - DSO 01.1 - Stavební ...'!Názvy_tisku</vt:lpstr>
      <vt:lpstr>'03 - DSO 01.1 - Stavební ...'!Názvy_tisku</vt:lpstr>
      <vt:lpstr>'04 - DSO 01 - Stavební čá...'!Názvy_tisku</vt:lpstr>
      <vt:lpstr>'05 - DSO 01.2 - VZDUCHOTE...'!Názvy_tisku</vt:lpstr>
      <vt:lpstr>'06 - DSO 01.1 - Stavební ...'!Názvy_tisku</vt:lpstr>
      <vt:lpstr>'07 - DSO 01.1 - Stavební ...'!Názvy_tisku</vt:lpstr>
      <vt:lpstr>'PS1 - Společná část'!Názvy_tisku</vt:lpstr>
      <vt:lpstr>'PS2 - Rozvodna 22kV'!Názvy_tisku</vt:lpstr>
      <vt:lpstr>'PS3 - Stejnosměrné zařízení'!Názvy_tisku</vt:lpstr>
      <vt:lpstr>'PS4 - Vlastní spotřeba'!Názvy_tisku</vt:lpstr>
      <vt:lpstr>'PS5 - Zařízení pro detekc...'!Názvy_tisku</vt:lpstr>
      <vt:lpstr>'PS6 - Dálkové ovládání a ...'!Názvy_tisku</vt:lpstr>
      <vt:lpstr>'PS7 - Elektroinstalace'!Názvy_tisku</vt:lpstr>
      <vt:lpstr>'PS8 - Kamerový systém'!Názvy_tisku</vt:lpstr>
      <vt:lpstr>'Rekapitulace stavby'!Názvy_tisku</vt:lpstr>
      <vt:lpstr>'VRN - Vedlejší rozpočtové...'!Názvy_tisku</vt:lpstr>
      <vt:lpstr>'01 - DSO 01.1 - Stavební ...'!Oblast_tisku</vt:lpstr>
      <vt:lpstr>'02 - DSO 01.1 - Stavební ...'!Oblast_tisku</vt:lpstr>
      <vt:lpstr>'03 - DSO 01.1 - Stavební ...'!Oblast_tisku</vt:lpstr>
      <vt:lpstr>'04 - DSO 01 - Stavební čá...'!Oblast_tisku</vt:lpstr>
      <vt:lpstr>'05 - DSO 01.2 - VZDUCHOTE...'!Oblast_tisku</vt:lpstr>
      <vt:lpstr>'06 - DSO 01.1 - Stavební ...'!Oblast_tisku</vt:lpstr>
      <vt:lpstr>'07 - DSO 01.1 - Stavební ...'!Oblast_tisku</vt:lpstr>
      <vt:lpstr>'PS1 - Společná část'!Oblast_tisku</vt:lpstr>
      <vt:lpstr>'PS2 - Rozvodna 22kV'!Oblast_tisku</vt:lpstr>
      <vt:lpstr>'PS3 - Stejnosměrné zařízení'!Oblast_tisku</vt:lpstr>
      <vt:lpstr>'PS4 - Vlastní spotřeba'!Oblast_tisku</vt:lpstr>
      <vt:lpstr>'PS5 - Zařízení pro detekc...'!Oblast_tisku</vt:lpstr>
      <vt:lpstr>'PS6 - Dálkové ovládání a ...'!Oblast_tisku</vt:lpstr>
      <vt:lpstr>'PS7 - Elektroinstalace'!Oblast_tisku</vt:lpstr>
      <vt:lpstr>'PS8 - Kamerový systém'!Oblast_tisku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 Martin</dc:creator>
  <cp:lastModifiedBy>Kolarčíková Eva, Ing.</cp:lastModifiedBy>
  <dcterms:created xsi:type="dcterms:W3CDTF">2021-03-19T12:36:15Z</dcterms:created>
  <dcterms:modified xsi:type="dcterms:W3CDTF">2021-03-19T14:37:34Z</dcterms:modified>
</cp:coreProperties>
</file>