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3256" windowHeight="12300" tabRatio="952"/>
  </bookViews>
  <sheets>
    <sheet name="Krycí list" sheetId="25" r:id="rId1"/>
    <sheet name="Rekapitulace" sheetId="7" r:id="rId2"/>
    <sheet name="01 - základy sloupů" sheetId="45" r:id="rId3"/>
    <sheet name="02 - komunikace" sheetId="46" r:id="rId4"/>
    <sheet name="03 - vodovod" sheetId="47" r:id="rId5"/>
    <sheet name="05 - Osvětlení" sheetId="49" r:id="rId6"/>
    <sheet name="06 - ocelové sloupy" sheetId="50" r:id="rId7"/>
    <sheet name="07 - RMJ 630 N1" sheetId="51" r:id="rId8"/>
    <sheet name="Přístroje" sheetId="53" r:id="rId9"/>
    <sheet name="PLC" sheetId="54" r:id="rId10"/>
    <sheet name="Kabely" sheetId="55" r:id="rId11"/>
    <sheet name="Souhrn" sheetId="56" r:id="rId12"/>
    <sheet name="VRN - VRN" sheetId="52" r:id="rId13"/>
  </sheets>
  <externalReferences>
    <externalReference r:id="rId14"/>
    <externalReference r:id="rId15"/>
    <externalReference r:id="rId16"/>
    <externalReference r:id="rId17"/>
  </externalReferences>
  <definedNames>
    <definedName name="__BPK1">[1]Položky!#REF!</definedName>
    <definedName name="__BPK2">[1]Položky!#REF!</definedName>
    <definedName name="__BPK3">[1]Položky!#REF!</definedName>
    <definedName name="_1Excel_BuiltIn_Print_Area_1_1_1">#REF!</definedName>
    <definedName name="_BPK1">[1]Položky!#REF!</definedName>
    <definedName name="_BPK2">[1]Položky!#REF!</definedName>
    <definedName name="_BPK3">[1]Položky!#REF!</definedName>
    <definedName name="_xlnm._FilterDatabase" localSheetId="2" hidden="1">'01 - základy sloupů'!$C$83:$J$133</definedName>
    <definedName name="_xlnm._FilterDatabase" localSheetId="3" hidden="1">'02 - komunikace'!$C$85:$K$98</definedName>
    <definedName name="_xlnm._FilterDatabase" localSheetId="4" hidden="1">'03 - vodovod'!$C$85:$K$230</definedName>
    <definedName name="_xlnm._FilterDatabase" localSheetId="5" hidden="1">'05 - Osvětlení'!$C$88:$K$147</definedName>
    <definedName name="_xlnm._FilterDatabase" localSheetId="6" hidden="1">'06 - ocelové sloupy'!$C$80:$K$84</definedName>
    <definedName name="_xlnm._FilterDatabase" localSheetId="7" hidden="1">'07 - RMJ 630 N1'!$C$79:$K$82</definedName>
    <definedName name="_xlnm._FilterDatabase" localSheetId="12" hidden="1">'VRN - VRN'!$C$82:$K$92</definedName>
    <definedName name="cisloobjektu" localSheetId="0">#REF!</definedName>
    <definedName name="cisloobjektu">#REF!</definedName>
    <definedName name="cislostavby" localSheetId="0">#REF!</definedName>
    <definedName name="cislostavby">#REF!</definedName>
    <definedName name="Datum" localSheetId="0">#REF!</definedName>
    <definedName name="Datum">#REF!</definedName>
    <definedName name="Dodavka">Rekapitulace!#REF!</definedName>
    <definedName name="Dodavka0" localSheetId="0">[1]Položky!#REF!</definedName>
    <definedName name="Dodavka0">[1]Položky!#REF!</definedName>
    <definedName name="Excel_BuiltIn_Print_Area_1_1">#REF!</definedName>
    <definedName name="Excel_BuiltIn_Print_Area_1_1_1">#REF!</definedName>
    <definedName name="Excel_BuiltIn_Print_Area_1_1_1_1">#REF!</definedName>
    <definedName name="Excel_BuiltIn_Print_Area_1_1_1_1_1">#REF!</definedName>
    <definedName name="HSV">Rekapitulace!#REF!</definedName>
    <definedName name="HSV0" localSheetId="0">[1]Položky!#REF!</definedName>
    <definedName name="HSV0">[1]Položky!#REF!</definedName>
    <definedName name="HZS">[1]Rekapitulace!$I$13</definedName>
    <definedName name="HZS0" localSheetId="0">[1]Položky!#REF!</definedName>
    <definedName name="HZS0">[1]Položky!#REF!</definedName>
    <definedName name="JKSO" localSheetId="0">#REF!</definedName>
    <definedName name="JKSO">#REF!</definedName>
    <definedName name="MJ" localSheetId="0">#REF!</definedName>
    <definedName name="MJ">#REF!</definedName>
    <definedName name="Mont">Rekapitulace!#REF!</definedName>
    <definedName name="Montaz0" localSheetId="0">[1]Položky!#REF!</definedName>
    <definedName name="Montaz0">[1]Položky!#REF!</definedName>
    <definedName name="nazevobjektu" localSheetId="0">#REF!</definedName>
    <definedName name="nazevobjektu">#REF!</definedName>
    <definedName name="nazevstavby" localSheetId="0">#REF!</definedName>
    <definedName name="nazevstavby">#REF!</definedName>
    <definedName name="_xlnm.Print_Titles" localSheetId="2">'01 - základy sloupů'!$83:$83</definedName>
    <definedName name="_xlnm.Print_Titles" localSheetId="3">'02 - komunikace'!$85:$85</definedName>
    <definedName name="_xlnm.Print_Titles" localSheetId="4">'03 - vodovod'!$85:$85</definedName>
    <definedName name="_xlnm.Print_Titles" localSheetId="5">'05 - Osvětlení'!$88:$88</definedName>
    <definedName name="_xlnm.Print_Titles" localSheetId="6">'06 - ocelové sloupy'!$80:$80</definedName>
    <definedName name="_xlnm.Print_Titles" localSheetId="7">'07 - RMJ 630 N1'!$79:$79</definedName>
    <definedName name="_xlnm.Print_Titles" localSheetId="10">Kabely!$5:$5</definedName>
    <definedName name="_xlnm.Print_Titles" localSheetId="9">PLC!$5:$5</definedName>
    <definedName name="_xlnm.Print_Titles" localSheetId="8">Přístroje!$5:$5</definedName>
    <definedName name="_xlnm.Print_Titles" localSheetId="11">Souhrn!$5:$5</definedName>
    <definedName name="_xlnm.Print_Titles" localSheetId="12">'VRN - VRN'!$82:$82</definedName>
    <definedName name="Objednatel" localSheetId="0">#REF!</definedName>
    <definedName name="Objednatel">#REF!</definedName>
    <definedName name="_xlnm.Print_Area" localSheetId="2">'01 - základy sloupů'!$C$4:$J$39,'01 - základy sloupů'!$C$45:$J$65,'01 - základy sloupů'!$C$71:$J$133</definedName>
    <definedName name="_xlnm.Print_Area" localSheetId="3">'02 - komunikace'!$C$4:$J$39,'02 - komunikace'!$C$45:$J$67,'02 - komunikace'!$C$73:$K$98</definedName>
    <definedName name="_xlnm.Print_Area" localSheetId="4">'03 - vodovod'!$C$4:$J$39,'03 - vodovod'!$C$45:$J$67,'03 - vodovod'!$C$73:$K$230</definedName>
    <definedName name="_xlnm.Print_Area" localSheetId="5">'05 - Osvětlení'!$C$4:$J$39,'05 - Osvětlení'!$C$45:$J$70,'05 - Osvětlení'!$C$76:$K$147</definedName>
    <definedName name="_xlnm.Print_Area" localSheetId="6">'06 - ocelové sloupy'!$C$4:$J$39,'06 - ocelové sloupy'!$C$45:$J$62,'06 - ocelové sloupy'!$C$68:$K$84</definedName>
    <definedName name="_xlnm.Print_Area" localSheetId="7">'07 - RMJ 630 N1'!$C$4:$J$39,'07 - RMJ 630 N1'!$C$45:$J$61,'07 - RMJ 630 N1'!$C$67:$K$82</definedName>
    <definedName name="_xlnm.Print_Area" localSheetId="10">Kabely!$A$1:$L$64</definedName>
    <definedName name="_xlnm.Print_Area" localSheetId="0">'Krycí list'!$A$1:$S$54</definedName>
    <definedName name="_xlnm.Print_Area" localSheetId="9">PLC!$A$1:$J$49</definedName>
    <definedName name="_xlnm.Print_Area" localSheetId="1">Rekapitulace!$A$1:$G$38</definedName>
    <definedName name="_xlnm.Print_Area" localSheetId="11">Souhrn!$A$1:$E$51</definedName>
    <definedName name="_xlnm.Print_Area" localSheetId="12">'VRN - VRN'!$C$4:$J$39,'VRN - VRN'!$C$45:$J$64,'VRN - VRN'!$C$70:$K$92</definedName>
    <definedName name="PocetMJ" localSheetId="0">#REF!</definedName>
    <definedName name="PocetMJ">#REF!</definedName>
    <definedName name="Poznamka" localSheetId="0">#REF!</definedName>
    <definedName name="Poznamka">#REF!</definedName>
    <definedName name="Projektant" localSheetId="0">#REF!</definedName>
    <definedName name="Projektant">#REF!</definedName>
    <definedName name="PSV" localSheetId="0">[2]Rekapitulace!#REF!</definedName>
    <definedName name="PSV">Rekapitulace!#REF!</definedName>
    <definedName name="PSV0" localSheetId="0">[1]Položky!#REF!</definedName>
    <definedName name="PSV0">[1]Položky!#REF!</definedName>
    <definedName name="SazbaDPH1" localSheetId="0">#REF!</definedName>
    <definedName name="SazbaDPH1">#REF!</definedName>
    <definedName name="SazbaDPH2" localSheetId="0">#REF!</definedName>
    <definedName name="SazbaDPH2">#REF!</definedName>
    <definedName name="Typ" localSheetId="0">[1]Položky!#REF!</definedName>
    <definedName name="Typ">[1]Položky!#REF!</definedName>
    <definedName name="VRN">[1]Rekapitulace!$H$26</definedName>
    <definedName name="VRNKc" localSheetId="0">[1]Rekapitulace!#REF!</definedName>
    <definedName name="VRNKc">[1]Rekapitulace!#REF!</definedName>
    <definedName name="VRNnazev" localSheetId="0">[1]Rekapitulace!#REF!</definedName>
    <definedName name="VRNnazev">[1]Rekapitulace!#REF!</definedName>
    <definedName name="VRNproc" localSheetId="0">[1]Rekapitulace!#REF!</definedName>
    <definedName name="VRNproc">[1]Rekapitulace!#REF!</definedName>
    <definedName name="VRNzakl" localSheetId="0">[1]Rekapitulace!#REF!</definedName>
    <definedName name="VRNzakl">[1]Rekapitulace!#REF!</definedName>
    <definedName name="Zakazka" localSheetId="0">#REF!</definedName>
    <definedName name="Zakazka">#REF!</definedName>
    <definedName name="Zaklad22" localSheetId="0">#REF!</definedName>
    <definedName name="Zaklad22">#REF!</definedName>
    <definedName name="Zaklad5" localSheetId="0">#REF!</definedName>
    <definedName name="Zaklad5">#REF!</definedName>
    <definedName name="Zhotovitel" localSheetId="0">#REF!</definedName>
    <definedName name="Zhotovitel">#REF!</definedName>
  </definedNames>
  <calcPr calcId="145621"/>
</workbook>
</file>

<file path=xl/calcChain.xml><?xml version="1.0" encoding="utf-8"?>
<calcChain xmlns="http://schemas.openxmlformats.org/spreadsheetml/2006/main">
  <c r="J82" i="51" l="1"/>
  <c r="J83" i="50"/>
  <c r="E23" i="7"/>
  <c r="F12" i="7"/>
  <c r="F11" i="7"/>
  <c r="F10" i="7"/>
  <c r="J94" i="45"/>
  <c r="J95" i="45"/>
  <c r="J97" i="45"/>
  <c r="J98" i="45"/>
  <c r="J102" i="45"/>
  <c r="J105" i="45"/>
  <c r="J109" i="45"/>
  <c r="J112" i="45"/>
  <c r="J115" i="45"/>
  <c r="J117" i="45"/>
  <c r="J120" i="45"/>
  <c r="J124" i="45"/>
  <c r="J125" i="45"/>
  <c r="J126" i="45"/>
  <c r="J129" i="45"/>
  <c r="J132" i="45"/>
  <c r="J91" i="45"/>
  <c r="J92" i="47" l="1"/>
  <c r="BK92" i="47" l="1"/>
  <c r="J149" i="47"/>
  <c r="BE149" i="47" s="1"/>
  <c r="P149" i="47"/>
  <c r="R149" i="47"/>
  <c r="T149" i="47"/>
  <c r="BF149" i="47"/>
  <c r="BG149" i="47"/>
  <c r="BH149" i="47"/>
  <c r="BI149" i="47"/>
  <c r="BK149" i="47"/>
  <c r="J147" i="47"/>
  <c r="BE147" i="47" s="1"/>
  <c r="P147" i="47"/>
  <c r="R147" i="47"/>
  <c r="T147" i="47"/>
  <c r="BF147" i="47"/>
  <c r="BG147" i="47"/>
  <c r="BH147" i="47"/>
  <c r="BI147" i="47"/>
  <c r="BK147" i="47"/>
  <c r="E20" i="7" l="1"/>
  <c r="G20" i="7" s="1"/>
  <c r="E21" i="7"/>
  <c r="E19" i="7"/>
  <c r="E18" i="7"/>
  <c r="E17" i="7"/>
  <c r="E16" i="7"/>
  <c r="E15" i="7"/>
  <c r="E14" i="7"/>
  <c r="F13" i="7"/>
  <c r="E10" i="7"/>
  <c r="J80" i="51" l="1"/>
  <c r="D49" i="56"/>
  <c r="C36" i="56"/>
  <c r="C27" i="56"/>
  <c r="C23" i="56"/>
  <c r="C18" i="56"/>
  <c r="C15" i="56"/>
  <c r="C11" i="56"/>
  <c r="C7" i="56"/>
  <c r="K61" i="55"/>
  <c r="K60" i="55"/>
  <c r="K59" i="55"/>
  <c r="K58" i="55"/>
  <c r="K57" i="55"/>
  <c r="K56" i="55"/>
  <c r="I53" i="55"/>
  <c r="K53" i="55" s="1"/>
  <c r="K52" i="55"/>
  <c r="I52" i="55"/>
  <c r="K51" i="55"/>
  <c r="I49" i="55"/>
  <c r="I50" i="55" s="1"/>
  <c r="K50" i="55" s="1"/>
  <c r="K48" i="55"/>
  <c r="K47" i="55"/>
  <c r="I45" i="55"/>
  <c r="I46" i="55" s="1"/>
  <c r="K46" i="55" s="1"/>
  <c r="K44" i="55"/>
  <c r="K41" i="55"/>
  <c r="K40" i="55"/>
  <c r="K39" i="55"/>
  <c r="K38" i="55"/>
  <c r="K37" i="55"/>
  <c r="K36" i="55"/>
  <c r="K35" i="55"/>
  <c r="K32" i="55"/>
  <c r="K31" i="55"/>
  <c r="K30" i="55"/>
  <c r="K29" i="55"/>
  <c r="K28" i="55"/>
  <c r="K27" i="55"/>
  <c r="K26" i="55"/>
  <c r="K25" i="55"/>
  <c r="K24" i="55"/>
  <c r="K23" i="55"/>
  <c r="K22" i="55"/>
  <c r="K21" i="55"/>
  <c r="K18" i="55"/>
  <c r="K17" i="55"/>
  <c r="K16" i="55"/>
  <c r="K15" i="55"/>
  <c r="K14" i="55"/>
  <c r="K13" i="55"/>
  <c r="K12" i="55"/>
  <c r="K11" i="55"/>
  <c r="K10" i="55"/>
  <c r="K9" i="55"/>
  <c r="K8" i="55"/>
  <c r="H38" i="54"/>
  <c r="H37" i="54"/>
  <c r="H36" i="54"/>
  <c r="H35" i="54"/>
  <c r="H34" i="54"/>
  <c r="H33" i="54"/>
  <c r="H31" i="54"/>
  <c r="H28" i="54"/>
  <c r="H27" i="54"/>
  <c r="H24" i="54"/>
  <c r="H23" i="54"/>
  <c r="H22" i="54"/>
  <c r="H21" i="54"/>
  <c r="H20" i="54"/>
  <c r="H19" i="54"/>
  <c r="H18" i="54"/>
  <c r="H17" i="54"/>
  <c r="H16" i="54"/>
  <c r="H15" i="54"/>
  <c r="H14" i="54"/>
  <c r="H13" i="54"/>
  <c r="H12" i="54"/>
  <c r="H11" i="54"/>
  <c r="H10" i="54"/>
  <c r="H9" i="54"/>
  <c r="H8" i="54"/>
  <c r="H48" i="54" s="1"/>
  <c r="E12" i="7" s="1"/>
  <c r="H281" i="53"/>
  <c r="H280" i="53"/>
  <c r="H279" i="53"/>
  <c r="H277" i="53"/>
  <c r="H276" i="53"/>
  <c r="H274" i="53"/>
  <c r="H273" i="53"/>
  <c r="H272" i="53"/>
  <c r="H270" i="53"/>
  <c r="H269" i="53"/>
  <c r="H268" i="53"/>
  <c r="H266" i="53"/>
  <c r="H265" i="53"/>
  <c r="H264" i="53"/>
  <c r="H262" i="53"/>
  <c r="H261" i="53"/>
  <c r="H260" i="53"/>
  <c r="H258" i="53"/>
  <c r="H256" i="53"/>
  <c r="H255" i="53"/>
  <c r="H253" i="53"/>
  <c r="H252" i="53"/>
  <c r="H251" i="53"/>
  <c r="H249" i="53"/>
  <c r="H247" i="53"/>
  <c r="H245" i="53"/>
  <c r="H244" i="53"/>
  <c r="H243" i="53"/>
  <c r="H241" i="53"/>
  <c r="H240" i="53"/>
  <c r="H238" i="53"/>
  <c r="H236" i="53"/>
  <c r="H234" i="53"/>
  <c r="H233" i="53"/>
  <c r="H232" i="53"/>
  <c r="H231" i="53"/>
  <c r="H230" i="53"/>
  <c r="H228" i="53"/>
  <c r="H226" i="53"/>
  <c r="H225" i="53"/>
  <c r="H223" i="53"/>
  <c r="H222" i="53"/>
  <c r="H220" i="53"/>
  <c r="H219" i="53"/>
  <c r="H218" i="53"/>
  <c r="H216" i="53"/>
  <c r="H215" i="53"/>
  <c r="H213" i="53"/>
  <c r="H211" i="53"/>
  <c r="H210" i="53"/>
  <c r="H208" i="53"/>
  <c r="H207" i="53"/>
  <c r="H205" i="53"/>
  <c r="H204" i="53"/>
  <c r="H202" i="53"/>
  <c r="H201" i="53"/>
  <c r="H199" i="53"/>
  <c r="H198" i="53"/>
  <c r="H196" i="53"/>
  <c r="H195" i="53"/>
  <c r="H193" i="53"/>
  <c r="H191" i="53"/>
  <c r="H189" i="53"/>
  <c r="H187" i="53"/>
  <c r="H186" i="53"/>
  <c r="H185" i="53"/>
  <c r="H183" i="53"/>
  <c r="H181" i="53"/>
  <c r="H179" i="53"/>
  <c r="H177" i="53"/>
  <c r="H176" i="53"/>
  <c r="H175" i="53"/>
  <c r="H174" i="53"/>
  <c r="H170" i="53"/>
  <c r="H169" i="53"/>
  <c r="H168" i="53"/>
  <c r="H167" i="53"/>
  <c r="H166" i="53"/>
  <c r="H159" i="53"/>
  <c r="H157" i="53"/>
  <c r="H155" i="53"/>
  <c r="H153" i="53"/>
  <c r="H151" i="53"/>
  <c r="H149" i="53"/>
  <c r="H147" i="53"/>
  <c r="H145" i="53"/>
  <c r="H144" i="53"/>
  <c r="H143" i="53"/>
  <c r="H139" i="53"/>
  <c r="H130" i="53"/>
  <c r="H128" i="53"/>
  <c r="H125" i="53"/>
  <c r="H124" i="53"/>
  <c r="H122" i="53"/>
  <c r="H120" i="53"/>
  <c r="H118" i="53"/>
  <c r="H116" i="53"/>
  <c r="H114" i="53"/>
  <c r="H112" i="53"/>
  <c r="H110" i="53"/>
  <c r="H108" i="53"/>
  <c r="H106" i="53"/>
  <c r="H105" i="53"/>
  <c r="H104" i="53"/>
  <c r="H103" i="53"/>
  <c r="H101" i="53"/>
  <c r="H99" i="53"/>
  <c r="H97" i="53"/>
  <c r="H96" i="53"/>
  <c r="H94" i="53"/>
  <c r="H93" i="53"/>
  <c r="H91" i="53"/>
  <c r="H90" i="53"/>
  <c r="H88" i="53"/>
  <c r="H86" i="53"/>
  <c r="H85" i="53"/>
  <c r="H83" i="53"/>
  <c r="H82" i="53"/>
  <c r="H80" i="53"/>
  <c r="H78" i="53"/>
  <c r="H76" i="53"/>
  <c r="H75" i="53"/>
  <c r="H74" i="53"/>
  <c r="H70" i="53"/>
  <c r="H63" i="53"/>
  <c r="H62" i="53"/>
  <c r="H61" i="53"/>
  <c r="H59" i="53"/>
  <c r="H58" i="53"/>
  <c r="H57" i="53"/>
  <c r="H55" i="53"/>
  <c r="H54" i="53"/>
  <c r="H53" i="53"/>
  <c r="H51" i="53"/>
  <c r="H50" i="53"/>
  <c r="H49" i="53"/>
  <c r="H47" i="53"/>
  <c r="H46" i="53"/>
  <c r="H45" i="53"/>
  <c r="H33" i="53"/>
  <c r="H30" i="53"/>
  <c r="H27" i="53"/>
  <c r="H23" i="53"/>
  <c r="H21" i="53"/>
  <c r="H13" i="53"/>
  <c r="H11" i="53"/>
  <c r="H9" i="53"/>
  <c r="C49" i="56" l="1"/>
  <c r="H37" i="53"/>
  <c r="H283" i="53"/>
  <c r="H65" i="53"/>
  <c r="H132" i="53"/>
  <c r="H160" i="53" s="1"/>
  <c r="K45" i="55"/>
  <c r="K49" i="55"/>
  <c r="K63" i="55" l="1"/>
  <c r="E13" i="7" s="1"/>
  <c r="E11" i="7"/>
  <c r="J90" i="45"/>
  <c r="J62" i="45" s="1"/>
  <c r="F119" i="45"/>
  <c r="F114" i="45"/>
  <c r="J61" i="50"/>
  <c r="J96" i="47" l="1"/>
  <c r="H146" i="47"/>
  <c r="H145" i="47" s="1"/>
  <c r="BK92" i="52" l="1"/>
  <c r="BK91" i="52" s="1"/>
  <c r="J91" i="52" s="1"/>
  <c r="J63" i="52" s="1"/>
  <c r="BI92" i="52"/>
  <c r="BH92" i="52"/>
  <c r="BG92" i="52"/>
  <c r="BF92" i="52"/>
  <c r="BE92" i="52"/>
  <c r="T92" i="52"/>
  <c r="T91" i="52" s="1"/>
  <c r="R92" i="52"/>
  <c r="R91" i="52" s="1"/>
  <c r="P92" i="52"/>
  <c r="P91" i="52" s="1"/>
  <c r="J92" i="52"/>
  <c r="BK90" i="52"/>
  <c r="BI90" i="52"/>
  <c r="BH90" i="52"/>
  <c r="BG90" i="52"/>
  <c r="BF90" i="52"/>
  <c r="T90" i="52"/>
  <c r="R90" i="52"/>
  <c r="P90" i="52"/>
  <c r="J90" i="52"/>
  <c r="BE90" i="52" s="1"/>
  <c r="BK89" i="52"/>
  <c r="BK88" i="52" s="1"/>
  <c r="J88" i="52" s="1"/>
  <c r="J62" i="52" s="1"/>
  <c r="BI89" i="52"/>
  <c r="BH89" i="52"/>
  <c r="BG89" i="52"/>
  <c r="BF89" i="52"/>
  <c r="T89" i="52"/>
  <c r="R89" i="52"/>
  <c r="R88" i="52" s="1"/>
  <c r="P89" i="52"/>
  <c r="J89" i="52"/>
  <c r="BE89" i="52" s="1"/>
  <c r="T88" i="52"/>
  <c r="P88" i="52"/>
  <c r="BK87" i="52"/>
  <c r="BK85" i="52" s="1"/>
  <c r="J85" i="52" s="1"/>
  <c r="J61" i="52" s="1"/>
  <c r="BI87" i="52"/>
  <c r="BH87" i="52"/>
  <c r="BG87" i="52"/>
  <c r="BF87" i="52"/>
  <c r="BE87" i="52"/>
  <c r="T87" i="52"/>
  <c r="R87" i="52"/>
  <c r="P87" i="52"/>
  <c r="J87" i="52"/>
  <c r="BK86" i="52"/>
  <c r="BI86" i="52"/>
  <c r="BH86" i="52"/>
  <c r="BG86" i="52"/>
  <c r="BF86" i="52"/>
  <c r="T86" i="52"/>
  <c r="T85" i="52" s="1"/>
  <c r="T84" i="52" s="1"/>
  <c r="T83" i="52" s="1"/>
  <c r="R86" i="52"/>
  <c r="R85" i="52" s="1"/>
  <c r="P86" i="52"/>
  <c r="J86" i="52"/>
  <c r="BE86" i="52" s="1"/>
  <c r="J80" i="52"/>
  <c r="F77" i="52"/>
  <c r="E75" i="52"/>
  <c r="J55" i="52"/>
  <c r="F52" i="52"/>
  <c r="E50" i="52"/>
  <c r="J37" i="52"/>
  <c r="J36" i="52"/>
  <c r="J35" i="52"/>
  <c r="J21" i="52"/>
  <c r="E21" i="52"/>
  <c r="J54" i="52" s="1"/>
  <c r="J20" i="52"/>
  <c r="J18" i="52"/>
  <c r="E18" i="52"/>
  <c r="F80" i="52" s="1"/>
  <c r="J17" i="52"/>
  <c r="J15" i="52"/>
  <c r="E15" i="52"/>
  <c r="F54" i="52" s="1"/>
  <c r="J14" i="52"/>
  <c r="J77" i="52"/>
  <c r="E7" i="52"/>
  <c r="E73" i="52" s="1"/>
  <c r="P85" i="52" l="1"/>
  <c r="P84" i="52" s="1"/>
  <c r="P83" i="52" s="1"/>
  <c r="J34" i="52"/>
  <c r="R38" i="25"/>
  <c r="F35" i="52"/>
  <c r="F37" i="52"/>
  <c r="F36" i="52"/>
  <c r="E42" i="25"/>
  <c r="F79" i="52"/>
  <c r="J79" i="52"/>
  <c r="J33" i="52"/>
  <c r="F33" i="52"/>
  <c r="R84" i="52"/>
  <c r="R83" i="52" s="1"/>
  <c r="E48" i="52"/>
  <c r="F55" i="52"/>
  <c r="BK84" i="52"/>
  <c r="F34" i="52"/>
  <c r="J52" i="52"/>
  <c r="J84" i="52" l="1"/>
  <c r="J60" i="52" s="1"/>
  <c r="BK83" i="52"/>
  <c r="J83" i="52" s="1"/>
  <c r="D36" i="7"/>
  <c r="E39" i="25" s="1"/>
  <c r="C36" i="7"/>
  <c r="E38" i="25" s="1"/>
  <c r="G28" i="7"/>
  <c r="G29" i="7"/>
  <c r="G30" i="7"/>
  <c r="G31" i="7"/>
  <c r="G32" i="7"/>
  <c r="G33" i="7"/>
  <c r="G34" i="7"/>
  <c r="G35" i="7"/>
  <c r="AB83" i="45"/>
  <c r="BK82" i="51"/>
  <c r="BI82" i="51"/>
  <c r="F37" i="51" s="1"/>
  <c r="BH82" i="51"/>
  <c r="F36" i="51" s="1"/>
  <c r="BG82" i="51"/>
  <c r="F35" i="51" s="1"/>
  <c r="BF82" i="51"/>
  <c r="J34" i="51" s="1"/>
  <c r="BE82" i="51"/>
  <c r="F33" i="51" s="1"/>
  <c r="BK81" i="51"/>
  <c r="BK80" i="51" s="1"/>
  <c r="J30" i="51" s="1"/>
  <c r="E27" i="7" s="1"/>
  <c r="G27" i="7" s="1"/>
  <c r="J77" i="51"/>
  <c r="J76" i="51"/>
  <c r="F76" i="51"/>
  <c r="F74" i="51"/>
  <c r="E72" i="51"/>
  <c r="J59" i="51"/>
  <c r="J55" i="51"/>
  <c r="J54" i="51"/>
  <c r="F54" i="51"/>
  <c r="F52" i="51"/>
  <c r="E50" i="51"/>
  <c r="J37" i="51"/>
  <c r="J36" i="51"/>
  <c r="J35" i="51"/>
  <c r="F34" i="51"/>
  <c r="J18" i="51"/>
  <c r="E18" i="51"/>
  <c r="F77" i="51" s="1"/>
  <c r="J17" i="51"/>
  <c r="J12" i="51"/>
  <c r="E7" i="51"/>
  <c r="E70" i="51" s="1"/>
  <c r="BK84" i="50"/>
  <c r="BK83" i="50" s="1"/>
  <c r="BI84" i="50"/>
  <c r="F37" i="50" s="1"/>
  <c r="BH84" i="50"/>
  <c r="F36" i="50" s="1"/>
  <c r="BG84" i="50"/>
  <c r="F35" i="50" s="1"/>
  <c r="BF84" i="50"/>
  <c r="J34" i="50" s="1"/>
  <c r="T84" i="50"/>
  <c r="T83" i="50" s="1"/>
  <c r="T82" i="50" s="1"/>
  <c r="T81" i="50" s="1"/>
  <c r="R84" i="50"/>
  <c r="R83" i="50" s="1"/>
  <c r="R82" i="50" s="1"/>
  <c r="R81" i="50" s="1"/>
  <c r="P84" i="50"/>
  <c r="P83" i="50" s="1"/>
  <c r="P82" i="50" s="1"/>
  <c r="P81" i="50" s="1"/>
  <c r="J84" i="50"/>
  <c r="J82" i="50" s="1"/>
  <c r="J78" i="50"/>
  <c r="J77" i="50"/>
  <c r="F77" i="50"/>
  <c r="F75" i="50"/>
  <c r="E73" i="50"/>
  <c r="J55" i="50"/>
  <c r="J54" i="50"/>
  <c r="F54" i="50"/>
  <c r="F52" i="50"/>
  <c r="E50" i="50"/>
  <c r="J37" i="50"/>
  <c r="J36" i="50"/>
  <c r="J35" i="50"/>
  <c r="J18" i="50"/>
  <c r="E18" i="50"/>
  <c r="F78" i="50" s="1"/>
  <c r="J17" i="50"/>
  <c r="J12" i="50"/>
  <c r="J75" i="50" s="1"/>
  <c r="E7" i="50"/>
  <c r="E71" i="50" s="1"/>
  <c r="BK147" i="49"/>
  <c r="BK146" i="49" s="1"/>
  <c r="BI147" i="49"/>
  <c r="BH147" i="49"/>
  <c r="BG147" i="49"/>
  <c r="BF147" i="49"/>
  <c r="T147" i="49"/>
  <c r="T146" i="49" s="1"/>
  <c r="R147" i="49"/>
  <c r="R146" i="49" s="1"/>
  <c r="P147" i="49"/>
  <c r="P146" i="49" s="1"/>
  <c r="J147" i="49"/>
  <c r="BK145" i="49"/>
  <c r="BK144" i="49" s="1"/>
  <c r="BI145" i="49"/>
  <c r="BH145" i="49"/>
  <c r="BG145" i="49"/>
  <c r="BF145" i="49"/>
  <c r="T145" i="49"/>
  <c r="T144" i="49" s="1"/>
  <c r="R145" i="49"/>
  <c r="P145" i="49"/>
  <c r="P144" i="49" s="1"/>
  <c r="J145" i="49"/>
  <c r="R144" i="49"/>
  <c r="BK143" i="49"/>
  <c r="BI143" i="49"/>
  <c r="BH143" i="49"/>
  <c r="BG143" i="49"/>
  <c r="BF143" i="49"/>
  <c r="T143" i="49"/>
  <c r="R143" i="49"/>
  <c r="P143" i="49"/>
  <c r="J143" i="49"/>
  <c r="BE143" i="49" s="1"/>
  <c r="BK142" i="49"/>
  <c r="BI142" i="49"/>
  <c r="BH142" i="49"/>
  <c r="BG142" i="49"/>
  <c r="BF142" i="49"/>
  <c r="BE142" i="49"/>
  <c r="T142" i="49"/>
  <c r="R142" i="49"/>
  <c r="P142" i="49"/>
  <c r="P141" i="49" s="1"/>
  <c r="J142" i="49"/>
  <c r="BK141" i="49"/>
  <c r="BK138" i="49"/>
  <c r="BK137" i="49" s="1"/>
  <c r="BI138" i="49"/>
  <c r="BH138" i="49"/>
  <c r="BG138" i="49"/>
  <c r="BF138" i="49"/>
  <c r="T138" i="49"/>
  <c r="T137" i="49" s="1"/>
  <c r="R138" i="49"/>
  <c r="P138" i="49"/>
  <c r="P137" i="49" s="1"/>
  <c r="J138" i="49"/>
  <c r="J137" i="49" s="1"/>
  <c r="R137" i="49"/>
  <c r="BK135" i="49"/>
  <c r="BI135" i="49"/>
  <c r="BH135" i="49"/>
  <c r="BG135" i="49"/>
  <c r="BF135" i="49"/>
  <c r="T135" i="49"/>
  <c r="R135" i="49"/>
  <c r="P135" i="49"/>
  <c r="J135" i="49"/>
  <c r="BE135" i="49" s="1"/>
  <c r="BK133" i="49"/>
  <c r="BI133" i="49"/>
  <c r="BH133" i="49"/>
  <c r="BG133" i="49"/>
  <c r="BF133" i="49"/>
  <c r="T133" i="49"/>
  <c r="T132" i="49" s="1"/>
  <c r="R133" i="49"/>
  <c r="R132" i="49" s="1"/>
  <c r="P133" i="49"/>
  <c r="P132" i="49" s="1"/>
  <c r="J133" i="49"/>
  <c r="J65" i="49" s="1"/>
  <c r="BK131" i="49"/>
  <c r="BI131" i="49"/>
  <c r="BH131" i="49"/>
  <c r="BG131" i="49"/>
  <c r="BF131" i="49"/>
  <c r="BE131" i="49"/>
  <c r="T131" i="49"/>
  <c r="R131" i="49"/>
  <c r="P131" i="49"/>
  <c r="J131" i="49"/>
  <c r="BK129" i="49"/>
  <c r="BI129" i="49"/>
  <c r="BH129" i="49"/>
  <c r="BG129" i="49"/>
  <c r="BF129" i="49"/>
  <c r="T129" i="49"/>
  <c r="R129" i="49"/>
  <c r="P129" i="49"/>
  <c r="J129" i="49"/>
  <c r="BE129" i="49" s="1"/>
  <c r="BK127" i="49"/>
  <c r="BI127" i="49"/>
  <c r="BH127" i="49"/>
  <c r="BG127" i="49"/>
  <c r="BF127" i="49"/>
  <c r="T127" i="49"/>
  <c r="R127" i="49"/>
  <c r="P127" i="49"/>
  <c r="J127" i="49"/>
  <c r="BE127" i="49" s="1"/>
  <c r="BK125" i="49"/>
  <c r="BI125" i="49"/>
  <c r="BH125" i="49"/>
  <c r="BG125" i="49"/>
  <c r="BF125" i="49"/>
  <c r="T125" i="49"/>
  <c r="R125" i="49"/>
  <c r="P125" i="49"/>
  <c r="J125" i="49"/>
  <c r="BE125" i="49" s="1"/>
  <c r="BK124" i="49"/>
  <c r="BI124" i="49"/>
  <c r="BH124" i="49"/>
  <c r="BG124" i="49"/>
  <c r="BF124" i="49"/>
  <c r="T124" i="49"/>
  <c r="R124" i="49"/>
  <c r="P124" i="49"/>
  <c r="J124" i="49"/>
  <c r="BE124" i="49" s="1"/>
  <c r="BK122" i="49"/>
  <c r="BI122" i="49"/>
  <c r="BH122" i="49"/>
  <c r="BG122" i="49"/>
  <c r="BF122" i="49"/>
  <c r="T122" i="49"/>
  <c r="R122" i="49"/>
  <c r="P122" i="49"/>
  <c r="J122" i="49"/>
  <c r="BE122" i="49" s="1"/>
  <c r="BK121" i="49"/>
  <c r="BI121" i="49"/>
  <c r="BH121" i="49"/>
  <c r="BG121" i="49"/>
  <c r="BF121" i="49"/>
  <c r="T121" i="49"/>
  <c r="R121" i="49"/>
  <c r="P121" i="49"/>
  <c r="J121" i="49"/>
  <c r="BE121" i="49" s="1"/>
  <c r="BK120" i="49"/>
  <c r="BI120" i="49"/>
  <c r="BH120" i="49"/>
  <c r="BG120" i="49"/>
  <c r="BF120" i="49"/>
  <c r="T120" i="49"/>
  <c r="R120" i="49"/>
  <c r="P120" i="49"/>
  <c r="J120" i="49"/>
  <c r="BE120" i="49" s="1"/>
  <c r="BK119" i="49"/>
  <c r="BI119" i="49"/>
  <c r="BH119" i="49"/>
  <c r="BG119" i="49"/>
  <c r="BF119" i="49"/>
  <c r="T119" i="49"/>
  <c r="R119" i="49"/>
  <c r="P119" i="49"/>
  <c r="J119" i="49"/>
  <c r="BE119" i="49" s="1"/>
  <c r="BK118" i="49"/>
  <c r="BI118" i="49"/>
  <c r="BH118" i="49"/>
  <c r="BG118" i="49"/>
  <c r="BF118" i="49"/>
  <c r="BE118" i="49"/>
  <c r="T118" i="49"/>
  <c r="R118" i="49"/>
  <c r="P118" i="49"/>
  <c r="J118" i="49"/>
  <c r="BK117" i="49"/>
  <c r="BI117" i="49"/>
  <c r="BH117" i="49"/>
  <c r="BG117" i="49"/>
  <c r="BF117" i="49"/>
  <c r="T117" i="49"/>
  <c r="R117" i="49"/>
  <c r="P117" i="49"/>
  <c r="J117" i="49"/>
  <c r="BE117" i="49" s="1"/>
  <c r="BK116" i="49"/>
  <c r="BI116" i="49"/>
  <c r="BH116" i="49"/>
  <c r="BG116" i="49"/>
  <c r="BF116" i="49"/>
  <c r="T116" i="49"/>
  <c r="R116" i="49"/>
  <c r="P116" i="49"/>
  <c r="J116" i="49"/>
  <c r="BK112" i="49"/>
  <c r="BI112" i="49"/>
  <c r="BH112" i="49"/>
  <c r="BG112" i="49"/>
  <c r="BF112" i="49"/>
  <c r="T112" i="49"/>
  <c r="R112" i="49"/>
  <c r="P112" i="49"/>
  <c r="J112" i="49"/>
  <c r="BE112" i="49" s="1"/>
  <c r="BK110" i="49"/>
  <c r="BI110" i="49"/>
  <c r="BH110" i="49"/>
  <c r="BG110" i="49"/>
  <c r="BF110" i="49"/>
  <c r="BE110" i="49"/>
  <c r="T110" i="49"/>
  <c r="R110" i="49"/>
  <c r="P110" i="49"/>
  <c r="J110" i="49"/>
  <c r="BK108" i="49"/>
  <c r="BI108" i="49"/>
  <c r="BH108" i="49"/>
  <c r="BG108" i="49"/>
  <c r="BF108" i="49"/>
  <c r="T108" i="49"/>
  <c r="R108" i="49"/>
  <c r="P108" i="49"/>
  <c r="J108" i="49"/>
  <c r="BE108" i="49" s="1"/>
  <c r="BK107" i="49"/>
  <c r="BI107" i="49"/>
  <c r="BH107" i="49"/>
  <c r="BG107" i="49"/>
  <c r="BF107" i="49"/>
  <c r="T107" i="49"/>
  <c r="R107" i="49"/>
  <c r="P107" i="49"/>
  <c r="J107" i="49"/>
  <c r="BE107" i="49" s="1"/>
  <c r="BK105" i="49"/>
  <c r="BI105" i="49"/>
  <c r="BH105" i="49"/>
  <c r="BG105" i="49"/>
  <c r="BF105" i="49"/>
  <c r="T105" i="49"/>
  <c r="R105" i="49"/>
  <c r="P105" i="49"/>
  <c r="J105" i="49"/>
  <c r="BE105" i="49" s="1"/>
  <c r="BK104" i="49"/>
  <c r="BI104" i="49"/>
  <c r="BH104" i="49"/>
  <c r="BG104" i="49"/>
  <c r="BF104" i="49"/>
  <c r="BE104" i="49"/>
  <c r="T104" i="49"/>
  <c r="R104" i="49"/>
  <c r="P104" i="49"/>
  <c r="J104" i="49"/>
  <c r="BK103" i="49"/>
  <c r="BI103" i="49"/>
  <c r="BH103" i="49"/>
  <c r="BG103" i="49"/>
  <c r="BF103" i="49"/>
  <c r="T103" i="49"/>
  <c r="R103" i="49"/>
  <c r="P103" i="49"/>
  <c r="J103" i="49"/>
  <c r="BE103" i="49" s="1"/>
  <c r="BK101" i="49"/>
  <c r="BI101" i="49"/>
  <c r="BH101" i="49"/>
  <c r="BG101" i="49"/>
  <c r="BF101" i="49"/>
  <c r="T101" i="49"/>
  <c r="R101" i="49"/>
  <c r="P101" i="49"/>
  <c r="J101" i="49"/>
  <c r="BE101" i="49" s="1"/>
  <c r="BK99" i="49"/>
  <c r="BI99" i="49"/>
  <c r="BH99" i="49"/>
  <c r="BG99" i="49"/>
  <c r="BF99" i="49"/>
  <c r="T99" i="49"/>
  <c r="R99" i="49"/>
  <c r="P99" i="49"/>
  <c r="J99" i="49"/>
  <c r="BE99" i="49" s="1"/>
  <c r="BK97" i="49"/>
  <c r="BI97" i="49"/>
  <c r="BH97" i="49"/>
  <c r="BG97" i="49"/>
  <c r="BF97" i="49"/>
  <c r="T97" i="49"/>
  <c r="R97" i="49"/>
  <c r="P97" i="49"/>
  <c r="J97" i="49"/>
  <c r="BE97" i="49" s="1"/>
  <c r="BK94" i="49"/>
  <c r="BI94" i="49"/>
  <c r="BH94" i="49"/>
  <c r="BG94" i="49"/>
  <c r="BF94" i="49"/>
  <c r="T94" i="49"/>
  <c r="R94" i="49"/>
  <c r="P94" i="49"/>
  <c r="J94" i="49"/>
  <c r="BE94" i="49" s="1"/>
  <c r="BK92" i="49"/>
  <c r="BI92" i="49"/>
  <c r="BH92" i="49"/>
  <c r="BG92" i="49"/>
  <c r="BF92" i="49"/>
  <c r="T92" i="49"/>
  <c r="R92" i="49"/>
  <c r="P92" i="49"/>
  <c r="P91" i="49" s="1"/>
  <c r="P90" i="49" s="1"/>
  <c r="J92" i="49"/>
  <c r="J86" i="49"/>
  <c r="F83" i="49"/>
  <c r="E81" i="49"/>
  <c r="J55" i="49"/>
  <c r="F52" i="49"/>
  <c r="E50" i="49"/>
  <c r="J37" i="49"/>
  <c r="J36" i="49"/>
  <c r="J35" i="49"/>
  <c r="J21" i="49"/>
  <c r="E21" i="49"/>
  <c r="J85" i="49" s="1"/>
  <c r="J20" i="49"/>
  <c r="J18" i="49"/>
  <c r="E18" i="49"/>
  <c r="F55" i="49" s="1"/>
  <c r="J17" i="49"/>
  <c r="J15" i="49"/>
  <c r="E15" i="49"/>
  <c r="F54" i="49" s="1"/>
  <c r="J14" i="49"/>
  <c r="J12" i="49"/>
  <c r="J52" i="49" s="1"/>
  <c r="E7" i="49"/>
  <c r="E48" i="49" s="1"/>
  <c r="BK229" i="47"/>
  <c r="BI229" i="47"/>
  <c r="BH229" i="47"/>
  <c r="BG229" i="47"/>
  <c r="BF229" i="47"/>
  <c r="T229" i="47"/>
  <c r="R229" i="47"/>
  <c r="P229" i="47"/>
  <c r="J229" i="47"/>
  <c r="BE229" i="47" s="1"/>
  <c r="BK228" i="47"/>
  <c r="BI228" i="47"/>
  <c r="BH228" i="47"/>
  <c r="BG228" i="47"/>
  <c r="BF228" i="47"/>
  <c r="T228" i="47"/>
  <c r="R228" i="47"/>
  <c r="P228" i="47"/>
  <c r="J228" i="47"/>
  <c r="BE228" i="47" s="1"/>
  <c r="BK226" i="47"/>
  <c r="BI226" i="47"/>
  <c r="BH226" i="47"/>
  <c r="BG226" i="47"/>
  <c r="BF226" i="47"/>
  <c r="T226" i="47"/>
  <c r="R226" i="47"/>
  <c r="P226" i="47"/>
  <c r="J226" i="47"/>
  <c r="BE226" i="47" s="1"/>
  <c r="BK223" i="47"/>
  <c r="BI223" i="47"/>
  <c r="BH223" i="47"/>
  <c r="BG223" i="47"/>
  <c r="BF223" i="47"/>
  <c r="T223" i="47"/>
  <c r="R223" i="47"/>
  <c r="P223" i="47"/>
  <c r="J223" i="47"/>
  <c r="BE223" i="47" s="1"/>
  <c r="BK222" i="47"/>
  <c r="BI222" i="47"/>
  <c r="BH222" i="47"/>
  <c r="BG222" i="47"/>
  <c r="BF222" i="47"/>
  <c r="T222" i="47"/>
  <c r="R222" i="47"/>
  <c r="P222" i="47"/>
  <c r="J222" i="47"/>
  <c r="BE222" i="47" s="1"/>
  <c r="BK221" i="47"/>
  <c r="BI221" i="47"/>
  <c r="BH221" i="47"/>
  <c r="BG221" i="47"/>
  <c r="BF221" i="47"/>
  <c r="T221" i="47"/>
  <c r="R221" i="47"/>
  <c r="P221" i="47"/>
  <c r="J221" i="47"/>
  <c r="BE221" i="47" s="1"/>
  <c r="BK220" i="47"/>
  <c r="BI220" i="47"/>
  <c r="BH220" i="47"/>
  <c r="BG220" i="47"/>
  <c r="BF220" i="47"/>
  <c r="T220" i="47"/>
  <c r="R220" i="47"/>
  <c r="P220" i="47"/>
  <c r="J220" i="47"/>
  <c r="BE220" i="47" s="1"/>
  <c r="BK219" i="47"/>
  <c r="BI219" i="47"/>
  <c r="BH219" i="47"/>
  <c r="BG219" i="47"/>
  <c r="BF219" i="47"/>
  <c r="T219" i="47"/>
  <c r="R219" i="47"/>
  <c r="P219" i="47"/>
  <c r="J219" i="47"/>
  <c r="BE219" i="47" s="1"/>
  <c r="BK218" i="47"/>
  <c r="BI218" i="47"/>
  <c r="BH218" i="47"/>
  <c r="BG218" i="47"/>
  <c r="BF218" i="47"/>
  <c r="T218" i="47"/>
  <c r="R218" i="47"/>
  <c r="P218" i="47"/>
  <c r="J218" i="47"/>
  <c r="J216" i="47" s="1"/>
  <c r="BK214" i="47"/>
  <c r="BK213" i="47" s="1"/>
  <c r="J64" i="47" s="1"/>
  <c r="BI214" i="47"/>
  <c r="BH214" i="47"/>
  <c r="BG214" i="47"/>
  <c r="BF214" i="47"/>
  <c r="T214" i="47"/>
  <c r="T213" i="47" s="1"/>
  <c r="R214" i="47"/>
  <c r="R213" i="47" s="1"/>
  <c r="P214" i="47"/>
  <c r="P213" i="47" s="1"/>
  <c r="J214" i="47"/>
  <c r="BE214" i="47" s="1"/>
  <c r="BK212" i="47"/>
  <c r="BI212" i="47"/>
  <c r="BH212" i="47"/>
  <c r="BG212" i="47"/>
  <c r="BF212" i="47"/>
  <c r="T212" i="47"/>
  <c r="R212" i="47"/>
  <c r="P212" i="47"/>
  <c r="J212" i="47"/>
  <c r="BE212" i="47" s="1"/>
  <c r="BK211" i="47"/>
  <c r="BI211" i="47"/>
  <c r="BH211" i="47"/>
  <c r="BG211" i="47"/>
  <c r="BF211" i="47"/>
  <c r="T211" i="47"/>
  <c r="R211" i="47"/>
  <c r="P211" i="47"/>
  <c r="J211" i="47"/>
  <c r="BE211" i="47" s="1"/>
  <c r="BK210" i="47"/>
  <c r="BI210" i="47"/>
  <c r="BH210" i="47"/>
  <c r="BG210" i="47"/>
  <c r="BF210" i="47"/>
  <c r="T210" i="47"/>
  <c r="R210" i="47"/>
  <c r="P210" i="47"/>
  <c r="J210" i="47"/>
  <c r="BE210" i="47" s="1"/>
  <c r="BK209" i="47"/>
  <c r="BI209" i="47"/>
  <c r="BH209" i="47"/>
  <c r="BG209" i="47"/>
  <c r="BF209" i="47"/>
  <c r="T209" i="47"/>
  <c r="R209" i="47"/>
  <c r="P209" i="47"/>
  <c r="J209" i="47"/>
  <c r="BE209" i="47" s="1"/>
  <c r="BK207" i="47"/>
  <c r="BI207" i="47"/>
  <c r="BH207" i="47"/>
  <c r="BG207" i="47"/>
  <c r="BF207" i="47"/>
  <c r="T207" i="47"/>
  <c r="R207" i="47"/>
  <c r="P207" i="47"/>
  <c r="J207" i="47"/>
  <c r="BE207" i="47" s="1"/>
  <c r="BK206" i="47"/>
  <c r="BI206" i="47"/>
  <c r="BH206" i="47"/>
  <c r="BG206" i="47"/>
  <c r="BF206" i="47"/>
  <c r="T206" i="47"/>
  <c r="R206" i="47"/>
  <c r="P206" i="47"/>
  <c r="J206" i="47"/>
  <c r="BE206" i="47" s="1"/>
  <c r="BK202" i="47"/>
  <c r="BI202" i="47"/>
  <c r="BH202" i="47"/>
  <c r="BG202" i="47"/>
  <c r="BF202" i="47"/>
  <c r="T202" i="47"/>
  <c r="R202" i="47"/>
  <c r="P202" i="47"/>
  <c r="J202" i="47"/>
  <c r="BE202" i="47" s="1"/>
  <c r="BK200" i="47"/>
  <c r="BI200" i="47"/>
  <c r="BH200" i="47"/>
  <c r="BG200" i="47"/>
  <c r="BF200" i="47"/>
  <c r="BE200" i="47"/>
  <c r="T200" i="47"/>
  <c r="R200" i="47"/>
  <c r="P200" i="47"/>
  <c r="J200" i="47"/>
  <c r="BK197" i="47"/>
  <c r="BI197" i="47"/>
  <c r="BH197" i="47"/>
  <c r="BG197" i="47"/>
  <c r="BF197" i="47"/>
  <c r="T197" i="47"/>
  <c r="R197" i="47"/>
  <c r="P197" i="47"/>
  <c r="J197" i="47"/>
  <c r="BE197" i="47" s="1"/>
  <c r="BK195" i="47"/>
  <c r="BI195" i="47"/>
  <c r="BH195" i="47"/>
  <c r="BG195" i="47"/>
  <c r="BF195" i="47"/>
  <c r="T195" i="47"/>
  <c r="R195" i="47"/>
  <c r="P195" i="47"/>
  <c r="J195" i="47"/>
  <c r="BE195" i="47" s="1"/>
  <c r="BK192" i="47"/>
  <c r="BI192" i="47"/>
  <c r="BH192" i="47"/>
  <c r="BG192" i="47"/>
  <c r="BF192" i="47"/>
  <c r="T192" i="47"/>
  <c r="R192" i="47"/>
  <c r="P192" i="47"/>
  <c r="J192" i="47"/>
  <c r="BE192" i="47" s="1"/>
  <c r="BK191" i="47"/>
  <c r="BI191" i="47"/>
  <c r="BH191" i="47"/>
  <c r="BG191" i="47"/>
  <c r="BF191" i="47"/>
  <c r="T191" i="47"/>
  <c r="R191" i="47"/>
  <c r="P191" i="47"/>
  <c r="J191" i="47"/>
  <c r="BE191" i="47" s="1"/>
  <c r="BK189" i="47"/>
  <c r="BI189" i="47"/>
  <c r="BH189" i="47"/>
  <c r="BG189" i="47"/>
  <c r="BF189" i="47"/>
  <c r="T189" i="47"/>
  <c r="R189" i="47"/>
  <c r="P189" i="47"/>
  <c r="J189" i="47"/>
  <c r="BE189" i="47" s="1"/>
  <c r="BK187" i="47"/>
  <c r="BI187" i="47"/>
  <c r="BH187" i="47"/>
  <c r="BG187" i="47"/>
  <c r="BF187" i="47"/>
  <c r="T187" i="47"/>
  <c r="R187" i="47"/>
  <c r="P187" i="47"/>
  <c r="J187" i="47"/>
  <c r="BE187" i="47" s="1"/>
  <c r="BK185" i="47"/>
  <c r="BI185" i="47"/>
  <c r="BH185" i="47"/>
  <c r="BG185" i="47"/>
  <c r="BF185" i="47"/>
  <c r="T185" i="47"/>
  <c r="R185" i="47"/>
  <c r="P185" i="47"/>
  <c r="J185" i="47"/>
  <c r="BE185" i="47" s="1"/>
  <c r="BK183" i="47"/>
  <c r="BI183" i="47"/>
  <c r="BH183" i="47"/>
  <c r="BG183" i="47"/>
  <c r="BF183" i="47"/>
  <c r="T183" i="47"/>
  <c r="R183" i="47"/>
  <c r="P183" i="47"/>
  <c r="J183" i="47"/>
  <c r="BE183" i="47" s="1"/>
  <c r="BK180" i="47"/>
  <c r="BI180" i="47"/>
  <c r="BH180" i="47"/>
  <c r="BG180" i="47"/>
  <c r="BF180" i="47"/>
  <c r="T180" i="47"/>
  <c r="R180" i="47"/>
  <c r="P180" i="47"/>
  <c r="J180" i="47"/>
  <c r="BE180" i="47" s="1"/>
  <c r="BK179" i="47"/>
  <c r="BI179" i="47"/>
  <c r="BH179" i="47"/>
  <c r="BG179" i="47"/>
  <c r="BF179" i="47"/>
  <c r="T179" i="47"/>
  <c r="R179" i="47"/>
  <c r="P179" i="47"/>
  <c r="J179" i="47"/>
  <c r="BE179" i="47" s="1"/>
  <c r="BK177" i="47"/>
  <c r="BI177" i="47"/>
  <c r="BH177" i="47"/>
  <c r="BG177" i="47"/>
  <c r="BF177" i="47"/>
  <c r="T177" i="47"/>
  <c r="R177" i="47"/>
  <c r="P177" i="47"/>
  <c r="J177" i="47"/>
  <c r="BE177" i="47" s="1"/>
  <c r="BK176" i="47"/>
  <c r="BI176" i="47"/>
  <c r="BH176" i="47"/>
  <c r="BG176" i="47"/>
  <c r="BF176" i="47"/>
  <c r="T176" i="47"/>
  <c r="R176" i="47"/>
  <c r="P176" i="47"/>
  <c r="J176" i="47"/>
  <c r="BE176" i="47" s="1"/>
  <c r="BK175" i="47"/>
  <c r="BI175" i="47"/>
  <c r="BH175" i="47"/>
  <c r="BG175" i="47"/>
  <c r="BF175" i="47"/>
  <c r="T175" i="47"/>
  <c r="R175" i="47"/>
  <c r="P175" i="47"/>
  <c r="J175" i="47"/>
  <c r="BE175" i="47" s="1"/>
  <c r="BK174" i="47"/>
  <c r="BI174" i="47"/>
  <c r="BH174" i="47"/>
  <c r="BG174" i="47"/>
  <c r="BF174" i="47"/>
  <c r="T174" i="47"/>
  <c r="R174" i="47"/>
  <c r="P174" i="47"/>
  <c r="J174" i="47"/>
  <c r="BE174" i="47" s="1"/>
  <c r="BK172" i="47"/>
  <c r="BI172" i="47"/>
  <c r="BH172" i="47"/>
  <c r="BG172" i="47"/>
  <c r="BF172" i="47"/>
  <c r="T172" i="47"/>
  <c r="R172" i="47"/>
  <c r="P172" i="47"/>
  <c r="J172" i="47"/>
  <c r="BE172" i="47" s="1"/>
  <c r="BK171" i="47"/>
  <c r="BI171" i="47"/>
  <c r="BH171" i="47"/>
  <c r="BG171" i="47"/>
  <c r="BF171" i="47"/>
  <c r="T171" i="47"/>
  <c r="R171" i="47"/>
  <c r="P171" i="47"/>
  <c r="J171" i="47"/>
  <c r="BE171" i="47" s="1"/>
  <c r="BK169" i="47"/>
  <c r="BI169" i="47"/>
  <c r="BH169" i="47"/>
  <c r="BG169" i="47"/>
  <c r="BF169" i="47"/>
  <c r="T169" i="47"/>
  <c r="R169" i="47"/>
  <c r="P169" i="47"/>
  <c r="J169" i="47"/>
  <c r="BE169" i="47" s="1"/>
  <c r="BK168" i="47"/>
  <c r="BI168" i="47"/>
  <c r="BH168" i="47"/>
  <c r="BG168" i="47"/>
  <c r="BF168" i="47"/>
  <c r="T168" i="47"/>
  <c r="R168" i="47"/>
  <c r="P168" i="47"/>
  <c r="J168" i="47"/>
  <c r="BE168" i="47" s="1"/>
  <c r="BK166" i="47"/>
  <c r="BI166" i="47"/>
  <c r="BH166" i="47"/>
  <c r="BG166" i="47"/>
  <c r="BF166" i="47"/>
  <c r="T166" i="47"/>
  <c r="R166" i="47"/>
  <c r="P166" i="47"/>
  <c r="J166" i="47"/>
  <c r="BE166" i="47" s="1"/>
  <c r="BK165" i="47"/>
  <c r="BI165" i="47"/>
  <c r="BH165" i="47"/>
  <c r="BG165" i="47"/>
  <c r="BF165" i="47"/>
  <c r="T165" i="47"/>
  <c r="R165" i="47"/>
  <c r="P165" i="47"/>
  <c r="J165" i="47"/>
  <c r="BE165" i="47" s="1"/>
  <c r="BK163" i="47"/>
  <c r="BI163" i="47"/>
  <c r="BH163" i="47"/>
  <c r="BG163" i="47"/>
  <c r="BF163" i="47"/>
  <c r="T163" i="47"/>
  <c r="R163" i="47"/>
  <c r="P163" i="47"/>
  <c r="J163" i="47"/>
  <c r="BE163" i="47" s="1"/>
  <c r="BK162" i="47"/>
  <c r="BI162" i="47"/>
  <c r="BH162" i="47"/>
  <c r="BG162" i="47"/>
  <c r="BF162" i="47"/>
  <c r="T162" i="47"/>
  <c r="R162" i="47"/>
  <c r="P162" i="47"/>
  <c r="J162" i="47"/>
  <c r="BE162" i="47" s="1"/>
  <c r="BK160" i="47"/>
  <c r="BI160" i="47"/>
  <c r="BH160" i="47"/>
  <c r="BG160" i="47"/>
  <c r="BF160" i="47"/>
  <c r="T160" i="47"/>
  <c r="R160" i="47"/>
  <c r="P160" i="47"/>
  <c r="J160" i="47"/>
  <c r="BE160" i="47" s="1"/>
  <c r="BK159" i="47"/>
  <c r="BI159" i="47"/>
  <c r="BH159" i="47"/>
  <c r="BG159" i="47"/>
  <c r="BF159" i="47"/>
  <c r="T159" i="47"/>
  <c r="R159" i="47"/>
  <c r="P159" i="47"/>
  <c r="J159" i="47"/>
  <c r="BE159" i="47" s="1"/>
  <c r="BK157" i="47"/>
  <c r="BI157" i="47"/>
  <c r="BH157" i="47"/>
  <c r="BG157" i="47"/>
  <c r="BF157" i="47"/>
  <c r="T157" i="47"/>
  <c r="R157" i="47"/>
  <c r="P157" i="47"/>
  <c r="J157" i="47"/>
  <c r="BE157" i="47" s="1"/>
  <c r="BK155" i="47"/>
  <c r="BI155" i="47"/>
  <c r="BH155" i="47"/>
  <c r="BG155" i="47"/>
  <c r="BF155" i="47"/>
  <c r="T155" i="47"/>
  <c r="R155" i="47"/>
  <c r="P155" i="47"/>
  <c r="J155" i="47"/>
  <c r="BE155" i="47" s="1"/>
  <c r="BK151" i="47"/>
  <c r="BI151" i="47"/>
  <c r="BH151" i="47"/>
  <c r="BG151" i="47"/>
  <c r="BF151" i="47"/>
  <c r="T151" i="47"/>
  <c r="R151" i="47"/>
  <c r="P151" i="47"/>
  <c r="J151" i="47"/>
  <c r="BE151" i="47" s="1"/>
  <c r="BK145" i="47"/>
  <c r="BI145" i="47"/>
  <c r="BH145" i="47"/>
  <c r="BG145" i="47"/>
  <c r="BF145" i="47"/>
  <c r="T145" i="47"/>
  <c r="R145" i="47"/>
  <c r="P145" i="47"/>
  <c r="J145" i="47"/>
  <c r="BE145" i="47" s="1"/>
  <c r="BK143" i="47"/>
  <c r="BI143" i="47"/>
  <c r="BH143" i="47"/>
  <c r="BG143" i="47"/>
  <c r="BF143" i="47"/>
  <c r="T143" i="47"/>
  <c r="R143" i="47"/>
  <c r="P143" i="47"/>
  <c r="J143" i="47"/>
  <c r="BE143" i="47" s="1"/>
  <c r="BK141" i="47"/>
  <c r="BI141" i="47"/>
  <c r="BH141" i="47"/>
  <c r="BG141" i="47"/>
  <c r="BF141" i="47"/>
  <c r="T141" i="47"/>
  <c r="R141" i="47"/>
  <c r="P141" i="47"/>
  <c r="J141" i="47"/>
  <c r="BE141" i="47" s="1"/>
  <c r="BK139" i="47"/>
  <c r="BI139" i="47"/>
  <c r="BH139" i="47"/>
  <c r="BG139" i="47"/>
  <c r="BF139" i="47"/>
  <c r="T139" i="47"/>
  <c r="R139" i="47"/>
  <c r="P139" i="47"/>
  <c r="J139" i="47"/>
  <c r="BE139" i="47" s="1"/>
  <c r="BK138" i="47"/>
  <c r="BI138" i="47"/>
  <c r="BH138" i="47"/>
  <c r="BG138" i="47"/>
  <c r="BF138" i="47"/>
  <c r="T138" i="47"/>
  <c r="R138" i="47"/>
  <c r="P138" i="47"/>
  <c r="J138" i="47"/>
  <c r="BE138" i="47" s="1"/>
  <c r="BK137" i="47"/>
  <c r="BI137" i="47"/>
  <c r="BH137" i="47"/>
  <c r="BG137" i="47"/>
  <c r="BF137" i="47"/>
  <c r="T137" i="47"/>
  <c r="R137" i="47"/>
  <c r="P137" i="47"/>
  <c r="J137" i="47"/>
  <c r="BE137" i="47" s="1"/>
  <c r="BK136" i="47"/>
  <c r="BI136" i="47"/>
  <c r="BH136" i="47"/>
  <c r="BG136" i="47"/>
  <c r="BF136" i="47"/>
  <c r="T136" i="47"/>
  <c r="R136" i="47"/>
  <c r="P136" i="47"/>
  <c r="J136" i="47"/>
  <c r="BE136" i="47" s="1"/>
  <c r="BK132" i="47"/>
  <c r="BI132" i="47"/>
  <c r="BH132" i="47"/>
  <c r="BG132" i="47"/>
  <c r="BF132" i="47"/>
  <c r="T132" i="47"/>
  <c r="R132" i="47"/>
  <c r="P132" i="47"/>
  <c r="J132" i="47"/>
  <c r="BE132" i="47" s="1"/>
  <c r="BK131" i="47"/>
  <c r="BI131" i="47"/>
  <c r="BH131" i="47"/>
  <c r="BG131" i="47"/>
  <c r="BF131" i="47"/>
  <c r="T131" i="47"/>
  <c r="R131" i="47"/>
  <c r="P131" i="47"/>
  <c r="J131" i="47"/>
  <c r="BE131" i="47" s="1"/>
  <c r="BK129" i="47"/>
  <c r="BI129" i="47"/>
  <c r="BH129" i="47"/>
  <c r="BG129" i="47"/>
  <c r="BF129" i="47"/>
  <c r="T129" i="47"/>
  <c r="R129" i="47"/>
  <c r="P129" i="47"/>
  <c r="J129" i="47"/>
  <c r="BE129" i="47" s="1"/>
  <c r="BK128" i="47"/>
  <c r="BI128" i="47"/>
  <c r="BH128" i="47"/>
  <c r="BG128" i="47"/>
  <c r="BF128" i="47"/>
  <c r="T128" i="47"/>
  <c r="R128" i="47"/>
  <c r="P128" i="47"/>
  <c r="J128" i="47"/>
  <c r="BE128" i="47" s="1"/>
  <c r="BK127" i="47"/>
  <c r="BI127" i="47"/>
  <c r="BH127" i="47"/>
  <c r="BG127" i="47"/>
  <c r="BF127" i="47"/>
  <c r="T127" i="47"/>
  <c r="R127" i="47"/>
  <c r="P127" i="47"/>
  <c r="J127" i="47"/>
  <c r="BE127" i="47" s="1"/>
  <c r="BK126" i="47"/>
  <c r="BI126" i="47"/>
  <c r="BH126" i="47"/>
  <c r="BG126" i="47"/>
  <c r="BF126" i="47"/>
  <c r="T126" i="47"/>
  <c r="R126" i="47"/>
  <c r="P126" i="47"/>
  <c r="J126" i="47"/>
  <c r="BE126" i="47" s="1"/>
  <c r="BK125" i="47"/>
  <c r="BI125" i="47"/>
  <c r="BH125" i="47"/>
  <c r="BG125" i="47"/>
  <c r="BF125" i="47"/>
  <c r="T125" i="47"/>
  <c r="R125" i="47"/>
  <c r="P125" i="47"/>
  <c r="J125" i="47"/>
  <c r="BE125" i="47" s="1"/>
  <c r="BK124" i="47"/>
  <c r="BI124" i="47"/>
  <c r="BH124" i="47"/>
  <c r="BG124" i="47"/>
  <c r="BF124" i="47"/>
  <c r="T124" i="47"/>
  <c r="R124" i="47"/>
  <c r="P124" i="47"/>
  <c r="J124" i="47"/>
  <c r="BE124" i="47" s="1"/>
  <c r="BK122" i="47"/>
  <c r="BI122" i="47"/>
  <c r="BH122" i="47"/>
  <c r="BG122" i="47"/>
  <c r="BF122" i="47"/>
  <c r="T122" i="47"/>
  <c r="R122" i="47"/>
  <c r="P122" i="47"/>
  <c r="J122" i="47"/>
  <c r="BE122" i="47" s="1"/>
  <c r="BK119" i="47"/>
  <c r="BI119" i="47"/>
  <c r="BH119" i="47"/>
  <c r="BG119" i="47"/>
  <c r="BF119" i="47"/>
  <c r="T119" i="47"/>
  <c r="R119" i="47"/>
  <c r="P119" i="47"/>
  <c r="J119" i="47"/>
  <c r="BE119" i="47" s="1"/>
  <c r="BK116" i="47"/>
  <c r="BI116" i="47"/>
  <c r="BH116" i="47"/>
  <c r="BG116" i="47"/>
  <c r="BF116" i="47"/>
  <c r="T116" i="47"/>
  <c r="R116" i="47"/>
  <c r="P116" i="47"/>
  <c r="J116" i="47"/>
  <c r="BE116" i="47" s="1"/>
  <c r="BK113" i="47"/>
  <c r="BI113" i="47"/>
  <c r="BH113" i="47"/>
  <c r="BG113" i="47"/>
  <c r="BF113" i="47"/>
  <c r="T113" i="47"/>
  <c r="R113" i="47"/>
  <c r="P113" i="47"/>
  <c r="J113" i="47"/>
  <c r="BE113" i="47" s="1"/>
  <c r="BK110" i="47"/>
  <c r="BI110" i="47"/>
  <c r="BH110" i="47"/>
  <c r="BG110" i="47"/>
  <c r="BF110" i="47"/>
  <c r="T110" i="47"/>
  <c r="R110" i="47"/>
  <c r="P110" i="47"/>
  <c r="J110" i="47"/>
  <c r="BE110" i="47" s="1"/>
  <c r="BK107" i="47"/>
  <c r="BI107" i="47"/>
  <c r="BH107" i="47"/>
  <c r="BG107" i="47"/>
  <c r="BF107" i="47"/>
  <c r="T107" i="47"/>
  <c r="R107" i="47"/>
  <c r="P107" i="47"/>
  <c r="J107" i="47"/>
  <c r="BE107" i="47" s="1"/>
  <c r="BK104" i="47"/>
  <c r="BI104" i="47"/>
  <c r="BH104" i="47"/>
  <c r="BG104" i="47"/>
  <c r="BF104" i="47"/>
  <c r="T104" i="47"/>
  <c r="R104" i="47"/>
  <c r="P104" i="47"/>
  <c r="J104" i="47"/>
  <c r="BE104" i="47" s="1"/>
  <c r="BK101" i="47"/>
  <c r="BI101" i="47"/>
  <c r="BH101" i="47"/>
  <c r="BG101" i="47"/>
  <c r="BF101" i="47"/>
  <c r="T101" i="47"/>
  <c r="R101" i="47"/>
  <c r="P101" i="47"/>
  <c r="J101" i="47"/>
  <c r="BE101" i="47" s="1"/>
  <c r="BK99" i="47"/>
  <c r="BI99" i="47"/>
  <c r="BH99" i="47"/>
  <c r="BG99" i="47"/>
  <c r="BF99" i="47"/>
  <c r="T99" i="47"/>
  <c r="R99" i="47"/>
  <c r="P99" i="47"/>
  <c r="J99" i="47"/>
  <c r="BE99" i="47" s="1"/>
  <c r="BK97" i="47"/>
  <c r="BI97" i="47"/>
  <c r="BH97" i="47"/>
  <c r="BG97" i="47"/>
  <c r="BF97" i="47"/>
  <c r="T97" i="47"/>
  <c r="R97" i="47"/>
  <c r="P97" i="47"/>
  <c r="J97" i="47"/>
  <c r="BE97" i="47" s="1"/>
  <c r="BK96" i="47"/>
  <c r="BI96" i="47"/>
  <c r="BH96" i="47"/>
  <c r="BG96" i="47"/>
  <c r="BF96" i="47"/>
  <c r="BE96" i="47"/>
  <c r="T96" i="47"/>
  <c r="R96" i="47"/>
  <c r="P96" i="47"/>
  <c r="BK93" i="47"/>
  <c r="BI93" i="47"/>
  <c r="BH93" i="47"/>
  <c r="BG93" i="47"/>
  <c r="BF93" i="47"/>
  <c r="T93" i="47"/>
  <c r="R93" i="47"/>
  <c r="P93" i="47"/>
  <c r="J93" i="47"/>
  <c r="BK89" i="47"/>
  <c r="BI89" i="47"/>
  <c r="BH89" i="47"/>
  <c r="BG89" i="47"/>
  <c r="BF89" i="47"/>
  <c r="T89" i="47"/>
  <c r="R89" i="47"/>
  <c r="P89" i="47"/>
  <c r="J83" i="47"/>
  <c r="J82" i="47"/>
  <c r="F82" i="47"/>
  <c r="F80" i="47"/>
  <c r="E78" i="47"/>
  <c r="J55" i="47"/>
  <c r="J54" i="47"/>
  <c r="F54" i="47"/>
  <c r="F52" i="47"/>
  <c r="E50" i="47"/>
  <c r="J37" i="47"/>
  <c r="J36" i="47"/>
  <c r="J35" i="47"/>
  <c r="J18" i="47"/>
  <c r="E18" i="47"/>
  <c r="F83" i="47" s="1"/>
  <c r="J17" i="47"/>
  <c r="J12" i="47"/>
  <c r="J80" i="47" s="1"/>
  <c r="E7" i="47"/>
  <c r="E76" i="47" s="1"/>
  <c r="J66" i="46"/>
  <c r="BK97" i="46"/>
  <c r="BI97" i="46"/>
  <c r="BH97" i="46"/>
  <c r="BG97" i="46"/>
  <c r="BF97" i="46"/>
  <c r="T97" i="46"/>
  <c r="R97" i="46"/>
  <c r="P97" i="46"/>
  <c r="J97" i="46"/>
  <c r="BE97" i="46" s="1"/>
  <c r="BK94" i="46"/>
  <c r="BI94" i="46"/>
  <c r="BH94" i="46"/>
  <c r="BG94" i="46"/>
  <c r="BF94" i="46"/>
  <c r="T94" i="46"/>
  <c r="R94" i="46"/>
  <c r="P94" i="46"/>
  <c r="J94" i="46"/>
  <c r="BE94" i="46" s="1"/>
  <c r="BK92" i="46"/>
  <c r="BI92" i="46"/>
  <c r="BH92" i="46"/>
  <c r="BG92" i="46"/>
  <c r="BF92" i="46"/>
  <c r="T92" i="46"/>
  <c r="R92" i="46"/>
  <c r="P92" i="46"/>
  <c r="J92" i="46"/>
  <c r="AA56" i="46"/>
  <c r="J62" i="46"/>
  <c r="BK89" i="46"/>
  <c r="BI89" i="46"/>
  <c r="BH89" i="46"/>
  <c r="BG89" i="46"/>
  <c r="BF89" i="46"/>
  <c r="T89" i="46"/>
  <c r="R89" i="46"/>
  <c r="P89" i="46"/>
  <c r="J89" i="46"/>
  <c r="J83" i="46"/>
  <c r="J82" i="46"/>
  <c r="F82" i="46"/>
  <c r="F80" i="46"/>
  <c r="E78" i="46"/>
  <c r="J55" i="46"/>
  <c r="J54" i="46"/>
  <c r="F54" i="46"/>
  <c r="F52" i="46"/>
  <c r="E50" i="46"/>
  <c r="J37" i="46"/>
  <c r="J36" i="46"/>
  <c r="J35" i="46"/>
  <c r="J18" i="46"/>
  <c r="E18" i="46"/>
  <c r="F83" i="46" s="1"/>
  <c r="J17" i="46"/>
  <c r="J12" i="46"/>
  <c r="J80" i="46" s="1"/>
  <c r="E7" i="46"/>
  <c r="E76" i="46" s="1"/>
  <c r="BJ132" i="45"/>
  <c r="BJ131" i="45" s="1"/>
  <c r="J64" i="45" s="1"/>
  <c r="BH132" i="45"/>
  <c r="BG132" i="45"/>
  <c r="BF132" i="45"/>
  <c r="BE132" i="45"/>
  <c r="S132" i="45"/>
  <c r="S131" i="45" s="1"/>
  <c r="Q132" i="45"/>
  <c r="Q131" i="45" s="1"/>
  <c r="O132" i="45"/>
  <c r="O131" i="45" s="1"/>
  <c r="BD132" i="45"/>
  <c r="BJ129" i="45"/>
  <c r="BH129" i="45"/>
  <c r="BG129" i="45"/>
  <c r="BF129" i="45"/>
  <c r="BE129" i="45"/>
  <c r="S129" i="45"/>
  <c r="Q129" i="45"/>
  <c r="O129" i="45"/>
  <c r="BD129" i="45"/>
  <c r="BJ126" i="45"/>
  <c r="BH126" i="45"/>
  <c r="BG126" i="45"/>
  <c r="BF126" i="45"/>
  <c r="BE126" i="45"/>
  <c r="S126" i="45"/>
  <c r="Q126" i="45"/>
  <c r="O126" i="45"/>
  <c r="BD126" i="45"/>
  <c r="BJ124" i="45"/>
  <c r="BH124" i="45"/>
  <c r="BG124" i="45"/>
  <c r="BF124" i="45"/>
  <c r="BE124" i="45"/>
  <c r="S124" i="45"/>
  <c r="Q124" i="45"/>
  <c r="O124" i="45"/>
  <c r="BD124" i="45"/>
  <c r="BJ120" i="45"/>
  <c r="BH120" i="45"/>
  <c r="BG120" i="45"/>
  <c r="BF120" i="45"/>
  <c r="BE120" i="45"/>
  <c r="S120" i="45"/>
  <c r="Q120" i="45"/>
  <c r="O120" i="45"/>
  <c r="BD120" i="45"/>
  <c r="BJ117" i="45"/>
  <c r="BH117" i="45"/>
  <c r="BG117" i="45"/>
  <c r="BF117" i="45"/>
  <c r="BE117" i="45"/>
  <c r="S117" i="45"/>
  <c r="Q117" i="45"/>
  <c r="O117" i="45"/>
  <c r="BD117" i="45"/>
  <c r="BJ115" i="45"/>
  <c r="BH115" i="45"/>
  <c r="BG115" i="45"/>
  <c r="BF115" i="45"/>
  <c r="BE115" i="45"/>
  <c r="S115" i="45"/>
  <c r="Q115" i="45"/>
  <c r="O115" i="45"/>
  <c r="BD115" i="45"/>
  <c r="BJ112" i="45"/>
  <c r="BH112" i="45"/>
  <c r="BG112" i="45"/>
  <c r="BF112" i="45"/>
  <c r="BE112" i="45"/>
  <c r="S112" i="45"/>
  <c r="Q112" i="45"/>
  <c r="O112" i="45"/>
  <c r="BD112" i="45"/>
  <c r="BJ109" i="45"/>
  <c r="BH109" i="45"/>
  <c r="BG109" i="45"/>
  <c r="BF109" i="45"/>
  <c r="BE109" i="45"/>
  <c r="S109" i="45"/>
  <c r="Q109" i="45"/>
  <c r="O109" i="45"/>
  <c r="BD109" i="45"/>
  <c r="BJ105" i="45"/>
  <c r="BH105" i="45"/>
  <c r="BG105" i="45"/>
  <c r="BF105" i="45"/>
  <c r="BE105" i="45"/>
  <c r="S105" i="45"/>
  <c r="Q105" i="45"/>
  <c r="O105" i="45"/>
  <c r="BD105" i="45"/>
  <c r="BJ102" i="45"/>
  <c r="BH102" i="45"/>
  <c r="BG102" i="45"/>
  <c r="BF102" i="45"/>
  <c r="BE102" i="45"/>
  <c r="S102" i="45"/>
  <c r="Q102" i="45"/>
  <c r="O102" i="45"/>
  <c r="BD102" i="45"/>
  <c r="BJ99" i="45"/>
  <c r="BH99" i="45"/>
  <c r="BG99" i="45"/>
  <c r="BF99" i="45"/>
  <c r="BE99" i="45"/>
  <c r="S99" i="45"/>
  <c r="Q99" i="45"/>
  <c r="O99" i="45"/>
  <c r="BJ97" i="45"/>
  <c r="BH97" i="45"/>
  <c r="BG97" i="45"/>
  <c r="BF97" i="45"/>
  <c r="BE97" i="45"/>
  <c r="S97" i="45"/>
  <c r="Q97" i="45"/>
  <c r="O97" i="45"/>
  <c r="BD97" i="45"/>
  <c r="BJ95" i="45"/>
  <c r="BH95" i="45"/>
  <c r="BG95" i="45"/>
  <c r="BF95" i="45"/>
  <c r="BE95" i="45"/>
  <c r="S95" i="45"/>
  <c r="Q95" i="45"/>
  <c r="O95" i="45"/>
  <c r="BD95" i="45"/>
  <c r="BJ94" i="45"/>
  <c r="BH94" i="45"/>
  <c r="BG94" i="45"/>
  <c r="BF94" i="45"/>
  <c r="BE94" i="45"/>
  <c r="S94" i="45"/>
  <c r="Q94" i="45"/>
  <c r="O94" i="45"/>
  <c r="BD94" i="45"/>
  <c r="BJ91" i="45"/>
  <c r="BH91" i="45"/>
  <c r="BG91" i="45"/>
  <c r="BF91" i="45"/>
  <c r="BE91" i="45"/>
  <c r="S91" i="45"/>
  <c r="Q91" i="45"/>
  <c r="O91" i="45"/>
  <c r="BD91" i="45"/>
  <c r="J81" i="45"/>
  <c r="J80" i="45"/>
  <c r="F80" i="45"/>
  <c r="F78" i="45"/>
  <c r="E76" i="45"/>
  <c r="J55" i="45"/>
  <c r="J54" i="45"/>
  <c r="F54" i="45"/>
  <c r="F52" i="45"/>
  <c r="E50" i="45"/>
  <c r="J37" i="45"/>
  <c r="J36" i="45"/>
  <c r="J35" i="45"/>
  <c r="J18" i="45"/>
  <c r="E18" i="45"/>
  <c r="F81" i="45" s="1"/>
  <c r="J17" i="45"/>
  <c r="J12" i="45"/>
  <c r="J52" i="45" s="1"/>
  <c r="E7" i="45"/>
  <c r="E74" i="45" s="1"/>
  <c r="T141" i="49" l="1"/>
  <c r="T140" i="49" s="1"/>
  <c r="J87" i="46"/>
  <c r="J86" i="46" s="1"/>
  <c r="BE145" i="49"/>
  <c r="J68" i="49"/>
  <c r="BE93" i="47"/>
  <c r="J89" i="47"/>
  <c r="BE92" i="49"/>
  <c r="J61" i="49"/>
  <c r="J90" i="49"/>
  <c r="BK91" i="49"/>
  <c r="BK90" i="49" s="1"/>
  <c r="BE116" i="49"/>
  <c r="J63" i="49"/>
  <c r="J114" i="49"/>
  <c r="BE147" i="49"/>
  <c r="J69" i="49"/>
  <c r="BK132" i="49"/>
  <c r="J132" i="49" s="1"/>
  <c r="J64" i="49" s="1"/>
  <c r="BE138" i="49"/>
  <c r="J140" i="49"/>
  <c r="J67" i="49"/>
  <c r="T115" i="49"/>
  <c r="T114" i="49" s="1"/>
  <c r="P140" i="49"/>
  <c r="T91" i="49"/>
  <c r="T90" i="49" s="1"/>
  <c r="R115" i="49"/>
  <c r="R114" i="49" s="1"/>
  <c r="R141" i="49"/>
  <c r="R140" i="49" s="1"/>
  <c r="BE218" i="47"/>
  <c r="BE133" i="49"/>
  <c r="J81" i="51"/>
  <c r="J60" i="51" s="1"/>
  <c r="BK112" i="47"/>
  <c r="J112" i="47" s="1"/>
  <c r="J62" i="47" s="1"/>
  <c r="P217" i="47"/>
  <c r="P216" i="47" s="1"/>
  <c r="T217" i="47"/>
  <c r="T216" i="47" s="1"/>
  <c r="BE84" i="50"/>
  <c r="J33" i="50" s="1"/>
  <c r="J81" i="50"/>
  <c r="J30" i="50" s="1"/>
  <c r="E26" i="7" s="1"/>
  <c r="G26" i="7" s="1"/>
  <c r="F33" i="49"/>
  <c r="F35" i="49"/>
  <c r="BK115" i="49"/>
  <c r="BK140" i="49"/>
  <c r="J66" i="49" s="1"/>
  <c r="F34" i="49"/>
  <c r="F36" i="49"/>
  <c r="BK217" i="47"/>
  <c r="J217" i="47" s="1"/>
  <c r="J66" i="47" s="1"/>
  <c r="BE92" i="46"/>
  <c r="O90" i="45"/>
  <c r="BJ90" i="45"/>
  <c r="Q90" i="45"/>
  <c r="Q123" i="45"/>
  <c r="BD99" i="45"/>
  <c r="J33" i="45" s="1"/>
  <c r="AA83" i="45"/>
  <c r="S90" i="45"/>
  <c r="S123" i="45"/>
  <c r="AC83" i="45"/>
  <c r="Z83" i="45"/>
  <c r="O123" i="45"/>
  <c r="BJ123" i="45"/>
  <c r="J63" i="45" s="1"/>
  <c r="J34" i="45"/>
  <c r="O86" i="45"/>
  <c r="F37" i="45"/>
  <c r="Q86" i="45"/>
  <c r="BJ86" i="45"/>
  <c r="J86" i="45" s="1"/>
  <c r="S86" i="45"/>
  <c r="F34" i="45"/>
  <c r="F35" i="45"/>
  <c r="F36" i="45"/>
  <c r="R91" i="46"/>
  <c r="BK91" i="46"/>
  <c r="J65" i="46" s="1"/>
  <c r="P91" i="46"/>
  <c r="AD56" i="46"/>
  <c r="AC56" i="46"/>
  <c r="J64" i="46"/>
  <c r="J63" i="46"/>
  <c r="R88" i="46"/>
  <c r="F37" i="46"/>
  <c r="J34" i="46"/>
  <c r="BK88" i="46"/>
  <c r="J61" i="46" s="1"/>
  <c r="P88" i="46"/>
  <c r="F36" i="46"/>
  <c r="BE89" i="46"/>
  <c r="Z56" i="46"/>
  <c r="T112" i="47"/>
  <c r="R112" i="47"/>
  <c r="R88" i="47"/>
  <c r="P88" i="47"/>
  <c r="T88" i="47"/>
  <c r="BK88" i="47"/>
  <c r="J61" i="47" s="1"/>
  <c r="F55" i="47"/>
  <c r="E48" i="47"/>
  <c r="J52" i="50"/>
  <c r="J52" i="47"/>
  <c r="J52" i="46"/>
  <c r="F55" i="51"/>
  <c r="J78" i="45"/>
  <c r="F55" i="46"/>
  <c r="F55" i="50"/>
  <c r="E48" i="45"/>
  <c r="E48" i="51"/>
  <c r="F85" i="49"/>
  <c r="E48" i="46"/>
  <c r="E48" i="50"/>
  <c r="F35" i="47"/>
  <c r="F34" i="47"/>
  <c r="F37" i="47"/>
  <c r="P121" i="47"/>
  <c r="T121" i="47"/>
  <c r="BK121" i="47"/>
  <c r="F35" i="46"/>
  <c r="J59" i="52"/>
  <c r="J30" i="52"/>
  <c r="J39" i="52" s="1"/>
  <c r="BK216" i="47"/>
  <c r="J65" i="47" s="1"/>
  <c r="T89" i="49"/>
  <c r="J33" i="49"/>
  <c r="R91" i="49"/>
  <c r="R90" i="49" s="1"/>
  <c r="F37" i="49"/>
  <c r="J60" i="49"/>
  <c r="R121" i="47"/>
  <c r="P112" i="47"/>
  <c r="P115" i="49"/>
  <c r="P114" i="49" s="1"/>
  <c r="J33" i="51"/>
  <c r="J39" i="51" s="1"/>
  <c r="F34" i="46"/>
  <c r="T91" i="46"/>
  <c r="T88" i="46"/>
  <c r="J54" i="49"/>
  <c r="J83" i="49"/>
  <c r="J74" i="51"/>
  <c r="J52" i="51"/>
  <c r="J34" i="47"/>
  <c r="F36" i="47"/>
  <c r="R217" i="47"/>
  <c r="R216" i="47" s="1"/>
  <c r="J34" i="49"/>
  <c r="F86" i="49"/>
  <c r="F34" i="50"/>
  <c r="BK82" i="50"/>
  <c r="E79" i="49"/>
  <c r="F55" i="45"/>
  <c r="G21" i="7"/>
  <c r="G19" i="7"/>
  <c r="G18" i="7"/>
  <c r="G17" i="7"/>
  <c r="G16" i="7"/>
  <c r="G15" i="7"/>
  <c r="G14" i="7"/>
  <c r="R89" i="49" l="1"/>
  <c r="J87" i="47"/>
  <c r="J86" i="47" s="1"/>
  <c r="BE89" i="47"/>
  <c r="P89" i="49"/>
  <c r="J33" i="46"/>
  <c r="J89" i="49"/>
  <c r="F33" i="50"/>
  <c r="BK114" i="49"/>
  <c r="J63" i="47"/>
  <c r="J61" i="45"/>
  <c r="J85" i="45"/>
  <c r="J84" i="45" s="1"/>
  <c r="Q85" i="45"/>
  <c r="Q84" i="45" s="1"/>
  <c r="W83" i="45"/>
  <c r="W84" i="45" s="1"/>
  <c r="F33" i="45"/>
  <c r="S85" i="45"/>
  <c r="S84" i="45" s="1"/>
  <c r="O85" i="45"/>
  <c r="O84" i="45" s="1"/>
  <c r="BJ85" i="45"/>
  <c r="BJ84" i="45" s="1"/>
  <c r="Y56" i="46"/>
  <c r="G23" i="7" s="1"/>
  <c r="T87" i="46"/>
  <c r="T86" i="46" s="1"/>
  <c r="F33" i="46"/>
  <c r="R87" i="46"/>
  <c r="R86" i="46" s="1"/>
  <c r="BK87" i="46"/>
  <c r="BK86" i="46" s="1"/>
  <c r="P87" i="46"/>
  <c r="P86" i="46" s="1"/>
  <c r="T87" i="47"/>
  <c r="T86" i="47" s="1"/>
  <c r="R87" i="47"/>
  <c r="R86" i="47" s="1"/>
  <c r="P87" i="47"/>
  <c r="P86" i="47" s="1"/>
  <c r="BK87" i="47"/>
  <c r="BK86" i="47" s="1"/>
  <c r="F36" i="7"/>
  <c r="E41" i="25" s="1"/>
  <c r="BK81" i="50"/>
  <c r="J60" i="50"/>
  <c r="J33" i="47" l="1"/>
  <c r="F33" i="47"/>
  <c r="J62" i="49"/>
  <c r="BK89" i="49"/>
  <c r="G12" i="7"/>
  <c r="E22" i="7"/>
  <c r="J60" i="45"/>
  <c r="AE57" i="46"/>
  <c r="J60" i="46"/>
  <c r="J60" i="47"/>
  <c r="J59" i="46"/>
  <c r="J30" i="46"/>
  <c r="J39" i="46" s="1"/>
  <c r="J59" i="47"/>
  <c r="J30" i="47"/>
  <c r="J59" i="50"/>
  <c r="J39" i="50"/>
  <c r="J30" i="49" l="1"/>
  <c r="J59" i="49"/>
  <c r="G13" i="7"/>
  <c r="J59" i="45"/>
  <c r="J30" i="45"/>
  <c r="J39" i="45" s="1"/>
  <c r="J39" i="47"/>
  <c r="E24" i="7"/>
  <c r="G24" i="7" s="1"/>
  <c r="J39" i="49" l="1"/>
  <c r="E25" i="7"/>
  <c r="G25" i="7" s="1"/>
  <c r="B2" i="7"/>
  <c r="B5" i="7"/>
  <c r="B4" i="7"/>
  <c r="B6" i="7"/>
  <c r="J45" i="25"/>
  <c r="J44" i="25"/>
  <c r="P42" i="25"/>
  <c r="P41" i="25"/>
  <c r="P40" i="25"/>
  <c r="P39" i="25"/>
  <c r="P38" i="25"/>
  <c r="R35" i="25"/>
  <c r="J35" i="25"/>
  <c r="E35" i="25"/>
  <c r="G10" i="7" l="1"/>
  <c r="G11" i="7" l="1"/>
  <c r="G22" i="7" l="1"/>
  <c r="E36" i="7"/>
  <c r="G36" i="7" s="1"/>
  <c r="E40" i="25" l="1"/>
  <c r="E44" i="25" s="1"/>
  <c r="R44" i="25" l="1"/>
  <c r="R47" i="25" s="1"/>
  <c r="O49" i="25" l="1"/>
  <c r="R49" i="25" s="1"/>
  <c r="O48" i="25" l="1"/>
  <c r="R48" i="25" s="1"/>
  <c r="R50" i="25" s="1"/>
</calcChain>
</file>

<file path=xl/sharedStrings.xml><?xml version="1.0" encoding="utf-8"?>
<sst xmlns="http://schemas.openxmlformats.org/spreadsheetml/2006/main" count="4736" uniqueCount="1354">
  <si>
    <t>KRYCÍ LIST ROZPOČTU</t>
  </si>
  <si>
    <t>Název stavby</t>
  </si>
  <si>
    <t xml:space="preserve"> </t>
  </si>
  <si>
    <t>Kód stavby</t>
  </si>
  <si>
    <t>Kód objektu</t>
  </si>
  <si>
    <t>Kód části</t>
  </si>
  <si>
    <t>1.</t>
  </si>
  <si>
    <t>Název podčásti</t>
  </si>
  <si>
    <t>Kód podčásti</t>
  </si>
  <si>
    <t>IČO</t>
  </si>
  <si>
    <t>DIČ</t>
  </si>
  <si>
    <t>Objednatel</t>
  </si>
  <si>
    <t>Projektant</t>
  </si>
  <si>
    <t>Zhotovitel</t>
  </si>
  <si>
    <t>Rozpočet číslo</t>
  </si>
  <si>
    <t>Zpracoval</t>
  </si>
  <si>
    <t>Dne</t>
  </si>
  <si>
    <t xml:space="preserve">               Měrné a účelové jednotky</t>
  </si>
  <si>
    <t xml:space="preserve">            Počet</t>
  </si>
  <si>
    <t xml:space="preserve">    Náklady / 1 m.j.</t>
  </si>
  <si>
    <t xml:space="preserve">             Počet</t>
  </si>
  <si>
    <t xml:space="preserve">     Náklady / 1 m.j.</t>
  </si>
  <si>
    <t xml:space="preserve">                Počet</t>
  </si>
  <si>
    <t xml:space="preserve">        Náklady / 1 m.j.</t>
  </si>
  <si>
    <t xml:space="preserve">               Rozpočtové náklady v</t>
  </si>
  <si>
    <t>CZK</t>
  </si>
  <si>
    <t>A</t>
  </si>
  <si>
    <t>Základní rozp. náklady</t>
  </si>
  <si>
    <t>B</t>
  </si>
  <si>
    <t>Doplňkové náklady</t>
  </si>
  <si>
    <t>C</t>
  </si>
  <si>
    <t>HSV</t>
  </si>
  <si>
    <t>Dodávky</t>
  </si>
  <si>
    <t>Práce přesčas</t>
  </si>
  <si>
    <t>Zařízení staveniště</t>
  </si>
  <si>
    <t>%</t>
  </si>
  <si>
    <t>Montáž</t>
  </si>
  <si>
    <t>Bez pevné podl.</t>
  </si>
  <si>
    <t>Územní vlivy</t>
  </si>
  <si>
    <t>PSV</t>
  </si>
  <si>
    <t>Kulturní památka</t>
  </si>
  <si>
    <t>Mimostav. doprava</t>
  </si>
  <si>
    <t>Provozní vlivy</t>
  </si>
  <si>
    <t>NUS z rozpočtu</t>
  </si>
  <si>
    <t>ZRN (ř. 1-6)</t>
  </si>
  <si>
    <t>DN (ř. 8-11)</t>
  </si>
  <si>
    <t>NUS (ř. 13-18)</t>
  </si>
  <si>
    <t>HZS</t>
  </si>
  <si>
    <t>Kompl. činnost</t>
  </si>
  <si>
    <t>D</t>
  </si>
  <si>
    <t>Celkové náklady</t>
  </si>
  <si>
    <t>Součet 7, 12, 19-22</t>
  </si>
  <si>
    <t>Datum a podpis</t>
  </si>
  <si>
    <t>Razítko</t>
  </si>
  <si>
    <t>DPH</t>
  </si>
  <si>
    <t>Cena s DPH (ř. 23-25)</t>
  </si>
  <si>
    <t>E</t>
  </si>
  <si>
    <t>Přípočty a odpočty</t>
  </si>
  <si>
    <t>Dodávky objednatele</t>
  </si>
  <si>
    <t>Klouzavá doložka</t>
  </si>
  <si>
    <t>Zvýhodnění + -</t>
  </si>
  <si>
    <t>Stavba:</t>
  </si>
  <si>
    <t>Objednatel:</t>
  </si>
  <si>
    <t>Datum:</t>
  </si>
  <si>
    <t>Cena celkem</t>
  </si>
  <si>
    <t>č. smlouvy</t>
  </si>
  <si>
    <t>arch. č. zakázky</t>
  </si>
  <si>
    <t>SO/PS</t>
  </si>
  <si>
    <t>Název</t>
  </si>
  <si>
    <t>Projektant:</t>
  </si>
  <si>
    <t>Objekt:</t>
  </si>
  <si>
    <t>Jednotka</t>
  </si>
  <si>
    <t>ks</t>
  </si>
  <si>
    <t>m</t>
  </si>
  <si>
    <t>Ostatní (rezerva)</t>
  </si>
  <si>
    <t>REKAPITULACE</t>
  </si>
  <si>
    <t>Dokumentace</t>
  </si>
  <si>
    <t>Vedlejší rozpočtové náklady</t>
  </si>
  <si>
    <t>Dodavatel</t>
  </si>
  <si>
    <t>Stavební objekty celkem</t>
  </si>
  <si>
    <t>kg</t>
  </si>
  <si>
    <t>hod</t>
  </si>
  <si>
    <t>Popis</t>
  </si>
  <si>
    <t>Komplexní zkoušky</t>
  </si>
  <si>
    <t>Mlžící stěna depo I</t>
  </si>
  <si>
    <t>177/2020</t>
  </si>
  <si>
    <t xml:space="preserve">Vršanská uhelná a. s. </t>
  </si>
  <si>
    <t>CZ699003245</t>
  </si>
  <si>
    <t>Mlžná stěna - Depo 1 na Vršanské uhelné a.s.</t>
  </si>
  <si>
    <t>Pol.</t>
  </si>
  <si>
    <t>Označení</t>
  </si>
  <si>
    <t>Objednací číslo</t>
  </si>
  <si>
    <t>Počet jednotek</t>
  </si>
  <si>
    <t>Jednotková cena (Kč)</t>
  </si>
  <si>
    <t>Cena za položku (Kč)</t>
  </si>
  <si>
    <t>Poznámka</t>
  </si>
  <si>
    <t>Přístrojové vybavení pro centrální PLC</t>
  </si>
  <si>
    <t>BL1.1</t>
  </si>
  <si>
    <t>Fotosenzor</t>
  </si>
  <si>
    <t>kus</t>
  </si>
  <si>
    <t>2.</t>
  </si>
  <si>
    <t>KL1.1</t>
  </si>
  <si>
    <t>Soumrakový spínač</t>
  </si>
  <si>
    <t>Soumrakový spínač, řada 11, napájení 24VDC, 1x přepínací kontakt</t>
  </si>
  <si>
    <t>3.</t>
  </si>
  <si>
    <t>TI1.1</t>
  </si>
  <si>
    <t>Snímač venkovní teploty</t>
  </si>
  <si>
    <t>Snímač teploty, venkovní, rozsah -30 až 60°C, výstup 4-20mA</t>
  </si>
  <si>
    <t>Držák boční - typ C</t>
  </si>
  <si>
    <t>v ceně snímače</t>
  </si>
  <si>
    <t>Přístrojové vybavení - meteo sloup</t>
  </si>
  <si>
    <t>4.</t>
  </si>
  <si>
    <t>-XM101</t>
  </si>
  <si>
    <t>Slučovací svorkovnicová skříň -XM101</t>
  </si>
  <si>
    <t>Polyesterová, IP65, 260x160x90mm (šxvxh), včetně svorek a vývodek</t>
  </si>
  <si>
    <t>5.</t>
  </si>
  <si>
    <t>-FV101.1</t>
  </si>
  <si>
    <t>Přístrojové vybavení - vstupní šachta</t>
  </si>
  <si>
    <t>-PI301</t>
  </si>
  <si>
    <t>Měření tlaku vody před filtrem</t>
  </si>
  <si>
    <t>měřící rozsah 0-10 bar, výstup 4-20mA, procesní připojení M20x1,5</t>
  </si>
  <si>
    <t>-PI302</t>
  </si>
  <si>
    <t>Měření tlaku vody za filtrem</t>
  </si>
  <si>
    <t>-FQI301</t>
  </si>
  <si>
    <t>Měření průtoku a množství vody ve vstupní šachtě</t>
  </si>
  <si>
    <t>průtokoměr DN50/PN16, indukční, pro vodu</t>
  </si>
  <si>
    <t>Cena za přístrojové vybavení</t>
  </si>
  <si>
    <t>Rozvaděč -R-TR</t>
  </si>
  <si>
    <t>Rozvaděč:</t>
  </si>
  <si>
    <t>Skříň pro rozvaděč je součástí dodávky trafa</t>
  </si>
  <si>
    <t>Vybavení rozvaděče:</t>
  </si>
  <si>
    <t>-FU1</t>
  </si>
  <si>
    <t>1</t>
  </si>
  <si>
    <t>3</t>
  </si>
  <si>
    <t>-KV1</t>
  </si>
  <si>
    <t>-FU2</t>
  </si>
  <si>
    <t>-KV2</t>
  </si>
  <si>
    <t>Vývod napájení pro sekci 3 - sloupy 11-15</t>
  </si>
  <si>
    <t>-FU3</t>
  </si>
  <si>
    <t>-KV3</t>
  </si>
  <si>
    <t>Vývod napájení pro sekci 4 - sloupy 16-20</t>
  </si>
  <si>
    <t>-FU4</t>
  </si>
  <si>
    <t>-KV4</t>
  </si>
  <si>
    <t>Vývod napájení č. 5 - pro rozvaděč -R1</t>
  </si>
  <si>
    <t>-FU5</t>
  </si>
  <si>
    <t>-KV5</t>
  </si>
  <si>
    <t>Cena za rozvaděč R-TR</t>
  </si>
  <si>
    <t>Rozvaděč -R1</t>
  </si>
  <si>
    <t>-R1</t>
  </si>
  <si>
    <t>-XT1</t>
  </si>
  <si>
    <t>Připojení hlavního přívodu rozvaděče</t>
  </si>
  <si>
    <t>-QF1.1</t>
  </si>
  <si>
    <t>Vypínač červený, 3+N, 25A, IP65, zadní montáž</t>
  </si>
  <si>
    <t>-FV1.1</t>
  </si>
  <si>
    <t>Přepěťová ochrana napájení</t>
  </si>
  <si>
    <t>-FA1.1</t>
  </si>
  <si>
    <t>Hlavní jistič přívodu</t>
  </si>
  <si>
    <t>OEZ:42303</t>
  </si>
  <si>
    <t>-FA1.2</t>
  </si>
  <si>
    <t>Jistič pro zásuvku</t>
  </si>
  <si>
    <t>OEZ:41694</t>
  </si>
  <si>
    <t>6.</t>
  </si>
  <si>
    <t>-XC1.1</t>
  </si>
  <si>
    <t>Montážní zásuvka</t>
  </si>
  <si>
    <t>7.</t>
  </si>
  <si>
    <t>-FA1.3</t>
  </si>
  <si>
    <t>Jistič pro zdroj 12VDC</t>
  </si>
  <si>
    <t>8.</t>
  </si>
  <si>
    <t>-FA1.4</t>
  </si>
  <si>
    <t>Jistič pro zdroj 24VDC</t>
  </si>
  <si>
    <t>OEZ:41696</t>
  </si>
  <si>
    <t>9.</t>
  </si>
  <si>
    <t>-FA1.5</t>
  </si>
  <si>
    <t>Jistič rezervní</t>
  </si>
  <si>
    <t>10.</t>
  </si>
  <si>
    <t>-PSU1.1</t>
  </si>
  <si>
    <t>Zdroj 12VDC</t>
  </si>
  <si>
    <t>11.</t>
  </si>
  <si>
    <t>-FV1.2</t>
  </si>
  <si>
    <t>12.</t>
  </si>
  <si>
    <t>-X-MET</t>
  </si>
  <si>
    <t>Svorkovnice pro připojení signálů z meteo sloupu</t>
  </si>
  <si>
    <t>13.</t>
  </si>
  <si>
    <t>-PSU1.2</t>
  </si>
  <si>
    <t>Zdroj 24VDC</t>
  </si>
  <si>
    <t>14.</t>
  </si>
  <si>
    <t>-UPS1.1</t>
  </si>
  <si>
    <t>Jednotka UPS 24VDC</t>
  </si>
  <si>
    <t>15.</t>
  </si>
  <si>
    <t>-BAT1.1</t>
  </si>
  <si>
    <t>Bateriový modul pro UPS</t>
  </si>
  <si>
    <t>16.</t>
  </si>
  <si>
    <t>-1X24.1</t>
  </si>
  <si>
    <t>Svorkovnice rozvodu +24VDC</t>
  </si>
  <si>
    <t>Svorka s pojistkou a LED, 2,5 mm2, šedá</t>
  </si>
  <si>
    <t>17.</t>
  </si>
  <si>
    <t>-1X24.2</t>
  </si>
  <si>
    <t>Svorkovnice rozvodu 0VDC</t>
  </si>
  <si>
    <t>Svorka řadová, modrá, 2,5 mm2</t>
  </si>
  <si>
    <t>18.</t>
  </si>
  <si>
    <t>Svorka šedá, 2,5mm2, označení 1-3</t>
  </si>
  <si>
    <t>19.</t>
  </si>
  <si>
    <t>20.</t>
  </si>
  <si>
    <t>-1X-COMC</t>
  </si>
  <si>
    <t>Svorkovnice pro připojení komunikací - Bus "C"</t>
  </si>
  <si>
    <t>21.</t>
  </si>
  <si>
    <t>-1X-COMD</t>
  </si>
  <si>
    <t>Svorkovnice pro připojení komunikací - Bus "D"</t>
  </si>
  <si>
    <t>22.</t>
  </si>
  <si>
    <t>-1XM2</t>
  </si>
  <si>
    <t>Svorkovnice digitálních vstupů</t>
  </si>
  <si>
    <t>Svorka šedá, 2,5mm2, označení 1-16</t>
  </si>
  <si>
    <t>-1XM3</t>
  </si>
  <si>
    <t>Svorkovnice digitálních výstupů</t>
  </si>
  <si>
    <t>Svorka šedá, 2,5mm2, označení 1-8</t>
  </si>
  <si>
    <t>23.</t>
  </si>
  <si>
    <t>-1XM41</t>
  </si>
  <si>
    <t>Svorkovnice analogových vstupů</t>
  </si>
  <si>
    <t>Svorka šedá, 2,5mm2, označení 1-5</t>
  </si>
  <si>
    <t>24.</t>
  </si>
  <si>
    <t>-1XM-FLD</t>
  </si>
  <si>
    <t>Svorkovnice pro připojení přístrojů z provozu</t>
  </si>
  <si>
    <t>-R2.1</t>
  </si>
  <si>
    <t>Připojení napájecího napětí 3x400V, 3+N+PE, TN-S</t>
  </si>
  <si>
    <t>-QF2.1</t>
  </si>
  <si>
    <t>do boku rozvaděče</t>
  </si>
  <si>
    <t>-FV2.1</t>
  </si>
  <si>
    <t>Přepěťová ochrana</t>
  </si>
  <si>
    <t>-FA2.1</t>
  </si>
  <si>
    <t>Hlavní jistič 3+N</t>
  </si>
  <si>
    <t>-HL2.1, 2, 3</t>
  </si>
  <si>
    <t>Signálka  - rozvaděč pod napětím (fáze L1, L2, L3)</t>
  </si>
  <si>
    <t>do vnitřních dveří rozvaděče</t>
  </si>
  <si>
    <t>Upevňovací adaptér</t>
  </si>
  <si>
    <t>Motorový jistič pro FM1.1 - motor atomizéru (0,37kW)</t>
  </si>
  <si>
    <t>-FV2.2</t>
  </si>
  <si>
    <t>Motorový jistič pro FM1.2 - motor ventilátoru (3,4kW)</t>
  </si>
  <si>
    <t>-FV2.3</t>
  </si>
  <si>
    <t>Motorový jistič pro FM1.3 - motor oscilace (0,12kW)</t>
  </si>
  <si>
    <t>-FA2.2</t>
  </si>
  <si>
    <t>Jistič pro vývod solenoidového ventilu spouštění vody</t>
  </si>
  <si>
    <t>-FA2.3</t>
  </si>
  <si>
    <t>Jistič pro vývod motoru chlazení oscilace</t>
  </si>
  <si>
    <t>-FA2.4</t>
  </si>
  <si>
    <t>Jistič pro vývod přepínače volby provozu</t>
  </si>
  <si>
    <t>-FA2.5</t>
  </si>
  <si>
    <t>Jistič pro vývod topení</t>
  </si>
  <si>
    <t>-FA2.6</t>
  </si>
  <si>
    <t>Jistič pro vývod osvětlení</t>
  </si>
  <si>
    <t>-GV2.1</t>
  </si>
  <si>
    <t>Frekvenční měnič pro motor atomizéru</t>
  </si>
  <si>
    <t>-X2.11</t>
  </si>
  <si>
    <t>Svorkovnice pro připojení motoru atomizéru</t>
  </si>
  <si>
    <t>-X2.12</t>
  </si>
  <si>
    <t>Svorkovnice pro připojení solenoidového ventilu spouštění vody</t>
  </si>
  <si>
    <t>-GV2.2</t>
  </si>
  <si>
    <t>Frekvenční měnič pro motor ventilátoru (3,4kW)</t>
  </si>
  <si>
    <t>-X2.21</t>
  </si>
  <si>
    <t>Svorkovnice pro připojení motoru ventilátoru</t>
  </si>
  <si>
    <t>-GV2.3</t>
  </si>
  <si>
    <t>Frekvenční měnič pro motor oscilace (0,12kW)</t>
  </si>
  <si>
    <t>-X2.31</t>
  </si>
  <si>
    <t>Svorkovnice pro připojení motoru oscilace + motoru chlazení</t>
  </si>
  <si>
    <t>-X2.32</t>
  </si>
  <si>
    <t>Svorkovnice pro připojení magnetického snímače polohy</t>
  </si>
  <si>
    <t>-2X-COM</t>
  </si>
  <si>
    <t>-SB2.1</t>
  </si>
  <si>
    <t>3-polohový přepínač typu provozu "ručně - 0 - automaticky"</t>
  </si>
  <si>
    <t>na vnitřní dveře rozvaděče</t>
  </si>
  <si>
    <t>Upevňovací adaptér M22-A, 3 pozice (1-3-2)</t>
  </si>
  <si>
    <t>Spínací jednotka M22-KC10, 1xZ, pružinové svorky</t>
  </si>
  <si>
    <t>25.</t>
  </si>
  <si>
    <t>-KA2.1</t>
  </si>
  <si>
    <t>Pomocné relé volby typu provozu - stav "ručně"</t>
  </si>
  <si>
    <t>26.</t>
  </si>
  <si>
    <t>-KA2.2</t>
  </si>
  <si>
    <t>Pomocné relé volby typu provozu - stav "automaticky"</t>
  </si>
  <si>
    <t>27.</t>
  </si>
  <si>
    <t>-SB2.2</t>
  </si>
  <si>
    <t>2-polohový přepínač "Topení ručně - automaticky"</t>
  </si>
  <si>
    <t>Přepínač M22-WKV, 2 polohy s aretací, 60°</t>
  </si>
  <si>
    <t>28.</t>
  </si>
  <si>
    <t>-KM2.1</t>
  </si>
  <si>
    <t>Pomocný stykač topení</t>
  </si>
  <si>
    <t>29.</t>
  </si>
  <si>
    <t>-TR1.1</t>
  </si>
  <si>
    <t>Bezpečnostní transformátor 230VAC/12VDC</t>
  </si>
  <si>
    <t>Bezpečnostní transformátor, 230VAC/12VAC, 160VA</t>
  </si>
  <si>
    <t>30.</t>
  </si>
  <si>
    <t>-HL2.4</t>
  </si>
  <si>
    <t>Signálka  - topení zapnuté</t>
  </si>
  <si>
    <t>31.</t>
  </si>
  <si>
    <t>-X2.41</t>
  </si>
  <si>
    <t>Svorkovnice pro připojení topných kabelů pro potrubí vody</t>
  </si>
  <si>
    <t>Svorka šedá, 4mm2, označení 1, 2, 3</t>
  </si>
  <si>
    <t>Svorka zelenožlutá, 4mm2, označení PE</t>
  </si>
  <si>
    <t>32.</t>
  </si>
  <si>
    <t>-X2.42</t>
  </si>
  <si>
    <t>Svorkovnice pro připojení topného tělesa hlavy atomizéru</t>
  </si>
  <si>
    <t>33.</t>
  </si>
  <si>
    <t>-X2.43</t>
  </si>
  <si>
    <t>Svorkovnice pro připojení topného tělesa desky rozvaděče RV</t>
  </si>
  <si>
    <t>34.</t>
  </si>
  <si>
    <t>-SB2.3</t>
  </si>
  <si>
    <t>2-polohový přepínač "Osvětlení ručně - automaticky"</t>
  </si>
  <si>
    <t>35.</t>
  </si>
  <si>
    <t>-KM2.2</t>
  </si>
  <si>
    <t>Pomocný stykač osvětlení</t>
  </si>
  <si>
    <t>36.</t>
  </si>
  <si>
    <t>-X2.51</t>
  </si>
  <si>
    <t>Svorkovnice pro připojení osvětlení</t>
  </si>
  <si>
    <t>Svorka šedá, 4mm2, označení 1, 2</t>
  </si>
  <si>
    <t>Rozvaděč -R2.20</t>
  </si>
  <si>
    <t>bez montážního panelu</t>
  </si>
  <si>
    <t>-FA2.7</t>
  </si>
  <si>
    <t>37.</t>
  </si>
  <si>
    <t>Cena za rozvaděč -R2.20</t>
  </si>
  <si>
    <t xml:space="preserve">Mlžná stěna - Depo 1 </t>
  </si>
  <si>
    <t>Položka</t>
  </si>
  <si>
    <t>Slot</t>
  </si>
  <si>
    <t>jednotka</t>
  </si>
  <si>
    <t>počet jednotek</t>
  </si>
  <si>
    <t>poznámka</t>
  </si>
  <si>
    <t>Komunikace na velín a USSK1</t>
  </si>
  <si>
    <t>RB260GS</t>
  </si>
  <si>
    <t>Ethernet Switch, 5x10/100/1000 Ports RJ-45, SFP Cage for FOC, 8-30VDC</t>
  </si>
  <si>
    <t>viz poznámka</t>
  </si>
  <si>
    <t>Poznámka : Dodávku a montáž Switche, optického rozvaděče, optického kabelu a zařízení na velínu VUAS, včetně potřebného příslušenství, bude zajišťovat společnost Infotea, která je výhradním dodavatelem v rámci VU a.s.</t>
  </si>
  <si>
    <t>Soupis kabelů, ochranných trubek a pomocného materiálu kabelových tras</t>
  </si>
  <si>
    <t>Typ kabelu</t>
  </si>
  <si>
    <t>Popis funkce kabelu</t>
  </si>
  <si>
    <t>Odkud (zdroj)</t>
  </si>
  <si>
    <t>Kam (cíl)</t>
  </si>
  <si>
    <t>Jednotková cena v Kč</t>
  </si>
  <si>
    <t>Cena za položku v Kč</t>
  </si>
  <si>
    <t>Kabely části elektro (napájení)</t>
  </si>
  <si>
    <t>1-CYKY 5J25mm2</t>
  </si>
  <si>
    <t>R-TR</t>
  </si>
  <si>
    <t>CYKY 5J10mm2</t>
  </si>
  <si>
    <t>R2.20</t>
  </si>
  <si>
    <t>WL5</t>
  </si>
  <si>
    <t>CYKY 3J2,5mm2</t>
  </si>
  <si>
    <t>přívod z R-TR do R1</t>
  </si>
  <si>
    <t>R1</t>
  </si>
  <si>
    <t>Kabely - komunikační linky (RS-485)</t>
  </si>
  <si>
    <t>WD5</t>
  </si>
  <si>
    <t>Komunikace sloup meteo "M"</t>
  </si>
  <si>
    <t>XM101</t>
  </si>
  <si>
    <t>Kabely pro přístroje</t>
  </si>
  <si>
    <t>W11</t>
  </si>
  <si>
    <t>Vstupy / výstupy z R-TR</t>
  </si>
  <si>
    <t>WL101</t>
  </si>
  <si>
    <t>JYTY 4x1</t>
  </si>
  <si>
    <t>Sloup METEO napájení 12V/DC</t>
  </si>
  <si>
    <t>WL102</t>
  </si>
  <si>
    <t>JYTY 2x1</t>
  </si>
  <si>
    <t>Senzor soumrakového snímače</t>
  </si>
  <si>
    <t>WL103</t>
  </si>
  <si>
    <t>TL1.1</t>
  </si>
  <si>
    <t>WL301</t>
  </si>
  <si>
    <t>Snímač tlaku vody před filtrem</t>
  </si>
  <si>
    <t>PI301</t>
  </si>
  <si>
    <t>WL302</t>
  </si>
  <si>
    <t>Snímač tlaku vody za filtrem</t>
  </si>
  <si>
    <t>PI302</t>
  </si>
  <si>
    <t>WL303</t>
  </si>
  <si>
    <t>Průtokoměr napájení 24V/DC</t>
  </si>
  <si>
    <t>FQI301</t>
  </si>
  <si>
    <t>Ochranné trubky pro kabely + příslušenství pro trubky (společné pro celou akci)</t>
  </si>
  <si>
    <t>Chránička KOPOFLEX 90 červená, KF09090_BA</t>
  </si>
  <si>
    <t>Spojka pro KOPOFLEX 90, 02090_FA</t>
  </si>
  <si>
    <t>Těsnící kroužek pro KOPOFLEX 90, 16090_FB</t>
  </si>
  <si>
    <t>Distanční rozpěrka pro KOPOFLEX 90, 07090/8_FB</t>
  </si>
  <si>
    <t>Chránička KOPOFLEX 63 červená, KF09063_BA</t>
  </si>
  <si>
    <t>Spojka pro KOPOFLEX 63, 02063_FA</t>
  </si>
  <si>
    <t>Těsnící kroužek pro KOPOFLEX 63, 16063_FB</t>
  </si>
  <si>
    <t>Chránička KOPOFLEX 40 červená, KF09040_BA</t>
  </si>
  <si>
    <t>Spojka pro KOPOFLEX 40, 02040_FA</t>
  </si>
  <si>
    <t>Těsnící kroužek pro KOPOFLEX 40, 16040_FB</t>
  </si>
  <si>
    <t>Montážní a pomocný materiál pro kabelové trasy (společné pro celou akci)</t>
  </si>
  <si>
    <t>Vodič CYA 25 z/ž</t>
  </si>
  <si>
    <t xml:space="preserve">Zemnící pásek pozinkovaný FeZn 30x4, balení 26 m, </t>
  </si>
  <si>
    <t>Držák drátů s přítlačným mechanizmem, DEHN</t>
  </si>
  <si>
    <t>Křížová svorka pro dva pásky 30mm, DEHN</t>
  </si>
  <si>
    <t>SR 2b – svorka páska-páska, SR 2b</t>
  </si>
  <si>
    <t xml:space="preserve">ANTICOR Folie 33 rudá - blesk 100m/bal, </t>
  </si>
  <si>
    <t>Cena za dodávku kabelů, ochranných trubek a příslušenství</t>
  </si>
  <si>
    <t>Cena dodávek</t>
  </si>
  <si>
    <t>Cena montáží</t>
  </si>
  <si>
    <t>Přístrojové vybavení</t>
  </si>
  <si>
    <t>1.1</t>
  </si>
  <si>
    <t>1.2</t>
  </si>
  <si>
    <t>- montáž přístrojů do provozu</t>
  </si>
  <si>
    <t>1.3</t>
  </si>
  <si>
    <t>- elektrické zapojení přístrojů</t>
  </si>
  <si>
    <t>Rozvaděč R-TR</t>
  </si>
  <si>
    <t>2.1</t>
  </si>
  <si>
    <t>- dodávka rozvaděče</t>
  </si>
  <si>
    <t>2.2</t>
  </si>
  <si>
    <t>- výroba rozvaděče</t>
  </si>
  <si>
    <t>2.3</t>
  </si>
  <si>
    <t>- montáž a zapojení rozvaděče na stavbě</t>
  </si>
  <si>
    <t>3.1</t>
  </si>
  <si>
    <t>3.2</t>
  </si>
  <si>
    <t>3.3</t>
  </si>
  <si>
    <t>4.1</t>
  </si>
  <si>
    <t>4.2</t>
  </si>
  <si>
    <t>4.3</t>
  </si>
  <si>
    <t>11</t>
  </si>
  <si>
    <t>14.1</t>
  </si>
  <si>
    <t>14.2</t>
  </si>
  <si>
    <t>14.3</t>
  </si>
  <si>
    <t>Rozvaděč R2.20</t>
  </si>
  <si>
    <t>PLC systém, panel, komunikace</t>
  </si>
  <si>
    <t>24.1</t>
  </si>
  <si>
    <t>- dodávka</t>
  </si>
  <si>
    <t>24.2</t>
  </si>
  <si>
    <t>24.3</t>
  </si>
  <si>
    <t>- aplikační SW pro řízení a sledování</t>
  </si>
  <si>
    <t>24.4</t>
  </si>
  <si>
    <t>- aplikační SW pro komunikace</t>
  </si>
  <si>
    <t>24.5</t>
  </si>
  <si>
    <t>- aplikační SW pro panel - zobrazení</t>
  </si>
  <si>
    <t>24.6</t>
  </si>
  <si>
    <t>- úpravy aplikačního SW na velínu VUAS</t>
  </si>
  <si>
    <t>- úpravy aplikačního SW na ÚSSK1</t>
  </si>
  <si>
    <t>- komunikační propojení na velín</t>
  </si>
  <si>
    <t>Infotea</t>
  </si>
  <si>
    <t>25.1</t>
  </si>
  <si>
    <t>25.2</t>
  </si>
  <si>
    <t>- položení ochranných trubek do výkopů</t>
  </si>
  <si>
    <t>25.3</t>
  </si>
  <si>
    <t>- zatažení kabelů do ochranných trubek</t>
  </si>
  <si>
    <t>25.4</t>
  </si>
  <si>
    <t>- položení a zapojení zemnicích pásků</t>
  </si>
  <si>
    <t>Oživování na stavbě</t>
  </si>
  <si>
    <t>Inženýring, autorský dozor</t>
  </si>
  <si>
    <t>Dokumentace skutečného provedení</t>
  </si>
  <si>
    <t>Výchozí revizní zprávy elektro a atesty</t>
  </si>
  <si>
    <t>Balení a doprava</t>
  </si>
  <si>
    <t>Přesun</t>
  </si>
  <si>
    <t>Školení obsluhy</t>
  </si>
  <si>
    <t>Celková cena</t>
  </si>
  <si>
    <t>Přístroje</t>
  </si>
  <si>
    <t>PLC</t>
  </si>
  <si>
    <t>Kabely</t>
  </si>
  <si>
    <t>&gt;&gt;  skryté sloupce  &lt;&lt;</t>
  </si>
  <si>
    <t>{710026b1-d587-441a-bed2-fdc9bdb2a128}</t>
  </si>
  <si>
    <t>2</t>
  </si>
  <si>
    <t>KRYCÍ LIST SOUPISU PRACÍ</t>
  </si>
  <si>
    <t>v ---  níže se nacházejí doplnkové a pomocné údaje k sestavám  --- v</t>
  </si>
  <si>
    <t>False</t>
  </si>
  <si>
    <t>KSO:</t>
  </si>
  <si>
    <t/>
  </si>
  <si>
    <t>CC-CZ:</t>
  </si>
  <si>
    <t>Místo:</t>
  </si>
  <si>
    <t>Zadavatel:</t>
  </si>
  <si>
    <t>IČ:</t>
  </si>
  <si>
    <t xml:space="preserve"> Vršanská uhelná a.s.</t>
  </si>
  <si>
    <t>DIČ:</t>
  </si>
  <si>
    <t>Zhotovitel:</t>
  </si>
  <si>
    <t>MultiTechnik Divize II s.r.o. Chomutov</t>
  </si>
  <si>
    <t>Zpracovatel:</t>
  </si>
  <si>
    <t>75900513</t>
  </si>
  <si>
    <t>Ing. Kateřina Tumpachová</t>
  </si>
  <si>
    <t>CZ7556082479</t>
  </si>
  <si>
    <t>Poznámka:</t>
  </si>
  <si>
    <t>Cena bez DPH</t>
  </si>
  <si>
    <t>Základ daně</t>
  </si>
  <si>
    <t>Sazba daně</t>
  </si>
  <si>
    <t>Výše daně</t>
  </si>
  <si>
    <t>základní</t>
  </si>
  <si>
    <t>snížená</t>
  </si>
  <si>
    <t>zákl. přenesená</t>
  </si>
  <si>
    <t>sníž. přenesená</t>
  </si>
  <si>
    <t>nulová</t>
  </si>
  <si>
    <t>Cena s DPH</t>
  </si>
  <si>
    <t>v</t>
  </si>
  <si>
    <t>REKAPITULACE ČLENĚNÍ SOUPISU PRACÍ</t>
  </si>
  <si>
    <t>Kód dílu - Popis</t>
  </si>
  <si>
    <t>Cena celkem [CZK]</t>
  </si>
  <si>
    <t>Náklady stavby celkem</t>
  </si>
  <si>
    <t>-1</t>
  </si>
  <si>
    <t>HSV - Práce a dodávky HSV</t>
  </si>
  <si>
    <t xml:space="preserve">    1 - Zemní práce</t>
  </si>
  <si>
    <t xml:space="preserve">    2 - Zakládání</t>
  </si>
  <si>
    <t xml:space="preserve">    5 - Komunikace pozemní</t>
  </si>
  <si>
    <t xml:space="preserve">    997 - Přesun sutě</t>
  </si>
  <si>
    <t xml:space="preserve">    998 - Přesun hmot</t>
  </si>
  <si>
    <t>SOUPIS PRACÍ</t>
  </si>
  <si>
    <t>PČ</t>
  </si>
  <si>
    <t>Typ</t>
  </si>
  <si>
    <t>Kód</t>
  </si>
  <si>
    <t>MJ</t>
  </si>
  <si>
    <t>Množství</t>
  </si>
  <si>
    <t>J.cena [CZK]</t>
  </si>
  <si>
    <t>Cenová soustava</t>
  </si>
  <si>
    <t>J. Nh [h]</t>
  </si>
  <si>
    <t>Nh celkem [h]</t>
  </si>
  <si>
    <t>J. hmotnost [t]</t>
  </si>
  <si>
    <t>Hmotnost celkem [t]</t>
  </si>
  <si>
    <t>J. suť [t]</t>
  </si>
  <si>
    <t>Suť Celkem [t]</t>
  </si>
  <si>
    <t>Náklady soupisu celkem</t>
  </si>
  <si>
    <t>Práce a dodávky HSV</t>
  </si>
  <si>
    <t>0</t>
  </si>
  <si>
    <t>ROZPOCET</t>
  </si>
  <si>
    <t>Zemní práce</t>
  </si>
  <si>
    <t>K</t>
  </si>
  <si>
    <t>m2</t>
  </si>
  <si>
    <t>CS ÚRS 2020 02</t>
  </si>
  <si>
    <t>4</t>
  </si>
  <si>
    <t>PSC</t>
  </si>
  <si>
    <t>VV</t>
  </si>
  <si>
    <t>True</t>
  </si>
  <si>
    <t>m3</t>
  </si>
  <si>
    <t>5</t>
  </si>
  <si>
    <t xml:space="preserve">Poznámka k souboru cen:_x000D_
1. V cenách jsou započteny i náklady na přehození výkopku na přilehlém terénu na vzdálenost do 3 m od podélné osy rýhy nebo naložení na dopravní prostředek._x000D_
</t>
  </si>
  <si>
    <t>6</t>
  </si>
  <si>
    <t>7</t>
  </si>
  <si>
    <t>8</t>
  </si>
  <si>
    <t>162551108</t>
  </si>
  <si>
    <t>Vodorovné přemístění výkopku nebo sypaniny po suchu na obvyklém dopravním prostředku, bez naložení výkopku, avšak se složením bez rozhrnutí z horniny třídy těžitelnosti I skupiny 1 až 3 na vzdálenost přes 2 500 do 3 000 m</t>
  </si>
  <si>
    <t xml:space="preserve">Poznámka k souboru cen:_x000D_
1. Přemísťuje-li se výkopek z dočasných skládek vzdálených do 50 m, neoceňuje se nakládání výkopku, i když se provádí. Toto ustanovení neplatí, vylučuje-li projekt použití dozeru._x000D_
2. Ceny nelze použít, předepisuje-li projekt přemístit výkopek na místo nepřístupné obvyklým dopravním prostředkům; toto přemístění se oceňuje individuálně._x000D_
</t>
  </si>
  <si>
    <t>9</t>
  </si>
  <si>
    <t>167151111</t>
  </si>
  <si>
    <t>Nakládání, skládání a překládání neulehlého výkopku nebo sypaniny strojně nakládání, množství přes 100 m3, z hornin třídy těžitelnosti I, skupiny 1 až 3</t>
  </si>
  <si>
    <t xml:space="preserve">Poznámka k souboru cen:_x000D_
1. Ceny -1131 až -1133 jsou určeny pro nakládání, překládání a vykládání na vzdálenost_x000D_
a) do 20 m vodorovně; vodorovná vzdálenost se měří od těžnice lodi k těžnici druhé lodi, nebo k těžišti hromady na břehu nebo k těžišti dopravního prostředku na suchu,_x000D_
b) do 4 m svisle; svislá vzdálenost se měří od pracovní hladiny vody k úrovni srovna- ného terénu v místě hromady nebo v místě dopravní plochy pro dopravní prostředek na suchu. Uvedenou svislou vzdálenost 4 m lze zvětšit, a to nejvýše do 6 m, jestliže je vodorovná vzdálenost uvedená v bodu a) kratší než 20 m nejméně o trojnásobek zvětšení výšky přes 4 m._x000D_
2. Množství měrných jednotek se určí v rostlém stavu horniny._x000D_
</t>
  </si>
  <si>
    <t>10</t>
  </si>
  <si>
    <t>171251201</t>
  </si>
  <si>
    <t>Uložení sypaniny na skládky nebo meziskládky bez hutnění s upravením uložené sypaniny do předepsaného tvaru</t>
  </si>
  <si>
    <t xml:space="preserve">Poznámka k souboru cen:_x000D_
1. Cena je určena i pro:_x000D_
a) zasypání koryt vodotečí a prohlubní v terénu bez předepsaného zhutnění sypaniny,_x000D_
b) uložení výkopku pod vodou do prohlubní ve dně vodotečí nebo nádrží._x000D_
2. Cenu nelze použít pro uložení výkopku nebo ornice na trvalé skládky s předepsaným zhutněním; toto uložení výkopku se oceňuje cenami souboru cen 171 . . Uložení sypaniny do násypů._x000D_
3. V ceně jsou započteny i náklady na rozprostření sypaniny ve vrstvách s hrubým urovnáním na skládce._x000D_
4. V ceně nejsou započteny náklady na získání skládek ani na poplatky za skládku._x000D_
5. Množství jednotek uložení výkopku (sypaniny) se určí v m3 uloženého výkopku (sypaniny), v rostlém stavu zpravidla ve výkopišti._x000D_
</t>
  </si>
  <si>
    <t>Součet</t>
  </si>
  <si>
    <t>174151101</t>
  </si>
  <si>
    <t>Zásyp sypaninou z jakékoliv horniny strojně s uložením výkopku ve vrstvách se zhutněním jam, šachet, rýh nebo kolem objektů v těchto vykopávkách</t>
  </si>
  <si>
    <t xml:space="preserve">Poznámka k souboru cen:_x000D_
1. Ceny nelze použít pro zásyp rýh pro drenážní trativody pro lesnicko-technické meliorace a zemědělské. Zásyp těchto rýh se oceňuje cenami souboru cen 174 Zásyp rýh pro drény._x000D_
2. V cenách je započteno přemístění sypaniny ze vzdálenosti 10 m od kraje výkopu nebo zasypávaného prostoru, měřeno k těžišti skládky._x000D_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._x000D_
4. Odklizení zbylého výkopku po provedení zásypu zářezů se šikmými stěnami pro podzemní vedení nebo zásypu jam a rýh pro podzemní vedení se oceňuje cenami souboru cen 167 Nakládání výkopku nebo sypaniny a 162 Vodorovné přemístění výkopku._x000D_
5. Rozprostření zbylého výkopku podél výkopu a nad výkopem po provedení zásypů zářezů se šikmými stěnami pro podzemní vedení nebo zásypu jam a rýh pro podzemní vedení se oceňuje cenami souborů cen 171 Uložení sypaniny do násypů._x000D_
6. V cenách nejsou zahrnuty náklady na prohození sypaniny, tyto náklady se oceňují cenou 17411-1109 Příplatek za prohození sypaniny._x000D_
</t>
  </si>
  <si>
    <t>Zakládání</t>
  </si>
  <si>
    <t>12</t>
  </si>
  <si>
    <t>226212513</t>
  </si>
  <si>
    <t>Velkoprofilové vrty náběrovým vrtáním svislé zapažené ocelovými pažnicemi průměru přes 650 do 850 mm, v hl od 0 do 5 m v hornině tř. III</t>
  </si>
  <si>
    <t>1746227980</t>
  </si>
  <si>
    <t>P1-10</t>
  </si>
  <si>
    <t>13</t>
  </si>
  <si>
    <t>14</t>
  </si>
  <si>
    <t>227211114</t>
  </si>
  <si>
    <t>Odpažení velkoprofilových vrtů průměru přes 650 do 850 mm</t>
  </si>
  <si>
    <t>1543133417</t>
  </si>
  <si>
    <t>15</t>
  </si>
  <si>
    <t>231212113</t>
  </si>
  <si>
    <t>Zřízení výplně pilot zapažených s vytažením pažnic z vrtu svislých z betonu železového, v hl od 0 do 10 m, při průměru piloty přes 650 do 1250 mm</t>
  </si>
  <si>
    <t>-1619570867</t>
  </si>
  <si>
    <t xml:space="preserve">Poznámka k souboru cen:_x000D_
1. V cenách jsou započteny i náklady na vytažení pažnic._x000D_
2. Ceny neobsahují náklady na dodání výplně, tyto se oceňují podle ustanovení poznámky 1. a 3. souboru cen 231 1 . - Zřízení výplně pilot bez vytažení pažnic._x000D_
3. Množství měrných jednotek se u dodávky určuje v m3 objemu výplně piloty._x000D_
4. Pokud je výplň dodávána přímo na místo zabudování nebo do prostoru technologické manipulace, její hmotnost se nezapočítává do přesunu hmot._x000D_
5. V cenách nejsou započteny náklady na provedení vrtu._x000D_
</t>
  </si>
  <si>
    <t>16</t>
  </si>
  <si>
    <t>M</t>
  </si>
  <si>
    <t>58933332</t>
  </si>
  <si>
    <t>beton C 30/37 XF3 kamenivo frakce 0/16</t>
  </si>
  <si>
    <t>244958238</t>
  </si>
  <si>
    <t>2,01*10</t>
  </si>
  <si>
    <t>17</t>
  </si>
  <si>
    <t>231611114</t>
  </si>
  <si>
    <t>Výztuž pilot betonovaných do země z oceli 10 505 (R)</t>
  </si>
  <si>
    <t>t</t>
  </si>
  <si>
    <t>2043910490</t>
  </si>
  <si>
    <t xml:space="preserve">Poznámka k souboru cen:_x000D_
1. Ceny lze použít i pro zřízení armokošů._x000D_
2. V cenách nejsou započteny náklady na uložení výztuže a nastavení armokošů; tyto náklady jsou započteny v cenách souboru cen 231 . . - Zřízení výplně pilot z betonu železového, části A01 Zvláštní zakládání objektů._x000D_
</t>
  </si>
  <si>
    <t>10*0,1755</t>
  </si>
  <si>
    <t>18</t>
  </si>
  <si>
    <t>239111113</t>
  </si>
  <si>
    <t>Odbourání vrchní znehodnocené části výplně betonových pilot při průměru piloty přes 650 do 1250 mm</t>
  </si>
  <si>
    <t>76581728</t>
  </si>
  <si>
    <t xml:space="preserve">Poznámka k souboru cen:_x000D_
1. Množství měrných jednotek se určuje v m délky odbourávané výplně piloty._x000D_
</t>
  </si>
  <si>
    <t>1,0*20</t>
  </si>
  <si>
    <t>19</t>
  </si>
  <si>
    <t>271532213</t>
  </si>
  <si>
    <t>Podsyp pod základové konstrukce se zhutněním a urovnáním povrchu z kameniva hrubého, frakce 8 - 16 mm</t>
  </si>
  <si>
    <t>1388570060</t>
  </si>
  <si>
    <t xml:space="preserve">Poznámka k souboru cen:_x000D_
1. Ceny slouží pro ocenění násypů pod základové konstrukce tloušťky vrstvy do 300 mm._x000D_
2. Násypy s tloušťkou vrstvy přesahující 300 mm se ocení cenami souboru cen 213 31-…. Polštáře zhutněné pod základy v katalogu 800-2 Zvláštní zakládání objektů._x000D_
</t>
  </si>
  <si>
    <t>podklad - opěrné stěny</t>
  </si>
  <si>
    <t>0,6*4</t>
  </si>
  <si>
    <t>20</t>
  </si>
  <si>
    <t>275322611</t>
  </si>
  <si>
    <t>Základy z betonu železového (bez výztuže) patky z betonu se zvýšenými nároky na prostředí tř. C 30/37</t>
  </si>
  <si>
    <t>-1474658685</t>
  </si>
  <si>
    <t xml:space="preserve">Poznámka k souboru cen:_x000D_
1. V ceně příplatku -5911 jsou započteny náklady na technologické opatření a na ztíženou betonáž pod hladinou pažící bentonitové suspenze a na průběžné odčerpání suspenze s přepouštěním na určené místo do 20 m, popř. do vany nebo do kalové cisterny k odvozu. Odvoz se oceňuje cenami katalogu 800-2 Zvláštní zakládání objektů._x000D_
2. Hloubení s použitím bentonitové suspenze se oceňuje katalogem 800-1 Zemní práce. Bednění se neoceňuje._x000D_
3. V cenách nejsou započteny náklady na výztuž, tyto se oceňují cenami souboru cen 27* 36-.... Výztuž základů._x000D_
4. V cenách z betonu pro konstrukce bílých van 27. 32-3 nejsou započteny náklady na těsnění dilatačních a pracovních spar, tyto se oceňují cenami souborů cen 953 33 části A08 tohoto katalogu._x000D_
</t>
  </si>
  <si>
    <t>21</t>
  </si>
  <si>
    <t>275351121</t>
  </si>
  <si>
    <t>Bednění základů patek zřízení</t>
  </si>
  <si>
    <t>-528951172</t>
  </si>
  <si>
    <t xml:space="preserve">Poznámka k souboru cen:_x000D_
1. Ceny jsou určeny pro bednění ve volném prostranství, ve volných nebo zapažených jamách, rýhách a šachtách._x000D_
2. Kruhové nebo obloukové bednění poloměru do 1 m se oceňuje individuálně._x000D_
</t>
  </si>
  <si>
    <t>22</t>
  </si>
  <si>
    <t>275351122</t>
  </si>
  <si>
    <t>Bednění základů patek odstranění</t>
  </si>
  <si>
    <t>24082863</t>
  </si>
  <si>
    <t>23</t>
  </si>
  <si>
    <t>275361821</t>
  </si>
  <si>
    <t>Výztuž základů patek z betonářské oceli 10 505 (R)</t>
  </si>
  <si>
    <t>-702485199</t>
  </si>
  <si>
    <t xml:space="preserve">Poznámka k souboru cen:_x000D_
1. Ceny platí pro desky rovné, s náběhy, hřibové nebo upnuté do žeber včetně výztuže těchto žeber._x000D_
</t>
  </si>
  <si>
    <t>24</t>
  </si>
  <si>
    <t>25</t>
  </si>
  <si>
    <t>26</t>
  </si>
  <si>
    <t>27</t>
  </si>
  <si>
    <t>28</t>
  </si>
  <si>
    <t>564851111</t>
  </si>
  <si>
    <t>Podklad ze štěrkodrti ŠD s rozprostřením a zhutněním, po zhutnění tl. 150 mm</t>
  </si>
  <si>
    <t>-190941514</t>
  </si>
  <si>
    <t>pilotovací rovina</t>
  </si>
  <si>
    <t>8,7+10*5</t>
  </si>
  <si>
    <t>997</t>
  </si>
  <si>
    <t>Přesun sutě</t>
  </si>
  <si>
    <t>29</t>
  </si>
  <si>
    <t>997002511</t>
  </si>
  <si>
    <t>Vodorovné přemístění suti a vybouraných hmot bez naložení, se složením a hrubým urovnáním na vzdálenost do 1 km</t>
  </si>
  <si>
    <t>-376365119</t>
  </si>
  <si>
    <t xml:space="preserve">Poznámka k souboru cen:_x000D_
1. Cenu nelze použít pro přemístění po železnici, po vodě nebo ručně._x000D_
2. V ceně jsou započteny i náklady na terénní přirážky i na jízdu v nepříznivých poměrech (sklon silnice nebo terénu, povrch dopravní plochy, použití přívěsů apod.)._x000D_
3. Je-li na dopravní dráze nějaká překážka, pro kterou je nutné překládat suť z jednoho dopravního prostředku na jiný, oceňuje se tato lomená doprava suti v každém úseku samostatně._x000D_
</t>
  </si>
  <si>
    <t>30</t>
  </si>
  <si>
    <t>997002519</t>
  </si>
  <si>
    <t>Vodorovné přemístění suti a vybouraných hmot bez naložení, se složením a hrubým urovnáním Příplatek k ceně za každý další i započatý 1 km přes 1 km</t>
  </si>
  <si>
    <t>1246422800</t>
  </si>
  <si>
    <t>33,98*19 'Přepočtené koeficientem množství</t>
  </si>
  <si>
    <t>31</t>
  </si>
  <si>
    <t>997002611</t>
  </si>
  <si>
    <t>Nakládání suti a vybouraných hmot na dopravní prostředek pro vodorovné přemístění</t>
  </si>
  <si>
    <t>1863265147</t>
  </si>
  <si>
    <t xml:space="preserve">Poznámka k souboru cen:_x000D_
1. Cena platí i pro překládání při lomené dopravě._x000D_
2. Cenu nelze použít při dopravě po železnici, po vodě nebo ručně._x000D_
</t>
  </si>
  <si>
    <t>998</t>
  </si>
  <si>
    <t>Přesun hmot</t>
  </si>
  <si>
    <t>32</t>
  </si>
  <si>
    <t>998001011</t>
  </si>
  <si>
    <t>Přesun hmot pro piloty nebo podzemní stěny betonované na místě</t>
  </si>
  <si>
    <t>-1625697407</t>
  </si>
  <si>
    <t xml:space="preserve">Poznámka k souboru cen:_x000D_
1. Přesunu hmot lze použít bez omezení největší dopravní vzdálenosti._x000D_
2. Ceny přesunu hmot - 1011 jsou určeny i pro výplně z kameniva._x000D_
</t>
  </si>
  <si>
    <t>{9b02d91f-a46a-4bfb-a7bb-ff4dbf467d82}</t>
  </si>
  <si>
    <t xml:space="preserve">    4 - Vodorovné konstrukce</t>
  </si>
  <si>
    <t xml:space="preserve">    9 - Ostatní konstrukce a práce, bourání</t>
  </si>
  <si>
    <t>113106241</t>
  </si>
  <si>
    <t>Rozebrání dlažeb a dílců vozovek a ploch s přemístěním hmot na skládku na vzdálenost do 3 m nebo s naložením na dopravní prostředek, s jakoukoliv výplní spár strojně plochy jednotlivě přes 200 m2 ze silničních dílců jakýchkoliv rozměrů, s ložem z kameniva nebo živice se spárami zalitými živicí</t>
  </si>
  <si>
    <t>2001544509</t>
  </si>
  <si>
    <t xml:space="preserve">Poznámka k souboru cen:_x000D_
1. Ceny jsou určeny pro rozebrání dlažeb a dílců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</si>
  <si>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Vodorovné konstrukce</t>
  </si>
  <si>
    <t>propustky</t>
  </si>
  <si>
    <t>997221571</t>
  </si>
  <si>
    <t>Vodorovná doprava vybouraných hmot bez naložení, ale se složením a s hrubým urovnáním na vzdálenost do 1 km</t>
  </si>
  <si>
    <t>1958406209</t>
  </si>
  <si>
    <t xml:space="preserve">Poznámka k souboru cen:_x000D_
1. Ceny nelze použít pro vodorovnou dopravu vybouraných hmot po železnici, po vodě nebo neobvyklými dopravními prostředky._x000D_
2. Je-li na dopravní dráze pro vodorovnou dopravu vybouraných hmot překážka, pro kterou je nutno vybourané hmoty překládat z jednoho dopravního prostředku na druhý, oceňuje se tato doprava v každém úseku samostatně._x000D_
</t>
  </si>
  <si>
    <t>997221579</t>
  </si>
  <si>
    <t>Vodorovná doprava vybouraných hmot bez naložení, ale se složením a s hrubým urovnáním na vzdálenost Příplatek k ceně za každý další i započatý 1 km přes 1 km</t>
  </si>
  <si>
    <t>-437428359</t>
  </si>
  <si>
    <t>344,405*19 'Přepočtené koeficientem množství</t>
  </si>
  <si>
    <t>997221612</t>
  </si>
  <si>
    <t>Nakládání na dopravní prostředky pro vodorovnou dopravu vybouraných hmot</t>
  </si>
  <si>
    <t>1962287603</t>
  </si>
  <si>
    <t xml:space="preserve">Poznámka k souboru cen:_x000D_
1. Ceny lze použít i pro překládání při lomené dopravě._x000D_
2. Ceny nelze použít při dopravě po železnici, po vodě nebo neobvyklými dopravními prostředky._x000D_
</t>
  </si>
  <si>
    <t>{817aff2f-b0e6-4a4d-ba67-a46d18d7a816}</t>
  </si>
  <si>
    <t xml:space="preserve">    8 - Trubní vedení</t>
  </si>
  <si>
    <t>PSV - Práce a dodávky PSV</t>
  </si>
  <si>
    <t xml:space="preserve">    722 - Zdravotechnika - vnitřní vodovod</t>
  </si>
  <si>
    <t>132254104</t>
  </si>
  <si>
    <t>Hloubení zapažených rýh šířky do 800 mm strojně s urovnáním dna do předepsaného profilu a spádu v hornině třídy těžitelnosti I skupiny 3 přes 100 m3</t>
  </si>
  <si>
    <t>-1747512689</t>
  </si>
  <si>
    <t>151101101</t>
  </si>
  <si>
    <t>Zřízení pažení a rozepření stěn rýh pro podzemní vedení příložné pro jakoukoliv mezerovitost, hloubky do 2 m</t>
  </si>
  <si>
    <t>1969851948</t>
  </si>
  <si>
    <t xml:space="preserve">Poznámka k souboru cen:_x000D_
1. Ceny jsou určeny pro roubení a rozepření stěn i jiných výkopů se svislými stěnami, pokud jsou tyto výkopy pro podzemní vedení rozměru do 1 250 mm._x000D_
2. Plocha mezer mezi pažinami příložného pažení se od plochy příložného pažení neodečítá; nezapažené plochy u pažení zátažného nebo hnaného se od plochy pažení odečítají._x000D_
3. Předepisuje-li projekt:_x000D_
a) ponechat pažení ve výkopu, oceňuje se toto pažení cenami souboru cen 151 . 0-19 Pažení stěn s ponecháním a rozepření stěn cenami souboru cen 151 . 0-13 Zřízení rozepření zapažených stěn výkopů,_x000D_
b) vzepření stěn, oceňuje se toto odstranění pažení stěn výkopu cenami souboru cen 151 . 0-12 Pažení stěn a vzepření stěn cenami souboru cen 151 . 0-14 odstranění vzepření stěn,_x000D_
c) kotvení stěn, toto se oceňuje příslušnými cenami katalogu 800-2 Zvláštní zakládání objektů._x000D_
</t>
  </si>
  <si>
    <t>151101111</t>
  </si>
  <si>
    <t>Odstranění pažení a rozepření stěn rýh pro podzemní vedení s uložením materiálu na vzdálenost do 3 m od kraje výkopu příložné, hloubky do 2 m</t>
  </si>
  <si>
    <t>918493091</t>
  </si>
  <si>
    <t>-1962835842</t>
  </si>
  <si>
    <t>-583701968</t>
  </si>
  <si>
    <t>527384023</t>
  </si>
  <si>
    <t>1870536274</t>
  </si>
  <si>
    <t>175151101</t>
  </si>
  <si>
    <t>Obsypání potrubí strojně sypaninou z vhodných třídy těžitelnosti I a II, skupiny 1 až 4 nebo materiálem připraveným podél výkopu ve vzdálenosti do 3 m od jeho kraje, pro jakoukoliv hloubku výkopu a míru zhutnění bez prohození sypaniny</t>
  </si>
  <si>
    <t>-1069166590</t>
  </si>
  <si>
    <t xml:space="preserve">Poznámka k souboru cen:_x000D_
1. Objem obsypu na 1 m délky potrubí se rovná šířce dna výkopu násobené součtem vnějšího průměru potrubí příp. i s obalem a projektované tloušťky obsypu nad, případně i pod potrubím. Pro odečítání objemu potrubí se započítávají všechny vestavěné konstrukce nebo uložené vedení i s jejich obklady a podklady (tento objem se nazývá objemem horniny vytlačené konstrukcí)._x000D_
2. Míru zhutnění předepisuje projekt._x000D_
3. V cenách nejsou zahrnuty náklady na nakupovanou sypaninu. Tato se oceňuje ve specifikaci._x000D_
4. V cenách nejsou zahrnuty náklady na prohození sypaniny, tyto náklady se oceňují položkou 17511-1109 Příplatek za prohození sypaniny._x000D_
</t>
  </si>
  <si>
    <t>58331200</t>
  </si>
  <si>
    <t>štěrkopísek netříděný zásypový</t>
  </si>
  <si>
    <t>-395146006</t>
  </si>
  <si>
    <t>451573111</t>
  </si>
  <si>
    <t>Lože pod potrubí, stoky a drobné objekty v otevřeném výkopu z písku a štěrkopísku do 63 mm</t>
  </si>
  <si>
    <t>-1349404899</t>
  </si>
  <si>
    <t xml:space="preserve">Poznámka k souboru cen:_x000D_
1. Ceny -1111 a -1192 lze použít i pro zřízení sběrných vrstev nad drenážními trubkami._x000D_
2. V cenách -5111 a -1192 jsou započteny i náklady na prohození výkopku získaného při zemních pracích._x000D_
</t>
  </si>
  <si>
    <t>452321161</t>
  </si>
  <si>
    <t>Podkladní a zajišťovací konstrukce z betonu železového v otevřeném výkopu desky pod potrubí, stoky a drobné objekty z betonu tř. C 25/30</t>
  </si>
  <si>
    <t>-549548931</t>
  </si>
  <si>
    <t xml:space="preserve">Poznámka k souboru cen:_x000D_
1. Ceny -1121 až -1191 a -1192 lze použít i pro ochrannou vrstvu pod železobetonové konstrukce._x000D_
2. Ceny -2121 až -2191 a -2192 jsou určeny pro jakékoliv úkosy sedel._x000D_
</t>
  </si>
  <si>
    <t>2,7*1,7*0,2</t>
  </si>
  <si>
    <t>452351101</t>
  </si>
  <si>
    <t>Bednění podkladních a zajišťovacích konstrukcí v otevřeném výkopu desek nebo sedlových loží pod potrubí, stoky a drobné objekty</t>
  </si>
  <si>
    <t>407831378</t>
  </si>
  <si>
    <t>0,2*(2,7*2+1,7*2)</t>
  </si>
  <si>
    <t>Trubní vedení</t>
  </si>
  <si>
    <t>857244122</t>
  </si>
  <si>
    <t>Montáž litinových tvarovek na potrubí litinovém tlakovém odbočných na potrubí z trub přírubových v otevřeném výkopu, kanálu nebo v šachtě DN 80</t>
  </si>
  <si>
    <t>1088860701</t>
  </si>
  <si>
    <t xml:space="preserve">Poznámka k souboru cen:_x000D_
1. V cenách souboru cen nejsou započteny náklady na:_x000D_
a) dodání tvarovek; tyto se oceňují ve specifikaci,_x000D_
b) podkladní konstrukci ze štěrkopísku - podkladní vrstva ze štěrkopísku se oceňuje cenou 564 28-111 Podklad ze štěrkopísku._x000D_
2. V cenách 857 ..-1141, -1151, -3141 a -3151 nejsou započteny náklady nadodání těsnících nebo zámkových kroužků; tyto se oceňují ve specifikaci._x000D_
</t>
  </si>
  <si>
    <t>55259811</t>
  </si>
  <si>
    <t>přechod přírubový (FFR) tvárná litina DN 80/50 dl 200mm</t>
  </si>
  <si>
    <t>556782002</t>
  </si>
  <si>
    <t>HWL.40005006316</t>
  </si>
  <si>
    <t>PŘÍRUBA S2000 50/63</t>
  </si>
  <si>
    <t>30319900</t>
  </si>
  <si>
    <t>HWL.40008009016</t>
  </si>
  <si>
    <t>PŘÍRUBA S2000 80/90</t>
  </si>
  <si>
    <t>-1753733503</t>
  </si>
  <si>
    <t>8700R8</t>
  </si>
  <si>
    <t>NAPOJENÍ DO SKŘÍNĚ NA SLOUPU</t>
  </si>
  <si>
    <t>-281006858</t>
  </si>
  <si>
    <t>87100R</t>
  </si>
  <si>
    <t>1417249336</t>
  </si>
  <si>
    <t>87100R2</t>
  </si>
  <si>
    <t xml:space="preserve">D+M TĚSNICÍ SMRŠŤOVACÍ MANŽETY </t>
  </si>
  <si>
    <t>-1308413665</t>
  </si>
  <si>
    <t>12+42</t>
  </si>
  <si>
    <t>87100R3</t>
  </si>
  <si>
    <t>BUTYLENOVÁ TĚSNICÍ PÁSKA</t>
  </si>
  <si>
    <t>-291622890</t>
  </si>
  <si>
    <t>87100R4</t>
  </si>
  <si>
    <t xml:space="preserve">D+M TOPNÝ KABEL </t>
  </si>
  <si>
    <t>1786730216</t>
  </si>
  <si>
    <t>8,0*12</t>
  </si>
  <si>
    <t>87100R5</t>
  </si>
  <si>
    <t>488700359</t>
  </si>
  <si>
    <t>87100R7</t>
  </si>
  <si>
    <t>POTRUBÍ NEREZ VLNOVEC DN20</t>
  </si>
  <si>
    <t>593319167</t>
  </si>
  <si>
    <t>8710R6</t>
  </si>
  <si>
    <t>PŘÍPOJKA PŘECHOD PE25 – NEREZ VLNOVEC DN20</t>
  </si>
  <si>
    <t>1231455276</t>
  </si>
  <si>
    <t>871161211</t>
  </si>
  <si>
    <t>Montáž vodovodního potrubí z plastů v otevřeném výkopu z polyetylenu PE 100 svařovaných elektrotvarovkou SDR 11/PN16 D 32 x 3,0 mm</t>
  </si>
  <si>
    <t>-1676516775</t>
  </si>
  <si>
    <t xml:space="preserve">Poznámka k souboru cen:_x000D_
1. V cenách potrubí nejsou započteny náklady na:_x000D_
a) dodání potrubí; potrubí se oceňuje ve specifikaci; ztratné lze dohodnout u trub polyetylénových ve výši 1,5 %; u trub z tvrdého PVC ve výši 3 %,_x000D_
b) dodání tvarovek; tvarovky se oceňují ve specifikaci._x000D_
2. Ceny -1211 jsou určeny i pro plošné kolektory primárních okruhů tepelných čerpadel._x000D_
</t>
  </si>
  <si>
    <t>28613651</t>
  </si>
  <si>
    <t>potrubí vodovodní LDPE (rPE) D 25x2,3mm</t>
  </si>
  <si>
    <t>464277574</t>
  </si>
  <si>
    <t>16*1,015 'Přepočtené koeficientem množství</t>
  </si>
  <si>
    <t>871211211</t>
  </si>
  <si>
    <t>Montáž vodovodního potrubí z plastů v otevřeném výkopu z polyetylenu PE 100 svařovaných elektrotvarovkou SDR 11/PN16 D 63 x 5,8 mm</t>
  </si>
  <si>
    <t>1300189194</t>
  </si>
  <si>
    <t>28613113</t>
  </si>
  <si>
    <t>potrubí vodovodní PE100 PN 16 SDR11 6m 100m 63x5,8mm</t>
  </si>
  <si>
    <t>813328692</t>
  </si>
  <si>
    <t>871241211</t>
  </si>
  <si>
    <t>Montáž vodovodního potrubí z plastů v otevřeném výkopu z polyetylenu PE 100 svařovaných elektrotvarovkou SDR 11/PN16 D 90 x 8,2 mm</t>
  </si>
  <si>
    <t>-1734016507</t>
  </si>
  <si>
    <t>28613115</t>
  </si>
  <si>
    <t>potrubí vodovodní PE100 PN 16 SDR11 6m 12m 100m 90x8,2mm</t>
  </si>
  <si>
    <t>-767138955</t>
  </si>
  <si>
    <t>407*1,05 'Přepočtené koeficientem množství</t>
  </si>
  <si>
    <t>871251141</t>
  </si>
  <si>
    <t>Montáž vodovodního potrubí z plastů v otevřeném výkopu z polyetylenu PE 100 svařovaných na tupo SDR 11/PN16 D 110 x 10,0 mm</t>
  </si>
  <si>
    <t>-884718987</t>
  </si>
  <si>
    <t>ochranná trubka</t>
  </si>
  <si>
    <t>52+12</t>
  </si>
  <si>
    <t>28613116</t>
  </si>
  <si>
    <t>potrubí vodovodní PE100 PN 16 SDR11 6m 12m 100m 110x10,0mm</t>
  </si>
  <si>
    <t>-924532901</t>
  </si>
  <si>
    <t>64*1,015 'Přepočtené koeficientem množství</t>
  </si>
  <si>
    <t>33</t>
  </si>
  <si>
    <t>877211101</t>
  </si>
  <si>
    <t>Montáž tvarovek na vodovodním plastovém potrubí z polyetylenu PE 100 elektrotvarovek SDR 11/PN16 spojek, oblouků nebo redukcí d 63</t>
  </si>
  <si>
    <t>974975503</t>
  </si>
  <si>
    <t xml:space="preserve">Poznámka k souboru cen:_x000D_
1. V cenách montáže tvarovek nejsou započteny náklady na dodání tvarovek. Tyto náklady se oceňují ve specifikaci._x000D_
</t>
  </si>
  <si>
    <t>34</t>
  </si>
  <si>
    <t>28615972</t>
  </si>
  <si>
    <t>elektrospojka SDR11 PE 100 PN16 D 63mm</t>
  </si>
  <si>
    <t>-937288694</t>
  </si>
  <si>
    <t>35</t>
  </si>
  <si>
    <t>877211113</t>
  </si>
  <si>
    <t>Montáž tvarovek na vodovodním plastovém potrubí z polyetylenu PE 100 elektrotvarovek SDR 11/PN16 T-kusů d 63</t>
  </si>
  <si>
    <t>1513094837</t>
  </si>
  <si>
    <t>36</t>
  </si>
  <si>
    <t>28614958R</t>
  </si>
  <si>
    <t>elektrotvarovka T-kus  PE 100 PN16 D 63/25mm</t>
  </si>
  <si>
    <t>-627169514</t>
  </si>
  <si>
    <t>37</t>
  </si>
  <si>
    <t>877241101</t>
  </si>
  <si>
    <t>Montáž tvarovek na vodovodním plastovém potrubí z polyetylenu PE 100 elektrotvarovek SDR 11/PN16 spojek, oblouků nebo redukcí d 90</t>
  </si>
  <si>
    <t>1734235261</t>
  </si>
  <si>
    <t>38</t>
  </si>
  <si>
    <t>28615974</t>
  </si>
  <si>
    <t>elektrospojka SDR11 PE 100 PN16 D 90mm</t>
  </si>
  <si>
    <t>-42287866</t>
  </si>
  <si>
    <t>39</t>
  </si>
  <si>
    <t>-1977455</t>
  </si>
  <si>
    <t>40</t>
  </si>
  <si>
    <t>28614977</t>
  </si>
  <si>
    <t>elektroredukce PE 100 PN16 D 90-63mm</t>
  </si>
  <si>
    <t>-1428117256</t>
  </si>
  <si>
    <t>41</t>
  </si>
  <si>
    <t>877241113</t>
  </si>
  <si>
    <t>Montáž tvarovek na vodovodním plastovém potrubí z polyetylenu PE 100 elektrotvarovek SDR 11/PN16 T-kusů d 90</t>
  </si>
  <si>
    <t>-395118796</t>
  </si>
  <si>
    <t>42</t>
  </si>
  <si>
    <t>28614960R</t>
  </si>
  <si>
    <t>elektrotvarovka T-kus  PE 100 PN16 D 90/25 mm</t>
  </si>
  <si>
    <t>1313629302</t>
  </si>
  <si>
    <t>43</t>
  </si>
  <si>
    <t>891241112</t>
  </si>
  <si>
    <t>Montáž vodovodních armatur na potrubí šoupátek nebo klapek uzavíracích v otevřeném výkopu nebo v šachtách s osazením zemní soupravy (bez poklopů) DN 80</t>
  </si>
  <si>
    <t>572593673</t>
  </si>
  <si>
    <t xml:space="preserve">Poznámka k souboru cen:_x000D_
1. V cenách jsou započteny i náklady:_x000D_
a) u šoupátek ceny -1112 na vytvoření otvorů ve stropech šachet pro prostup zemních souprav šoupátek,_x000D_
b) u hlavních ventilů ceny -3111 na osazení zemních souprav,_x000D_
c) u navrtávacích pasů ceny -9111 na výkop montážních jamek, opravu izolace ocelových trubek a na osazení zemních souprav._x000D_
2. V cenách nejsou započteny náklady na:_x000D_
a) dodání vodoměrů, šoupátek, uzavíracích klapek, ventilů, montážních vložek, kompenzátorů, koncových nebo zpětných klapek, hydrantů, zemních souprav, šoupátkových koleček, šoupátkových a hydrantových klíčů, navrtávacích pasů, tvarovek a kompenzačních nástavců; tyto armatury se oceňují ve specifikaci,_x000D_
b) podkladní bloky pod armatury; bloky se oceňují příslušnými cenami souborů cen 452 2 . - . 1 Podkladní a zajišťovací konstrukce zděné na maltu cementovou, 452 3*- . 1 Podkladní a zajišťovací konstrukce z betonu, 452 35- . 1 Bednění podkladních a zajišťovacích konstrukcí části A 01 tohoto ceníku,_x000D_
c) obsyp odvodňovacího zařízení hydrantů ze štěrku nebo štěrkopísku; obsyp se oceňuje příslušnými cenami souboru cen 451 5 . - . 1 Lože pod potrubí, stoky a drobné objekty části A 01 tohoto katalogu,_x000D_
d) osazení hydrantových, šoupátkových a ventilových poklopů; osazení poklopů se oceňuje příslušnými cenami souboru cen 899 40-11 Osazení poklopů litinových části A 01 tohoto katalogu._x000D_
3. V cenách 891 52-4121 a -5211 nejsou započteny náklady na dodání těsnících pryžových kroužků. Tyto se oceňují ve specifikaci, nejsou-li zahrnuty v ceně trub._x000D_
4. V cenách 891 ..-5313 nejsou započteny náklady na dodání potrubní spojky. Tyto jsou zahrnuty v ceně trub._x000D_
</t>
  </si>
  <si>
    <t>44</t>
  </si>
  <si>
    <t>42221132</t>
  </si>
  <si>
    <t>šoupátko s hrdly voda PN16 DN/D 80/90</t>
  </si>
  <si>
    <t>1886307898</t>
  </si>
  <si>
    <t>45</t>
  </si>
  <si>
    <t>42291073</t>
  </si>
  <si>
    <t>souprava zemní pro šoupátka DN 65-80mm Rd 1,5m</t>
  </si>
  <si>
    <t>-693840207</t>
  </si>
  <si>
    <t>46</t>
  </si>
  <si>
    <t>1565845112</t>
  </si>
  <si>
    <t>47</t>
  </si>
  <si>
    <t>891247111</t>
  </si>
  <si>
    <t>Montáž vodovodních armatur na potrubí hydrantů podzemních (bez osazení poklopů) DN 80</t>
  </si>
  <si>
    <t>-1927618996</t>
  </si>
  <si>
    <t>48</t>
  </si>
  <si>
    <t>42273591</t>
  </si>
  <si>
    <t>hydrant podzemní DN 80 PN 16 jednoduchý uzávěr krycí v 1500mm</t>
  </si>
  <si>
    <t>1728270569</t>
  </si>
  <si>
    <t>49</t>
  </si>
  <si>
    <t>892233122</t>
  </si>
  <si>
    <t>Proplach a dezinfekce vodovodního potrubí DN od 40 do 70</t>
  </si>
  <si>
    <t>1116849225</t>
  </si>
  <si>
    <t xml:space="preserve">Poznámka k souboru cen:_x000D_
1. V cenách jsou započteny náklady na napuštění a vypuštění vody, dodání vody a dezinfekčního prostředku._x000D_
</t>
  </si>
  <si>
    <t>16+465</t>
  </si>
  <si>
    <t>50</t>
  </si>
  <si>
    <t>892241111</t>
  </si>
  <si>
    <t>Tlakové zkoušky vodou na potrubí DN do 80</t>
  </si>
  <si>
    <t>-82760104</t>
  </si>
  <si>
    <t xml:space="preserve">Poznámka k souboru cen:_x000D_
1. Ceny -2111 jsou určeny pro zabezpečení jednoho konce zkoušeného úseku jakéhokoliv druhu potrubí._x000D_
2. V cenách jsou započteny náklady:_x000D_
a) u cen -1111 - na přísun, montáž, demontáž a odsun zkoušecího čerpadla, napuštění tlakovou vodou a dodání vody pro tlakovou zkoušku,_x000D_
b) u cen -2111 - na montáž a demontáž výrobků nebo dílců pro zabezpečení konce zkoušeného úseku potrubí, na montáž a demontáž koncových tvarovek, na montáž zaslepovací příruby, na zaslepení odboček pro hydranty, vzdušníky a jiné armatury a odbočky pro odbočující řady,_x000D_
</t>
  </si>
  <si>
    <t>51</t>
  </si>
  <si>
    <t>892273122</t>
  </si>
  <si>
    <t>Proplach a dezinfekce vodovodního potrubí DN od 80 do 125</t>
  </si>
  <si>
    <t>-486436986</t>
  </si>
  <si>
    <t>52</t>
  </si>
  <si>
    <t>892372111</t>
  </si>
  <si>
    <t>Tlakové zkoušky vodou zabezpečení konců potrubí při tlakových zkouškách DN do 300</t>
  </si>
  <si>
    <t>436263113</t>
  </si>
  <si>
    <t>53</t>
  </si>
  <si>
    <t>893811223R</t>
  </si>
  <si>
    <t xml:space="preserve">Osazení vodoměrné šachty hranaté z PP obetonované </t>
  </si>
  <si>
    <t>1272590302</t>
  </si>
  <si>
    <t xml:space="preserve">Poznámka k souboru cen:_x000D_
1. V cenách jsou započteny i náklady na:_x000D_
a) podkladní desku z betonu prostého tl. 100 mm,_x000D_
b) v cenách -1111 až -1263 je započteno obetonování vodoměrné šachty, z betonu prostého tl. 100 mm_x000D_
2. V cenách nejsou započteny náklady na:_x000D_
a) dodání vodoměrných šachet včetně vík, tyto náklady se oceňují ve specifikaci._x000D_
b) napojení stávajícího vodovodního potrubí se oceňuje cenami souboru 871 . . - . 1 části A 02 tohoto katalogu._x000D_
c) fixování šachty obsypem, který se oceňuje cenami souboru 174 ..-.... Zásyp sypaninou z jakékoliv horniny z jakékoliv horniny katalogu 800-1 Zemní práce, části A 07._x000D_
</t>
  </si>
  <si>
    <t>54</t>
  </si>
  <si>
    <t>562305R</t>
  </si>
  <si>
    <t>šachta vodoměrná hranatá k obetonování 2,4/1,4/1,8 m</t>
  </si>
  <si>
    <t>-1285504098</t>
  </si>
  <si>
    <t>55</t>
  </si>
  <si>
    <t>894302152</t>
  </si>
  <si>
    <t>Ostatní konstrukce na trubním vedení ze železobetonu stěny šachet tloušťky přes 200 mm z betonu se zvýšenými nároky na prostředí tř. C 25/30</t>
  </si>
  <si>
    <t>-266326062</t>
  </si>
  <si>
    <t xml:space="preserve">Poznámka k souboru cen:_x000D_
1. Ceny stropů jsou určeny pro jakékoliv tloušťky a plochy stropů._x000D_
2. V cenách z betonu pro konstrukce bílých van nejsou započteny náklady na těsnění dilatačních a pracovních spar, tyto se oceňují cenami souborů cen 953 33 části A08 katalogu 801-1 budovy a haly - zděné a monolitické._x000D_
</t>
  </si>
  <si>
    <t>0,15*1,8*(1,7*2+2,7*2)</t>
  </si>
  <si>
    <t>56</t>
  </si>
  <si>
    <t>894302193</t>
  </si>
  <si>
    <t>Ostatní konstrukce na trubním vedení ze železobetonu stěny šachet tloušťky přes 200 mm Příplatek k ceně za tloušťku stěny do 200 mm</t>
  </si>
  <si>
    <t>-1937579699</t>
  </si>
  <si>
    <t>57</t>
  </si>
  <si>
    <t>894302252</t>
  </si>
  <si>
    <t>Ostatní konstrukce na trubním vedení ze železobetonu strop šachet vodovodních nebo kanalizačních z betonu se zvýšenými nároky na prostředí tř. C 25/30</t>
  </si>
  <si>
    <t>-827409169</t>
  </si>
  <si>
    <t>0,15*2,7*1,7</t>
  </si>
  <si>
    <t>58</t>
  </si>
  <si>
    <t>894502101</t>
  </si>
  <si>
    <t>Bednění konstrukcí na trubním vedení stěn šachet pravoúhlých nebo čtyř a vícehranných jednostranné</t>
  </si>
  <si>
    <t>1726588601</t>
  </si>
  <si>
    <t>1,8*(1,7*2+2,7*2)*2</t>
  </si>
  <si>
    <t>59</t>
  </si>
  <si>
    <t>894503111</t>
  </si>
  <si>
    <t>Bednění konstrukcí na trubním vedení deskových stropů šachet jakýchkoliv rozměrů</t>
  </si>
  <si>
    <t>1082653212</t>
  </si>
  <si>
    <t>1,4*2,4</t>
  </si>
  <si>
    <t>0,2*(1,7*2+2,7*2)</t>
  </si>
  <si>
    <t>60</t>
  </si>
  <si>
    <t>894608211</t>
  </si>
  <si>
    <t>Výztuž šachet ze svařovaných sítí typu Kari</t>
  </si>
  <si>
    <t>-1608866682</t>
  </si>
  <si>
    <t>61</t>
  </si>
  <si>
    <t>899401113</t>
  </si>
  <si>
    <t>Osazení poklopů litinových hydrantových</t>
  </si>
  <si>
    <t>723065290</t>
  </si>
  <si>
    <t xml:space="preserve">Poznámka k souboru cen:_x000D_
1. V cenách osazení poklopů jsou započteny i náklady na jejich podezdění._x000D_
2. V cenách nejsou započteny náklady na dodání poklopů; tyto se oceňují ve specifikaci. Ztratné se nestanoví._x000D_
</t>
  </si>
  <si>
    <t>62</t>
  </si>
  <si>
    <t>42291452</t>
  </si>
  <si>
    <t>poklop litinový hydrantový DN 80</t>
  </si>
  <si>
    <t>15760716</t>
  </si>
  <si>
    <t>63</t>
  </si>
  <si>
    <t>56230638</t>
  </si>
  <si>
    <t>deska podkladová uličního poklopu plastového hydrantového</t>
  </si>
  <si>
    <t>-1844423338</t>
  </si>
  <si>
    <t>64</t>
  </si>
  <si>
    <t>899721111</t>
  </si>
  <si>
    <t>Signalizační vodič na potrubí DN do 150 mm</t>
  </si>
  <si>
    <t>1216610987</t>
  </si>
  <si>
    <t>65</t>
  </si>
  <si>
    <t>899722113</t>
  </si>
  <si>
    <t>Krytí potrubí z plastů výstražnou fólií z PVC šířky 34 cm</t>
  </si>
  <si>
    <t>2144402071</t>
  </si>
  <si>
    <t>66</t>
  </si>
  <si>
    <t>998276101</t>
  </si>
  <si>
    <t>Přesun hmot pro trubní vedení hloubené z trub z plastických hmot nebo sklolaminátových pro vodovody nebo kanalizace v otevřeném výkopu dopravní vzdálenost do 15 m</t>
  </si>
  <si>
    <t>-537833307</t>
  </si>
  <si>
    <t xml:space="preserve">Poznámka k souboru cen:_x000D_
1. Ceny přesunu hmot nelze užít pro zeminu, sypaniny, štěrkopísek, kamenivo ap. Případná manipulace s tímto materiálem se oceňuje soubory cen 162 ..-.... Vodorovné přemístění výkopku nebo sypaniny katalogu 800-1 Zemní práce._x000D_
</t>
  </si>
  <si>
    <t>Práce a dodávky PSV</t>
  </si>
  <si>
    <t>722</t>
  </si>
  <si>
    <t>Zdravotechnika - vnitřní vodovod</t>
  </si>
  <si>
    <t>67</t>
  </si>
  <si>
    <t>722001</t>
  </si>
  <si>
    <t>Elektrotvarovka koleno – přechod PE 90- ocel 3“, a redukce 3“/2“ OCEL</t>
  </si>
  <si>
    <t>kpl</t>
  </si>
  <si>
    <t>1980452154</t>
  </si>
  <si>
    <t>68</t>
  </si>
  <si>
    <t>722002</t>
  </si>
  <si>
    <t>-2092530404</t>
  </si>
  <si>
    <t>69</t>
  </si>
  <si>
    <t>722003</t>
  </si>
  <si>
    <t>-2070831296</t>
  </si>
  <si>
    <t>70</t>
  </si>
  <si>
    <t>722004</t>
  </si>
  <si>
    <t>872472448</t>
  </si>
  <si>
    <t>71</t>
  </si>
  <si>
    <t>722005</t>
  </si>
  <si>
    <t>1591146004</t>
  </si>
  <si>
    <t>72</t>
  </si>
  <si>
    <t>722130236</t>
  </si>
  <si>
    <t>Potrubí z ocelových trubek pozinkovaných závitových svařovaných běžných DN 50</t>
  </si>
  <si>
    <t>-892540458</t>
  </si>
  <si>
    <t>VŠ</t>
  </si>
  <si>
    <t>73</t>
  </si>
  <si>
    <t>722131916</t>
  </si>
  <si>
    <t>Opravy vodovodního potrubí z ocelových trubek pozinkovaných závitových vsazení odbočky do potrubí DN 50</t>
  </si>
  <si>
    <t>soubor</t>
  </si>
  <si>
    <t>1731152404</t>
  </si>
  <si>
    <t xml:space="preserve">Poznámka k souboru cen:_x000D_
1. Množství zpětné montáže závitového potrubí (ceny -1921 až -1929) se určí podle ustanovení kapitol 351 a 352 Všeobecných podmínek části A 02._x000D_
2. Ceny položek -0991 až -0996, -1942 až -1969 platí i pro opravy vodovodního potrubí z plastových trub._x000D_
</t>
  </si>
  <si>
    <t>74</t>
  </si>
  <si>
    <t>722232048</t>
  </si>
  <si>
    <t>Armatury se dvěma závity kulové kohouty PN 42 do 185 °C přímé vnitřní závit G 2"</t>
  </si>
  <si>
    <t>-910709004</t>
  </si>
  <si>
    <t>75</t>
  </si>
  <si>
    <t>998722201</t>
  </si>
  <si>
    <t>Přesun hmot pro vnitřní vodovod stanovený procentní sazbou (%) z ceny vodorovná dopravní vzdálenost do 50 m v objektech výšky do 6 m</t>
  </si>
  <si>
    <t>334938997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</si>
  <si>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</si>
  <si>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M - Práce a dodávky M</t>
  </si>
  <si>
    <t xml:space="preserve">    21-M - Elektromontáže</t>
  </si>
  <si>
    <t>Práce a dodávky M</t>
  </si>
  <si>
    <t>21-M</t>
  </si>
  <si>
    <t>Elektromontáže</t>
  </si>
  <si>
    <t>{2c256cbf-19a3-41df-832f-e1082da51648}</t>
  </si>
  <si>
    <t>Vršanská uhelná</t>
  </si>
  <si>
    <t>Ing. Ivan Menhard</t>
  </si>
  <si>
    <t xml:space="preserve">    741 - Elektroinstalace - silnoproud</t>
  </si>
  <si>
    <t xml:space="preserve">    46-M - Zemní práce při extr.mont.pracích</t>
  </si>
  <si>
    <t>HZS - Hodinové zúčtovací sazby</t>
  </si>
  <si>
    <t>VRN - Vedlejší rozpočtové náklady</t>
  </si>
  <si>
    <t xml:space="preserve">    VRN1 - Průzkumné, geodetické a projektové práce</t>
  </si>
  <si>
    <t xml:space="preserve">    VRN6 - Územní vlivy</t>
  </si>
  <si>
    <t xml:space="preserve">    VRN7 - Provozní vlivy</t>
  </si>
  <si>
    <t>741</t>
  </si>
  <si>
    <t>Elektroinstalace - silnoproud</t>
  </si>
  <si>
    <t>741122611</t>
  </si>
  <si>
    <t>Montáž kabelů měděných bez ukončení uložených pevně plných kulatých nebo bezhalogenových (např. CYKY) počtu a průřezu žil 3x1,5 až 6 mm2</t>
  </si>
  <si>
    <t>-1679135764</t>
  </si>
  <si>
    <t>10*13</t>
  </si>
  <si>
    <t>34111030</t>
  </si>
  <si>
    <t xml:space="preserve">kabel silový s Cu jádrem 1kV 3x1,5mm2 (CYKY)_x000D_
kabel pro venkovní použití, UV stabilní plášť_x000D_
</t>
  </si>
  <si>
    <t>1570564293</t>
  </si>
  <si>
    <t>P</t>
  </si>
  <si>
    <t>Poznámka k položce:_x000D_
kabel z rozváděče na sloupu ke svítidlu.</t>
  </si>
  <si>
    <t>130*1,1 'Přepočtené koeficientem množství</t>
  </si>
  <si>
    <t>1154626</t>
  </si>
  <si>
    <t>materiály online</t>
  </si>
  <si>
    <t>-341025095</t>
  </si>
  <si>
    <t>Poznámka k položce:_x000D_
pro uchycení kabelů na drátěný žlab_x000D_
drátěný žlab je souučástí konstrukce stožáru</t>
  </si>
  <si>
    <t>741130001</t>
  </si>
  <si>
    <t>Ukončení vodičů izolovaných s označením a zapojením v rozváděči nebo na přístroji, průřezu žíly do 2,5 mm2</t>
  </si>
  <si>
    <t>-427210351</t>
  </si>
  <si>
    <t>6*10</t>
  </si>
  <si>
    <t>741130006</t>
  </si>
  <si>
    <t>Ukončení vodičů izolovaných s označením a zapojením v rozváděči nebo na přístroji, průřezu žíly do 16 mm2</t>
  </si>
  <si>
    <t>-762988635</t>
  </si>
  <si>
    <t>8*10</t>
  </si>
  <si>
    <t>741132425</t>
  </si>
  <si>
    <t>Ukončení kabelů nebo vodičů koncovkou nebo s vývodkou přírubovou jednocestnou, kabelů nebo vodičů celoplastových, počtu a průřezu žil 4x25 mm2</t>
  </si>
  <si>
    <t>730457547</t>
  </si>
  <si>
    <t>741320012</t>
  </si>
  <si>
    <t>Montáž pojistek se zapojením vodičů pojistkových částí držadel</t>
  </si>
  <si>
    <t>1001864590</t>
  </si>
  <si>
    <t>8501510020</t>
  </si>
  <si>
    <t>Pojistka trubičková skleněná 6,3 A/250 V</t>
  </si>
  <si>
    <t>-1959299278</t>
  </si>
  <si>
    <t>Poznámka k položce:_x000D_
jistění jednotlivých svítidel</t>
  </si>
  <si>
    <t>741373002</t>
  </si>
  <si>
    <t>Montáž svítidel výbojkových se zapojením vodičů průmyslových nebo venkovních na výložník</t>
  </si>
  <si>
    <t>528589227</t>
  </si>
  <si>
    <t>348svit-A</t>
  </si>
  <si>
    <t>1753295811</t>
  </si>
  <si>
    <t>Poznámka k položce:_x000D_
Korekci světelné křivky pro konkrétní umístění svítidla je nutné objednat u výrobce_x000D_
Jiný typ svítidla musí schválit provozovatel.</t>
  </si>
  <si>
    <t>741375801</t>
  </si>
  <si>
    <t>Demontáž svítidel se zachováním funkčnosti průmyslových výbojkových přisazených 1 zdroj</t>
  </si>
  <si>
    <t>426726830</t>
  </si>
  <si>
    <t>Poznámka k položce:_x000D_
demontovaná svítidla budou předány provozovateli pro další využití</t>
  </si>
  <si>
    <t>741810002</t>
  </si>
  <si>
    <t>Zkoušky a prohlídky elektrických rozvodů a zařízení celková prohlídka a vyhotovení revizní zprávy pro objem montážních prací přes 100 do 500 tis. Kč</t>
  </si>
  <si>
    <t>-1225490779</t>
  </si>
  <si>
    <t xml:space="preserve">Poznámka k souboru cen:_x000D_
1. Ceny -0001 až -0011 jsou určeny pro objem montážních prací včetně všech nákladů._x000D_
</t>
  </si>
  <si>
    <t>210100348</t>
  </si>
  <si>
    <t>Ukončení kabelů nebo vodičů koncovkou popř. vývodkou do 1 kV ucpávkou do 4 žil s jednoduchým nástavcem do P 29</t>
  </si>
  <si>
    <t>933805116</t>
  </si>
  <si>
    <t>1223892</t>
  </si>
  <si>
    <t>VYVODKA UV28-PG29</t>
  </si>
  <si>
    <t>256</t>
  </si>
  <si>
    <t>-1142037586</t>
  </si>
  <si>
    <t>210100349</t>
  </si>
  <si>
    <t>Ukončení kabelů nebo vodičů koncovkou popř. vývodkou do 1 kV ucpávkou do 4 žil s jednoduchým nástavcem do P 13,5</t>
  </si>
  <si>
    <t>-2047949230</t>
  </si>
  <si>
    <t>1152864</t>
  </si>
  <si>
    <t>VYVODKA UV20-PG16</t>
  </si>
  <si>
    <t>-966184041</t>
  </si>
  <si>
    <t>210100602</t>
  </si>
  <si>
    <t>Ukončení kabelů nebo vodičů koncovkou popř. vývodkou do 1 kV přírubovou jednocestnou kabelů nebo vodičů celoplastových počtu a průřezu žil do 4 x 25 mm2</t>
  </si>
  <si>
    <t>1276383001</t>
  </si>
  <si>
    <t>1229533</t>
  </si>
  <si>
    <t>SMRST. ROZDEL. HLAVA EN 4.1 /14413516/</t>
  </si>
  <si>
    <t>-1523330674</t>
  </si>
  <si>
    <t>210204011-D</t>
  </si>
  <si>
    <t>Demontáž stožárů osvětlení, bez zemních prací ocelových samostatně stojících, délky do 12 m</t>
  </si>
  <si>
    <t>-742156768</t>
  </si>
  <si>
    <t>Poznámka k položce:_x000D_
demontované stožáry buduou využity jako druhotná surovina._x000D_
Výnos bude převeden investorovi</t>
  </si>
  <si>
    <t>210204103</t>
  </si>
  <si>
    <t>Montáž výložníků osvětlení jednoramenných sloupových, hmotnosti do 35 kg</t>
  </si>
  <si>
    <t>-1612051142</t>
  </si>
  <si>
    <t>31672002</t>
  </si>
  <si>
    <t>Výložník rovný jednoduchý k osvětlovacím stožárům sadovým vyložení 750mm</t>
  </si>
  <si>
    <t>128</t>
  </si>
  <si>
    <t>-2008762987</t>
  </si>
  <si>
    <t>Poznámka k položce:_x000D_
typový výložník_x000D_
možné otočení výložníku pro manipulaci se světlem</t>
  </si>
  <si>
    <t>14011036</t>
  </si>
  <si>
    <t>trubka ocelová bezešvá hladká jakost 11 353 60,3x4,0mm</t>
  </si>
  <si>
    <t>-678247832</t>
  </si>
  <si>
    <t xml:space="preserve">Poznámka k položce:_x000D_
trubka konstrukčně spojená se stožárem pro osazení výložníku_x000D_
vnitřkem trubky prochází kabel ke svítidlu_x000D_
</t>
  </si>
  <si>
    <t>210204201</t>
  </si>
  <si>
    <t>Montáž elektrovýzbroje stožárů osvětlení 1 okruh</t>
  </si>
  <si>
    <t>1015197604</t>
  </si>
  <si>
    <t>Poznámka k položce:_x000D_
svorkovnice na DIN lištu do rozváděče na stožáru_x000D_
rozváděč na stožáru je součástí technologie zkrápění</t>
  </si>
  <si>
    <t>1225591</t>
  </si>
  <si>
    <t>VYZBROJ STOZAROVA SV-A 6.16.4_x000D_
svorkovnice průběžná s 1x svorkou s trubičkovou pojistkou</t>
  </si>
  <si>
    <t>-1333593487</t>
  </si>
  <si>
    <t>46-M</t>
  </si>
  <si>
    <t>Zemní práce při extr.mont.pracích</t>
  </si>
  <si>
    <t>460520172</t>
  </si>
  <si>
    <t>Montáž trubek ochranných uložených volně do rýhy plastových ohebných, vnitřního průměru přes 32 do 50 mm</t>
  </si>
  <si>
    <t>352721239</t>
  </si>
  <si>
    <t>10*5</t>
  </si>
  <si>
    <t>1003915</t>
  </si>
  <si>
    <t>-1033338874</t>
  </si>
  <si>
    <t>Poznámka k položce:_x000D_
pro vývod kabelu ze země do rozváděče na stožáru_x000D_
pro vedení kabelu na stožáru z drátěného žlabu do trubky</t>
  </si>
  <si>
    <t>Hodinové zúčtovací sazby</t>
  </si>
  <si>
    <t>HZS2222</t>
  </si>
  <si>
    <t>Hodinové zúčtovací sazby profesí PSV provádění stavebních instalací elektrikář odborný</t>
  </si>
  <si>
    <t>512</t>
  </si>
  <si>
    <t>231505757</t>
  </si>
  <si>
    <t>Poznámka k položce:_x000D_
práce a materiál neuvedené v jiných položkách</t>
  </si>
  <si>
    <t>VRN</t>
  </si>
  <si>
    <t>VRN1</t>
  </si>
  <si>
    <t>Průzkumné, geodetické a projektové práce</t>
  </si>
  <si>
    <t>013274000</t>
  </si>
  <si>
    <t>Pasportizace objektu před započetím prací</t>
  </si>
  <si>
    <t>1024</t>
  </si>
  <si>
    <t>437057397</t>
  </si>
  <si>
    <t>013284000</t>
  </si>
  <si>
    <t>Pasportizace objektu po provedení prací</t>
  </si>
  <si>
    <t>-388102316</t>
  </si>
  <si>
    <t>VRN6</t>
  </si>
  <si>
    <t>063303000</t>
  </si>
  <si>
    <t>Práce ve výškách, v hloubkách</t>
  </si>
  <si>
    <t>502075064</t>
  </si>
  <si>
    <t>VRN7</t>
  </si>
  <si>
    <t>075002000</t>
  </si>
  <si>
    <t>Ochranná pásma_x000D_
demontáž stožárů pod vrchním vedením VN</t>
  </si>
  <si>
    <t>-2042067766</t>
  </si>
  <si>
    <t>{b9f8b802-2615-4aad-a230-c3769c631863}</t>
  </si>
  <si>
    <t xml:space="preserve">    43-M - Montáž ocelových konstrukcí</t>
  </si>
  <si>
    <t>43-M</t>
  </si>
  <si>
    <t>Montáž ocelových konstrukcí</t>
  </si>
  <si>
    <t>OC</t>
  </si>
  <si>
    <t>1523164841</t>
  </si>
  <si>
    <t>{ad0921d7-e7fc-4b14-9719-92fa9c9b673e}</t>
  </si>
  <si>
    <t>OST - Ostatní</t>
  </si>
  <si>
    <t>OST</t>
  </si>
  <si>
    <t>Ostatní</t>
  </si>
  <si>
    <t>RMJ</t>
  </si>
  <si>
    <t>RMJ 630 N - rotační mlžné jednotky - viz příloha</t>
  </si>
  <si>
    <t>814209483</t>
  </si>
  <si>
    <t>Komunikace</t>
  </si>
  <si>
    <t>Vodovod</t>
  </si>
  <si>
    <t>Osvětlení</t>
  </si>
  <si>
    <t>RMJ 630 N1</t>
  </si>
  <si>
    <t>trubkové</t>
  </si>
  <si>
    <t>odstrnění travin</t>
  </si>
  <si>
    <t>Výkop</t>
  </si>
  <si>
    <t>vrtání</t>
  </si>
  <si>
    <t>železo</t>
  </si>
  <si>
    <t>beton</t>
  </si>
  <si>
    <t>patky</t>
  </si>
  <si>
    <t>komunikace</t>
  </si>
  <si>
    <t>zemní práce</t>
  </si>
  <si>
    <t>Panely</t>
  </si>
  <si>
    <t>prefabtikáty</t>
  </si>
  <si>
    <t>přesun sutě</t>
  </si>
  <si>
    <t>přesun hmot</t>
  </si>
  <si>
    <t>celkem</t>
  </si>
  <si>
    <t>{4629aaf4-6e86-42dd-ba41-56f9dc7e1c58}</t>
  </si>
  <si>
    <t>VRN - VRN</t>
  </si>
  <si>
    <t xml:space="preserve">    VRN3 - Zařízení staveniště</t>
  </si>
  <si>
    <t xml:space="preserve">    VRN4 - Inženýrská činnost</t>
  </si>
  <si>
    <t>012002000</t>
  </si>
  <si>
    <t>Geodetické práce</t>
  </si>
  <si>
    <t>-150417887</t>
  </si>
  <si>
    <t>013254000</t>
  </si>
  <si>
    <t>Dokumentace skutečného provedení stavby</t>
  </si>
  <si>
    <t>1532081507</t>
  </si>
  <si>
    <t>VRN3</t>
  </si>
  <si>
    <t>030001000</t>
  </si>
  <si>
    <t>-1407530053</t>
  </si>
  <si>
    <t>034503000</t>
  </si>
  <si>
    <t>Informační tabule na staveništi</t>
  </si>
  <si>
    <t>-1175705282</t>
  </si>
  <si>
    <t>VRN4</t>
  </si>
  <si>
    <t>Inženýrská činnost</t>
  </si>
  <si>
    <t>043154000</t>
  </si>
  <si>
    <t>Zkoušky hutnicí</t>
  </si>
  <si>
    <t>-436110690</t>
  </si>
  <si>
    <t>Dozor na stavbě</t>
  </si>
  <si>
    <t>Rozváděče R-TR, R1, R20</t>
  </si>
  <si>
    <t>400*1,05 'Přepočtené koeficientem množství</t>
  </si>
  <si>
    <t>128*2 'Přepočtené koeficientem množství</t>
  </si>
  <si>
    <t>3*10</t>
  </si>
  <si>
    <t>ocelové sloupy</t>
  </si>
  <si>
    <t>1,2*1,2*1,3*10</t>
  </si>
  <si>
    <t>5,0*10</t>
  </si>
  <si>
    <t>PAS</t>
  </si>
  <si>
    <t>Ocelové sloupy</t>
  </si>
  <si>
    <t xml:space="preserve">Základy sloupů </t>
  </si>
  <si>
    <t>01 - základy sloupů</t>
  </si>
  <si>
    <t>02 - komunikace</t>
  </si>
  <si>
    <t>03 - vodovod</t>
  </si>
  <si>
    <t>05 - Osvětlení</t>
  </si>
  <si>
    <t>06 - ocelové sloupy</t>
  </si>
  <si>
    <t>07 - RMJ 630 N1</t>
  </si>
  <si>
    <t>Projektová dokumentace pro výběr zhotovitele</t>
  </si>
  <si>
    <t>Výkaz výměr - přístroje a rozvaděče</t>
  </si>
  <si>
    <t>Fotočidlo, včetně držáku, IP66, venkovní</t>
  </si>
  <si>
    <t>Snímač rychlosti větru</t>
  </si>
  <si>
    <t>součást dodávky sloupu</t>
  </si>
  <si>
    <t>Snímač směru větru</t>
  </si>
  <si>
    <t>Detektor deště</t>
  </si>
  <si>
    <t>Přepěťová ochrana pro komunikační sběrnici</t>
  </si>
  <si>
    <t>pro montáž na DIN lištu</t>
  </si>
  <si>
    <t>Snímač tlaku s proudovým výstupem</t>
  </si>
  <si>
    <t>Průtokoměr s převodníkem</t>
  </si>
  <si>
    <t>elektronika, napájení 24VDC, výstup komunikace</t>
  </si>
  <si>
    <t>Vývod napájení pro sekci 1 - rezerva</t>
  </si>
  <si>
    <t>Pojistkový odpínač</t>
  </si>
  <si>
    <t>Pojistková vložka, 63A gG</t>
  </si>
  <si>
    <t>Elektronická signalizace stavu pojistek</t>
  </si>
  <si>
    <t>Vývod napájení pro sekci 2 - rezerva</t>
  </si>
  <si>
    <t>Skříň rozvaděče</t>
  </si>
  <si>
    <t>Skřín oceloplechová, 800x600x250mm (vxšxh), IP66, RAL7035</t>
  </si>
  <si>
    <t>-X1.1</t>
  </si>
  <si>
    <r>
      <t>Svorka šedá, 2,5mm</t>
    </r>
    <r>
      <rPr>
        <vertAlign val="superscript"/>
        <sz val="11"/>
        <color theme="1"/>
        <rFont val="Calibri"/>
        <family val="2"/>
        <charset val="238"/>
        <scheme val="minor"/>
      </rPr>
      <t>2</t>
    </r>
    <r>
      <rPr>
        <sz val="10"/>
        <rFont val="Arial"/>
        <charset val="110"/>
      </rPr>
      <t>,</t>
    </r>
    <r>
      <rPr>
        <vertAlign val="superscript"/>
        <sz val="11"/>
        <color theme="1"/>
        <rFont val="Calibri"/>
        <family val="2"/>
        <charset val="238"/>
        <scheme val="minor"/>
      </rPr>
      <t xml:space="preserve"> </t>
    </r>
    <r>
      <rPr>
        <sz val="10"/>
        <rFont val="Arial"/>
        <charset val="110"/>
      </rPr>
      <t>označení L1</t>
    </r>
  </si>
  <si>
    <r>
      <t>Svorka modrá, 2,5mm</t>
    </r>
    <r>
      <rPr>
        <vertAlign val="superscript"/>
        <sz val="11"/>
        <color theme="1"/>
        <rFont val="Calibri"/>
        <family val="2"/>
        <charset val="238"/>
        <scheme val="minor"/>
      </rPr>
      <t>2</t>
    </r>
    <r>
      <rPr>
        <sz val="10"/>
        <rFont val="Arial"/>
        <charset val="110"/>
      </rPr>
      <t>, označení N</t>
    </r>
  </si>
  <si>
    <r>
      <rPr>
        <sz val="10"/>
        <rFont val="Arial"/>
        <charset val="110"/>
      </rPr>
      <t>Svorka zelenožlutá, 2,5mm</t>
    </r>
    <r>
      <rPr>
        <vertAlign val="superscript"/>
        <sz val="11"/>
        <color theme="1"/>
        <rFont val="Calibri"/>
        <family val="2"/>
        <charset val="238"/>
        <scheme val="minor"/>
      </rPr>
      <t>2</t>
    </r>
    <r>
      <rPr>
        <sz val="10"/>
        <rFont val="Arial"/>
        <charset val="110"/>
      </rPr>
      <t>, označení PE</t>
    </r>
  </si>
  <si>
    <t>Hlavní vypínač</t>
  </si>
  <si>
    <t>pro sítě TN-C-S</t>
  </si>
  <si>
    <t>char. C, 16 A, 1+N</t>
  </si>
  <si>
    <t>Pomocné spínače</t>
  </si>
  <si>
    <t>char. C, 6 A, 1+N</t>
  </si>
  <si>
    <t>Zásuvka na DIN lištu, přívod zespodu</t>
  </si>
  <si>
    <t>char. C, 10 A, 1+N</t>
  </si>
  <si>
    <t>Pomocné spínače, 1xZ, 1xV</t>
  </si>
  <si>
    <t>Zdroj 12V/2A</t>
  </si>
  <si>
    <t>Přepěťová ochrana komunikační linky z meteo sloupu</t>
  </si>
  <si>
    <t>ochrana pro komunikační linku</t>
  </si>
  <si>
    <r>
      <t>Svorka s pojistkou a LED, 2,5 mm</t>
    </r>
    <r>
      <rPr>
        <vertAlign val="superscript"/>
        <sz val="11"/>
        <color theme="1"/>
        <rFont val="Calibri"/>
        <family val="2"/>
        <charset val="238"/>
        <scheme val="minor"/>
      </rPr>
      <t>2</t>
    </r>
    <r>
      <rPr>
        <sz val="10"/>
        <rFont val="Arial"/>
        <charset val="110"/>
      </rPr>
      <t>, šedá</t>
    </r>
  </si>
  <si>
    <r>
      <t>Svorka řadová, 2,5 mm</t>
    </r>
    <r>
      <rPr>
        <vertAlign val="superscript"/>
        <sz val="11"/>
        <color theme="1"/>
        <rFont val="Calibri"/>
        <family val="2"/>
        <charset val="238"/>
        <scheme val="minor"/>
      </rPr>
      <t>2</t>
    </r>
    <r>
      <rPr>
        <sz val="10"/>
        <rFont val="Arial"/>
        <charset val="110"/>
      </rPr>
      <t>, modrá</t>
    </r>
  </si>
  <si>
    <r>
      <t>Svorka řadová, 2,5 mm</t>
    </r>
    <r>
      <rPr>
        <vertAlign val="superscript"/>
        <sz val="11"/>
        <color theme="1"/>
        <rFont val="Calibri"/>
        <family val="2"/>
        <charset val="238"/>
        <scheme val="minor"/>
      </rPr>
      <t>2</t>
    </r>
    <r>
      <rPr>
        <sz val="10"/>
        <rFont val="Arial"/>
        <charset val="110"/>
      </rPr>
      <t>, šedá</t>
    </r>
  </si>
  <si>
    <r>
      <t>Svorka řadová, 2,5 mm</t>
    </r>
    <r>
      <rPr>
        <vertAlign val="superscript"/>
        <sz val="11"/>
        <color theme="1"/>
        <rFont val="Calibri"/>
        <family val="2"/>
        <charset val="238"/>
        <scheme val="minor"/>
      </rPr>
      <t>2</t>
    </r>
    <r>
      <rPr>
        <sz val="10"/>
        <rFont val="Arial"/>
        <charset val="110"/>
      </rPr>
      <t>, zelenožlutá</t>
    </r>
  </si>
  <si>
    <t>-X-VS</t>
  </si>
  <si>
    <t>Svorkovnice pro připojení komunikací ze vstupní šachty - Bus "P"</t>
  </si>
  <si>
    <t>Zdroj, 1-fázový (120-230VAC), 24VDC/10A</t>
  </si>
  <si>
    <t>Jednotka UPS, vstup 24VDC, výstup 24VDC/10A, Ethernet</t>
  </si>
  <si>
    <t>Bateriový modul, 24VDC/5Ah</t>
  </si>
  <si>
    <t>Svorka šedá, 2,5mm2, označení 1-10</t>
  </si>
  <si>
    <r>
      <t>Cena za rozvaděč -R1 (</t>
    </r>
    <r>
      <rPr>
        <b/>
        <sz val="14"/>
        <rFont val="Calibri"/>
        <family val="2"/>
        <charset val="238"/>
        <scheme val="minor"/>
      </rPr>
      <t>bez PLC a komunikací)</t>
    </r>
  </si>
  <si>
    <t>Poznámka: Rozpočet PLC systému a jeho příslušenství je uveden v samostatném dokumentu</t>
  </si>
  <si>
    <t>Rozvaděč -R1.1</t>
  </si>
  <si>
    <t>-R1.1</t>
  </si>
  <si>
    <t>Skřín oceloplechová, 700x500x250 mm(vxšxh), IP66, RAL7035</t>
  </si>
  <si>
    <t>-X1.11</t>
  </si>
  <si>
    <t>-FA1.11</t>
  </si>
  <si>
    <t>-FA1.12</t>
  </si>
  <si>
    <t>-XC1.11</t>
  </si>
  <si>
    <t>-PSU1.11</t>
  </si>
  <si>
    <t>-1X24.11</t>
  </si>
  <si>
    <t>-1X24.12</t>
  </si>
  <si>
    <r>
      <t>Cena za rozvaděč -R1.1 (</t>
    </r>
    <r>
      <rPr>
        <b/>
        <sz val="14"/>
        <rFont val="Calibri"/>
        <family val="2"/>
        <charset val="238"/>
        <scheme val="minor"/>
      </rPr>
      <t>bez panelu a komunikací)</t>
    </r>
  </si>
  <si>
    <t>Rozvodnice, 1056x852x350mm (vxšxh), IP66, plastová</t>
  </si>
  <si>
    <t>Montážní panel, standardní</t>
  </si>
  <si>
    <t>Vnitřní dveře</t>
  </si>
  <si>
    <t>Sada držáků pro upevnění na stěnu</t>
  </si>
  <si>
    <t>Zámek s klíčem</t>
  </si>
  <si>
    <r>
      <t>Univerzální svorka, 1-pólová (4 vstupy), 35mm</t>
    </r>
    <r>
      <rPr>
        <vertAlign val="superscript"/>
        <sz val="11"/>
        <color theme="1"/>
        <rFont val="Calibri"/>
        <family val="2"/>
        <charset val="238"/>
        <scheme val="minor"/>
      </rPr>
      <t>2</t>
    </r>
    <r>
      <rPr>
        <sz val="10"/>
        <rFont val="Arial"/>
        <charset val="110"/>
      </rPr>
      <t>, šedá</t>
    </r>
  </si>
  <si>
    <r>
      <t>Univerzální svorka, 1-pólová (4 vstupy), 35mm</t>
    </r>
    <r>
      <rPr>
        <vertAlign val="superscript"/>
        <sz val="11"/>
        <color theme="1"/>
        <rFont val="Calibri"/>
        <family val="2"/>
        <charset val="238"/>
        <scheme val="minor"/>
      </rPr>
      <t>2</t>
    </r>
    <r>
      <rPr>
        <sz val="10"/>
        <rFont val="Arial"/>
        <charset val="110"/>
      </rPr>
      <t>, modrá</t>
    </r>
  </si>
  <si>
    <r>
      <t>Univerzální svorka, 1-pólová (4 vstupy), 35mm</t>
    </r>
    <r>
      <rPr>
        <vertAlign val="superscript"/>
        <sz val="11"/>
        <color theme="1"/>
        <rFont val="Calibri"/>
        <family val="2"/>
        <charset val="238"/>
        <scheme val="minor"/>
      </rPr>
      <t>2</t>
    </r>
    <r>
      <rPr>
        <sz val="10"/>
        <rFont val="Arial"/>
        <charset val="110"/>
      </rPr>
      <t>, zelenožlutá</t>
    </r>
  </si>
  <si>
    <t>Kombinovaný svodič typ 1+2+3, 3f+N</t>
  </si>
  <si>
    <t>Signálka, zelená, pr. 22mm</t>
  </si>
  <si>
    <t>LED modul, zelená, čelní montáž, 230VAC</t>
  </si>
  <si>
    <t>Výkonový jistič, 3P, 400V</t>
  </si>
  <si>
    <t>Jistič 1+N, char. C, 2A</t>
  </si>
  <si>
    <t>Jistič 1+N, char. C, 10A</t>
  </si>
  <si>
    <t>Měnič se sériovou komunikací, 3x400V, 0,75 kW, bez filtru</t>
  </si>
  <si>
    <r>
      <t>Svorka šedá, 4mm</t>
    </r>
    <r>
      <rPr>
        <vertAlign val="superscript"/>
        <sz val="11"/>
        <color theme="1"/>
        <rFont val="Calibri"/>
        <family val="2"/>
        <charset val="238"/>
        <scheme val="minor"/>
      </rPr>
      <t>2</t>
    </r>
    <r>
      <rPr>
        <sz val="10"/>
        <rFont val="Arial"/>
        <charset val="110"/>
      </rPr>
      <t>, označení 1, 2, 3</t>
    </r>
  </si>
  <si>
    <r>
      <rPr>
        <sz val="10"/>
        <rFont val="Arial"/>
        <charset val="110"/>
      </rPr>
      <t>Svorka zelenožlutá, 4mm</t>
    </r>
    <r>
      <rPr>
        <vertAlign val="superscript"/>
        <sz val="11"/>
        <color theme="1"/>
        <rFont val="Calibri"/>
        <family val="2"/>
        <charset val="238"/>
        <scheme val="minor"/>
      </rPr>
      <t>2</t>
    </r>
    <r>
      <rPr>
        <sz val="10"/>
        <rFont val="Arial"/>
        <charset val="110"/>
      </rPr>
      <t>, označení PE</t>
    </r>
  </si>
  <si>
    <r>
      <t>Svorka šedá, 2,5mm</t>
    </r>
    <r>
      <rPr>
        <vertAlign val="superscript"/>
        <sz val="11"/>
        <color theme="1"/>
        <rFont val="Calibri"/>
        <family val="2"/>
        <charset val="238"/>
        <scheme val="minor"/>
      </rPr>
      <t>2</t>
    </r>
    <r>
      <rPr>
        <sz val="10"/>
        <rFont val="Arial"/>
        <charset val="110"/>
      </rPr>
      <t>, označení 1</t>
    </r>
    <r>
      <rPr>
        <sz val="10"/>
        <rFont val="Arial"/>
        <charset val="110"/>
      </rPr>
      <t/>
    </r>
  </si>
  <si>
    <t>Měnič se sériovou komunikací, 3x400V, 5,5 kW, bez filtru</t>
  </si>
  <si>
    <t>Rozšiřující modul, 2xDI, 2xDO</t>
  </si>
  <si>
    <t>Měnič se sériovou komunikací, 1x230VAC, 0,12 kW, bez filtru</t>
  </si>
  <si>
    <r>
      <t>Svorka šedá, 2,5mm</t>
    </r>
    <r>
      <rPr>
        <vertAlign val="superscript"/>
        <sz val="11"/>
        <color theme="1"/>
        <rFont val="Calibri"/>
        <family val="2"/>
        <charset val="238"/>
        <scheme val="minor"/>
      </rPr>
      <t>2</t>
    </r>
    <r>
      <rPr>
        <sz val="10"/>
        <rFont val="Arial"/>
        <charset val="110"/>
      </rPr>
      <t>, označení 1, 2, 3</t>
    </r>
  </si>
  <si>
    <r>
      <t>Svorka zelenožlutá, 2,5mm</t>
    </r>
    <r>
      <rPr>
        <vertAlign val="superscript"/>
        <sz val="11"/>
        <color theme="1"/>
        <rFont val="Calibri"/>
        <family val="2"/>
        <charset val="238"/>
        <scheme val="minor"/>
      </rPr>
      <t>2</t>
    </r>
    <r>
      <rPr>
        <sz val="10"/>
        <rFont val="Arial"/>
        <charset val="110"/>
      </rPr>
      <t>, označení PE</t>
    </r>
  </si>
  <si>
    <r>
      <t>Svorka šedá, 2,5mm</t>
    </r>
    <r>
      <rPr>
        <vertAlign val="superscript"/>
        <sz val="11"/>
        <color theme="1"/>
        <rFont val="Calibri"/>
        <family val="2"/>
        <charset val="238"/>
        <scheme val="minor"/>
      </rPr>
      <t>2</t>
    </r>
    <r>
      <rPr>
        <sz val="10"/>
        <rFont val="Arial"/>
        <charset val="110"/>
      </rPr>
      <t>, označení 4, 5</t>
    </r>
  </si>
  <si>
    <r>
      <t>Svorka šedá, 2,5mm</t>
    </r>
    <r>
      <rPr>
        <vertAlign val="superscript"/>
        <sz val="11"/>
        <color theme="1"/>
        <rFont val="Calibri"/>
        <family val="2"/>
        <charset val="238"/>
        <scheme val="minor"/>
      </rPr>
      <t>2</t>
    </r>
    <r>
      <rPr>
        <sz val="10"/>
        <rFont val="Arial"/>
        <charset val="110"/>
      </rPr>
      <t>, označení 11</t>
    </r>
  </si>
  <si>
    <r>
      <t>Svorka šedá, 2,5mm</t>
    </r>
    <r>
      <rPr>
        <vertAlign val="superscript"/>
        <sz val="11"/>
        <color theme="1"/>
        <rFont val="Calibri"/>
        <family val="2"/>
        <charset val="238"/>
        <scheme val="minor"/>
      </rPr>
      <t>2</t>
    </r>
    <r>
      <rPr>
        <sz val="10"/>
        <rFont val="Arial"/>
        <charset val="110"/>
      </rPr>
      <t>, označení 1-2</t>
    </r>
    <r>
      <rPr>
        <sz val="10"/>
        <rFont val="Arial"/>
        <charset val="110"/>
      </rPr>
      <t/>
    </r>
  </si>
  <si>
    <t>Přepěťová ochrana komunikační linky</t>
  </si>
  <si>
    <t>Svorkovnice pro připojení komunikačních linek</t>
  </si>
  <si>
    <r>
      <t>Svorka šedá, 2,5mm</t>
    </r>
    <r>
      <rPr>
        <vertAlign val="superscript"/>
        <sz val="11"/>
        <color theme="1"/>
        <rFont val="Calibri"/>
        <family val="2"/>
        <charset val="238"/>
        <scheme val="minor"/>
      </rPr>
      <t>2</t>
    </r>
    <r>
      <rPr>
        <sz val="10"/>
        <rFont val="Arial"/>
        <charset val="110"/>
      </rPr>
      <t>, označení 1, 2, 11, 12</t>
    </r>
  </si>
  <si>
    <t>Přepínač, 3 polohy s aretací, 60°</t>
  </si>
  <si>
    <t>Upevňovací adaptér, 3 pozice (1-3-2)</t>
  </si>
  <si>
    <t>Spínací jednotka, 1xZ, pružinové svorky</t>
  </si>
  <si>
    <t>Relé, cívka 230VAC, 4x přepínací kontakt</t>
  </si>
  <si>
    <t>Relé, cívka 230VAC, 2x přepínací kontakt</t>
  </si>
  <si>
    <t>Přepínač, 2 polohy s aretací, 60°</t>
  </si>
  <si>
    <t>Stykač, cívka 230VAC, 3x400VAC, P=4kW</t>
  </si>
  <si>
    <t>Pomocné kontakty, čelní, 1xZ, 1xV</t>
  </si>
  <si>
    <t>Signálka, bílá, pr. 22mm</t>
  </si>
  <si>
    <t>LED modul, bílá, čelní montáž, 230VAC</t>
  </si>
  <si>
    <r>
      <t>Svorka modrá, 4mm</t>
    </r>
    <r>
      <rPr>
        <vertAlign val="superscript"/>
        <sz val="11"/>
        <color theme="1"/>
        <rFont val="Calibri"/>
        <family val="2"/>
        <charset val="238"/>
        <scheme val="minor"/>
      </rPr>
      <t>2</t>
    </r>
    <r>
      <rPr>
        <sz val="10"/>
        <rFont val="Arial"/>
        <charset val="110"/>
      </rPr>
      <t>, označení N</t>
    </r>
  </si>
  <si>
    <r>
      <t>Svorka šedá, 2,5mm</t>
    </r>
    <r>
      <rPr>
        <vertAlign val="superscript"/>
        <sz val="11"/>
        <color theme="1"/>
        <rFont val="Calibri"/>
        <family val="2"/>
        <charset val="238"/>
        <scheme val="minor"/>
      </rPr>
      <t>2</t>
    </r>
    <r>
      <rPr>
        <sz val="10"/>
        <rFont val="Arial"/>
        <charset val="110"/>
      </rPr>
      <t>, označení 1-2</t>
    </r>
  </si>
  <si>
    <r>
      <t>Můstek typ, 9 míst, 1,5-16 mm</t>
    </r>
    <r>
      <rPr>
        <vertAlign val="superscript"/>
        <sz val="11"/>
        <color theme="1"/>
        <rFont val="Calibri"/>
        <family val="2"/>
        <charset val="238"/>
        <scheme val="minor"/>
      </rPr>
      <t>2</t>
    </r>
  </si>
  <si>
    <t>Jistič 3+N, char. C, 25A</t>
  </si>
  <si>
    <t>Výkonový jistič, 3P, 400V, S0</t>
  </si>
  <si>
    <t>Výkonový jistič, 3P, 400V, S00</t>
  </si>
  <si>
    <t>Jistič rezerva</t>
  </si>
  <si>
    <t>Jistič 1+N, char. C, 6A</t>
  </si>
  <si>
    <t>Výkaz výměr - PLC systém a jeho příslušenství</t>
  </si>
  <si>
    <t>Rozvaděč R1 - PLC systém</t>
  </si>
  <si>
    <t>Modul CPU</t>
  </si>
  <si>
    <t>BusAdapter</t>
  </si>
  <si>
    <t>Memory card</t>
  </si>
  <si>
    <t>Komunikační modul sériových rozhraní</t>
  </si>
  <si>
    <t>Bus "M" - meteo sloup</t>
  </si>
  <si>
    <t>Základová deska bílá</t>
  </si>
  <si>
    <t>Bus "P" - vstupní šachta</t>
  </si>
  <si>
    <t>Základová deska šedá</t>
  </si>
  <si>
    <t>Sloupy - Bus "C"</t>
  </si>
  <si>
    <t>Sloupy - Bus "D"</t>
  </si>
  <si>
    <t>Modul analogových vstupů 4xI 2-/4-wire, 4-20mA</t>
  </si>
  <si>
    <t>Modul digitálních vstupů 16x24VDC</t>
  </si>
  <si>
    <t>Modul digitálních výstupů 8x24VDC/0.5A</t>
  </si>
  <si>
    <t>Zobrazení a řízení - operátorský panel</t>
  </si>
  <si>
    <t>Panel, 12" TFT Display, Touch Screen, Ethernet Interface, DP Interface, 24VDC</t>
  </si>
  <si>
    <t>do rozvaděče R1.1</t>
  </si>
  <si>
    <t>SD memory card, 2 GB</t>
  </si>
  <si>
    <t>pro panel</t>
  </si>
  <si>
    <t>Komunikační propojení mezi rozvaděči R1 a R1.1 - Wi-Fi</t>
  </si>
  <si>
    <t>Industrial WLAN Access Point, 1xRJ45, 1 radio, IEEE 802.11a/b/g/h/n 2,4/5 GHz, 24VDC, plug slot, IP66</t>
  </si>
  <si>
    <t>Montážní sada pro uchycení AP na DIN lištu</t>
  </si>
  <si>
    <t>Širokopásmová venkovní anténa, IP66, -40 až +80°C, Wi-Fi 2,4/5GHz, včetně uchycení</t>
  </si>
  <si>
    <t xml:space="preserve">Bleskojistka, konektory, IP66, 2..6GHz, </t>
  </si>
  <si>
    <t>Kabel s konektory, AP - bleskojistka, délka 1m</t>
  </si>
  <si>
    <t>Kabel s konektory, bleskojistka - anténa, délka 1m</t>
  </si>
  <si>
    <t>Key-Plug, vyměnitelné paměťové médium, licence, paměť pro konfiguraci</t>
  </si>
  <si>
    <t>Poznámka: V obou rozvaděčích bude instalována shodná sestava, proto jsou ve specifikaci uvedeny 2 kusy</t>
  </si>
  <si>
    <t>Cena za PLC systém, panel, komunikace</t>
  </si>
  <si>
    <t>WL4.1</t>
  </si>
  <si>
    <t>přívod  z R-TR na sloup 20</t>
  </si>
  <si>
    <t>WL4.1b</t>
  </si>
  <si>
    <t>přívod  z R-TR na sloup 15</t>
  </si>
  <si>
    <t>R2.15</t>
  </si>
  <si>
    <t>WL3.2</t>
  </si>
  <si>
    <t>Sloup 11 - sloup 12</t>
  </si>
  <si>
    <t>R2.11</t>
  </si>
  <si>
    <t>R2.12</t>
  </si>
  <si>
    <t>WL3.3</t>
  </si>
  <si>
    <t>Sloup 12 - sloup 13</t>
  </si>
  <si>
    <t>R2.13</t>
  </si>
  <si>
    <t>WL3.4</t>
  </si>
  <si>
    <t>Sloup 13 - sloup 14</t>
  </si>
  <si>
    <t>R2.14</t>
  </si>
  <si>
    <t>WL3.5</t>
  </si>
  <si>
    <t>Sloup 14 - sloup 15</t>
  </si>
  <si>
    <t>WL4.2</t>
  </si>
  <si>
    <t>Sloup 16 - sloup 17</t>
  </si>
  <si>
    <t>R2.16</t>
  </si>
  <si>
    <t>R2.17</t>
  </si>
  <si>
    <t>WL4.3</t>
  </si>
  <si>
    <t>Sloup 17 - sloup 18</t>
  </si>
  <si>
    <t>R2.18</t>
  </si>
  <si>
    <t>WL4.4</t>
  </si>
  <si>
    <t>Sloup 18 - sloup 19</t>
  </si>
  <si>
    <t>R2.19</t>
  </si>
  <si>
    <t>WL4.5</t>
  </si>
  <si>
    <t>Sloup 19 - sloup 20</t>
  </si>
  <si>
    <t>WD3.1</t>
  </si>
  <si>
    <t>Li2YCYv (TP) 3x2x,0,5</t>
  </si>
  <si>
    <t>Komunikace Bus C</t>
  </si>
  <si>
    <t>WD3.2</t>
  </si>
  <si>
    <t>WD3.3</t>
  </si>
  <si>
    <t>WD3.4</t>
  </si>
  <si>
    <t>WD3.5</t>
  </si>
  <si>
    <t>WD4.1</t>
  </si>
  <si>
    <t>Komunikace Bus D</t>
  </si>
  <si>
    <t>WD4.2</t>
  </si>
  <si>
    <t>WD4.3</t>
  </si>
  <si>
    <t>WD4.4</t>
  </si>
  <si>
    <t>WD4.5</t>
  </si>
  <si>
    <t>WD6</t>
  </si>
  <si>
    <t>Komunikace vstupní šachta "P"</t>
  </si>
  <si>
    <t>Vstupní šachta</t>
  </si>
  <si>
    <t>Výkaz výměr - přehled nákladů</t>
  </si>
  <si>
    <t>- dodávka přístrojového vybavení</t>
  </si>
  <si>
    <t>Rozvaděč -R1 (bez PLC a komunikací)</t>
  </si>
  <si>
    <t>Rozvaděč R1.1 (bez panelu a komunikací)</t>
  </si>
  <si>
    <t>- montáže a zapojení</t>
  </si>
  <si>
    <t>Kabely, ochranné trubky, příslušenství pro trasy</t>
  </si>
  <si>
    <t>516-138-34,4</t>
  </si>
  <si>
    <t>128+34,4</t>
  </si>
  <si>
    <t>430-1,5*2</t>
  </si>
  <si>
    <t>430*0,8*1,5</t>
  </si>
  <si>
    <t>516*0,8*0,4</t>
  </si>
  <si>
    <t>516*0,8*0,1</t>
  </si>
  <si>
    <t>1*</t>
  </si>
  <si>
    <t>Řezání betonu do hloubky 150 mm</t>
  </si>
  <si>
    <t>bm</t>
  </si>
  <si>
    <t>A - LED svítidlo pro osv.ulic, 60W, 7030 lm, 4000 K, IP65, IK10, optika uliční, nastvitelná_x000D_
na výložník pr.60</t>
  </si>
  <si>
    <t>STAH. PASEK CERNY VPC 5/280 UV_x000D_
pásek pro venkovní použití, mrazuvzdorný, UV stabilní</t>
  </si>
  <si>
    <t>TRUBKA 40MM CERNA KF 09040 UVFA_x000D_
UV stabilní</t>
  </si>
  <si>
    <t>D+M IZOLAČNÍ POTRUBÍ FV+ISR160</t>
  </si>
  <si>
    <t>D+M IZOLAČNÍ POTRUBÍ FV+ISR90</t>
  </si>
  <si>
    <t>Snímač tlaku vody P200 s měřícím rozsahem 0-10 bar</t>
  </si>
  <si>
    <t xml:space="preserve">Filtr VW 500 o průtoku max. 18m3/h filtrační vložka (standardní 25 mcr), </t>
  </si>
  <si>
    <t xml:space="preserve">Průtokoměr FQI301 -indukční průtokoměr MAG5100W 10m3/h DN50, PN16 +elektronika typu MAG6000 </t>
  </si>
  <si>
    <t>Redukční ventil 681/481 – 2“</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</si>
</sst>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Kč&quot;_-;\-* #,##0.00\ &quot;Kč&quot;_-;_-* &quot;-&quot;??\ &quot;Kč&quot;_-;_-@_-"/>
    <numFmt numFmtId="164" formatCode="####;\-####"/>
    <numFmt numFmtId="165" formatCode="#,##0\ &quot;Kč&quot;"/>
    <numFmt numFmtId="166" formatCode="#,##0_ ;[Red]\-#,##0\ "/>
    <numFmt numFmtId="167" formatCode="dd\.mm\.yyyy"/>
    <numFmt numFmtId="168" formatCode="#,##0.00%"/>
    <numFmt numFmtId="169" formatCode="#,##0.00000"/>
    <numFmt numFmtId="170" formatCode="#,##0.000"/>
  </numFmts>
  <fonts count="80" x14ac:knownFonts="1">
    <font>
      <sz val="10"/>
      <name val="Arial"/>
      <charset val="110"/>
    </font>
    <font>
      <sz val="11"/>
      <color theme="1"/>
      <name val="Calibri"/>
      <family val="2"/>
      <charset val="238"/>
      <scheme val="minor"/>
    </font>
    <font>
      <sz val="11"/>
      <color theme="1"/>
      <name val="Calibri"/>
      <family val="2"/>
      <charset val="238"/>
      <scheme val="minor"/>
    </font>
    <font>
      <b/>
      <sz val="18"/>
      <color indexed="10"/>
      <name val="Arial CE"/>
      <family val="2"/>
      <charset val="238"/>
    </font>
    <font>
      <sz val="8"/>
      <name val="Arial"/>
      <family val="2"/>
      <charset val="238"/>
    </font>
    <font>
      <sz val="8"/>
      <name val="Arial CE"/>
      <family val="2"/>
      <charset val="238"/>
    </font>
    <font>
      <sz val="7"/>
      <name val="Arial"/>
      <family val="2"/>
      <charset val="238"/>
    </font>
    <font>
      <sz val="7"/>
      <name val="Arial CE"/>
      <family val="2"/>
      <charset val="238"/>
    </font>
    <font>
      <b/>
      <sz val="10"/>
      <name val="Arial"/>
      <family val="2"/>
      <charset val="238"/>
    </font>
    <font>
      <sz val="10"/>
      <name val="Arial CE"/>
      <family val="2"/>
      <charset val="238"/>
    </font>
    <font>
      <b/>
      <sz val="12"/>
      <name val="Arial"/>
      <family val="2"/>
      <charset val="238"/>
    </font>
    <font>
      <b/>
      <sz val="8"/>
      <name val="Arial"/>
      <family val="2"/>
      <charset val="238"/>
    </font>
    <font>
      <sz val="8"/>
      <color indexed="9"/>
      <name val="Arial CE"/>
      <family val="2"/>
      <charset val="238"/>
    </font>
    <font>
      <b/>
      <sz val="14"/>
      <color indexed="10"/>
      <name val="Arial CE"/>
      <family val="2"/>
      <charset val="238"/>
    </font>
    <font>
      <b/>
      <sz val="8"/>
      <name val="Arial CE"/>
      <family val="2"/>
      <charset val="238"/>
    </font>
    <font>
      <b/>
      <u/>
      <sz val="8"/>
      <name val="Arial"/>
      <family val="2"/>
      <charset val="238"/>
    </font>
    <font>
      <sz val="9"/>
      <name val="Arial CE"/>
      <family val="2"/>
      <charset val="238"/>
    </font>
    <font>
      <sz val="9"/>
      <name val="Arial"/>
      <family val="2"/>
      <charset val="238"/>
    </font>
    <font>
      <sz val="10"/>
      <name val="Arial"/>
      <family val="2"/>
      <charset val="238"/>
    </font>
    <font>
      <b/>
      <sz val="14"/>
      <name val="Arial CE"/>
      <family val="2"/>
      <charset val="238"/>
    </font>
    <font>
      <b/>
      <sz val="10"/>
      <name val="Arial CE"/>
      <family val="2"/>
      <charset val="238"/>
    </font>
    <font>
      <b/>
      <sz val="10"/>
      <name val="Arial CE"/>
      <family val="2"/>
      <charset val="238"/>
    </font>
    <font>
      <b/>
      <sz val="9"/>
      <name val="Arial CE"/>
      <family val="2"/>
      <charset val="238"/>
    </font>
    <font>
      <sz val="9"/>
      <name val="Arial"/>
      <family val="2"/>
      <charset val="238"/>
    </font>
    <font>
      <sz val="8"/>
      <name val="Garamond"/>
      <family val="1"/>
      <charset val="238"/>
    </font>
    <font>
      <sz val="10"/>
      <name val="Helv"/>
    </font>
    <font>
      <sz val="12"/>
      <name val="Arial CE"/>
      <family val="2"/>
      <charset val="238"/>
    </font>
    <font>
      <b/>
      <sz val="11"/>
      <color theme="1"/>
      <name val="Calibri"/>
      <family val="2"/>
      <charset val="238"/>
      <scheme val="minor"/>
    </font>
    <font>
      <sz val="14"/>
      <color theme="1"/>
      <name val="Calibri"/>
      <family val="2"/>
      <charset val="238"/>
      <scheme val="minor"/>
    </font>
    <font>
      <b/>
      <sz val="14"/>
      <color rgb="FFFF0000"/>
      <name val="Calibri"/>
      <family val="2"/>
      <charset val="238"/>
      <scheme val="minor"/>
    </font>
    <font>
      <b/>
      <sz val="14"/>
      <color rgb="FF00B0F0"/>
      <name val="Calibri"/>
      <family val="2"/>
      <charset val="238"/>
      <scheme val="minor"/>
    </font>
    <font>
      <sz val="9"/>
      <color theme="1"/>
      <name val="Calibri"/>
      <family val="2"/>
      <charset val="238"/>
      <scheme val="minor"/>
    </font>
    <font>
      <b/>
      <sz val="9"/>
      <color theme="1"/>
      <name val="Calibri"/>
      <family val="2"/>
      <charset val="238"/>
      <scheme val="minor"/>
    </font>
    <font>
      <b/>
      <sz val="14"/>
      <color theme="1"/>
      <name val="Calibri"/>
      <family val="2"/>
      <charset val="238"/>
      <scheme val="minor"/>
    </font>
    <font>
      <sz val="10"/>
      <color theme="1"/>
      <name val="Calibri"/>
      <family val="2"/>
      <charset val="238"/>
      <scheme val="minor"/>
    </font>
    <font>
      <vertAlign val="superscript"/>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
      <b/>
      <sz val="12"/>
      <color theme="1"/>
      <name val="Calibri"/>
      <family val="2"/>
      <charset val="238"/>
      <scheme val="minor"/>
    </font>
    <font>
      <sz val="8"/>
      <name val="Arial CE"/>
      <family val="2"/>
    </font>
    <font>
      <sz val="8"/>
      <color rgb="FF3366FF"/>
      <name val="Arial CE"/>
      <family val="2"/>
      <charset val="238"/>
    </font>
    <font>
      <b/>
      <sz val="14"/>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sz val="10"/>
      <name val="Arial CE"/>
      <family val="2"/>
      <charset val="238"/>
    </font>
    <font>
      <b/>
      <sz val="10"/>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sz val="9"/>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b/>
      <sz val="8"/>
      <name val="Arial CE"/>
      <family val="2"/>
      <charset val="238"/>
    </font>
    <font>
      <sz val="8"/>
      <color rgb="FF003366"/>
      <name val="Arial CE"/>
      <family val="2"/>
      <charset val="238"/>
    </font>
    <font>
      <sz val="7"/>
      <color rgb="FF969696"/>
      <name val="Arial CE"/>
      <family val="2"/>
      <charset val="238"/>
    </font>
    <font>
      <i/>
      <sz val="7"/>
      <color rgb="FF969696"/>
      <name val="Arial CE"/>
      <family val="2"/>
      <charset val="238"/>
    </font>
    <font>
      <sz val="8"/>
      <color rgb="FF800080"/>
      <name val="Arial CE"/>
      <family val="2"/>
      <charset val="238"/>
    </font>
    <font>
      <sz val="8"/>
      <color rgb="FF505050"/>
      <name val="Arial CE"/>
      <family val="2"/>
      <charset val="238"/>
    </font>
    <font>
      <sz val="8"/>
      <color rgb="FFFF0000"/>
      <name val="Arial CE"/>
      <family val="2"/>
      <charset val="238"/>
    </font>
    <font>
      <i/>
      <sz val="9"/>
      <color rgb="FF0000FF"/>
      <name val="Arial CE"/>
      <family val="2"/>
      <charset val="238"/>
    </font>
    <font>
      <i/>
      <sz val="8"/>
      <color rgb="FF0000FF"/>
      <name val="Arial CE"/>
      <family val="2"/>
      <charset val="238"/>
    </font>
    <font>
      <sz val="8"/>
      <color rgb="FF003366"/>
      <name val="Arial CE"/>
      <family val="2"/>
      <charset val="238"/>
    </font>
    <font>
      <sz val="8"/>
      <color rgb="FF3366FF"/>
      <name val="Arial CE"/>
      <family val="2"/>
      <charset val="238"/>
    </font>
    <font>
      <sz val="10"/>
      <color rgb="FF3366FF"/>
      <name val="Arial CE"/>
      <family val="2"/>
      <charset val="238"/>
    </font>
    <font>
      <sz val="10"/>
      <color rgb="FF969696"/>
      <name val="Arial CE"/>
      <family val="2"/>
      <charset val="238"/>
    </font>
    <font>
      <b/>
      <sz val="11"/>
      <name val="Arial CE"/>
      <family val="2"/>
      <charset val="238"/>
    </font>
    <font>
      <b/>
      <sz val="12"/>
      <color rgb="FF960000"/>
      <name val="Arial CE"/>
      <family val="2"/>
      <charset val="238"/>
    </font>
    <font>
      <sz val="8"/>
      <color rgb="FF969696"/>
      <name val="Arial CE"/>
      <family val="2"/>
      <charset val="238"/>
    </font>
    <font>
      <b/>
      <sz val="12"/>
      <name val="Arial CE"/>
      <family val="2"/>
      <charset val="238"/>
    </font>
    <font>
      <b/>
      <sz val="12"/>
      <color rgb="FF800000"/>
      <name val="Arial CE"/>
      <family val="2"/>
      <charset val="238"/>
    </font>
    <font>
      <sz val="12"/>
      <color rgb="FF003366"/>
      <name val="Arial CE"/>
      <family val="2"/>
      <charset val="238"/>
    </font>
    <font>
      <sz val="10"/>
      <color rgb="FF003366"/>
      <name val="Arial CE"/>
      <family val="2"/>
      <charset val="238"/>
    </font>
    <font>
      <sz val="9"/>
      <color rgb="FF969696"/>
      <name val="Arial CE"/>
      <family val="2"/>
      <charset val="238"/>
    </font>
    <font>
      <sz val="8"/>
      <color rgb="FF960000"/>
      <name val="Arial CE"/>
      <family val="2"/>
      <charset val="238"/>
    </font>
    <font>
      <i/>
      <sz val="11"/>
      <color theme="1"/>
      <name val="Calibri"/>
      <family val="2"/>
      <charset val="238"/>
      <scheme val="minor"/>
    </font>
  </fonts>
  <fills count="13">
    <fill>
      <patternFill patternType="none"/>
    </fill>
    <fill>
      <patternFill patternType="gray125"/>
    </fill>
    <fill>
      <patternFill patternType="solid">
        <fgColor indexed="26"/>
      </patternFill>
    </fill>
    <fill>
      <patternFill patternType="solid">
        <fgColor indexed="13"/>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C0C0C0"/>
      </patternFill>
    </fill>
    <fill>
      <patternFill patternType="solid">
        <fgColor rgb="FFD2D2D2"/>
      </patternFill>
    </fill>
  </fills>
  <borders count="159">
    <border>
      <left/>
      <right/>
      <top/>
      <bottom/>
      <diagonal/>
    </border>
    <border>
      <left style="hair">
        <color indexed="8"/>
      </left>
      <right/>
      <top style="hair">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hair">
        <color indexed="8"/>
      </top>
      <bottom/>
      <diagonal/>
    </border>
    <border>
      <left/>
      <right style="hair">
        <color indexed="8"/>
      </right>
      <top style="hair">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hair">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style="thin">
        <color indexed="8"/>
      </left>
      <right/>
      <top/>
      <bottom style="hair">
        <color indexed="8"/>
      </bottom>
      <diagonal/>
    </border>
    <border>
      <left/>
      <right style="thin">
        <color indexed="8"/>
      </right>
      <top/>
      <bottom style="hair">
        <color indexed="8"/>
      </bottom>
      <diagonal/>
    </border>
    <border>
      <left style="thin">
        <color indexed="8"/>
      </left>
      <right/>
      <top style="hair">
        <color indexed="8"/>
      </top>
      <bottom/>
      <diagonal/>
    </border>
    <border>
      <left/>
      <right style="medium">
        <color indexed="8"/>
      </right>
      <top style="hair">
        <color indexed="8"/>
      </top>
      <bottom style="thin">
        <color indexed="8"/>
      </bottom>
      <diagonal/>
    </border>
    <border>
      <left/>
      <right style="medium">
        <color indexed="8"/>
      </right>
      <top style="medium">
        <color indexed="8"/>
      </top>
      <bottom style="medium">
        <color indexed="8"/>
      </bottom>
      <diagonal/>
    </border>
    <border>
      <left/>
      <right style="hair">
        <color indexed="8"/>
      </right>
      <top/>
      <bottom style="thin">
        <color indexed="8"/>
      </bottom>
      <diagonal/>
    </border>
    <border>
      <left style="hair">
        <color indexed="8"/>
      </left>
      <right/>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8"/>
      </left>
      <right style="hair">
        <color indexed="8"/>
      </right>
      <top style="thin">
        <color indexed="8"/>
      </top>
      <bottom/>
      <diagonal/>
    </border>
    <border>
      <left style="medium">
        <color indexed="8"/>
      </left>
      <right/>
      <top style="medium">
        <color indexed="8"/>
      </top>
      <bottom style="medium">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auto="1"/>
      </left>
      <right style="thin">
        <color auto="1"/>
      </right>
      <top style="thick">
        <color auto="1"/>
      </top>
      <bottom style="double">
        <color indexed="64"/>
      </bottom>
      <diagonal/>
    </border>
    <border>
      <left style="thin">
        <color auto="1"/>
      </left>
      <right style="thin">
        <color auto="1"/>
      </right>
      <top style="thick">
        <color auto="1"/>
      </top>
      <bottom style="double">
        <color indexed="64"/>
      </bottom>
      <diagonal/>
    </border>
    <border>
      <left style="thin">
        <color auto="1"/>
      </left>
      <right/>
      <top style="thick">
        <color auto="1"/>
      </top>
      <bottom style="double">
        <color indexed="64"/>
      </bottom>
      <diagonal/>
    </border>
    <border>
      <left style="thin">
        <color auto="1"/>
      </left>
      <right style="thick">
        <color auto="1"/>
      </right>
      <top style="thick">
        <color auto="1"/>
      </top>
      <bottom style="double">
        <color indexed="64"/>
      </bottom>
      <diagonal/>
    </border>
    <border>
      <left style="thick">
        <color auto="1"/>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style="thin">
        <color auto="1"/>
      </left>
      <right style="thick">
        <color auto="1"/>
      </right>
      <top style="double">
        <color indexed="64"/>
      </top>
      <bottom style="double">
        <color indexed="64"/>
      </bottom>
      <diagonal/>
    </border>
    <border>
      <left style="thick">
        <color auto="1"/>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ck">
        <color auto="1"/>
      </right>
      <top style="double">
        <color indexed="64"/>
      </top>
      <bottom style="double">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style="thin">
        <color auto="1"/>
      </left>
      <right style="thick">
        <color auto="1"/>
      </right>
      <top style="double">
        <color indexed="64"/>
      </top>
      <bottom style="thin">
        <color auto="1"/>
      </bottom>
      <diagonal/>
    </border>
    <border>
      <left style="thick">
        <color auto="1"/>
      </left>
      <right style="thin">
        <color auto="1"/>
      </right>
      <top/>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top/>
      <bottom style="double">
        <color indexed="64"/>
      </bottom>
      <diagonal/>
    </border>
    <border>
      <left style="thin">
        <color auto="1"/>
      </left>
      <right style="thick">
        <color auto="1"/>
      </right>
      <top/>
      <bottom style="double">
        <color indexed="64"/>
      </bottom>
      <diagonal/>
    </border>
    <border>
      <left style="thick">
        <color auto="1"/>
      </left>
      <right/>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ck">
        <color auto="1"/>
      </right>
      <top style="thin">
        <color auto="1"/>
      </top>
      <bottom style="thin">
        <color auto="1"/>
      </bottom>
      <diagonal/>
    </border>
    <border>
      <left/>
      <right/>
      <top/>
      <bottom style="double">
        <color indexed="64"/>
      </bottom>
      <diagonal/>
    </border>
    <border>
      <left style="thick">
        <color auto="1"/>
      </left>
      <right/>
      <top style="thin">
        <color auto="1"/>
      </top>
      <bottom style="thin">
        <color auto="1"/>
      </bottom>
      <diagonal/>
    </border>
    <border>
      <left style="thick">
        <color auto="1"/>
      </left>
      <right style="thin">
        <color auto="1"/>
      </right>
      <top style="double">
        <color indexed="64"/>
      </top>
      <bottom style="thick">
        <color auto="1"/>
      </bottom>
      <diagonal/>
    </border>
    <border>
      <left style="thin">
        <color auto="1"/>
      </left>
      <right style="thin">
        <color auto="1"/>
      </right>
      <top style="double">
        <color indexed="64"/>
      </top>
      <bottom style="thick">
        <color auto="1"/>
      </bottom>
      <diagonal/>
    </border>
    <border>
      <left style="thin">
        <color auto="1"/>
      </left>
      <right/>
      <top style="double">
        <color indexed="64"/>
      </top>
      <bottom style="thick">
        <color auto="1"/>
      </bottom>
      <diagonal/>
    </border>
    <border>
      <left style="thin">
        <color auto="1"/>
      </left>
      <right style="thick">
        <color auto="1"/>
      </right>
      <top style="double">
        <color indexed="64"/>
      </top>
      <bottom style="thick">
        <color auto="1"/>
      </bottom>
      <diagonal/>
    </border>
    <border>
      <left/>
      <right style="thin">
        <color auto="1"/>
      </right>
      <top style="thick">
        <color auto="1"/>
      </top>
      <bottom style="double">
        <color indexed="64"/>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ck">
        <color auto="1"/>
      </left>
      <right/>
      <top/>
      <bottom/>
      <diagonal/>
    </border>
    <border>
      <left/>
      <right/>
      <top style="thin">
        <color auto="1"/>
      </top>
      <bottom/>
      <diagonal/>
    </border>
    <border>
      <left style="thick">
        <color auto="1"/>
      </left>
      <right style="thin">
        <color auto="1"/>
      </right>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double">
        <color indexed="64"/>
      </top>
      <bottom style="thin">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hair">
        <color indexed="8"/>
      </left>
      <right style="hair">
        <color indexed="8"/>
      </right>
      <top style="thin">
        <color indexed="8"/>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969696"/>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top/>
      <bottom style="hair">
        <color rgb="FF969696"/>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style="hair">
        <color rgb="FF969696"/>
      </right>
      <top style="hair">
        <color rgb="FF969696"/>
      </top>
      <bottom style="hair">
        <color rgb="FF969696"/>
      </bottom>
      <diagonal/>
    </border>
    <border>
      <left style="hair">
        <color rgb="FF969696"/>
      </left>
      <right/>
      <top/>
      <bottom style="hair">
        <color rgb="FF969696"/>
      </bottom>
      <diagonal/>
    </border>
    <border>
      <left/>
      <right style="hair">
        <color rgb="FF969696"/>
      </right>
      <top/>
      <bottom style="hair">
        <color rgb="FF969696"/>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ck">
        <color auto="1"/>
      </left>
      <right style="thin">
        <color auto="1"/>
      </right>
      <top style="thin">
        <color auto="1"/>
      </top>
      <bottom style="thin">
        <color auto="1"/>
      </bottom>
      <diagonal/>
    </border>
    <border>
      <left style="thin">
        <color auto="1"/>
      </left>
      <right/>
      <top/>
      <bottom/>
      <diagonal/>
    </border>
    <border>
      <left style="thin">
        <color auto="1"/>
      </left>
      <right style="thick">
        <color auto="1"/>
      </right>
      <top/>
      <bottom/>
      <diagonal/>
    </border>
    <border>
      <left style="thin">
        <color auto="1"/>
      </left>
      <right style="thin">
        <color auto="1"/>
      </right>
      <top/>
      <bottom/>
      <diagonal/>
    </border>
    <border>
      <left/>
      <right/>
      <top style="thin">
        <color auto="1"/>
      </top>
      <bottom style="double">
        <color indexed="64"/>
      </bottom>
      <diagonal/>
    </border>
    <border>
      <left style="thick">
        <color auto="1"/>
      </left>
      <right/>
      <top style="thin">
        <color auto="1"/>
      </top>
      <bottom/>
      <diagonal/>
    </border>
    <border>
      <left/>
      <right style="thick">
        <color auto="1"/>
      </right>
      <top style="thin">
        <color auto="1"/>
      </top>
      <bottom/>
      <diagonal/>
    </border>
    <border>
      <left/>
      <right style="thick">
        <color auto="1"/>
      </right>
      <top/>
      <bottom/>
      <diagonal/>
    </border>
    <border>
      <left/>
      <right style="thin">
        <color auto="1"/>
      </right>
      <top style="thin">
        <color indexed="64"/>
      </top>
      <bottom style="thin">
        <color indexed="64"/>
      </bottom>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ck">
        <color auto="1"/>
      </right>
      <top style="thin">
        <color auto="1"/>
      </top>
      <bottom style="double">
        <color indexed="64"/>
      </bottom>
      <diagonal/>
    </border>
    <border>
      <left style="thick">
        <color auto="1"/>
      </left>
      <right style="thin">
        <color auto="1"/>
      </right>
      <top style="thin">
        <color auto="1"/>
      </top>
      <bottom style="double">
        <color indexed="64"/>
      </bottom>
      <diagonal/>
    </border>
  </borders>
  <cellStyleXfs count="29">
    <xf numFmtId="0" fontId="0" fillId="0" borderId="0" applyAlignment="0">
      <alignment vertical="top" wrapText="1"/>
      <protection locked="0"/>
    </xf>
    <xf numFmtId="0" fontId="25" fillId="0" borderId="0"/>
    <xf numFmtId="49" fontId="16" fillId="0" borderId="51">
      <alignment horizontal="center" vertical="center"/>
    </xf>
    <xf numFmtId="49" fontId="26" fillId="0" borderId="60">
      <alignment horizontal="left" vertical="center" wrapText="1"/>
    </xf>
    <xf numFmtId="49" fontId="26" fillId="0" borderId="51">
      <alignment horizontal="left" vertical="center" indent="1"/>
    </xf>
    <xf numFmtId="49" fontId="26" fillId="0" borderId="51">
      <alignment horizontal="center" vertical="center"/>
    </xf>
    <xf numFmtId="49" fontId="26" fillId="0" borderId="51">
      <alignment horizontal="right" vertical="center"/>
    </xf>
    <xf numFmtId="49" fontId="16" fillId="0" borderId="51">
      <alignment horizontal="center" vertical="center"/>
    </xf>
    <xf numFmtId="0" fontId="2" fillId="0" borderId="0"/>
    <xf numFmtId="44" fontId="2" fillId="0" borderId="0" applyFont="0" applyFill="0" applyBorder="0" applyAlignment="0" applyProtection="0"/>
    <xf numFmtId="49" fontId="18" fillId="0" borderId="82">
      <alignment horizontal="center"/>
    </xf>
    <xf numFmtId="49" fontId="18" fillId="0" borderId="82">
      <alignment wrapText="1"/>
    </xf>
    <xf numFmtId="49" fontId="18" fillId="0" borderId="82">
      <alignment horizontal="center"/>
    </xf>
    <xf numFmtId="49" fontId="18" fillId="0" borderId="82">
      <alignment wrapText="1"/>
    </xf>
    <xf numFmtId="49" fontId="18" fillId="0" borderId="82">
      <alignment wrapText="1"/>
    </xf>
    <xf numFmtId="49" fontId="18" fillId="0" borderId="59"/>
    <xf numFmtId="49" fontId="18" fillId="0" borderId="59"/>
    <xf numFmtId="49" fontId="18" fillId="0" borderId="59">
      <alignment horizontal="center"/>
    </xf>
    <xf numFmtId="49" fontId="18" fillId="0" borderId="59"/>
    <xf numFmtId="49" fontId="18" fillId="0" borderId="59"/>
    <xf numFmtId="49" fontId="18" fillId="0" borderId="59"/>
    <xf numFmtId="0" fontId="40" fillId="0" borderId="0"/>
    <xf numFmtId="0" fontId="1" fillId="0" borderId="0"/>
    <xf numFmtId="44" fontId="1" fillId="0" borderId="0" applyFont="0" applyFill="0" applyBorder="0" applyAlignment="0" applyProtection="0"/>
    <xf numFmtId="49" fontId="18" fillId="0" borderId="144">
      <alignment horizontal="center"/>
    </xf>
    <xf numFmtId="49" fontId="18" fillId="0" borderId="144">
      <alignment wrapText="1"/>
    </xf>
    <xf numFmtId="49" fontId="18" fillId="0" borderId="144">
      <alignment horizontal="center"/>
    </xf>
    <xf numFmtId="49" fontId="18" fillId="0" borderId="144">
      <alignment wrapText="1"/>
    </xf>
    <xf numFmtId="49" fontId="18" fillId="0" borderId="144">
      <alignment wrapText="1"/>
    </xf>
  </cellStyleXfs>
  <cellXfs count="934">
    <xf numFmtId="0" fontId="5" fillId="0" borderId="1" xfId="0" applyFont="1" applyBorder="1" applyAlignment="1" applyProtection="1">
      <alignment horizontal="center" vertical="center" wrapText="1"/>
    </xf>
    <xf numFmtId="0" fontId="0" fillId="0" borderId="0" xfId="0" applyAlignment="1" applyProtection="1"/>
    <xf numFmtId="0" fontId="0" fillId="0" borderId="0" xfId="0" applyFont="1" applyAlignment="1" applyProtection="1">
      <alignment horizontal="left" vertical="top"/>
    </xf>
    <xf numFmtId="0" fontId="0" fillId="0" borderId="0" xfId="0" applyAlignment="1" applyProtection="1">
      <alignment horizontal="left" vertical="top"/>
    </xf>
    <xf numFmtId="0" fontId="0" fillId="0" borderId="2" xfId="0" applyBorder="1" applyAlignment="1" applyProtection="1">
      <alignment horizontal="left"/>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0" xfId="0" applyAlignment="1" applyProtection="1">
      <alignment horizontal="left"/>
    </xf>
    <xf numFmtId="0" fontId="3" fillId="0" borderId="0" xfId="0" applyFont="1" applyAlignment="1" applyProtection="1">
      <alignment horizontal="left"/>
    </xf>
    <xf numFmtId="0" fontId="0" fillId="0" borderId="6" xfId="0" applyBorder="1" applyAlignment="1" applyProtection="1">
      <alignment horizontal="left"/>
    </xf>
    <xf numFmtId="0" fontId="0" fillId="0" borderId="7" xfId="0" applyBorder="1" applyAlignment="1" applyProtection="1">
      <alignment horizontal="left"/>
    </xf>
    <xf numFmtId="0" fontId="0" fillId="0" borderId="8" xfId="0" applyBorder="1" applyAlignment="1" applyProtection="1">
      <alignment horizontal="left"/>
    </xf>
    <xf numFmtId="0" fontId="0" fillId="0" borderId="9" xfId="0" applyBorder="1" applyAlignment="1" applyProtection="1">
      <alignment horizontal="left"/>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0" xfId="0" applyFont="1" applyAlignment="1" applyProtection="1">
      <alignment horizontal="left" vertical="center"/>
    </xf>
    <xf numFmtId="0" fontId="5" fillId="0" borderId="1"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11" xfId="0" applyFont="1" applyBorder="1" applyAlignment="1" applyProtection="1">
      <alignment horizontal="left" vertical="center"/>
    </xf>
    <xf numFmtId="164" fontId="5" fillId="0" borderId="10" xfId="0" applyNumberFormat="1" applyFont="1" applyBorder="1" applyAlignment="1" applyProtection="1">
      <alignment horizontal="right" vertical="center"/>
    </xf>
    <xf numFmtId="0" fontId="4" fillId="0" borderId="6" xfId="0" applyFont="1" applyBorder="1" applyAlignment="1" applyProtection="1">
      <alignment horizontal="left" vertical="center"/>
    </xf>
    <xf numFmtId="0" fontId="5" fillId="0" borderId="12" xfId="0" applyFont="1" applyBorder="1" applyAlignment="1" applyProtection="1">
      <alignment horizontal="left" vertical="center"/>
    </xf>
    <xf numFmtId="0" fontId="4" fillId="0" borderId="13" xfId="0" applyFont="1" applyBorder="1" applyAlignment="1" applyProtection="1">
      <alignment horizontal="left" vertical="center"/>
    </xf>
    <xf numFmtId="164" fontId="5" fillId="0" borderId="12" xfId="0" applyNumberFormat="1" applyFont="1" applyBorder="1" applyAlignment="1" applyProtection="1">
      <alignment horizontal="right" vertical="center"/>
    </xf>
    <xf numFmtId="164" fontId="5" fillId="0" borderId="0" xfId="0" applyNumberFormat="1" applyFont="1" applyAlignment="1" applyProtection="1">
      <alignment horizontal="right" vertical="center"/>
    </xf>
    <xf numFmtId="0" fontId="5" fillId="0" borderId="14" xfId="0" applyFont="1" applyBorder="1" applyAlignment="1" applyProtection="1">
      <alignment horizontal="left" vertical="center"/>
    </xf>
    <xf numFmtId="0" fontId="4" fillId="0" borderId="15" xfId="0" applyFont="1" applyBorder="1" applyAlignment="1" applyProtection="1">
      <alignment horizontal="left" vertical="center"/>
    </xf>
    <xf numFmtId="0" fontId="4" fillId="0" borderId="16" xfId="0" applyFont="1" applyBorder="1" applyAlignment="1" applyProtection="1">
      <alignment horizontal="left" vertical="center"/>
    </xf>
    <xf numFmtId="164" fontId="5" fillId="0" borderId="15" xfId="0" applyNumberFormat="1" applyFont="1" applyBorder="1" applyAlignment="1" applyProtection="1">
      <alignment horizontal="right" vertical="center"/>
    </xf>
    <xf numFmtId="0" fontId="5" fillId="0" borderId="0" xfId="0" applyFont="1" applyAlignment="1" applyProtection="1">
      <alignment horizontal="left" vertical="center"/>
    </xf>
    <xf numFmtId="0" fontId="5" fillId="0" borderId="0" xfId="0" applyFont="1" applyAlignment="1" applyProtection="1">
      <alignment horizontal="left" vertical="top"/>
    </xf>
    <xf numFmtId="0" fontId="5" fillId="0" borderId="17" xfId="0" applyFont="1" applyBorder="1" applyAlignment="1" applyProtection="1">
      <alignment horizontal="left" vertical="center"/>
    </xf>
    <xf numFmtId="0" fontId="5" fillId="0" borderId="18" xfId="0" applyFont="1" applyBorder="1" applyAlignment="1" applyProtection="1">
      <alignment horizontal="left" vertical="center"/>
    </xf>
    <xf numFmtId="164" fontId="5" fillId="0" borderId="19" xfId="0" applyNumberFormat="1" applyFont="1" applyBorder="1" applyAlignment="1" applyProtection="1">
      <alignment horizontal="right" vertical="center"/>
    </xf>
    <xf numFmtId="0" fontId="4" fillId="0" borderId="20" xfId="0" applyFont="1" applyBorder="1" applyAlignment="1" applyProtection="1">
      <alignment horizontal="left" vertical="center"/>
    </xf>
    <xf numFmtId="0" fontId="6" fillId="0" borderId="0" xfId="0" applyFont="1" applyAlignment="1" applyProtection="1">
      <alignment horizontal="left" vertical="center"/>
    </xf>
    <xf numFmtId="0" fontId="4" fillId="0" borderId="19" xfId="0" applyFont="1" applyBorder="1" applyAlignment="1" applyProtection="1">
      <alignment horizontal="left" vertical="center"/>
    </xf>
    <xf numFmtId="0" fontId="7" fillId="0" borderId="0" xfId="0" applyFont="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21" xfId="0" applyFont="1" applyBorder="1" applyAlignment="1" applyProtection="1">
      <alignment horizontal="left" vertical="center"/>
    </xf>
    <xf numFmtId="0" fontId="4" fillId="0" borderId="22" xfId="0" applyFont="1" applyBorder="1" applyAlignment="1" applyProtection="1">
      <alignment horizontal="left" vertical="center"/>
    </xf>
    <xf numFmtId="0" fontId="8" fillId="0" borderId="22"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24"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6" xfId="0" applyFont="1" applyBorder="1" applyAlignment="1" applyProtection="1">
      <alignment horizontal="left" vertical="center"/>
    </xf>
    <xf numFmtId="0" fontId="4" fillId="0" borderId="27" xfId="0" applyFont="1" applyBorder="1" applyAlignment="1" applyProtection="1">
      <alignment horizontal="left" vertical="center"/>
    </xf>
    <xf numFmtId="0" fontId="4" fillId="0" borderId="28" xfId="0" applyFont="1" applyBorder="1" applyAlignment="1" applyProtection="1">
      <alignment horizontal="left" vertical="center"/>
    </xf>
    <xf numFmtId="37" fontId="0" fillId="0" borderId="29" xfId="0" applyNumberFormat="1" applyBorder="1" applyAlignment="1" applyProtection="1">
      <alignment horizontal="right" vertical="center"/>
    </xf>
    <xf numFmtId="37" fontId="0" fillId="0" borderId="30" xfId="0" applyNumberFormat="1" applyBorder="1" applyAlignment="1" applyProtection="1">
      <alignment horizontal="right" vertical="center"/>
    </xf>
    <xf numFmtId="37" fontId="9" fillId="0" borderId="31" xfId="0" applyNumberFormat="1" applyFont="1" applyBorder="1" applyAlignment="1" applyProtection="1">
      <alignment horizontal="right" vertical="center"/>
    </xf>
    <xf numFmtId="39" fontId="9" fillId="0" borderId="32" xfId="0" applyNumberFormat="1" applyFont="1" applyBorder="1" applyAlignment="1" applyProtection="1">
      <alignment horizontal="right" vertical="center"/>
    </xf>
    <xf numFmtId="37" fontId="0" fillId="0" borderId="31" xfId="0" applyNumberFormat="1" applyBorder="1" applyAlignment="1" applyProtection="1">
      <alignment horizontal="right" vertical="center"/>
    </xf>
    <xf numFmtId="37" fontId="0" fillId="0" borderId="32" xfId="0" applyNumberFormat="1" applyBorder="1" applyAlignment="1" applyProtection="1">
      <alignment horizontal="right" vertical="center"/>
    </xf>
    <xf numFmtId="37" fontId="9" fillId="0" borderId="30" xfId="0" applyNumberFormat="1" applyFont="1" applyBorder="1" applyAlignment="1" applyProtection="1">
      <alignment horizontal="right" vertical="center"/>
    </xf>
    <xf numFmtId="39" fontId="9" fillId="0" borderId="30" xfId="0" applyNumberFormat="1" applyFont="1" applyBorder="1" applyAlignment="1" applyProtection="1">
      <alignment horizontal="right" vertical="center"/>
    </xf>
    <xf numFmtId="37" fontId="0" fillId="0" borderId="33" xfId="0" applyNumberFormat="1" applyBorder="1" applyAlignment="1" applyProtection="1">
      <alignment horizontal="right" vertical="center"/>
    </xf>
    <xf numFmtId="0" fontId="8" fillId="0" borderId="22" xfId="0" applyFont="1" applyBorder="1" applyAlignment="1" applyProtection="1">
      <alignment horizontal="left" vertical="center" wrapText="1"/>
    </xf>
    <xf numFmtId="0" fontId="10" fillId="0" borderId="24" xfId="0" applyFont="1" applyBorder="1" applyAlignment="1" applyProtection="1">
      <alignment horizontal="left" vertical="center"/>
    </xf>
    <xf numFmtId="0" fontId="10" fillId="0" borderId="26" xfId="0" applyFont="1" applyBorder="1" applyAlignment="1" applyProtection="1">
      <alignment horizontal="left" vertical="center"/>
    </xf>
    <xf numFmtId="0" fontId="8" fillId="0" borderId="27" xfId="0" applyFont="1" applyBorder="1" applyAlignment="1" applyProtection="1">
      <alignment horizontal="left" vertical="center"/>
    </xf>
    <xf numFmtId="0" fontId="8" fillId="0" borderId="25" xfId="0" applyFont="1" applyBorder="1" applyAlignment="1" applyProtection="1">
      <alignment horizontal="left" vertical="center"/>
    </xf>
    <xf numFmtId="0" fontId="8" fillId="0" borderId="28" xfId="0" applyFont="1" applyBorder="1" applyAlignment="1" applyProtection="1">
      <alignment horizontal="left" vertical="center"/>
    </xf>
    <xf numFmtId="0" fontId="8" fillId="0" borderId="26" xfId="0" applyFont="1" applyBorder="1" applyAlignment="1" applyProtection="1">
      <alignment horizontal="left" vertical="center"/>
    </xf>
    <xf numFmtId="164" fontId="4" fillId="0" borderId="34" xfId="0" applyNumberFormat="1" applyFont="1" applyBorder="1" applyAlignment="1" applyProtection="1">
      <alignment horizontal="center" vertical="center"/>
    </xf>
    <xf numFmtId="0" fontId="11" fillId="0" borderId="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35" xfId="0" applyFont="1" applyBorder="1" applyAlignment="1" applyProtection="1">
      <alignment horizontal="left" vertical="center"/>
    </xf>
    <xf numFmtId="0" fontId="4" fillId="0" borderId="18" xfId="0" applyFont="1" applyBorder="1" applyAlignment="1" applyProtection="1">
      <alignment horizontal="left" vertical="center"/>
    </xf>
    <xf numFmtId="37" fontId="0" fillId="0" borderId="19" xfId="0" applyNumberFormat="1" applyBorder="1" applyAlignment="1" applyProtection="1">
      <alignment horizontal="right" vertical="center"/>
    </xf>
    <xf numFmtId="0" fontId="12" fillId="0" borderId="19" xfId="0" applyFont="1" applyBorder="1" applyAlignment="1" applyProtection="1">
      <alignment horizontal="right" vertical="center"/>
    </xf>
    <xf numFmtId="0" fontId="12" fillId="0" borderId="20" xfId="0" applyFont="1" applyBorder="1" applyAlignment="1" applyProtection="1">
      <alignment horizontal="left" vertical="center"/>
    </xf>
    <xf numFmtId="164" fontId="4" fillId="0" borderId="36" xfId="0" applyNumberFormat="1" applyFont="1" applyBorder="1" applyAlignment="1" applyProtection="1">
      <alignment horizontal="center" vertical="center"/>
    </xf>
    <xf numFmtId="0" fontId="11" fillId="0" borderId="18" xfId="0" applyFont="1" applyBorder="1" applyAlignment="1" applyProtection="1">
      <alignment horizontal="left" vertical="center"/>
    </xf>
    <xf numFmtId="37" fontId="0" fillId="0" borderId="23" xfId="0" applyNumberFormat="1" applyBorder="1" applyAlignment="1" applyProtection="1">
      <alignment horizontal="right" vertical="center"/>
    </xf>
    <xf numFmtId="164" fontId="4" fillId="0" borderId="37" xfId="0" applyNumberFormat="1" applyFont="1" applyBorder="1" applyAlignment="1" applyProtection="1">
      <alignment horizontal="center" vertical="center"/>
    </xf>
    <xf numFmtId="0" fontId="4" fillId="0" borderId="32" xfId="0" applyFont="1" applyBorder="1" applyAlignment="1" applyProtection="1">
      <alignment horizontal="left" vertical="center"/>
    </xf>
    <xf numFmtId="0" fontId="4" fillId="0" borderId="30" xfId="0" applyFont="1" applyBorder="1" applyAlignment="1" applyProtection="1">
      <alignment horizontal="left" vertical="center"/>
    </xf>
    <xf numFmtId="0" fontId="4" fillId="0" borderId="31" xfId="0" applyFont="1" applyBorder="1" applyAlignment="1" applyProtection="1">
      <alignment horizontal="left" vertical="center"/>
    </xf>
    <xf numFmtId="37" fontId="9" fillId="0" borderId="8" xfId="0" applyNumberFormat="1" applyFont="1" applyBorder="1" applyAlignment="1" applyProtection="1">
      <alignment horizontal="right" vertical="center"/>
    </xf>
    <xf numFmtId="0" fontId="8" fillId="0" borderId="2" xfId="0" applyFont="1" applyBorder="1" applyAlignment="1" applyProtection="1">
      <alignment horizontal="left" vertical="top"/>
    </xf>
    <xf numFmtId="0" fontId="4" fillId="0" borderId="38"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40" xfId="0" applyFont="1" applyBorder="1" applyAlignment="1" applyProtection="1">
      <alignment horizontal="left"/>
    </xf>
    <xf numFmtId="0" fontId="4" fillId="0" borderId="14" xfId="0" applyFont="1" applyBorder="1" applyAlignment="1" applyProtection="1">
      <alignment horizontal="left"/>
    </xf>
    <xf numFmtId="37" fontId="5" fillId="0" borderId="14" xfId="0" applyNumberFormat="1" applyFont="1" applyBorder="1" applyAlignment="1" applyProtection="1">
      <alignment horizontal="right" vertical="center"/>
    </xf>
    <xf numFmtId="39" fontId="5" fillId="0" borderId="18" xfId="0" applyNumberFormat="1" applyFont="1" applyBorder="1" applyAlignment="1" applyProtection="1">
      <alignment horizontal="right" vertical="center"/>
    </xf>
    <xf numFmtId="0" fontId="4" fillId="0" borderId="41" xfId="0" applyFont="1" applyBorder="1" applyAlignment="1" applyProtection="1">
      <alignment horizontal="left" vertical="center"/>
    </xf>
    <xf numFmtId="0" fontId="8" fillId="0" borderId="42" xfId="0" applyFont="1" applyBorder="1" applyAlignment="1" applyProtection="1">
      <alignment horizontal="left" vertical="top"/>
    </xf>
    <xf numFmtId="0" fontId="4" fillId="0" borderId="1" xfId="0" applyFont="1" applyBorder="1" applyAlignment="1" applyProtection="1">
      <alignment horizontal="left" vertical="center"/>
    </xf>
    <xf numFmtId="37" fontId="5" fillId="0" borderId="18" xfId="0" applyNumberFormat="1" applyFont="1" applyBorder="1" applyAlignment="1" applyProtection="1">
      <alignment horizontal="right" vertical="center"/>
    </xf>
    <xf numFmtId="0" fontId="8" fillId="0" borderId="32" xfId="0" applyFont="1" applyBorder="1" applyAlignment="1" applyProtection="1">
      <alignment horizontal="left" vertical="center"/>
    </xf>
    <xf numFmtId="0" fontId="4" fillId="0" borderId="43" xfId="0" applyFont="1" applyBorder="1" applyAlignment="1" applyProtection="1">
      <alignment horizontal="left" vertical="center"/>
    </xf>
    <xf numFmtId="0" fontId="4" fillId="0" borderId="44" xfId="0" applyFont="1" applyBorder="1" applyAlignment="1" applyProtection="1">
      <alignment horizontal="left" vertical="center"/>
    </xf>
    <xf numFmtId="0" fontId="4" fillId="0" borderId="7" xfId="0" applyFont="1" applyBorder="1" applyAlignment="1" applyProtection="1">
      <alignment horizontal="left"/>
    </xf>
    <xf numFmtId="0" fontId="4" fillId="0" borderId="45" xfId="0" applyFont="1" applyBorder="1" applyAlignment="1" applyProtection="1">
      <alignment horizontal="left" vertical="center"/>
    </xf>
    <xf numFmtId="0" fontId="4" fillId="0" borderId="46" xfId="0" applyFont="1" applyBorder="1" applyAlignment="1" applyProtection="1">
      <alignment horizontal="left"/>
    </xf>
    <xf numFmtId="0" fontId="4" fillId="0" borderId="33" xfId="0" applyFont="1" applyBorder="1" applyAlignment="1" applyProtection="1">
      <alignment horizontal="left" vertical="center"/>
    </xf>
    <xf numFmtId="0" fontId="13" fillId="2" borderId="0" xfId="0" applyFont="1" applyFill="1" applyAlignment="1" applyProtection="1">
      <alignment horizontal="left"/>
    </xf>
    <xf numFmtId="0" fontId="14" fillId="2" borderId="0" xfId="0" applyFont="1" applyFill="1" applyAlignment="1" applyProtection="1">
      <alignment horizontal="left" vertical="center"/>
    </xf>
    <xf numFmtId="0" fontId="5" fillId="3" borderId="47"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wrapText="1"/>
    </xf>
    <xf numFmtId="0" fontId="15" fillId="0" borderId="0" xfId="0" applyFont="1" applyAlignment="1" applyProtection="1">
      <alignment horizontal="left" vertical="center"/>
    </xf>
    <xf numFmtId="0" fontId="5" fillId="2" borderId="0" xfId="0" applyFont="1" applyFill="1" applyAlignment="1" applyProtection="1">
      <alignment horizontal="left"/>
    </xf>
    <xf numFmtId="17" fontId="5" fillId="2" borderId="0" xfId="0" applyNumberFormat="1" applyFont="1" applyFill="1" applyAlignment="1" applyProtection="1">
      <alignment horizontal="left" vertical="center"/>
    </xf>
    <xf numFmtId="39" fontId="16" fillId="0" borderId="18" xfId="0" applyNumberFormat="1" applyFont="1" applyBorder="1" applyAlignment="1" applyProtection="1">
      <alignment horizontal="right" vertical="center"/>
    </xf>
    <xf numFmtId="39" fontId="16" fillId="0" borderId="21" xfId="0" applyNumberFormat="1" applyFont="1" applyBorder="1" applyAlignment="1" applyProtection="1">
      <alignment horizontal="right" vertical="center"/>
    </xf>
    <xf numFmtId="39" fontId="16" fillId="0" borderId="46" xfId="0" applyNumberFormat="1" applyFont="1" applyBorder="1" applyAlignment="1" applyProtection="1">
      <alignment horizontal="right" vertical="center"/>
    </xf>
    <xf numFmtId="39" fontId="17" fillId="0" borderId="18" xfId="0" applyNumberFormat="1" applyFont="1" applyBorder="1" applyAlignment="1" applyProtection="1">
      <alignment horizontal="right" vertical="center"/>
    </xf>
    <xf numFmtId="37" fontId="17" fillId="0" borderId="18" xfId="0" applyNumberFormat="1" applyFont="1" applyBorder="1" applyAlignment="1" applyProtection="1">
      <alignment horizontal="right" vertical="center"/>
    </xf>
    <xf numFmtId="39" fontId="17" fillId="0" borderId="21" xfId="0" applyNumberFormat="1" applyFont="1" applyBorder="1" applyAlignment="1" applyProtection="1">
      <alignment horizontal="right" vertical="center"/>
    </xf>
    <xf numFmtId="39" fontId="16" fillId="0" borderId="22" xfId="0" applyNumberFormat="1" applyFont="1" applyBorder="1" applyAlignment="1" applyProtection="1">
      <alignment horizontal="right" vertical="center"/>
    </xf>
    <xf numFmtId="39" fontId="16" fillId="0" borderId="14" xfId="0" applyNumberFormat="1" applyFont="1" applyBorder="1" applyAlignment="1" applyProtection="1">
      <alignment horizontal="right" vertical="center"/>
    </xf>
    <xf numFmtId="0" fontId="17" fillId="0" borderId="25" xfId="0" applyFont="1" applyBorder="1" applyAlignment="1" applyProtection="1">
      <alignment horizontal="left" vertical="center"/>
    </xf>
    <xf numFmtId="39" fontId="16" fillId="0" borderId="32" xfId="0" applyNumberFormat="1" applyFont="1" applyBorder="1" applyAlignment="1" applyProtection="1">
      <alignment horizontal="right" vertical="center"/>
    </xf>
    <xf numFmtId="14" fontId="5" fillId="0" borderId="17" xfId="0" applyNumberFormat="1" applyFont="1" applyBorder="1" applyAlignment="1" applyProtection="1">
      <alignment horizontal="left" vertical="center"/>
    </xf>
    <xf numFmtId="3" fontId="0" fillId="0" borderId="0" xfId="0" applyNumberFormat="1" applyAlignment="1" applyProtection="1">
      <alignment horizontal="center" vertical="center"/>
    </xf>
    <xf numFmtId="166" fontId="0" fillId="0" borderId="0" xfId="0" applyNumberFormat="1" applyAlignment="1" applyProtection="1">
      <alignment horizontal="center" vertical="center"/>
    </xf>
    <xf numFmtId="0" fontId="21" fillId="4" borderId="50" xfId="0" applyFont="1" applyFill="1" applyBorder="1" applyAlignment="1">
      <protection locked="0"/>
    </xf>
    <xf numFmtId="39" fontId="22" fillId="0" borderId="53" xfId="0" applyNumberFormat="1" applyFont="1" applyBorder="1" applyAlignment="1" applyProtection="1">
      <alignment horizontal="right" vertical="center"/>
    </xf>
    <xf numFmtId="0" fontId="0" fillId="0" borderId="0" xfId="0" applyFont="1" applyAlignment="1" applyProtection="1">
      <alignment horizontal="left" vertical="top"/>
    </xf>
    <xf numFmtId="0" fontId="5" fillId="3" borderId="17" xfId="0" applyFont="1" applyFill="1" applyBorder="1" applyAlignment="1" applyProtection="1">
      <alignment horizontal="left" vertical="center" wrapText="1"/>
    </xf>
    <xf numFmtId="0" fontId="0" fillId="0" borderId="0" xfId="0" applyFont="1" applyAlignment="1" applyProtection="1">
      <alignment horizontal="right" vertical="top" indent="1"/>
    </xf>
    <xf numFmtId="0" fontId="0" fillId="0" borderId="0" xfId="0" applyFont="1" applyFill="1" applyBorder="1" applyAlignment="1" applyProtection="1">
      <alignment horizontal="left" vertical="top"/>
    </xf>
    <xf numFmtId="17" fontId="5" fillId="0" borderId="0" xfId="0" applyNumberFormat="1" applyFont="1" applyFill="1" applyBorder="1" applyAlignment="1" applyProtection="1">
      <alignment horizontal="left" vertical="center"/>
    </xf>
    <xf numFmtId="0" fontId="0" fillId="0" borderId="0" xfId="0" applyFont="1" applyFill="1" applyAlignment="1" applyProtection="1">
      <alignment horizontal="left" vertical="top"/>
    </xf>
    <xf numFmtId="17" fontId="5" fillId="0" borderId="0" xfId="0" applyNumberFormat="1" applyFont="1" applyFill="1" applyAlignment="1" applyProtection="1">
      <alignment horizontal="left" vertical="center"/>
    </xf>
    <xf numFmtId="0" fontId="5" fillId="0" borderId="0" xfId="0" applyFont="1" applyBorder="1" applyAlignment="1" applyProtection="1">
      <alignment vertical="center" readingOrder="1"/>
    </xf>
    <xf numFmtId="14" fontId="14" fillId="2" borderId="0" xfId="0" applyNumberFormat="1" applyFont="1" applyFill="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26"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0" fontId="5" fillId="3" borderId="54" xfId="0" applyFont="1" applyFill="1" applyBorder="1" applyAlignment="1" applyProtection="1">
      <alignment horizontal="center" vertical="center" wrapText="1"/>
    </xf>
    <xf numFmtId="0" fontId="21" fillId="4" borderId="55" xfId="0" applyFont="1" applyFill="1" applyBorder="1" applyAlignment="1">
      <protection locked="0"/>
    </xf>
    <xf numFmtId="0" fontId="24" fillId="0" borderId="1" xfId="0" applyFont="1" applyBorder="1" applyAlignment="1" applyProtection="1">
      <alignment horizontal="left" vertical="center" wrapText="1"/>
    </xf>
    <xf numFmtId="0" fontId="18" fillId="0" borderId="0" xfId="0" applyFont="1" applyBorder="1" applyAlignment="1" applyProtection="1">
      <alignment horizontal="left" vertical="top"/>
    </xf>
    <xf numFmtId="49" fontId="18" fillId="0" borderId="76" xfId="15" applyFont="1" applyBorder="1" applyAlignment="1">
      <alignment vertical="center"/>
    </xf>
    <xf numFmtId="49" fontId="18" fillId="0" borderId="76" xfId="16" applyFont="1" applyBorder="1" applyAlignment="1">
      <alignment vertical="center"/>
    </xf>
    <xf numFmtId="49" fontId="18" fillId="0" borderId="76" xfId="17" applyFont="1" applyBorder="1" applyAlignment="1">
      <alignment vertical="center"/>
    </xf>
    <xf numFmtId="49" fontId="18" fillId="0" borderId="76" xfId="19" applyBorder="1" applyAlignment="1">
      <alignment vertical="center"/>
    </xf>
    <xf numFmtId="49" fontId="18" fillId="0" borderId="76" xfId="19" applyBorder="1" applyAlignment="1">
      <alignment horizontal="center" vertical="center"/>
    </xf>
    <xf numFmtId="1" fontId="18" fillId="0" borderId="76" xfId="20" applyNumberFormat="1" applyFont="1" applyBorder="1" applyAlignment="1">
      <alignment horizontal="center" vertical="center"/>
    </xf>
    <xf numFmtId="49" fontId="18" fillId="0" borderId="86" xfId="15" applyFont="1" applyBorder="1" applyAlignment="1">
      <alignment vertical="center"/>
    </xf>
    <xf numFmtId="49" fontId="18" fillId="0" borderId="86" xfId="16" applyFont="1" applyBorder="1" applyAlignment="1">
      <alignment vertical="center"/>
    </xf>
    <xf numFmtId="49" fontId="18" fillId="0" borderId="86" xfId="19" applyBorder="1" applyAlignment="1">
      <alignment vertical="center"/>
    </xf>
    <xf numFmtId="49" fontId="18" fillId="0" borderId="86" xfId="19" applyBorder="1" applyAlignment="1">
      <alignment horizontal="center" vertical="center"/>
    </xf>
    <xf numFmtId="1" fontId="18" fillId="0" borderId="86" xfId="20" applyNumberFormat="1" applyFont="1" applyBorder="1" applyAlignment="1">
      <alignment horizontal="center" vertical="center"/>
    </xf>
    <xf numFmtId="49" fontId="18" fillId="0" borderId="66" xfId="15" applyFont="1" applyBorder="1" applyAlignment="1">
      <alignment vertical="center"/>
    </xf>
    <xf numFmtId="49" fontId="18" fillId="0" borderId="66" xfId="16" applyFont="1" applyBorder="1" applyAlignment="1">
      <alignment vertical="center"/>
    </xf>
    <xf numFmtId="49" fontId="18" fillId="0" borderId="66" xfId="19" applyBorder="1" applyAlignment="1">
      <alignment vertical="center"/>
    </xf>
    <xf numFmtId="49" fontId="18" fillId="0" borderId="66" xfId="19" applyBorder="1" applyAlignment="1">
      <alignment horizontal="center" vertical="center"/>
    </xf>
    <xf numFmtId="1" fontId="18" fillId="0" borderId="66" xfId="20" applyNumberFormat="1" applyFont="1" applyBorder="1" applyAlignment="1">
      <alignment horizontal="center" vertical="center"/>
    </xf>
    <xf numFmtId="1" fontId="18" fillId="0" borderId="67" xfId="20" applyNumberFormat="1" applyFont="1" applyBorder="1" applyAlignment="1">
      <alignment horizontal="center" vertical="center"/>
    </xf>
    <xf numFmtId="49" fontId="18" fillId="0" borderId="59" xfId="19" applyBorder="1" applyAlignment="1">
      <alignment horizontal="center" vertical="center"/>
    </xf>
    <xf numFmtId="49" fontId="18" fillId="0" borderId="90" xfId="19" applyBorder="1" applyAlignment="1">
      <alignment horizontal="center" vertical="center"/>
    </xf>
    <xf numFmtId="49" fontId="18" fillId="0" borderId="59" xfId="16" applyFont="1" applyBorder="1" applyAlignment="1">
      <alignment vertical="center"/>
    </xf>
    <xf numFmtId="49" fontId="18" fillId="0" borderId="59" xfId="19" applyBorder="1" applyAlignment="1">
      <alignment vertical="center"/>
    </xf>
    <xf numFmtId="1" fontId="18" fillId="0" borderId="59" xfId="20" applyNumberFormat="1" applyFont="1" applyBorder="1" applyAlignment="1">
      <alignment horizontal="center" vertical="center"/>
    </xf>
    <xf numFmtId="49" fontId="18" fillId="0" borderId="59" xfId="17" applyFont="1" applyBorder="1" applyAlignment="1">
      <alignment vertical="center"/>
    </xf>
    <xf numFmtId="49" fontId="18" fillId="0" borderId="90" xfId="16" applyFont="1" applyBorder="1" applyAlignment="1">
      <alignment vertical="center"/>
    </xf>
    <xf numFmtId="49" fontId="18" fillId="0" borderId="90" xfId="17" applyFont="1" applyBorder="1" applyAlignment="1">
      <alignment vertical="center"/>
    </xf>
    <xf numFmtId="49" fontId="18" fillId="0" borderId="90" xfId="19" applyBorder="1" applyAlignment="1">
      <alignment vertical="center"/>
    </xf>
    <xf numFmtId="1" fontId="18" fillId="0" borderId="90" xfId="20" applyNumberFormat="1" applyFont="1" applyBorder="1" applyAlignment="1">
      <alignment horizontal="center" vertical="center"/>
    </xf>
    <xf numFmtId="0" fontId="40" fillId="0" borderId="0" xfId="21" applyProtection="1"/>
    <xf numFmtId="0" fontId="40" fillId="0" borderId="0" xfId="21"/>
    <xf numFmtId="0" fontId="40" fillId="0" borderId="0" xfId="21" applyFont="1" applyAlignment="1">
      <alignment horizontal="left" vertical="center"/>
    </xf>
    <xf numFmtId="0" fontId="40" fillId="0" borderId="117" xfId="21" applyBorder="1"/>
    <xf numFmtId="0" fontId="40" fillId="0" borderId="118" xfId="21" applyBorder="1"/>
    <xf numFmtId="0" fontId="40" fillId="0" borderId="119" xfId="21" applyBorder="1"/>
    <xf numFmtId="0" fontId="42" fillId="0" borderId="0" xfId="21" applyFont="1" applyAlignment="1">
      <alignment horizontal="left" vertical="center"/>
    </xf>
    <xf numFmtId="0" fontId="43" fillId="0" borderId="0" xfId="21" applyFont="1" applyAlignment="1">
      <alignment horizontal="left" vertical="center"/>
    </xf>
    <xf numFmtId="0" fontId="44" fillId="0" borderId="0" xfId="21" applyFont="1" applyAlignment="1">
      <alignment horizontal="left" vertical="center"/>
    </xf>
    <xf numFmtId="0" fontId="40" fillId="0" borderId="0" xfId="21" applyFont="1" applyAlignment="1">
      <alignment vertical="center"/>
    </xf>
    <xf numFmtId="0" fontId="40" fillId="0" borderId="119" xfId="21" applyFont="1" applyBorder="1" applyAlignment="1">
      <alignment vertical="center"/>
    </xf>
    <xf numFmtId="0" fontId="40" fillId="0" borderId="119" xfId="21" applyBorder="1" applyAlignment="1">
      <alignment vertical="center"/>
    </xf>
    <xf numFmtId="0" fontId="40" fillId="0" borderId="0" xfId="21" applyAlignment="1">
      <alignment vertical="center"/>
    </xf>
    <xf numFmtId="0" fontId="46" fillId="0" borderId="0" xfId="21" applyFont="1" applyAlignment="1">
      <alignment horizontal="left" vertical="center"/>
    </xf>
    <xf numFmtId="167" fontId="46" fillId="0" borderId="0" xfId="21" applyNumberFormat="1" applyFont="1" applyAlignment="1">
      <alignment horizontal="left" vertical="center"/>
    </xf>
    <xf numFmtId="0" fontId="40" fillId="0" borderId="0" xfId="21" applyFont="1" applyAlignment="1">
      <alignment vertical="center" wrapText="1"/>
    </xf>
    <xf numFmtId="0" fontId="40" fillId="0" borderId="119" xfId="21" applyFont="1" applyBorder="1" applyAlignment="1">
      <alignment vertical="center" wrapText="1"/>
    </xf>
    <xf numFmtId="0" fontId="40" fillId="0" borderId="119" xfId="21" applyBorder="1" applyAlignment="1">
      <alignment vertical="center" wrapText="1"/>
    </xf>
    <xf numFmtId="0" fontId="40" fillId="0" borderId="0" xfId="21" applyAlignment="1">
      <alignment vertical="center" wrapText="1"/>
    </xf>
    <xf numFmtId="0" fontId="40" fillId="0" borderId="120" xfId="21" applyFont="1" applyBorder="1" applyAlignment="1">
      <alignment vertical="center"/>
    </xf>
    <xf numFmtId="0" fontId="47" fillId="0" borderId="0" xfId="21" applyFont="1" applyAlignment="1">
      <alignment horizontal="left" vertical="center"/>
    </xf>
    <xf numFmtId="4" fontId="48" fillId="0" borderId="0" xfId="21" applyNumberFormat="1" applyFont="1" applyAlignment="1">
      <alignment vertical="center"/>
    </xf>
    <xf numFmtId="0" fontId="44" fillId="0" borderId="0" xfId="21" applyFont="1" applyAlignment="1">
      <alignment horizontal="right" vertical="center"/>
    </xf>
    <xf numFmtId="0" fontId="49" fillId="0" borderId="0" xfId="21" applyFont="1" applyAlignment="1">
      <alignment horizontal="left" vertical="center"/>
    </xf>
    <xf numFmtId="4" fontId="44" fillId="0" borderId="0" xfId="21" applyNumberFormat="1" applyFont="1" applyAlignment="1">
      <alignment vertical="center"/>
    </xf>
    <xf numFmtId="168" fontId="44" fillId="0" borderId="0" xfId="21" applyNumberFormat="1" applyFont="1" applyAlignment="1">
      <alignment horizontal="right" vertical="center"/>
    </xf>
    <xf numFmtId="0" fontId="40" fillId="12" borderId="0" xfId="21" applyFont="1" applyFill="1" applyAlignment="1">
      <alignment vertical="center"/>
    </xf>
    <xf numFmtId="0" fontId="50" fillId="12" borderId="121" xfId="21" applyFont="1" applyFill="1" applyBorder="1" applyAlignment="1">
      <alignment horizontal="left" vertical="center"/>
    </xf>
    <xf numFmtId="0" fontId="40" fillId="12" borderId="122" xfId="21" applyFont="1" applyFill="1" applyBorder="1" applyAlignment="1">
      <alignment vertical="center"/>
    </xf>
    <xf numFmtId="0" fontId="50" fillId="12" borderId="122" xfId="21" applyFont="1" applyFill="1" applyBorder="1" applyAlignment="1">
      <alignment horizontal="right" vertical="center"/>
    </xf>
    <xf numFmtId="0" fontId="50" fillId="12" borderId="122" xfId="21" applyFont="1" applyFill="1" applyBorder="1" applyAlignment="1">
      <alignment horizontal="center" vertical="center"/>
    </xf>
    <xf numFmtId="4" fontId="50" fillId="12" borderId="122" xfId="21" applyNumberFormat="1" applyFont="1" applyFill="1" applyBorder="1" applyAlignment="1">
      <alignment vertical="center"/>
    </xf>
    <xf numFmtId="0" fontId="40" fillId="12" borderId="123" xfId="21" applyFont="1" applyFill="1" applyBorder="1" applyAlignment="1">
      <alignment vertical="center"/>
    </xf>
    <xf numFmtId="0" fontId="40" fillId="0" borderId="124" xfId="21" applyFont="1" applyBorder="1" applyAlignment="1">
      <alignment vertical="center"/>
    </xf>
    <xf numFmtId="0" fontId="40" fillId="0" borderId="125" xfId="21" applyFont="1" applyBorder="1" applyAlignment="1">
      <alignment vertical="center"/>
    </xf>
    <xf numFmtId="0" fontId="40" fillId="0" borderId="117" xfId="21" applyFont="1" applyBorder="1" applyAlignment="1">
      <alignment vertical="center"/>
    </xf>
    <xf numFmtId="0" fontId="40" fillId="0" borderId="118" xfId="21" applyFont="1" applyBorder="1" applyAlignment="1">
      <alignment vertical="center"/>
    </xf>
    <xf numFmtId="0" fontId="46" fillId="0" borderId="0" xfId="21" applyFont="1" applyAlignment="1">
      <alignment horizontal="left" vertical="center" wrapText="1"/>
    </xf>
    <xf numFmtId="0" fontId="51" fillId="12" borderId="0" xfId="21" applyFont="1" applyFill="1" applyAlignment="1">
      <alignment horizontal="left" vertical="center"/>
    </xf>
    <xf numFmtId="0" fontId="51" fillId="12" borderId="0" xfId="21" applyFont="1" applyFill="1" applyAlignment="1">
      <alignment horizontal="right" vertical="center"/>
    </xf>
    <xf numFmtId="0" fontId="52" fillId="0" borderId="0" xfId="21" applyFont="1" applyAlignment="1">
      <alignment horizontal="left" vertical="center"/>
    </xf>
    <xf numFmtId="0" fontId="53" fillId="0" borderId="0" xfId="21" applyFont="1" applyAlignment="1">
      <alignment vertical="center"/>
    </xf>
    <xf numFmtId="0" fontId="53" fillId="0" borderId="119" xfId="21" applyFont="1" applyBorder="1" applyAlignment="1">
      <alignment vertical="center"/>
    </xf>
    <xf numFmtId="0" fontId="53" fillId="0" borderId="126" xfId="21" applyFont="1" applyBorder="1" applyAlignment="1">
      <alignment horizontal="left" vertical="center"/>
    </xf>
    <xf numFmtId="0" fontId="53" fillId="0" borderId="126" xfId="21" applyFont="1" applyBorder="1" applyAlignment="1">
      <alignment vertical="center"/>
    </xf>
    <xf numFmtId="4" fontId="53" fillId="0" borderId="126" xfId="21" applyNumberFormat="1" applyFont="1" applyBorder="1" applyAlignment="1">
      <alignment vertical="center"/>
    </xf>
    <xf numFmtId="0" fontId="54" fillId="0" borderId="0" xfId="21" applyFont="1" applyAlignment="1">
      <alignment vertical="center"/>
    </xf>
    <xf numFmtId="0" fontId="54" fillId="0" borderId="119" xfId="21" applyFont="1" applyBorder="1" applyAlignment="1">
      <alignment vertical="center"/>
    </xf>
    <xf numFmtId="0" fontId="54" fillId="0" borderId="126" xfId="21" applyFont="1" applyBorder="1" applyAlignment="1">
      <alignment horizontal="left" vertical="center"/>
    </xf>
    <xf numFmtId="0" fontId="54" fillId="0" borderId="126" xfId="21" applyFont="1" applyBorder="1" applyAlignment="1">
      <alignment vertical="center"/>
    </xf>
    <xf numFmtId="4" fontId="54" fillId="0" borderId="126" xfId="21" applyNumberFormat="1" applyFont="1" applyBorder="1" applyAlignment="1">
      <alignment vertical="center"/>
    </xf>
    <xf numFmtId="0" fontId="40" fillId="0" borderId="0" xfId="21" applyFont="1" applyAlignment="1">
      <alignment horizontal="center" vertical="center" wrapText="1"/>
    </xf>
    <xf numFmtId="0" fontId="40" fillId="0" borderId="119" xfId="21" applyFont="1" applyBorder="1" applyAlignment="1">
      <alignment horizontal="center" vertical="center" wrapText="1"/>
    </xf>
    <xf numFmtId="0" fontId="51" fillId="12" borderId="127" xfId="21" applyFont="1" applyFill="1" applyBorder="1" applyAlignment="1">
      <alignment horizontal="center" vertical="center" wrapText="1"/>
    </xf>
    <xf numFmtId="0" fontId="51" fillId="12" borderId="128" xfId="21" applyFont="1" applyFill="1" applyBorder="1" applyAlignment="1">
      <alignment horizontal="center" vertical="center" wrapText="1"/>
    </xf>
    <xf numFmtId="0" fontId="51" fillId="12" borderId="129" xfId="21" applyFont="1" applyFill="1" applyBorder="1" applyAlignment="1">
      <alignment horizontal="center" vertical="center" wrapText="1"/>
    </xf>
    <xf numFmtId="0" fontId="40" fillId="0" borderId="119" xfId="21" applyBorder="1" applyAlignment="1">
      <alignment horizontal="center" vertical="center" wrapText="1"/>
    </xf>
    <xf numFmtId="0" fontId="55" fillId="0" borderId="127" xfId="21" applyFont="1" applyBorder="1" applyAlignment="1">
      <alignment horizontal="center" vertical="center" wrapText="1"/>
    </xf>
    <xf numFmtId="0" fontId="55" fillId="0" borderId="128" xfId="21" applyFont="1" applyBorder="1" applyAlignment="1">
      <alignment horizontal="center" vertical="center" wrapText="1"/>
    </xf>
    <xf numFmtId="0" fontId="55" fillId="0" borderId="129" xfId="21" applyFont="1" applyBorder="1" applyAlignment="1">
      <alignment horizontal="center" vertical="center" wrapText="1"/>
    </xf>
    <xf numFmtId="0" fontId="40" fillId="0" borderId="0" xfId="21" applyAlignment="1">
      <alignment horizontal="center" vertical="center" wrapText="1"/>
    </xf>
    <xf numFmtId="0" fontId="48" fillId="0" borderId="0" xfId="21" applyFont="1" applyAlignment="1">
      <alignment horizontal="left" vertical="center"/>
    </xf>
    <xf numFmtId="4" fontId="48" fillId="0" borderId="0" xfId="21" applyNumberFormat="1" applyFont="1" applyAlignment="1"/>
    <xf numFmtId="0" fontId="40" fillId="0" borderId="130" xfId="21" applyFont="1" applyBorder="1" applyAlignment="1">
      <alignment vertical="center"/>
    </xf>
    <xf numFmtId="0" fontId="40" fillId="0" borderId="120" xfId="21" applyBorder="1" applyAlignment="1">
      <alignment vertical="center"/>
    </xf>
    <xf numFmtId="169" fontId="56" fillId="0" borderId="120" xfId="21" applyNumberFormat="1" applyFont="1" applyBorder="1" applyAlignment="1"/>
    <xf numFmtId="169" fontId="56" fillId="0" borderId="131" xfId="21" applyNumberFormat="1" applyFont="1" applyBorder="1" applyAlignment="1"/>
    <xf numFmtId="4" fontId="57" fillId="0" borderId="0" xfId="21" applyNumberFormat="1" applyFont="1" applyAlignment="1">
      <alignment vertical="center"/>
    </xf>
    <xf numFmtId="0" fontId="58" fillId="0" borderId="0" xfId="21" applyFont="1" applyAlignment="1"/>
    <xf numFmtId="0" fontId="58" fillId="0" borderId="119" xfId="21" applyFont="1" applyBorder="1" applyAlignment="1"/>
    <xf numFmtId="0" fontId="58" fillId="0" borderId="0" xfId="21" applyFont="1" applyAlignment="1">
      <alignment horizontal="left"/>
    </xf>
    <xf numFmtId="0" fontId="53" fillId="0" borderId="0" xfId="21" applyFont="1" applyAlignment="1">
      <alignment horizontal="left"/>
    </xf>
    <xf numFmtId="4" fontId="53" fillId="0" borderId="0" xfId="21" applyNumberFormat="1" applyFont="1" applyAlignment="1"/>
    <xf numFmtId="0" fontId="58" fillId="0" borderId="132" xfId="21" applyFont="1" applyBorder="1" applyAlignment="1"/>
    <xf numFmtId="0" fontId="58" fillId="0" borderId="0" xfId="21" applyFont="1" applyBorder="1" applyAlignment="1"/>
    <xf numFmtId="169" fontId="58" fillId="0" borderId="0" xfId="21" applyNumberFormat="1" applyFont="1" applyBorder="1" applyAlignment="1"/>
    <xf numFmtId="169" fontId="58" fillId="0" borderId="133" xfId="21" applyNumberFormat="1" applyFont="1" applyBorder="1" applyAlignment="1"/>
    <xf numFmtId="0" fontId="58" fillId="0" borderId="0" xfId="21" applyFont="1" applyAlignment="1">
      <alignment horizontal="center"/>
    </xf>
    <xf numFmtId="4" fontId="58" fillId="0" borderId="0" xfId="21" applyNumberFormat="1" applyFont="1" applyAlignment="1">
      <alignment vertical="center"/>
    </xf>
    <xf numFmtId="0" fontId="54" fillId="0" borderId="0" xfId="21" applyFont="1" applyAlignment="1">
      <alignment horizontal="left"/>
    </xf>
    <xf numFmtId="4" fontId="54" fillId="0" borderId="0" xfId="21" applyNumberFormat="1" applyFont="1" applyAlignment="1"/>
    <xf numFmtId="0" fontId="40" fillId="0" borderId="119" xfId="21" applyFont="1" applyBorder="1" applyAlignment="1" applyProtection="1">
      <alignment vertical="center"/>
      <protection locked="0"/>
    </xf>
    <xf numFmtId="0" fontId="51" fillId="0" borderId="134" xfId="21" applyFont="1" applyBorder="1" applyAlignment="1" applyProtection="1">
      <alignment horizontal="center" vertical="center"/>
      <protection locked="0"/>
    </xf>
    <xf numFmtId="49" fontId="51" fillId="0" borderId="134" xfId="21" applyNumberFormat="1" applyFont="1" applyBorder="1" applyAlignment="1" applyProtection="1">
      <alignment horizontal="left" vertical="center" wrapText="1"/>
      <protection locked="0"/>
    </xf>
    <xf numFmtId="0" fontId="51" fillId="0" borderId="134" xfId="21" applyFont="1" applyBorder="1" applyAlignment="1" applyProtection="1">
      <alignment horizontal="left" vertical="center" wrapText="1"/>
      <protection locked="0"/>
    </xf>
    <xf numFmtId="0" fontId="51" fillId="0" borderId="134" xfId="21" applyFont="1" applyBorder="1" applyAlignment="1" applyProtection="1">
      <alignment horizontal="center" vertical="center" wrapText="1"/>
      <protection locked="0"/>
    </xf>
    <xf numFmtId="170" fontId="51" fillId="0" borderId="134" xfId="21" applyNumberFormat="1" applyFont="1" applyBorder="1" applyAlignment="1" applyProtection="1">
      <alignment vertical="center"/>
      <protection locked="0"/>
    </xf>
    <xf numFmtId="4" fontId="51" fillId="0" borderId="134" xfId="21" applyNumberFormat="1" applyFont="1" applyBorder="1" applyAlignment="1" applyProtection="1">
      <alignment vertical="center"/>
      <protection locked="0"/>
    </xf>
    <xf numFmtId="0" fontId="55" fillId="0" borderId="132" xfId="21" applyFont="1" applyBorder="1" applyAlignment="1">
      <alignment horizontal="left" vertical="center"/>
    </xf>
    <xf numFmtId="0" fontId="55" fillId="0" borderId="0" xfId="21" applyFont="1" applyBorder="1" applyAlignment="1">
      <alignment horizontal="center" vertical="center"/>
    </xf>
    <xf numFmtId="169" fontId="55" fillId="0" borderId="0" xfId="21" applyNumberFormat="1" applyFont="1" applyBorder="1" applyAlignment="1">
      <alignment vertical="center"/>
    </xf>
    <xf numFmtId="169" fontId="55" fillId="0" borderId="133" xfId="21" applyNumberFormat="1" applyFont="1" applyBorder="1" applyAlignment="1">
      <alignment vertical="center"/>
    </xf>
    <xf numFmtId="0" fontId="51" fillId="0" borderId="0" xfId="21" applyFont="1" applyAlignment="1">
      <alignment horizontal="left" vertical="center"/>
    </xf>
    <xf numFmtId="4" fontId="40" fillId="0" borderId="0" xfId="21" applyNumberFormat="1" applyFont="1" applyAlignment="1">
      <alignment vertical="center"/>
    </xf>
    <xf numFmtId="0" fontId="59" fillId="0" borderId="0" xfId="21" applyFont="1" applyAlignment="1">
      <alignment horizontal="left" vertical="center"/>
    </xf>
    <xf numFmtId="0" fontId="60" fillId="0" borderId="0" xfId="21" applyFont="1" applyAlignment="1">
      <alignment vertical="center" wrapText="1"/>
    </xf>
    <xf numFmtId="0" fontId="40" fillId="0" borderId="132" xfId="21" applyFont="1" applyBorder="1" applyAlignment="1">
      <alignment vertical="center"/>
    </xf>
    <xf numFmtId="0" fontId="40" fillId="0" borderId="0" xfId="21" applyBorder="1" applyAlignment="1">
      <alignment vertical="center"/>
    </xf>
    <xf numFmtId="0" fontId="40" fillId="0" borderId="0" xfId="21" applyFont="1" applyBorder="1" applyAlignment="1">
      <alignment vertical="center"/>
    </xf>
    <xf numFmtId="0" fontId="40" fillId="0" borderId="133" xfId="21" applyFont="1" applyBorder="1" applyAlignment="1">
      <alignment vertical="center"/>
    </xf>
    <xf numFmtId="0" fontId="61" fillId="0" borderId="0" xfId="21" applyFont="1" applyAlignment="1">
      <alignment vertical="center"/>
    </xf>
    <xf numFmtId="0" fontId="61" fillId="0" borderId="119" xfId="21" applyFont="1" applyBorder="1" applyAlignment="1">
      <alignment vertical="center"/>
    </xf>
    <xf numFmtId="0" fontId="61" fillId="0" borderId="0" xfId="21" applyFont="1" applyAlignment="1">
      <alignment horizontal="left" vertical="center"/>
    </xf>
    <xf numFmtId="0" fontId="61" fillId="0" borderId="0" xfId="21" applyFont="1" applyAlignment="1">
      <alignment horizontal="left" vertical="center" wrapText="1"/>
    </xf>
    <xf numFmtId="0" fontId="61" fillId="0" borderId="132" xfId="21" applyFont="1" applyBorder="1" applyAlignment="1">
      <alignment vertical="center"/>
    </xf>
    <xf numFmtId="0" fontId="61" fillId="0" borderId="0" xfId="21" applyFont="1" applyBorder="1" applyAlignment="1">
      <alignment vertical="center"/>
    </xf>
    <xf numFmtId="0" fontId="61" fillId="0" borderId="133" xfId="21" applyFont="1" applyBorder="1" applyAlignment="1">
      <alignment vertical="center"/>
    </xf>
    <xf numFmtId="0" fontId="62" fillId="0" borderId="0" xfId="21" applyFont="1" applyAlignment="1">
      <alignment vertical="center"/>
    </xf>
    <xf numFmtId="0" fontId="62" fillId="0" borderId="119" xfId="21" applyFont="1" applyBorder="1" applyAlignment="1">
      <alignment vertical="center"/>
    </xf>
    <xf numFmtId="0" fontId="62" fillId="0" borderId="0" xfId="21" applyFont="1" applyAlignment="1">
      <alignment horizontal="left" vertical="center"/>
    </xf>
    <xf numFmtId="0" fontId="62" fillId="0" borderId="0" xfId="21" applyFont="1" applyAlignment="1">
      <alignment horizontal="left" vertical="center" wrapText="1"/>
    </xf>
    <xf numFmtId="170" fontId="62" fillId="0" borderId="0" xfId="21" applyNumberFormat="1" applyFont="1" applyAlignment="1">
      <alignment vertical="center"/>
    </xf>
    <xf numFmtId="0" fontId="62" fillId="0" borderId="132" xfId="21" applyFont="1" applyBorder="1" applyAlignment="1">
      <alignment vertical="center"/>
    </xf>
    <xf numFmtId="0" fontId="62" fillId="0" borderId="0" xfId="21" applyFont="1" applyBorder="1" applyAlignment="1">
      <alignment vertical="center"/>
    </xf>
    <xf numFmtId="0" fontId="62" fillId="0" borderId="133" xfId="21" applyFont="1" applyBorder="1" applyAlignment="1">
      <alignment vertical="center"/>
    </xf>
    <xf numFmtId="0" fontId="63" fillId="0" borderId="0" xfId="21" applyFont="1" applyAlignment="1">
      <alignment vertical="center"/>
    </xf>
    <xf numFmtId="0" fontId="63" fillId="0" borderId="119" xfId="21" applyFont="1" applyBorder="1" applyAlignment="1">
      <alignment vertical="center"/>
    </xf>
    <xf numFmtId="0" fontId="63" fillId="0" borderId="0" xfId="21" applyFont="1" applyAlignment="1">
      <alignment horizontal="left" vertical="center"/>
    </xf>
    <xf numFmtId="0" fontId="63" fillId="0" borderId="0" xfId="21" applyFont="1" applyAlignment="1">
      <alignment horizontal="left" vertical="center" wrapText="1"/>
    </xf>
    <xf numFmtId="170" fontId="63" fillId="0" borderId="0" xfId="21" applyNumberFormat="1" applyFont="1" applyAlignment="1">
      <alignment vertical="center"/>
    </xf>
    <xf numFmtId="0" fontId="63" fillId="0" borderId="132" xfId="21" applyFont="1" applyBorder="1" applyAlignment="1">
      <alignment vertical="center"/>
    </xf>
    <xf numFmtId="0" fontId="63" fillId="0" borderId="0" xfId="21" applyFont="1" applyBorder="1" applyAlignment="1">
      <alignment vertical="center"/>
    </xf>
    <xf numFmtId="0" fontId="63" fillId="0" borderId="133" xfId="21" applyFont="1" applyBorder="1" applyAlignment="1">
      <alignment vertical="center"/>
    </xf>
    <xf numFmtId="0" fontId="64" fillId="0" borderId="134" xfId="21" applyFont="1" applyBorder="1" applyAlignment="1" applyProtection="1">
      <alignment horizontal="center" vertical="center"/>
      <protection locked="0"/>
    </xf>
    <xf numFmtId="49" fontId="64" fillId="0" borderId="134" xfId="21" applyNumberFormat="1" applyFont="1" applyBorder="1" applyAlignment="1" applyProtection="1">
      <alignment horizontal="left" vertical="center" wrapText="1"/>
      <protection locked="0"/>
    </xf>
    <xf numFmtId="0" fontId="64" fillId="0" borderId="134" xfId="21" applyFont="1" applyBorder="1" applyAlignment="1" applyProtection="1">
      <alignment horizontal="left" vertical="center" wrapText="1"/>
      <protection locked="0"/>
    </xf>
    <xf numFmtId="0" fontId="64" fillId="0" borderId="134" xfId="21" applyFont="1" applyBorder="1" applyAlignment="1" applyProtection="1">
      <alignment horizontal="center" vertical="center" wrapText="1"/>
      <protection locked="0"/>
    </xf>
    <xf numFmtId="170" fontId="64" fillId="0" borderId="134" xfId="21" applyNumberFormat="1" applyFont="1" applyBorder="1" applyAlignment="1" applyProtection="1">
      <alignment vertical="center"/>
      <protection locked="0"/>
    </xf>
    <xf numFmtId="4" fontId="64" fillId="0" borderId="134" xfId="21" applyNumberFormat="1" applyFont="1" applyBorder="1" applyAlignment="1" applyProtection="1">
      <alignment vertical="center"/>
      <protection locked="0"/>
    </xf>
    <xf numFmtId="0" fontId="65" fillId="0" borderId="119" xfId="21" applyFont="1" applyBorder="1" applyAlignment="1">
      <alignment vertical="center"/>
    </xf>
    <xf numFmtId="0" fontId="64" fillId="0" borderId="132" xfId="21" applyFont="1" applyBorder="1" applyAlignment="1">
      <alignment horizontal="left" vertical="center"/>
    </xf>
    <xf numFmtId="0" fontId="64" fillId="0" borderId="0" xfId="21" applyFont="1" applyBorder="1" applyAlignment="1">
      <alignment horizontal="center" vertical="center"/>
    </xf>
    <xf numFmtId="0" fontId="40" fillId="0" borderId="135" xfId="21" applyFont="1" applyBorder="1" applyAlignment="1">
      <alignment vertical="center"/>
    </xf>
    <xf numFmtId="0" fontId="40" fillId="0" borderId="126" xfId="21" applyBorder="1" applyAlignment="1">
      <alignment vertical="center"/>
    </xf>
    <xf numFmtId="0" fontId="40" fillId="0" borderId="126" xfId="21" applyFont="1" applyBorder="1" applyAlignment="1">
      <alignment vertical="center"/>
    </xf>
    <xf numFmtId="0" fontId="40" fillId="0" borderId="136" xfId="21" applyFont="1" applyBorder="1" applyAlignment="1">
      <alignment vertical="center"/>
    </xf>
    <xf numFmtId="0" fontId="55" fillId="0" borderId="135" xfId="21" applyFont="1" applyBorder="1" applyAlignment="1">
      <alignment horizontal="left" vertical="center"/>
    </xf>
    <xf numFmtId="0" fontId="55" fillId="0" borderId="126" xfId="21" applyFont="1" applyBorder="1" applyAlignment="1">
      <alignment horizontal="center" vertical="center"/>
    </xf>
    <xf numFmtId="169" fontId="55" fillId="0" borderId="126" xfId="21" applyNumberFormat="1" applyFont="1" applyBorder="1" applyAlignment="1">
      <alignment vertical="center"/>
    </xf>
    <xf numFmtId="169" fontId="55" fillId="0" borderId="136" xfId="21" applyNumberFormat="1" applyFont="1" applyBorder="1" applyAlignment="1">
      <alignment vertical="center"/>
    </xf>
    <xf numFmtId="0" fontId="40" fillId="0" borderId="0" xfId="21" applyAlignment="1">
      <alignment horizontal="left" vertical="center"/>
    </xf>
    <xf numFmtId="3" fontId="40" fillId="0" borderId="0" xfId="21" applyNumberFormat="1" applyFont="1" applyAlignment="1">
      <alignment horizontal="left" vertical="center" wrapText="1"/>
    </xf>
    <xf numFmtId="3" fontId="40" fillId="0" borderId="0" xfId="21" applyNumberFormat="1" applyAlignment="1">
      <alignment horizontal="left" vertical="center" wrapText="1"/>
    </xf>
    <xf numFmtId="3" fontId="40" fillId="0" borderId="0" xfId="21" applyNumberFormat="1" applyAlignment="1">
      <alignment horizontal="center" vertical="center" wrapText="1"/>
    </xf>
    <xf numFmtId="3" fontId="40" fillId="0" borderId="0" xfId="21" applyNumberFormat="1" applyFont="1" applyAlignment="1">
      <alignment horizontal="left" vertical="center"/>
    </xf>
    <xf numFmtId="3" fontId="40" fillId="0" borderId="0" xfId="21" applyNumberFormat="1" applyAlignment="1">
      <alignment horizontal="left" vertical="center"/>
    </xf>
    <xf numFmtId="3" fontId="40" fillId="0" borderId="0" xfId="21" applyNumberFormat="1" applyAlignment="1">
      <alignment vertical="center"/>
    </xf>
    <xf numFmtId="3" fontId="58" fillId="0" borderId="0" xfId="21" applyNumberFormat="1" applyFont="1" applyAlignment="1">
      <alignment horizontal="left"/>
    </xf>
    <xf numFmtId="3" fontId="58" fillId="0" borderId="0" xfId="21" applyNumberFormat="1" applyFont="1" applyAlignment="1"/>
    <xf numFmtId="0" fontId="66" fillId="0" borderId="0" xfId="21" applyFont="1" applyAlignment="1">
      <alignment horizontal="left"/>
    </xf>
    <xf numFmtId="4" fontId="51" fillId="8" borderId="134" xfId="21" applyNumberFormat="1" applyFont="1" applyFill="1" applyBorder="1" applyAlignment="1" applyProtection="1">
      <alignment vertical="center"/>
      <protection locked="0"/>
    </xf>
    <xf numFmtId="3" fontId="40" fillId="0" borderId="0" xfId="21" applyNumberFormat="1" applyFont="1" applyFill="1" applyAlignment="1">
      <alignment horizontal="left" vertical="center"/>
    </xf>
    <xf numFmtId="0" fontId="19" fillId="0" borderId="0" xfId="21" applyFont="1" applyAlignment="1">
      <alignment horizontal="left" vertical="center"/>
    </xf>
    <xf numFmtId="0" fontId="68" fillId="0" borderId="0" xfId="21" applyFont="1" applyAlignment="1">
      <alignment horizontal="left" vertical="center"/>
    </xf>
    <xf numFmtId="0" fontId="69" fillId="0" borderId="0" xfId="21" applyFont="1" applyAlignment="1">
      <alignment horizontal="left" vertical="center"/>
    </xf>
    <xf numFmtId="0" fontId="9" fillId="0" borderId="0" xfId="21" applyFont="1" applyAlignment="1">
      <alignment horizontal="left" vertical="center"/>
    </xf>
    <xf numFmtId="167" fontId="9" fillId="0" borderId="0" xfId="21" applyNumberFormat="1" applyFont="1" applyAlignment="1">
      <alignment horizontal="left" vertical="center"/>
    </xf>
    <xf numFmtId="0" fontId="20" fillId="0" borderId="0" xfId="21" applyFont="1" applyAlignment="1">
      <alignment horizontal="left" vertical="center"/>
    </xf>
    <xf numFmtId="4" fontId="71" fillId="0" borderId="0" xfId="21" applyNumberFormat="1" applyFont="1" applyAlignment="1">
      <alignment vertical="center"/>
    </xf>
    <xf numFmtId="0" fontId="69" fillId="0" borderId="0" xfId="21" applyFont="1" applyAlignment="1">
      <alignment horizontal="right" vertical="center"/>
    </xf>
    <xf numFmtId="0" fontId="72" fillId="0" borderId="0" xfId="21" applyFont="1" applyAlignment="1">
      <alignment horizontal="left" vertical="center"/>
    </xf>
    <xf numFmtId="4" fontId="69" fillId="0" borderId="0" xfId="21" applyNumberFormat="1" applyFont="1" applyAlignment="1">
      <alignment vertical="center"/>
    </xf>
    <xf numFmtId="168" fontId="69" fillId="0" borderId="0" xfId="21" applyNumberFormat="1" applyFont="1" applyAlignment="1">
      <alignment horizontal="right" vertical="center"/>
    </xf>
    <xf numFmtId="0" fontId="73" fillId="12" borderId="121" xfId="21" applyFont="1" applyFill="1" applyBorder="1" applyAlignment="1">
      <alignment horizontal="left" vertical="center"/>
    </xf>
    <xf numFmtId="0" fontId="73" fillId="12" borderId="122" xfId="21" applyFont="1" applyFill="1" applyBorder="1" applyAlignment="1">
      <alignment horizontal="right" vertical="center"/>
    </xf>
    <xf numFmtId="0" fontId="73" fillId="12" borderId="122" xfId="21" applyFont="1" applyFill="1" applyBorder="1" applyAlignment="1">
      <alignment horizontal="center" vertical="center"/>
    </xf>
    <xf numFmtId="4" fontId="73" fillId="12" borderId="122" xfId="21" applyNumberFormat="1" applyFont="1" applyFill="1" applyBorder="1" applyAlignment="1">
      <alignment vertical="center"/>
    </xf>
    <xf numFmtId="0" fontId="9" fillId="0" borderId="0" xfId="21" applyFont="1" applyAlignment="1">
      <alignment horizontal="left" vertical="center" wrapText="1"/>
    </xf>
    <xf numFmtId="0" fontId="16" fillId="12" borderId="0" xfId="21" applyFont="1" applyFill="1" applyAlignment="1">
      <alignment horizontal="left" vertical="center"/>
    </xf>
    <xf numFmtId="0" fontId="16" fillId="12" borderId="0" xfId="21" applyFont="1" applyFill="1" applyAlignment="1">
      <alignment horizontal="right" vertical="center"/>
    </xf>
    <xf numFmtId="0" fontId="74" fillId="0" borderId="0" xfId="21" applyFont="1" applyAlignment="1">
      <alignment horizontal="left" vertical="center"/>
    </xf>
    <xf numFmtId="0" fontId="75" fillId="0" borderId="0" xfId="21" applyFont="1" applyAlignment="1">
      <alignment vertical="center"/>
    </xf>
    <xf numFmtId="0" fontId="75" fillId="0" borderId="119" xfId="21" applyFont="1" applyBorder="1" applyAlignment="1">
      <alignment vertical="center"/>
    </xf>
    <xf numFmtId="0" fontId="75" fillId="0" borderId="126" xfId="21" applyFont="1" applyBorder="1" applyAlignment="1">
      <alignment horizontal="left" vertical="center"/>
    </xf>
    <xf numFmtId="0" fontId="75" fillId="0" borderId="126" xfId="21" applyFont="1" applyBorder="1" applyAlignment="1">
      <alignment vertical="center"/>
    </xf>
    <xf numFmtId="4" fontId="75" fillId="0" borderId="126" xfId="21" applyNumberFormat="1" applyFont="1" applyBorder="1" applyAlignment="1">
      <alignment vertical="center"/>
    </xf>
    <xf numFmtId="0" fontId="76" fillId="0" borderId="0" xfId="21" applyFont="1" applyAlignment="1">
      <alignment vertical="center"/>
    </xf>
    <xf numFmtId="0" fontId="76" fillId="0" borderId="119" xfId="21" applyFont="1" applyBorder="1" applyAlignment="1">
      <alignment vertical="center"/>
    </xf>
    <xf numFmtId="0" fontId="76" fillId="0" borderId="126" xfId="21" applyFont="1" applyBorder="1" applyAlignment="1">
      <alignment horizontal="left" vertical="center"/>
    </xf>
    <xf numFmtId="0" fontId="76" fillId="0" borderId="126" xfId="21" applyFont="1" applyBorder="1" applyAlignment="1">
      <alignment vertical="center"/>
    </xf>
    <xf numFmtId="4" fontId="76" fillId="0" borderId="126" xfId="21" applyNumberFormat="1" applyFont="1" applyBorder="1" applyAlignment="1">
      <alignment vertical="center"/>
    </xf>
    <xf numFmtId="0" fontId="16" fillId="12" borderId="127" xfId="21" applyFont="1" applyFill="1" applyBorder="1" applyAlignment="1">
      <alignment horizontal="center" vertical="center" wrapText="1"/>
    </xf>
    <xf numFmtId="0" fontId="16" fillId="12" borderId="128" xfId="21" applyFont="1" applyFill="1" applyBorder="1" applyAlignment="1">
      <alignment horizontal="center" vertical="center" wrapText="1"/>
    </xf>
    <xf numFmtId="0" fontId="16" fillId="12" borderId="129" xfId="21" applyFont="1" applyFill="1" applyBorder="1" applyAlignment="1">
      <alignment horizontal="center" vertical="center" wrapText="1"/>
    </xf>
    <xf numFmtId="0" fontId="77" fillId="0" borderId="127" xfId="21" applyFont="1" applyBorder="1" applyAlignment="1">
      <alignment horizontal="center" vertical="center" wrapText="1"/>
    </xf>
    <xf numFmtId="0" fontId="77" fillId="0" borderId="128" xfId="21" applyFont="1" applyBorder="1" applyAlignment="1">
      <alignment horizontal="center" vertical="center" wrapText="1"/>
    </xf>
    <xf numFmtId="0" fontId="77" fillId="0" borderId="129" xfId="21" applyFont="1" applyBorder="1" applyAlignment="1">
      <alignment horizontal="center" vertical="center" wrapText="1"/>
    </xf>
    <xf numFmtId="0" fontId="71" fillId="0" borderId="0" xfId="21" applyFont="1" applyAlignment="1">
      <alignment horizontal="left" vertical="center"/>
    </xf>
    <xf numFmtId="4" fontId="71" fillId="0" borderId="0" xfId="21" applyNumberFormat="1" applyFont="1" applyAlignment="1"/>
    <xf numFmtId="169" fontId="78" fillId="0" borderId="120" xfId="21" applyNumberFormat="1" applyFont="1" applyBorder="1" applyAlignment="1"/>
    <xf numFmtId="169" fontId="78" fillId="0" borderId="131" xfId="21" applyNumberFormat="1" applyFont="1" applyBorder="1" applyAlignment="1"/>
    <xf numFmtId="4" fontId="14" fillId="0" borderId="0" xfId="21" applyNumberFormat="1" applyFont="1" applyAlignment="1">
      <alignment vertical="center"/>
    </xf>
    <xf numFmtId="0" fontId="66" fillId="0" borderId="0" xfId="21" applyFont="1" applyAlignment="1"/>
    <xf numFmtId="0" fontId="66" fillId="0" borderId="119" xfId="21" applyFont="1" applyBorder="1" applyAlignment="1"/>
    <xf numFmtId="0" fontId="75" fillId="0" borderId="0" xfId="21" applyFont="1" applyAlignment="1">
      <alignment horizontal="left"/>
    </xf>
    <xf numFmtId="4" fontId="75" fillId="0" borderId="0" xfId="21" applyNumberFormat="1" applyFont="1" applyAlignment="1"/>
    <xf numFmtId="0" fontId="66" fillId="0" borderId="132" xfId="21" applyFont="1" applyBorder="1" applyAlignment="1"/>
    <xf numFmtId="0" fontId="66" fillId="0" borderId="0" xfId="21" applyFont="1" applyBorder="1" applyAlignment="1"/>
    <xf numFmtId="169" fontId="66" fillId="0" borderId="0" xfId="21" applyNumberFormat="1" applyFont="1" applyBorder="1" applyAlignment="1"/>
    <xf numFmtId="169" fontId="66" fillId="0" borderId="133" xfId="21" applyNumberFormat="1" applyFont="1" applyBorder="1" applyAlignment="1"/>
    <xf numFmtId="0" fontId="66" fillId="0" borderId="0" xfId="21" applyFont="1" applyAlignment="1">
      <alignment horizontal="center"/>
    </xf>
    <xf numFmtId="4" fontId="66" fillId="0" borderId="0" xfId="21" applyNumberFormat="1" applyFont="1" applyAlignment="1">
      <alignment vertical="center"/>
    </xf>
    <xf numFmtId="0" fontId="76" fillId="0" borderId="0" xfId="21" applyFont="1" applyAlignment="1">
      <alignment horizontal="left"/>
    </xf>
    <xf numFmtId="4" fontId="76" fillId="0" borderId="0" xfId="21" applyNumberFormat="1" applyFont="1" applyAlignment="1"/>
    <xf numFmtId="0" fontId="16" fillId="0" borderId="134" xfId="21" applyFont="1" applyBorder="1" applyAlignment="1" applyProtection="1">
      <alignment horizontal="center" vertical="center"/>
      <protection locked="0"/>
    </xf>
    <xf numFmtId="49" fontId="16" fillId="0" borderId="134" xfId="21" applyNumberFormat="1" applyFont="1" applyBorder="1" applyAlignment="1" applyProtection="1">
      <alignment horizontal="left" vertical="center" wrapText="1"/>
      <protection locked="0"/>
    </xf>
    <xf numFmtId="0" fontId="16" fillId="0" borderId="134" xfId="21" applyFont="1" applyBorder="1" applyAlignment="1" applyProtection="1">
      <alignment horizontal="left" vertical="center" wrapText="1"/>
      <protection locked="0"/>
    </xf>
    <xf numFmtId="0" fontId="16" fillId="0" borderId="134" xfId="21" applyFont="1" applyBorder="1" applyAlignment="1" applyProtection="1">
      <alignment horizontal="center" vertical="center" wrapText="1"/>
      <protection locked="0"/>
    </xf>
    <xf numFmtId="170" fontId="16" fillId="0" borderId="134" xfId="21" applyNumberFormat="1" applyFont="1" applyBorder="1" applyAlignment="1" applyProtection="1">
      <alignment vertical="center"/>
      <protection locked="0"/>
    </xf>
    <xf numFmtId="4" fontId="16" fillId="0" borderId="134" xfId="21" applyNumberFormat="1" applyFont="1" applyBorder="1" applyAlignment="1" applyProtection="1">
      <alignment vertical="center"/>
      <protection locked="0"/>
    </xf>
    <xf numFmtId="0" fontId="77" fillId="0" borderId="132" xfId="21" applyFont="1" applyBorder="1" applyAlignment="1">
      <alignment horizontal="left" vertical="center"/>
    </xf>
    <xf numFmtId="0" fontId="77" fillId="0" borderId="0" xfId="21" applyFont="1" applyBorder="1" applyAlignment="1">
      <alignment horizontal="center" vertical="center"/>
    </xf>
    <xf numFmtId="169" fontId="77" fillId="0" borderId="0" xfId="21" applyNumberFormat="1" applyFont="1" applyBorder="1" applyAlignment="1">
      <alignment vertical="center"/>
    </xf>
    <xf numFmtId="169" fontId="77" fillId="0" borderId="133" xfId="21" applyNumberFormat="1" applyFont="1" applyBorder="1" applyAlignment="1">
      <alignment vertical="center"/>
    </xf>
    <xf numFmtId="0" fontId="16" fillId="0" borderId="0" xfId="21" applyFont="1" applyAlignment="1">
      <alignment horizontal="left" vertical="center"/>
    </xf>
    <xf numFmtId="0" fontId="77" fillId="0" borderId="135" xfId="21" applyFont="1" applyBorder="1" applyAlignment="1">
      <alignment horizontal="left" vertical="center"/>
    </xf>
    <xf numFmtId="0" fontId="77" fillId="0" borderId="126" xfId="21" applyFont="1" applyBorder="1" applyAlignment="1">
      <alignment horizontal="center" vertical="center"/>
    </xf>
    <xf numFmtId="169" fontId="77" fillId="0" borderId="126" xfId="21" applyNumberFormat="1" applyFont="1" applyBorder="1" applyAlignment="1">
      <alignment vertical="center"/>
    </xf>
    <xf numFmtId="169" fontId="77" fillId="0" borderId="136" xfId="21" applyNumberFormat="1" applyFont="1" applyBorder="1" applyAlignment="1">
      <alignment vertical="center"/>
    </xf>
    <xf numFmtId="0" fontId="10" fillId="6" borderId="140" xfId="0" applyFont="1" applyFill="1" applyBorder="1" applyAlignment="1" applyProtection="1">
      <alignment horizontal="left" vertical="center" indent="2"/>
    </xf>
    <xf numFmtId="3" fontId="10" fillId="5" borderId="140" xfId="0" applyNumberFormat="1" applyFont="1" applyFill="1" applyBorder="1" applyAlignment="1" applyProtection="1">
      <alignment horizontal="right" vertical="center" indent="1"/>
    </xf>
    <xf numFmtId="165" fontId="10" fillId="5" borderId="139" xfId="0" applyNumberFormat="1" applyFont="1" applyFill="1" applyBorder="1" applyAlignment="1" applyProtection="1">
      <alignment horizontal="right" vertical="center" indent="1"/>
    </xf>
    <xf numFmtId="0" fontId="20" fillId="3" borderId="17" xfId="0" applyFont="1" applyFill="1" applyBorder="1" applyAlignment="1" applyProtection="1">
      <alignment horizontal="left" vertical="center" wrapText="1" indent="2"/>
    </xf>
    <xf numFmtId="0" fontId="8" fillId="0" borderId="52" xfId="0" applyFont="1" applyBorder="1" applyAlignment="1" applyProtection="1">
      <alignment horizontal="left" vertical="center" indent="2"/>
    </xf>
    <xf numFmtId="3" fontId="18" fillId="0" borderId="52" xfId="0" applyNumberFormat="1" applyFont="1" applyFill="1" applyBorder="1" applyAlignment="1" applyProtection="1">
      <alignment horizontal="right" vertical="center" indent="1"/>
    </xf>
    <xf numFmtId="165" fontId="8" fillId="0" borderId="138" xfId="0" applyNumberFormat="1" applyFont="1" applyFill="1" applyBorder="1" applyAlignment="1" applyProtection="1">
      <alignment horizontal="right" vertical="center" indent="1"/>
    </xf>
    <xf numFmtId="3" fontId="8" fillId="0" borderId="52" xfId="0" applyNumberFormat="1" applyFont="1" applyFill="1" applyBorder="1" applyAlignment="1" applyProtection="1">
      <alignment horizontal="right" vertical="center" indent="1"/>
    </xf>
    <xf numFmtId="3" fontId="8" fillId="0" borderId="116" xfId="0" applyNumberFormat="1" applyFont="1" applyFill="1" applyBorder="1" applyAlignment="1" applyProtection="1">
      <alignment horizontal="right" vertical="center" indent="1"/>
    </xf>
    <xf numFmtId="3" fontId="18" fillId="0" borderId="116" xfId="0" applyNumberFormat="1" applyFont="1" applyFill="1" applyBorder="1" applyAlignment="1" applyProtection="1">
      <alignment horizontal="right" vertical="center" indent="1"/>
    </xf>
    <xf numFmtId="0" fontId="8" fillId="0" borderId="137" xfId="0" applyFont="1" applyBorder="1" applyAlignment="1" applyProtection="1">
      <alignment horizontal="left" vertical="center" indent="2"/>
    </xf>
    <xf numFmtId="3" fontId="8" fillId="0" borderId="137" xfId="0" applyNumberFormat="1" applyFont="1" applyFill="1" applyBorder="1" applyAlignment="1" applyProtection="1">
      <alignment horizontal="right" vertical="center" indent="1"/>
    </xf>
    <xf numFmtId="3" fontId="18" fillId="0" borderId="137" xfId="0" applyNumberFormat="1" applyFont="1" applyFill="1" applyBorder="1" applyAlignment="1" applyProtection="1">
      <alignment horizontal="right" vertical="center" indent="1"/>
    </xf>
    <xf numFmtId="0" fontId="9" fillId="3" borderId="17" xfId="0" applyFont="1" applyFill="1" applyBorder="1" applyAlignment="1" applyProtection="1">
      <alignment horizontal="left" vertical="center" wrapText="1"/>
    </xf>
    <xf numFmtId="0" fontId="18" fillId="0" borderId="52" xfId="0" applyFont="1" applyBorder="1" applyAlignment="1" applyProtection="1">
      <alignment horizontal="left" vertical="center" indent="2"/>
    </xf>
    <xf numFmtId="3" fontId="18" fillId="0" borderId="52" xfId="0" applyNumberFormat="1" applyFont="1" applyBorder="1" applyAlignment="1" applyProtection="1">
      <alignment horizontal="right" vertical="center" indent="1"/>
    </xf>
    <xf numFmtId="0" fontId="62" fillId="8" borderId="0" xfId="21" applyFont="1" applyFill="1" applyAlignment="1">
      <alignment horizontal="left" vertical="center" wrapText="1"/>
    </xf>
    <xf numFmtId="0" fontId="28" fillId="0" borderId="0" xfId="22" applyFont="1" applyAlignment="1">
      <alignment vertical="center" wrapText="1"/>
    </xf>
    <xf numFmtId="0" fontId="1" fillId="0" borderId="0" xfId="22" applyAlignment="1">
      <alignment vertical="center"/>
    </xf>
    <xf numFmtId="0" fontId="29" fillId="0" borderId="0" xfId="22" applyFont="1" applyAlignment="1">
      <alignment vertical="center" wrapText="1"/>
    </xf>
    <xf numFmtId="0" fontId="30" fillId="0" borderId="0" xfId="22" applyFont="1" applyBorder="1" applyAlignment="1">
      <alignment vertical="center" wrapText="1"/>
    </xf>
    <xf numFmtId="0" fontId="1" fillId="0" borderId="0" xfId="22" applyAlignment="1">
      <alignment horizontal="center" vertical="center"/>
    </xf>
    <xf numFmtId="49" fontId="1" fillId="0" borderId="0" xfId="22" applyNumberFormat="1" applyAlignment="1">
      <alignment vertical="center"/>
    </xf>
    <xf numFmtId="0" fontId="31" fillId="0" borderId="0" xfId="22" applyFont="1" applyAlignment="1">
      <alignment vertical="center"/>
    </xf>
    <xf numFmtId="0" fontId="1" fillId="0" borderId="61" xfId="22" applyBorder="1" applyAlignment="1">
      <alignment horizontal="center" vertical="center" wrapText="1"/>
    </xf>
    <xf numFmtId="49" fontId="1" fillId="0" borderId="62" xfId="22" applyNumberFormat="1" applyBorder="1" applyAlignment="1">
      <alignment horizontal="center" vertical="center" wrapText="1"/>
    </xf>
    <xf numFmtId="0" fontId="1" fillId="0" borderId="62" xfId="22" applyBorder="1" applyAlignment="1">
      <alignment horizontal="center" vertical="center" wrapText="1"/>
    </xf>
    <xf numFmtId="0" fontId="1" fillId="0" borderId="63" xfId="22" applyBorder="1" applyAlignment="1">
      <alignment horizontal="center" vertical="center" wrapText="1"/>
    </xf>
    <xf numFmtId="0" fontId="31" fillId="0" borderId="64" xfId="22" applyFont="1" applyBorder="1" applyAlignment="1">
      <alignment horizontal="center" vertical="center" wrapText="1"/>
    </xf>
    <xf numFmtId="0" fontId="1" fillId="0" borderId="65" xfId="22" applyBorder="1" applyAlignment="1">
      <alignment horizontal="center" vertical="center" wrapText="1"/>
    </xf>
    <xf numFmtId="49" fontId="1" fillId="0" borderId="66" xfId="22" applyNumberFormat="1" applyBorder="1" applyAlignment="1">
      <alignment horizontal="center" vertical="center" wrapText="1"/>
    </xf>
    <xf numFmtId="0" fontId="1" fillId="0" borderId="66" xfId="22" applyBorder="1" applyAlignment="1">
      <alignment horizontal="center" vertical="center" wrapText="1"/>
    </xf>
    <xf numFmtId="0" fontId="1" fillId="0" borderId="67" xfId="22" applyBorder="1" applyAlignment="1">
      <alignment horizontal="center" vertical="center" wrapText="1"/>
    </xf>
    <xf numFmtId="0" fontId="31" fillId="0" borderId="68" xfId="22" applyFont="1" applyBorder="1" applyAlignment="1">
      <alignment horizontal="center" vertical="center" wrapText="1"/>
    </xf>
    <xf numFmtId="0" fontId="29" fillId="9" borderId="70" xfId="22" applyFont="1" applyFill="1" applyBorder="1" applyAlignment="1">
      <alignment vertical="center" wrapText="1"/>
    </xf>
    <xf numFmtId="0" fontId="29" fillId="9" borderId="72" xfId="22" applyFont="1" applyFill="1" applyBorder="1" applyAlignment="1">
      <alignment vertical="center" wrapText="1"/>
    </xf>
    <xf numFmtId="0" fontId="27" fillId="0" borderId="73" xfId="22" applyFont="1" applyBorder="1" applyAlignment="1">
      <alignment horizontal="center" vertical="center" wrapText="1"/>
    </xf>
    <xf numFmtId="49" fontId="27" fillId="0" borderId="59" xfId="22" applyNumberFormat="1" applyFont="1" applyBorder="1" applyAlignment="1">
      <alignment horizontal="center" vertical="center" wrapText="1"/>
    </xf>
    <xf numFmtId="49" fontId="27" fillId="0" borderId="59" xfId="22" applyNumberFormat="1" applyFont="1" applyBorder="1" applyAlignment="1">
      <alignment horizontal="left" vertical="center" wrapText="1"/>
    </xf>
    <xf numFmtId="0" fontId="27" fillId="0" borderId="59" xfId="22" applyFont="1" applyBorder="1" applyAlignment="1">
      <alignment horizontal="left" vertical="center" wrapText="1"/>
    </xf>
    <xf numFmtId="0" fontId="1" fillId="0" borderId="59" xfId="22" applyBorder="1" applyAlignment="1">
      <alignment horizontal="center" vertical="center" wrapText="1"/>
    </xf>
    <xf numFmtId="0" fontId="1" fillId="0" borderId="56" xfId="22" applyBorder="1" applyAlignment="1">
      <alignment horizontal="center" vertical="center" wrapText="1"/>
    </xf>
    <xf numFmtId="0" fontId="31" fillId="0" borderId="74" xfId="22" applyFont="1" applyBorder="1" applyAlignment="1">
      <alignment vertical="center"/>
    </xf>
    <xf numFmtId="0" fontId="27" fillId="0" borderId="146" xfId="22" applyFont="1" applyBorder="1" applyAlignment="1">
      <alignment horizontal="center" vertical="center" wrapText="1"/>
    </xf>
    <xf numFmtId="49" fontId="27" fillId="0" borderId="144" xfId="22" applyNumberFormat="1" applyFont="1" applyBorder="1" applyAlignment="1">
      <alignment horizontal="center" vertical="center" wrapText="1"/>
    </xf>
    <xf numFmtId="49" fontId="1" fillId="0" borderId="144" xfId="22" applyNumberFormat="1" applyFont="1" applyBorder="1" applyAlignment="1">
      <alignment horizontal="left" vertical="center" wrapText="1"/>
    </xf>
    <xf numFmtId="0" fontId="1" fillId="0" borderId="144" xfId="22" applyFont="1" applyBorder="1" applyAlignment="1">
      <alignment horizontal="left" vertical="center" wrapText="1"/>
    </xf>
    <xf numFmtId="0" fontId="1" fillId="0" borderId="144" xfId="22" applyBorder="1" applyAlignment="1">
      <alignment horizontal="center" vertical="center" wrapText="1"/>
    </xf>
    <xf numFmtId="44" fontId="1" fillId="0" borderId="145" xfId="22" applyNumberFormat="1" applyBorder="1" applyAlignment="1">
      <alignment horizontal="center" vertical="center" wrapText="1"/>
    </xf>
    <xf numFmtId="0" fontId="31" fillId="0" borderId="96" xfId="22" applyFont="1" applyBorder="1" applyAlignment="1">
      <alignment vertical="center"/>
    </xf>
    <xf numFmtId="49" fontId="27" fillId="0" borderId="144" xfId="22" applyNumberFormat="1" applyFont="1" applyBorder="1" applyAlignment="1">
      <alignment horizontal="left" vertical="center" wrapText="1"/>
    </xf>
    <xf numFmtId="0" fontId="27" fillId="0" borderId="144" xfId="22" applyFont="1" applyBorder="1" applyAlignment="1">
      <alignment horizontal="left" vertical="center" wrapText="1"/>
    </xf>
    <xf numFmtId="0" fontId="1" fillId="0" borderId="145" xfId="22" applyBorder="1" applyAlignment="1">
      <alignment horizontal="center" vertical="center" wrapText="1"/>
    </xf>
    <xf numFmtId="0" fontId="31" fillId="0" borderId="96" xfId="22" applyFont="1" applyBorder="1" applyAlignment="1">
      <alignment horizontal="center" vertical="center" wrapText="1"/>
    </xf>
    <xf numFmtId="0" fontId="1" fillId="0" borderId="85" xfId="22" applyBorder="1" applyAlignment="1">
      <alignment horizontal="center" vertical="center" wrapText="1"/>
    </xf>
    <xf numFmtId="49" fontId="1" fillId="0" borderId="86" xfId="22" applyNumberFormat="1" applyBorder="1" applyAlignment="1">
      <alignment horizontal="center" vertical="center" wrapText="1"/>
    </xf>
    <xf numFmtId="49" fontId="1" fillId="0" borderId="86" xfId="22" applyNumberFormat="1" applyBorder="1" applyAlignment="1">
      <alignment horizontal="left" vertical="center" wrapText="1"/>
    </xf>
    <xf numFmtId="0" fontId="1" fillId="0" borderId="86" xfId="22" applyBorder="1" applyAlignment="1">
      <alignment horizontal="left" vertical="center" wrapText="1"/>
    </xf>
    <xf numFmtId="0" fontId="1" fillId="0" borderId="86" xfId="22" applyBorder="1" applyAlignment="1">
      <alignment horizontal="center" vertical="center" wrapText="1"/>
    </xf>
    <xf numFmtId="0" fontId="31" fillId="0" borderId="88" xfId="22" applyFont="1" applyBorder="1" applyAlignment="1">
      <alignment vertical="center"/>
    </xf>
    <xf numFmtId="0" fontId="27" fillId="0" borderId="75" xfId="22" applyFont="1" applyBorder="1" applyAlignment="1">
      <alignment horizontal="center" vertical="center" wrapText="1"/>
    </xf>
    <xf numFmtId="49" fontId="27" fillId="0" borderId="76" xfId="22" applyNumberFormat="1" applyFont="1" applyBorder="1" applyAlignment="1">
      <alignment horizontal="center" vertical="center" wrapText="1"/>
    </xf>
    <xf numFmtId="49" fontId="27" fillId="0" borderId="76" xfId="22" applyNumberFormat="1" applyFont="1" applyBorder="1" applyAlignment="1">
      <alignment horizontal="left" vertical="center" wrapText="1"/>
    </xf>
    <xf numFmtId="0" fontId="27" fillId="0" borderId="76" xfId="22" applyFont="1" applyBorder="1" applyAlignment="1">
      <alignment horizontal="left" vertical="center" wrapText="1"/>
    </xf>
    <xf numFmtId="0" fontId="27" fillId="0" borderId="76" xfId="22" applyFont="1" applyBorder="1" applyAlignment="1">
      <alignment horizontal="center" vertical="center" wrapText="1"/>
    </xf>
    <xf numFmtId="0" fontId="27" fillId="0" borderId="77" xfId="22" applyFont="1" applyBorder="1" applyAlignment="1">
      <alignment horizontal="center" vertical="center" wrapText="1"/>
    </xf>
    <xf numFmtId="0" fontId="32" fillId="0" borderId="78" xfId="22" applyFont="1" applyBorder="1" applyAlignment="1">
      <alignment horizontal="center" vertical="center" wrapText="1"/>
    </xf>
    <xf numFmtId="0" fontId="1" fillId="0" borderId="146" xfId="22" applyBorder="1" applyAlignment="1">
      <alignment horizontal="center" vertical="center" wrapText="1"/>
    </xf>
    <xf numFmtId="49" fontId="1" fillId="0" borderId="144" xfId="22" applyNumberFormat="1" applyBorder="1" applyAlignment="1">
      <alignment horizontal="center" vertical="center" wrapText="1"/>
    </xf>
    <xf numFmtId="49" fontId="1" fillId="0" borderId="144" xfId="22" applyNumberFormat="1" applyBorder="1" applyAlignment="1">
      <alignment horizontal="left" vertical="center" wrapText="1"/>
    </xf>
    <xf numFmtId="0" fontId="1" fillId="0" borderId="144" xfId="22" applyBorder="1" applyAlignment="1">
      <alignment horizontal="left" vertical="center" wrapText="1"/>
    </xf>
    <xf numFmtId="44" fontId="0" fillId="0" borderId="87" xfId="23" applyFont="1" applyBorder="1" applyAlignment="1">
      <alignment horizontal="center" vertical="center" wrapText="1"/>
    </xf>
    <xf numFmtId="0" fontId="31" fillId="0" borderId="88" xfId="22" applyFont="1" applyBorder="1" applyAlignment="1">
      <alignment horizontal="left" vertical="center" wrapText="1"/>
    </xf>
    <xf numFmtId="49" fontId="1" fillId="0" borderId="66" xfId="22" applyNumberFormat="1" applyBorder="1" applyAlignment="1">
      <alignment horizontal="left" vertical="center" wrapText="1"/>
    </xf>
    <xf numFmtId="0" fontId="1" fillId="0" borderId="66" xfId="22" applyBorder="1" applyAlignment="1">
      <alignment horizontal="left" vertical="center" wrapText="1"/>
    </xf>
    <xf numFmtId="0" fontId="27" fillId="0" borderId="79" xfId="22" applyFont="1" applyBorder="1" applyAlignment="1">
      <alignment horizontal="center" vertical="center" wrapText="1"/>
    </xf>
    <xf numFmtId="49" fontId="27" fillId="0" borderId="58" xfId="22" applyNumberFormat="1" applyFont="1" applyBorder="1" applyAlignment="1">
      <alignment horizontal="center" vertical="center" wrapText="1"/>
    </xf>
    <xf numFmtId="49" fontId="27" fillId="0" borderId="58" xfId="22" applyNumberFormat="1" applyFont="1" applyBorder="1" applyAlignment="1">
      <alignment horizontal="left" vertical="center" wrapText="1"/>
    </xf>
    <xf numFmtId="0" fontId="27" fillId="0" borderId="58" xfId="22" applyFont="1" applyBorder="1" applyAlignment="1">
      <alignment horizontal="left" vertical="center" wrapText="1"/>
    </xf>
    <xf numFmtId="0" fontId="1" fillId="0" borderId="58" xfId="22" applyBorder="1" applyAlignment="1">
      <alignment horizontal="center" vertical="center" wrapText="1"/>
    </xf>
    <xf numFmtId="0" fontId="1" fillId="0" borderId="147" xfId="22" applyBorder="1" applyAlignment="1">
      <alignment horizontal="center" vertical="center" wrapText="1"/>
    </xf>
    <xf numFmtId="44" fontId="0" fillId="0" borderId="147" xfId="23" applyFont="1" applyBorder="1" applyAlignment="1">
      <alignment horizontal="center" vertical="center" wrapText="1"/>
    </xf>
    <xf numFmtId="0" fontId="31" fillId="0" borderId="148" xfId="22" applyFont="1" applyBorder="1" applyAlignment="1">
      <alignment horizontal="left" vertical="center" wrapText="1"/>
    </xf>
    <xf numFmtId="0" fontId="27" fillId="0" borderId="80" xfId="22" applyFont="1" applyBorder="1" applyAlignment="1">
      <alignment horizontal="center" vertical="center" wrapText="1"/>
    </xf>
    <xf numFmtId="49" fontId="27" fillId="0" borderId="81" xfId="22" applyNumberFormat="1" applyFont="1" applyBorder="1" applyAlignment="1">
      <alignment horizontal="center" vertical="center" wrapText="1"/>
    </xf>
    <xf numFmtId="49" fontId="27" fillId="0" borderId="81" xfId="22" applyNumberFormat="1" applyFont="1" applyBorder="1" applyAlignment="1">
      <alignment horizontal="left" vertical="center" wrapText="1"/>
    </xf>
    <xf numFmtId="0" fontId="27" fillId="0" borderId="81" xfId="22" applyFont="1" applyBorder="1" applyAlignment="1">
      <alignment horizontal="left" vertical="center" wrapText="1"/>
    </xf>
    <xf numFmtId="0" fontId="1" fillId="0" borderId="81" xfId="22" applyBorder="1" applyAlignment="1">
      <alignment horizontal="center" vertical="center" wrapText="1"/>
    </xf>
    <xf numFmtId="0" fontId="1" fillId="0" borderId="83" xfId="22" applyBorder="1" applyAlignment="1">
      <alignment horizontal="center" vertical="center" wrapText="1"/>
    </xf>
    <xf numFmtId="44" fontId="0" fillId="0" borderId="83" xfId="23" applyFont="1" applyBorder="1" applyAlignment="1">
      <alignment horizontal="center" vertical="center" wrapText="1"/>
    </xf>
    <xf numFmtId="0" fontId="31" fillId="0" borderId="84" xfId="22" applyFont="1" applyBorder="1" applyAlignment="1">
      <alignment horizontal="left" vertical="center" wrapText="1"/>
    </xf>
    <xf numFmtId="0" fontId="27" fillId="0" borderId="85" xfId="22" applyFont="1" applyBorder="1" applyAlignment="1">
      <alignment horizontal="center" vertical="center" wrapText="1"/>
    </xf>
    <xf numFmtId="49" fontId="27" fillId="0" borderId="86" xfId="22" applyNumberFormat="1" applyFont="1" applyBorder="1" applyAlignment="1">
      <alignment horizontal="center" vertical="center" wrapText="1"/>
    </xf>
    <xf numFmtId="49" fontId="27" fillId="0" borderId="86" xfId="22" applyNumberFormat="1" applyFont="1" applyBorder="1" applyAlignment="1">
      <alignment horizontal="left" vertical="center" wrapText="1"/>
    </xf>
    <xf numFmtId="0" fontId="27" fillId="0" borderId="86" xfId="22" applyFont="1" applyBorder="1" applyAlignment="1">
      <alignment horizontal="left" vertical="center" wrapText="1"/>
    </xf>
    <xf numFmtId="0" fontId="1" fillId="0" borderId="87" xfId="22" applyBorder="1" applyAlignment="1">
      <alignment horizontal="center" vertical="center" wrapText="1"/>
    </xf>
    <xf numFmtId="49" fontId="27" fillId="0" borderId="149" xfId="22" applyNumberFormat="1" applyFont="1" applyBorder="1" applyAlignment="1">
      <alignment horizontal="center" vertical="center" wrapText="1"/>
    </xf>
    <xf numFmtId="49" fontId="27" fillId="0" borderId="149" xfId="22" applyNumberFormat="1" applyFont="1" applyBorder="1" applyAlignment="1">
      <alignment horizontal="left" vertical="center" wrapText="1"/>
    </xf>
    <xf numFmtId="0" fontId="27" fillId="0" borderId="149" xfId="22" applyFont="1" applyBorder="1" applyAlignment="1">
      <alignment horizontal="left" vertical="center" wrapText="1"/>
    </xf>
    <xf numFmtId="0" fontId="1" fillId="0" borderId="149" xfId="22" applyBorder="1" applyAlignment="1">
      <alignment horizontal="center" vertical="center" wrapText="1"/>
    </xf>
    <xf numFmtId="0" fontId="31" fillId="0" borderId="148" xfId="22" applyFont="1" applyBorder="1" applyAlignment="1">
      <alignment horizontal="center" vertical="center" wrapText="1"/>
    </xf>
    <xf numFmtId="0" fontId="1" fillId="0" borderId="80" xfId="22" applyBorder="1" applyAlignment="1">
      <alignment horizontal="center" vertical="center" wrapText="1"/>
    </xf>
    <xf numFmtId="49" fontId="1" fillId="0" borderId="81" xfId="22" applyNumberFormat="1" applyBorder="1" applyAlignment="1">
      <alignment horizontal="center" vertical="center" wrapText="1"/>
    </xf>
    <xf numFmtId="49" fontId="1" fillId="0" borderId="81" xfId="22" applyNumberFormat="1" applyBorder="1" applyAlignment="1">
      <alignment horizontal="left" vertical="center" wrapText="1"/>
    </xf>
    <xf numFmtId="0" fontId="1" fillId="0" borderId="81" xfId="22" applyBorder="1" applyAlignment="1">
      <alignment horizontal="left" vertical="center" wrapText="1"/>
    </xf>
    <xf numFmtId="44" fontId="1" fillId="0" borderId="83" xfId="22" applyNumberFormat="1" applyBorder="1" applyAlignment="1">
      <alignment horizontal="center" vertical="center" wrapText="1"/>
    </xf>
    <xf numFmtId="44" fontId="1" fillId="0" borderId="87" xfId="22" applyNumberFormat="1" applyBorder="1" applyAlignment="1">
      <alignment horizontal="center" vertical="center" wrapText="1"/>
    </xf>
    <xf numFmtId="0" fontId="31" fillId="0" borderId="88" xfId="22" applyFont="1" applyBorder="1" applyAlignment="1">
      <alignment horizontal="center" vertical="center" wrapText="1"/>
    </xf>
    <xf numFmtId="0" fontId="31" fillId="0" borderId="84" xfId="22" applyFont="1" applyBorder="1" applyAlignment="1">
      <alignment horizontal="center" vertical="center" wrapText="1"/>
    </xf>
    <xf numFmtId="0" fontId="1" fillId="0" borderId="89" xfId="22" applyBorder="1" applyAlignment="1">
      <alignment horizontal="center" vertical="center" wrapText="1"/>
    </xf>
    <xf numFmtId="49" fontId="1" fillId="0" borderId="90" xfId="22" applyNumberFormat="1" applyBorder="1" applyAlignment="1">
      <alignment horizontal="center" vertical="center" wrapText="1"/>
    </xf>
    <xf numFmtId="49" fontId="1" fillId="0" borderId="90" xfId="22" applyNumberFormat="1" applyBorder="1" applyAlignment="1">
      <alignment horizontal="left" vertical="center" wrapText="1"/>
    </xf>
    <xf numFmtId="0" fontId="1" fillId="0" borderId="90" xfId="22" applyBorder="1" applyAlignment="1">
      <alignment horizontal="left" vertical="center" wrapText="1"/>
    </xf>
    <xf numFmtId="0" fontId="1" fillId="0" borderId="90" xfId="22" applyBorder="1" applyAlignment="1">
      <alignment horizontal="center" vertical="center" wrapText="1"/>
    </xf>
    <xf numFmtId="0" fontId="1" fillId="0" borderId="91" xfId="22" applyBorder="1" applyAlignment="1">
      <alignment horizontal="center" vertical="center" wrapText="1"/>
    </xf>
    <xf numFmtId="0" fontId="31" fillId="0" borderId="92" xfId="22" applyFont="1" applyBorder="1" applyAlignment="1">
      <alignment horizontal="center" vertical="center" wrapText="1"/>
    </xf>
    <xf numFmtId="0" fontId="33" fillId="7" borderId="89" xfId="22" applyFont="1" applyFill="1" applyBorder="1" applyAlignment="1">
      <alignment horizontal="center" vertical="center" wrapText="1"/>
    </xf>
    <xf numFmtId="49" fontId="33" fillId="7" borderId="90" xfId="22" applyNumberFormat="1" applyFont="1" applyFill="1" applyBorder="1" applyAlignment="1">
      <alignment horizontal="center" vertical="center" wrapText="1"/>
    </xf>
    <xf numFmtId="49" fontId="33" fillId="7" borderId="90" xfId="22" applyNumberFormat="1" applyFont="1" applyFill="1" applyBorder="1" applyAlignment="1">
      <alignment horizontal="left" vertical="center" wrapText="1"/>
    </xf>
    <xf numFmtId="0" fontId="33" fillId="7" borderId="90" xfId="22" applyFont="1" applyFill="1" applyBorder="1" applyAlignment="1">
      <alignment horizontal="left" vertical="center" wrapText="1"/>
    </xf>
    <xf numFmtId="0" fontId="33" fillId="7" borderId="90" xfId="22" applyFont="1" applyFill="1" applyBorder="1" applyAlignment="1">
      <alignment horizontal="center" vertical="center" wrapText="1"/>
    </xf>
    <xf numFmtId="0" fontId="33" fillId="7" borderId="91" xfId="22" applyFont="1" applyFill="1" applyBorder="1" applyAlignment="1">
      <alignment horizontal="center" vertical="center" wrapText="1"/>
    </xf>
    <xf numFmtId="44" fontId="33" fillId="7" borderId="91" xfId="23" applyFont="1" applyFill="1" applyBorder="1" applyAlignment="1">
      <alignment horizontal="center" vertical="center" wrapText="1"/>
    </xf>
    <xf numFmtId="0" fontId="33" fillId="7" borderId="92" xfId="22" applyFont="1" applyFill="1" applyBorder="1" applyAlignment="1">
      <alignment horizontal="center" vertical="center" wrapText="1"/>
    </xf>
    <xf numFmtId="0" fontId="1" fillId="0" borderId="59" xfId="22" applyBorder="1" applyAlignment="1">
      <alignment horizontal="left" vertical="center" wrapText="1"/>
    </xf>
    <xf numFmtId="0" fontId="31" fillId="0" borderId="74" xfId="22" applyFont="1" applyBorder="1" applyAlignment="1">
      <alignment horizontal="center" vertical="center" wrapText="1"/>
    </xf>
    <xf numFmtId="0" fontId="27" fillId="0" borderId="146" xfId="22" applyFont="1" applyBorder="1" applyAlignment="1">
      <alignment horizontal="center" vertical="center"/>
    </xf>
    <xf numFmtId="0" fontId="27" fillId="0" borderId="144" xfId="22" applyFont="1" applyBorder="1" applyAlignment="1">
      <alignment vertical="center"/>
    </xf>
    <xf numFmtId="0" fontId="27" fillId="0" borderId="145" xfId="22" applyFont="1" applyBorder="1" applyAlignment="1">
      <alignment vertical="center"/>
    </xf>
    <xf numFmtId="0" fontId="27" fillId="0" borderId="94" xfId="22" applyFont="1" applyBorder="1" applyAlignment="1">
      <alignment vertical="center"/>
    </xf>
    <xf numFmtId="0" fontId="27" fillId="0" borderId="95" xfId="22" applyFont="1" applyBorder="1" applyAlignment="1">
      <alignment vertical="center"/>
    </xf>
    <xf numFmtId="0" fontId="27" fillId="0" borderId="85" xfId="22" applyFont="1" applyBorder="1" applyAlignment="1">
      <alignment vertical="center"/>
    </xf>
    <xf numFmtId="0" fontId="27" fillId="0" borderId="86" xfId="22" applyFont="1" applyBorder="1" applyAlignment="1">
      <alignment vertical="center"/>
    </xf>
    <xf numFmtId="0" fontId="27" fillId="0" borderId="87" xfId="22" applyFont="1" applyBorder="1" applyAlignment="1">
      <alignment vertical="center"/>
    </xf>
    <xf numFmtId="0" fontId="27" fillId="0" borderId="88" xfId="22" applyFont="1" applyBorder="1" applyAlignment="1">
      <alignment vertical="center"/>
    </xf>
    <xf numFmtId="44" fontId="27" fillId="0" borderId="145" xfId="23" applyFont="1" applyBorder="1" applyAlignment="1">
      <alignment vertical="center"/>
    </xf>
    <xf numFmtId="0" fontId="27" fillId="0" borderId="96" xfId="22" applyFont="1" applyBorder="1" applyAlignment="1">
      <alignment vertical="center"/>
    </xf>
    <xf numFmtId="49" fontId="18" fillId="0" borderId="144" xfId="24" applyBorder="1" applyAlignment="1">
      <alignment horizontal="center" vertical="center"/>
    </xf>
    <xf numFmtId="49" fontId="18" fillId="0" borderId="144" xfId="25" applyBorder="1" applyAlignment="1">
      <alignment vertical="center" wrapText="1"/>
    </xf>
    <xf numFmtId="0" fontId="18" fillId="0" borderId="94" xfId="22" applyNumberFormat="1" applyFont="1" applyBorder="1"/>
    <xf numFmtId="49" fontId="18" fillId="0" borderId="144" xfId="26" applyBorder="1" applyAlignment="1">
      <alignment horizontal="center" vertical="center"/>
    </xf>
    <xf numFmtId="44" fontId="0" fillId="0" borderId="94" xfId="23" applyFont="1" applyBorder="1" applyAlignment="1">
      <alignment vertical="center"/>
    </xf>
    <xf numFmtId="44" fontId="18" fillId="0" borderId="144" xfId="23" applyFont="1" applyBorder="1" applyAlignment="1">
      <alignment horizontal="center" vertical="center"/>
    </xf>
    <xf numFmtId="49" fontId="18" fillId="0" borderId="144" xfId="27" applyBorder="1" applyAlignment="1">
      <alignment vertical="center" wrapText="1"/>
    </xf>
    <xf numFmtId="49" fontId="18" fillId="0" borderId="144" xfId="26" applyAlignment="1">
      <alignment horizontal="center" vertical="center"/>
    </xf>
    <xf numFmtId="49" fontId="18" fillId="0" borderId="86" xfId="24" applyBorder="1" applyAlignment="1">
      <alignment horizontal="center" vertical="center"/>
    </xf>
    <xf numFmtId="49" fontId="18" fillId="0" borderId="86" xfId="27" applyBorder="1" applyAlignment="1">
      <alignment vertical="center" wrapText="1"/>
    </xf>
    <xf numFmtId="0" fontId="18" fillId="0" borderId="150" xfId="22" applyNumberFormat="1" applyFont="1" applyBorder="1"/>
    <xf numFmtId="49" fontId="18" fillId="0" borderId="86" xfId="26" applyBorder="1" applyAlignment="1">
      <alignment horizontal="center" vertical="center"/>
    </xf>
    <xf numFmtId="44" fontId="0" fillId="0" borderId="150" xfId="23" applyFont="1" applyBorder="1" applyAlignment="1">
      <alignment vertical="center"/>
    </xf>
    <xf numFmtId="44" fontId="18" fillId="0" borderId="86" xfId="23" applyFont="1" applyBorder="1" applyAlignment="1">
      <alignment horizontal="center" vertical="center"/>
    </xf>
    <xf numFmtId="49" fontId="18" fillId="0" borderId="90" xfId="24" applyBorder="1" applyAlignment="1">
      <alignment horizontal="center" vertical="center"/>
    </xf>
    <xf numFmtId="49" fontId="18" fillId="0" borderId="90" xfId="27" applyBorder="1" applyAlignment="1">
      <alignment vertical="center" wrapText="1"/>
    </xf>
    <xf numFmtId="0" fontId="18" fillId="0" borderId="97" xfId="22" applyNumberFormat="1" applyFont="1" applyBorder="1"/>
    <xf numFmtId="49" fontId="18" fillId="0" borderId="90" xfId="26" applyBorder="1" applyAlignment="1">
      <alignment horizontal="center" vertical="center"/>
    </xf>
    <xf numFmtId="49" fontId="18" fillId="0" borderId="91" xfId="26" applyBorder="1" applyAlignment="1">
      <alignment horizontal="center" vertical="center"/>
    </xf>
    <xf numFmtId="0" fontId="29" fillId="0" borderId="59" xfId="22" applyFont="1" applyFill="1" applyBorder="1" applyAlignment="1">
      <alignment horizontal="center" vertical="center" wrapText="1"/>
    </xf>
    <xf numFmtId="0" fontId="1" fillId="0" borderId="59" xfId="22" applyFill="1" applyBorder="1" applyAlignment="1">
      <alignment horizontal="center" vertical="center" wrapText="1"/>
    </xf>
    <xf numFmtId="0" fontId="1" fillId="0" borderId="56" xfId="22" applyFill="1" applyBorder="1" applyAlignment="1">
      <alignment horizontal="center" vertical="center" wrapText="1"/>
    </xf>
    <xf numFmtId="0" fontId="31" fillId="0" borderId="74" xfId="22" applyFont="1" applyFill="1" applyBorder="1" applyAlignment="1">
      <alignment horizontal="center" vertical="center" wrapText="1"/>
    </xf>
    <xf numFmtId="0" fontId="27" fillId="0" borderId="146" xfId="22" applyFont="1" applyFill="1" applyBorder="1" applyAlignment="1">
      <alignment horizontal="center" vertical="center" wrapText="1"/>
    </xf>
    <xf numFmtId="49" fontId="27" fillId="0" borderId="144" xfId="22" applyNumberFormat="1" applyFont="1" applyFill="1" applyBorder="1" applyAlignment="1">
      <alignment horizontal="left" vertical="center" wrapText="1"/>
    </xf>
    <xf numFmtId="49" fontId="1" fillId="0" borderId="144" xfId="22" applyNumberFormat="1" applyFill="1" applyBorder="1" applyAlignment="1">
      <alignment horizontal="left" vertical="center" wrapText="1"/>
    </xf>
    <xf numFmtId="49" fontId="1" fillId="0" borderId="144" xfId="22" applyNumberFormat="1" applyFill="1" applyBorder="1" applyAlignment="1">
      <alignment horizontal="center" vertical="center" wrapText="1"/>
    </xf>
    <xf numFmtId="44" fontId="18" fillId="0" borderId="145" xfId="23" applyFont="1" applyBorder="1" applyAlignment="1">
      <alignment horizontal="center" vertical="center"/>
    </xf>
    <xf numFmtId="0" fontId="27" fillId="0" borderId="80" xfId="22" applyFont="1" applyFill="1" applyBorder="1" applyAlignment="1">
      <alignment horizontal="center" vertical="center" wrapText="1"/>
    </xf>
    <xf numFmtId="49" fontId="27" fillId="0" borderId="81" xfId="22" applyNumberFormat="1" applyFont="1" applyFill="1" applyBorder="1" applyAlignment="1">
      <alignment horizontal="left" vertical="center" wrapText="1"/>
    </xf>
    <xf numFmtId="0" fontId="1" fillId="0" borderId="85" xfId="22" applyFill="1" applyBorder="1" applyAlignment="1">
      <alignment horizontal="center" vertical="center" wrapText="1"/>
    </xf>
    <xf numFmtId="49" fontId="1" fillId="0" borderId="86" xfId="22" applyNumberFormat="1" applyFill="1" applyBorder="1" applyAlignment="1">
      <alignment horizontal="center" vertical="center" wrapText="1"/>
    </xf>
    <xf numFmtId="49" fontId="1" fillId="0" borderId="86" xfId="22" applyNumberFormat="1" applyFill="1" applyBorder="1" applyAlignment="1">
      <alignment horizontal="left" vertical="center" wrapText="1"/>
    </xf>
    <xf numFmtId="49" fontId="1" fillId="0" borderId="87" xfId="22" applyNumberFormat="1" applyFill="1" applyBorder="1" applyAlignment="1">
      <alignment horizontal="center" vertical="center" wrapText="1"/>
    </xf>
    <xf numFmtId="49" fontId="27" fillId="0" borderId="146" xfId="22" applyNumberFormat="1" applyFont="1" applyBorder="1" applyAlignment="1">
      <alignment horizontal="center" vertical="center"/>
    </xf>
    <xf numFmtId="49" fontId="27" fillId="0" borderId="144" xfId="22" applyNumberFormat="1" applyFont="1" applyBorder="1" applyAlignment="1">
      <alignment vertical="center"/>
    </xf>
    <xf numFmtId="0" fontId="27" fillId="0" borderId="144" xfId="22" applyFont="1" applyBorder="1" applyAlignment="1">
      <alignment horizontal="center" vertical="center"/>
    </xf>
    <xf numFmtId="0" fontId="27" fillId="0" borderId="145" xfId="22" applyFont="1" applyBorder="1" applyAlignment="1">
      <alignment horizontal="center" vertical="center"/>
    </xf>
    <xf numFmtId="0" fontId="32" fillId="0" borderId="96" xfId="22" applyFont="1" applyBorder="1" applyAlignment="1">
      <alignment vertical="center"/>
    </xf>
    <xf numFmtId="49" fontId="1" fillId="0" borderId="146" xfId="22" applyNumberFormat="1" applyBorder="1" applyAlignment="1">
      <alignment horizontal="center" vertical="center"/>
    </xf>
    <xf numFmtId="49" fontId="34" fillId="0" borderId="144" xfId="22" applyNumberFormat="1" applyFont="1" applyBorder="1" applyAlignment="1">
      <alignment vertical="center"/>
    </xf>
    <xf numFmtId="49" fontId="1" fillId="0" borderId="144" xfId="22" applyNumberFormat="1" applyBorder="1" applyAlignment="1">
      <alignment vertical="center"/>
    </xf>
    <xf numFmtId="0" fontId="1" fillId="0" borderId="144" xfId="22" applyBorder="1" applyAlignment="1">
      <alignment vertical="center"/>
    </xf>
    <xf numFmtId="0" fontId="1" fillId="0" borderId="144" xfId="22" applyBorder="1" applyAlignment="1">
      <alignment horizontal="center" vertical="center"/>
    </xf>
    <xf numFmtId="0" fontId="35" fillId="0" borderId="144" xfId="22" applyFont="1" applyBorder="1" applyAlignment="1">
      <alignment vertical="center"/>
    </xf>
    <xf numFmtId="0" fontId="1" fillId="0" borderId="146" xfId="22" applyBorder="1" applyAlignment="1">
      <alignment horizontal="center" vertical="center"/>
    </xf>
    <xf numFmtId="49" fontId="1" fillId="0" borderId="144" xfId="22" applyNumberFormat="1" applyBorder="1" applyAlignment="1">
      <alignment horizontal="left" vertical="center"/>
    </xf>
    <xf numFmtId="49" fontId="1" fillId="0" borderId="85" xfId="22" applyNumberFormat="1" applyBorder="1" applyAlignment="1">
      <alignment horizontal="center" vertical="center"/>
    </xf>
    <xf numFmtId="49" fontId="1" fillId="0" borderId="86" xfId="22" applyNumberFormat="1" applyBorder="1" applyAlignment="1">
      <alignment vertical="center"/>
    </xf>
    <xf numFmtId="0" fontId="1" fillId="0" borderId="86" xfId="22" applyBorder="1" applyAlignment="1">
      <alignment vertical="center"/>
    </xf>
    <xf numFmtId="0" fontId="1" fillId="0" borderId="86" xfId="22" applyBorder="1" applyAlignment="1">
      <alignment horizontal="center" vertical="center"/>
    </xf>
    <xf numFmtId="44" fontId="18" fillId="0" borderId="87" xfId="23" applyFont="1" applyBorder="1" applyAlignment="1">
      <alignment horizontal="center" vertical="center"/>
    </xf>
    <xf numFmtId="0" fontId="33" fillId="7" borderId="65" xfId="22" applyFont="1" applyFill="1" applyBorder="1" applyAlignment="1">
      <alignment horizontal="center" vertical="center" wrapText="1"/>
    </xf>
    <xf numFmtId="49" fontId="33" fillId="7" borderId="66" xfId="22" applyNumberFormat="1" applyFont="1" applyFill="1" applyBorder="1" applyAlignment="1">
      <alignment horizontal="center" vertical="center" wrapText="1"/>
    </xf>
    <xf numFmtId="49" fontId="33" fillId="7" borderId="66" xfId="22" applyNumberFormat="1" applyFont="1" applyFill="1" applyBorder="1" applyAlignment="1">
      <alignment horizontal="left" vertical="center" wrapText="1"/>
    </xf>
    <xf numFmtId="0" fontId="33" fillId="7" borderId="66" xfId="22" applyFont="1" applyFill="1" applyBorder="1" applyAlignment="1">
      <alignment horizontal="left" vertical="center" wrapText="1"/>
    </xf>
    <xf numFmtId="0" fontId="33" fillId="7" borderId="66" xfId="22" applyFont="1" applyFill="1" applyBorder="1" applyAlignment="1">
      <alignment horizontal="center" vertical="center" wrapText="1"/>
    </xf>
    <xf numFmtId="0" fontId="33" fillId="7" borderId="67" xfId="22" applyFont="1" applyFill="1" applyBorder="1" applyAlignment="1">
      <alignment horizontal="center" vertical="center" wrapText="1"/>
    </xf>
    <xf numFmtId="44" fontId="33" fillId="7" borderId="67" xfId="23" applyFont="1" applyFill="1" applyBorder="1" applyAlignment="1">
      <alignment horizontal="center" vertical="center" wrapText="1"/>
    </xf>
    <xf numFmtId="0" fontId="33" fillId="7" borderId="68" xfId="22" applyFont="1" applyFill="1" applyBorder="1" applyAlignment="1">
      <alignment horizontal="center" vertical="center" wrapText="1"/>
    </xf>
    <xf numFmtId="49" fontId="37" fillId="0" borderId="146" xfId="22" applyNumberFormat="1" applyFont="1" applyBorder="1" applyAlignment="1">
      <alignment horizontal="left" vertical="center"/>
    </xf>
    <xf numFmtId="49" fontId="37" fillId="0" borderId="144" xfId="22" applyNumberFormat="1" applyFont="1" applyBorder="1" applyAlignment="1">
      <alignment horizontal="left" vertical="center"/>
    </xf>
    <xf numFmtId="49" fontId="37" fillId="0" borderId="96" xfId="22" applyNumberFormat="1" applyFont="1" applyBorder="1" applyAlignment="1">
      <alignment horizontal="left" vertical="center"/>
    </xf>
    <xf numFmtId="0" fontId="29" fillId="0" borderId="144" xfId="22" applyFont="1" applyFill="1" applyBorder="1" applyAlignment="1">
      <alignment horizontal="center" vertical="center" wrapText="1"/>
    </xf>
    <xf numFmtId="0" fontId="1" fillId="0" borderId="144" xfId="22" applyFill="1" applyBorder="1" applyAlignment="1">
      <alignment horizontal="center" vertical="center" wrapText="1"/>
    </xf>
    <xf numFmtId="0" fontId="31" fillId="0" borderId="144" xfId="22" applyFont="1" applyFill="1" applyBorder="1" applyAlignment="1">
      <alignment horizontal="center" vertical="center" wrapText="1"/>
    </xf>
    <xf numFmtId="0" fontId="31" fillId="0" borderId="144" xfId="22" applyFont="1" applyBorder="1" applyAlignment="1">
      <alignment vertical="center"/>
    </xf>
    <xf numFmtId="0" fontId="1" fillId="0" borderId="146" xfId="22" applyFill="1" applyBorder="1" applyAlignment="1">
      <alignment horizontal="center" vertical="center" wrapText="1"/>
    </xf>
    <xf numFmtId="0" fontId="32" fillId="0" borderId="144" xfId="22" applyFont="1" applyBorder="1" applyAlignment="1">
      <alignment vertical="center"/>
    </xf>
    <xf numFmtId="49" fontId="37" fillId="0" borderId="88" xfId="22" applyNumberFormat="1" applyFont="1" applyBorder="1" applyAlignment="1">
      <alignment horizontal="left" vertical="center"/>
    </xf>
    <xf numFmtId="49" fontId="37" fillId="0" borderId="75" xfId="22" applyNumberFormat="1" applyFont="1" applyBorder="1" applyAlignment="1">
      <alignment horizontal="left" vertical="center"/>
    </xf>
    <xf numFmtId="49" fontId="37" fillId="0" borderId="76" xfId="22" applyNumberFormat="1" applyFont="1" applyBorder="1" applyAlignment="1">
      <alignment horizontal="left" vertical="center"/>
    </xf>
    <xf numFmtId="49" fontId="37" fillId="0" borderId="78" xfId="22" applyNumberFormat="1" applyFont="1" applyBorder="1" applyAlignment="1">
      <alignment horizontal="left" vertical="center"/>
    </xf>
    <xf numFmtId="49" fontId="27" fillId="0" borderId="144" xfId="22" applyNumberFormat="1" applyFont="1" applyFill="1" applyBorder="1" applyAlignment="1">
      <alignment horizontal="center" vertical="center" wrapText="1"/>
    </xf>
    <xf numFmtId="49" fontId="1" fillId="0" borderId="145" xfId="22" applyNumberFormat="1" applyFill="1" applyBorder="1" applyAlignment="1">
      <alignment horizontal="center" vertical="center" wrapText="1"/>
    </xf>
    <xf numFmtId="0" fontId="1" fillId="0" borderId="80" xfId="22" applyFill="1" applyBorder="1" applyAlignment="1">
      <alignment horizontal="center" vertical="center" wrapText="1"/>
    </xf>
    <xf numFmtId="49" fontId="1" fillId="0" borderId="81" xfId="22" applyNumberFormat="1" applyFill="1" applyBorder="1" applyAlignment="1">
      <alignment horizontal="center" vertical="center" wrapText="1"/>
    </xf>
    <xf numFmtId="49" fontId="18" fillId="0" borderId="144" xfId="27" applyAlignment="1">
      <alignment vertical="center" wrapText="1"/>
    </xf>
    <xf numFmtId="49" fontId="18" fillId="0" borderId="144" xfId="28" applyAlignment="1">
      <alignment vertical="center" wrapText="1"/>
    </xf>
    <xf numFmtId="0" fontId="31" fillId="0" borderId="84" xfId="22" applyFont="1" applyBorder="1" applyAlignment="1">
      <alignment vertical="center"/>
    </xf>
    <xf numFmtId="49" fontId="1" fillId="0" borderId="59" xfId="22" applyNumberFormat="1" applyFill="1" applyBorder="1" applyAlignment="1">
      <alignment horizontal="left" vertical="center" wrapText="1"/>
    </xf>
    <xf numFmtId="49" fontId="1" fillId="0" borderId="59" xfId="22" applyNumberFormat="1" applyFill="1" applyBorder="1" applyAlignment="1">
      <alignment horizontal="center" vertical="center" wrapText="1"/>
    </xf>
    <xf numFmtId="49" fontId="1" fillId="0" borderId="56" xfId="22" applyNumberFormat="1" applyFill="1" applyBorder="1" applyAlignment="1">
      <alignment horizontal="center" vertical="center" wrapText="1"/>
    </xf>
    <xf numFmtId="0" fontId="1" fillId="0" borderId="144" xfId="22" applyFont="1" applyBorder="1" applyAlignment="1">
      <alignment vertical="center"/>
    </xf>
    <xf numFmtId="44" fontId="1" fillId="0" borderId="145" xfId="22" applyNumberFormat="1" applyBorder="1" applyAlignment="1">
      <alignment horizontal="center" vertical="center"/>
    </xf>
    <xf numFmtId="0" fontId="1" fillId="0" borderId="145" xfId="22" applyBorder="1" applyAlignment="1">
      <alignment horizontal="center" vertical="center"/>
    </xf>
    <xf numFmtId="0" fontId="1" fillId="0" borderId="85" xfId="22" applyBorder="1" applyAlignment="1">
      <alignment horizontal="center" vertical="center"/>
    </xf>
    <xf numFmtId="49" fontId="1" fillId="0" borderId="86" xfId="22" applyNumberFormat="1" applyBorder="1" applyAlignment="1">
      <alignment horizontal="left" vertical="center"/>
    </xf>
    <xf numFmtId="0" fontId="27" fillId="0" borderId="75" xfId="22" applyFont="1" applyBorder="1" applyAlignment="1">
      <alignment horizontal="center" vertical="center"/>
    </xf>
    <xf numFmtId="49" fontId="27" fillId="0" borderId="76" xfId="22" applyNumberFormat="1" applyFont="1" applyBorder="1" applyAlignment="1">
      <alignment vertical="center"/>
    </xf>
    <xf numFmtId="0" fontId="27" fillId="0" borderId="76" xfId="22" applyFont="1" applyBorder="1" applyAlignment="1">
      <alignment vertical="center"/>
    </xf>
    <xf numFmtId="0" fontId="1" fillId="0" borderId="76" xfId="22" applyBorder="1" applyAlignment="1">
      <alignment horizontal="center" vertical="center"/>
    </xf>
    <xf numFmtId="0" fontId="1" fillId="0" borderId="77" xfId="22" applyBorder="1" applyAlignment="1">
      <alignment horizontal="center" vertical="center"/>
    </xf>
    <xf numFmtId="44" fontId="18" fillId="0" borderId="59" xfId="23" applyFont="1" applyBorder="1" applyAlignment="1">
      <alignment horizontal="center" vertical="center"/>
    </xf>
    <xf numFmtId="0" fontId="31" fillId="0" borderId="78" xfId="22" applyFont="1" applyBorder="1" applyAlignment="1">
      <alignment vertical="center"/>
    </xf>
    <xf numFmtId="0" fontId="1" fillId="0" borderId="144" xfId="22" applyFill="1" applyBorder="1" applyAlignment="1">
      <alignment vertical="center"/>
    </xf>
    <xf numFmtId="44" fontId="1" fillId="0" borderId="87" xfId="22" applyNumberFormat="1" applyBorder="1" applyAlignment="1">
      <alignment horizontal="center" vertical="center"/>
    </xf>
    <xf numFmtId="0" fontId="1" fillId="0" borderId="56" xfId="22" applyBorder="1" applyAlignment="1">
      <alignment horizontal="center" vertical="center"/>
    </xf>
    <xf numFmtId="0" fontId="35" fillId="0" borderId="86" xfId="22" applyFont="1" applyBorder="1" applyAlignment="1">
      <alignment vertical="center"/>
    </xf>
    <xf numFmtId="0" fontId="27" fillId="0" borderId="76" xfId="22" applyFont="1" applyBorder="1" applyAlignment="1">
      <alignment horizontal="center" vertical="center"/>
    </xf>
    <xf numFmtId="0" fontId="27" fillId="0" borderId="77" xfId="22" applyFont="1" applyBorder="1" applyAlignment="1">
      <alignment horizontal="center" vertical="center"/>
    </xf>
    <xf numFmtId="0" fontId="27" fillId="0" borderId="73" xfId="22" applyFont="1" applyBorder="1" applyAlignment="1">
      <alignment horizontal="center" vertical="center"/>
    </xf>
    <xf numFmtId="49" fontId="27" fillId="0" borderId="59" xfId="22" applyNumberFormat="1" applyFont="1" applyBorder="1" applyAlignment="1">
      <alignment vertical="center"/>
    </xf>
    <xf numFmtId="49" fontId="1" fillId="0" borderId="59" xfId="22" applyNumberFormat="1" applyFont="1" applyBorder="1" applyAlignment="1">
      <alignment vertical="center"/>
    </xf>
    <xf numFmtId="0" fontId="1" fillId="0" borderId="59" xfId="22" applyFont="1" applyBorder="1" applyAlignment="1">
      <alignment vertical="center"/>
    </xf>
    <xf numFmtId="0" fontId="1" fillId="0" borderId="59" xfId="22" applyFont="1" applyBorder="1" applyAlignment="1">
      <alignment horizontal="center" vertical="center"/>
    </xf>
    <xf numFmtId="49" fontId="1" fillId="0" borderId="144" xfId="22" applyNumberFormat="1" applyFont="1" applyBorder="1" applyAlignment="1">
      <alignment horizontal="left" vertical="center"/>
    </xf>
    <xf numFmtId="0" fontId="27" fillId="0" borderId="146" xfId="22" applyFont="1" applyFill="1" applyBorder="1" applyAlignment="1">
      <alignment horizontal="center" vertical="center"/>
    </xf>
    <xf numFmtId="49" fontId="27" fillId="0" borderId="144" xfId="22" applyNumberFormat="1" applyFont="1" applyFill="1" applyBorder="1" applyAlignment="1">
      <alignment vertical="center"/>
    </xf>
    <xf numFmtId="0" fontId="27" fillId="0" borderId="144" xfId="22" applyFont="1" applyFill="1" applyBorder="1" applyAlignment="1">
      <alignment vertical="center"/>
    </xf>
    <xf numFmtId="0" fontId="1" fillId="0" borderId="144" xfId="22" applyFill="1" applyBorder="1" applyAlignment="1">
      <alignment horizontal="center" vertical="center"/>
    </xf>
    <xf numFmtId="0" fontId="1" fillId="0" borderId="145" xfId="22" applyFill="1" applyBorder="1" applyAlignment="1">
      <alignment horizontal="center" vertical="center"/>
    </xf>
    <xf numFmtId="0" fontId="31" fillId="0" borderId="96" xfId="22" applyFont="1" applyFill="1" applyBorder="1" applyAlignment="1">
      <alignment vertical="center"/>
    </xf>
    <xf numFmtId="0" fontId="1" fillId="0" borderId="146" xfId="22" applyFont="1" applyFill="1" applyBorder="1" applyAlignment="1">
      <alignment horizontal="center" vertical="center"/>
    </xf>
    <xf numFmtId="49" fontId="1" fillId="0" borderId="144" xfId="22" applyNumberFormat="1" applyFont="1" applyFill="1" applyBorder="1" applyAlignment="1">
      <alignment vertical="center"/>
    </xf>
    <xf numFmtId="49" fontId="38" fillId="0" borderId="144" xfId="22" applyNumberFormat="1" applyFont="1" applyFill="1" applyBorder="1" applyAlignment="1">
      <alignment horizontal="left" vertical="center" wrapText="1"/>
    </xf>
    <xf numFmtId="0" fontId="38" fillId="0" borderId="144" xfId="22" applyFont="1" applyFill="1" applyBorder="1" applyAlignment="1">
      <alignment horizontal="left" vertical="center" wrapText="1"/>
    </xf>
    <xf numFmtId="0" fontId="1" fillId="0" borderId="144" xfId="22" applyFont="1" applyFill="1" applyBorder="1" applyAlignment="1">
      <alignment horizontal="center" vertical="center"/>
    </xf>
    <xf numFmtId="0" fontId="1" fillId="0" borderId="85" xfId="22" applyFont="1" applyFill="1" applyBorder="1" applyAlignment="1">
      <alignment horizontal="center" vertical="center"/>
    </xf>
    <xf numFmtId="49" fontId="1" fillId="0" borderId="86" xfId="22" applyNumberFormat="1" applyFont="1" applyFill="1" applyBorder="1" applyAlignment="1">
      <alignment vertical="center"/>
    </xf>
    <xf numFmtId="49" fontId="38" fillId="0" borderId="86" xfId="22" applyNumberFormat="1" applyFont="1" applyFill="1" applyBorder="1" applyAlignment="1">
      <alignment horizontal="left" vertical="center" wrapText="1"/>
    </xf>
    <xf numFmtId="0" fontId="38" fillId="0" borderId="86" xfId="22" applyFont="1" applyFill="1" applyBorder="1" applyAlignment="1">
      <alignment horizontal="left" vertical="center" wrapText="1"/>
    </xf>
    <xf numFmtId="0" fontId="1" fillId="0" borderId="86" xfId="22" applyFont="1" applyFill="1" applyBorder="1" applyAlignment="1">
      <alignment horizontal="center" vertical="center"/>
    </xf>
    <xf numFmtId="0" fontId="31" fillId="0" borderId="88" xfId="22" applyFont="1" applyFill="1" applyBorder="1" applyAlignment="1">
      <alignment vertical="center"/>
    </xf>
    <xf numFmtId="0" fontId="27" fillId="0" borderId="56" xfId="22" applyFont="1" applyBorder="1" applyAlignment="1">
      <alignment horizontal="center" vertical="center"/>
    </xf>
    <xf numFmtId="49" fontId="27" fillId="0" borderId="144" xfId="22" applyNumberFormat="1" applyFont="1" applyFill="1" applyBorder="1" applyAlignment="1">
      <alignment horizontal="left" vertical="center"/>
    </xf>
    <xf numFmtId="0" fontId="27" fillId="0" borderId="144" xfId="22" applyFont="1" applyFill="1" applyBorder="1" applyAlignment="1">
      <alignment horizontal="center" vertical="center"/>
    </xf>
    <xf numFmtId="0" fontId="27" fillId="0" borderId="145" xfId="22" applyFont="1" applyFill="1" applyBorder="1" applyAlignment="1">
      <alignment horizontal="center" vertical="center"/>
    </xf>
    <xf numFmtId="0" fontId="1" fillId="0" borderId="146" xfId="22" applyFill="1" applyBorder="1" applyAlignment="1">
      <alignment horizontal="center" vertical="center"/>
    </xf>
    <xf numFmtId="49" fontId="1" fillId="0" borderId="144" xfId="22" applyNumberFormat="1" applyFill="1" applyBorder="1" applyAlignment="1">
      <alignment vertical="center"/>
    </xf>
    <xf numFmtId="0" fontId="1" fillId="0" borderId="85" xfId="22" applyFill="1" applyBorder="1" applyAlignment="1">
      <alignment horizontal="center" vertical="center"/>
    </xf>
    <xf numFmtId="49" fontId="1" fillId="0" borderId="86" xfId="22" applyNumberFormat="1" applyFill="1" applyBorder="1" applyAlignment="1">
      <alignment vertical="center"/>
    </xf>
    <xf numFmtId="0" fontId="1" fillId="0" borderId="86" xfId="22" applyFill="1" applyBorder="1" applyAlignment="1">
      <alignment horizontal="center" vertical="center"/>
    </xf>
    <xf numFmtId="0" fontId="1" fillId="0" borderId="65" xfId="22" applyFill="1" applyBorder="1" applyAlignment="1">
      <alignment horizontal="center" vertical="center"/>
    </xf>
    <xf numFmtId="49" fontId="1" fillId="0" borderId="66" xfId="22" applyNumberFormat="1" applyFill="1" applyBorder="1" applyAlignment="1">
      <alignment vertical="center"/>
    </xf>
    <xf numFmtId="0" fontId="1" fillId="0" borderId="66" xfId="22" applyBorder="1" applyAlignment="1">
      <alignment vertical="center"/>
    </xf>
    <xf numFmtId="0" fontId="1" fillId="0" borderId="66" xfId="22" applyFill="1" applyBorder="1" applyAlignment="1">
      <alignment horizontal="center" vertical="center"/>
    </xf>
    <xf numFmtId="0" fontId="1" fillId="0" borderId="67" xfId="22" applyFill="1" applyBorder="1" applyAlignment="1">
      <alignment horizontal="center" vertical="center"/>
    </xf>
    <xf numFmtId="0" fontId="31" fillId="0" borderId="68" xfId="22" applyFont="1" applyFill="1" applyBorder="1" applyAlignment="1">
      <alignment vertical="center"/>
    </xf>
    <xf numFmtId="0" fontId="1" fillId="0" borderId="87" xfId="22" applyBorder="1" applyAlignment="1">
      <alignment horizontal="center" vertical="center"/>
    </xf>
    <xf numFmtId="0" fontId="27" fillId="0" borderId="59" xfId="22" applyFont="1" applyBorder="1" applyAlignment="1">
      <alignment vertical="center"/>
    </xf>
    <xf numFmtId="49" fontId="1" fillId="0" borderId="79" xfId="22" applyNumberFormat="1" applyBorder="1" applyAlignment="1">
      <alignment horizontal="center" vertical="center"/>
    </xf>
    <xf numFmtId="49" fontId="1" fillId="0" borderId="149" xfId="22" applyNumberFormat="1" applyBorder="1" applyAlignment="1">
      <alignment vertical="center"/>
    </xf>
    <xf numFmtId="0" fontId="1" fillId="0" borderId="149" xfId="22" applyBorder="1" applyAlignment="1">
      <alignment vertical="center"/>
    </xf>
    <xf numFmtId="0" fontId="1" fillId="0" borderId="149" xfId="22" applyBorder="1" applyAlignment="1">
      <alignment horizontal="center" vertical="center"/>
    </xf>
    <xf numFmtId="0" fontId="1" fillId="0" borderId="147" xfId="22" applyBorder="1" applyAlignment="1">
      <alignment horizontal="center" vertical="center"/>
    </xf>
    <xf numFmtId="0" fontId="31" fillId="0" borderId="148" xfId="22" applyFont="1" applyBorder="1" applyAlignment="1">
      <alignment vertical="center"/>
    </xf>
    <xf numFmtId="0" fontId="1" fillId="0" borderId="99" xfId="22" applyFill="1" applyBorder="1" applyAlignment="1">
      <alignment horizontal="center" vertical="center"/>
    </xf>
    <xf numFmtId="49" fontId="1" fillId="0" borderId="100" xfId="22" applyNumberFormat="1" applyFill="1" applyBorder="1" applyAlignment="1">
      <alignment vertical="center"/>
    </xf>
    <xf numFmtId="0" fontId="1" fillId="0" borderId="100" xfId="22" applyBorder="1" applyAlignment="1">
      <alignment vertical="center"/>
    </xf>
    <xf numFmtId="0" fontId="1" fillId="0" borderId="100" xfId="22" applyFill="1" applyBorder="1" applyAlignment="1">
      <alignment horizontal="center" vertical="center"/>
    </xf>
    <xf numFmtId="0" fontId="1" fillId="0" borderId="101" xfId="22" applyFill="1" applyBorder="1" applyAlignment="1">
      <alignment horizontal="center" vertical="center"/>
    </xf>
    <xf numFmtId="0" fontId="31" fillId="0" borderId="102" xfId="22" applyFont="1" applyFill="1" applyBorder="1" applyAlignment="1">
      <alignment vertical="center"/>
    </xf>
    <xf numFmtId="0" fontId="1" fillId="0" borderId="0" xfId="22"/>
    <xf numFmtId="0" fontId="1" fillId="0" borderId="0" xfId="22" applyAlignment="1">
      <alignment horizontal="center"/>
    </xf>
    <xf numFmtId="0" fontId="1" fillId="0" borderId="103" xfId="22" applyBorder="1" applyAlignment="1">
      <alignment horizontal="center" vertical="center" wrapText="1"/>
    </xf>
    <xf numFmtId="0" fontId="1" fillId="0" borderId="64" xfId="22" applyBorder="1" applyAlignment="1">
      <alignment horizontal="center" vertical="center" wrapText="1"/>
    </xf>
    <xf numFmtId="0" fontId="1" fillId="0" borderId="0" xfId="22" applyAlignment="1">
      <alignment horizontal="center" vertical="center" wrapText="1"/>
    </xf>
    <xf numFmtId="0" fontId="1" fillId="0" borderId="104" xfId="22" applyBorder="1" applyAlignment="1">
      <alignment horizontal="center" vertical="center" wrapText="1"/>
    </xf>
    <xf numFmtId="0" fontId="1" fillId="0" borderId="92" xfId="22" applyBorder="1" applyAlignment="1">
      <alignment horizontal="center" vertical="center" wrapText="1"/>
    </xf>
    <xf numFmtId="0" fontId="1" fillId="0" borderId="75" xfId="22" applyBorder="1" applyAlignment="1">
      <alignment horizontal="center" vertical="center" wrapText="1"/>
    </xf>
    <xf numFmtId="0" fontId="1" fillId="0" borderId="76" xfId="22" applyBorder="1" applyAlignment="1">
      <alignment horizontal="center" vertical="center" wrapText="1"/>
    </xf>
    <xf numFmtId="0" fontId="1" fillId="0" borderId="76" xfId="22" applyBorder="1"/>
    <xf numFmtId="0" fontId="1" fillId="0" borderId="76" xfId="22" applyBorder="1" applyAlignment="1">
      <alignment horizontal="center"/>
    </xf>
    <xf numFmtId="44" fontId="1" fillId="0" borderId="77" xfId="22" applyNumberFormat="1" applyBorder="1" applyAlignment="1">
      <alignment horizontal="center"/>
    </xf>
    <xf numFmtId="44" fontId="1" fillId="0" borderId="76" xfId="22" applyNumberFormat="1" applyBorder="1" applyAlignment="1">
      <alignment horizontal="center"/>
    </xf>
    <xf numFmtId="0" fontId="1" fillId="0" borderId="78" xfId="22" applyBorder="1"/>
    <xf numFmtId="0" fontId="1" fillId="0" borderId="106" xfId="22" applyBorder="1" applyAlignment="1">
      <alignment horizontal="center" vertical="center" wrapText="1"/>
    </xf>
    <xf numFmtId="0" fontId="1" fillId="0" borderId="144" xfId="22" applyBorder="1"/>
    <xf numFmtId="0" fontId="1" fillId="0" borderId="144" xfId="22" applyBorder="1" applyAlignment="1">
      <alignment horizontal="center"/>
    </xf>
    <xf numFmtId="44" fontId="1" fillId="0" borderId="145" xfId="22" applyNumberFormat="1" applyBorder="1" applyAlignment="1">
      <alignment horizontal="center"/>
    </xf>
    <xf numFmtId="44" fontId="1" fillId="0" borderId="144" xfId="22" applyNumberFormat="1" applyBorder="1" applyAlignment="1">
      <alignment horizontal="center"/>
    </xf>
    <xf numFmtId="0" fontId="1" fillId="0" borderId="96" xfId="22" applyBorder="1"/>
    <xf numFmtId="0" fontId="1" fillId="0" borderId="86" xfId="22" applyBorder="1"/>
    <xf numFmtId="0" fontId="1" fillId="0" borderId="86" xfId="22" applyBorder="1" applyAlignment="1">
      <alignment horizontal="center"/>
    </xf>
    <xf numFmtId="44" fontId="1" fillId="0" borderId="87" xfId="22" applyNumberFormat="1" applyBorder="1" applyAlignment="1">
      <alignment horizontal="center"/>
    </xf>
    <xf numFmtId="44" fontId="1" fillId="0" borderId="86" xfId="22" applyNumberFormat="1" applyBorder="1" applyAlignment="1">
      <alignment horizontal="center"/>
    </xf>
    <xf numFmtId="0" fontId="1" fillId="0" borderId="88" xfId="22" applyBorder="1"/>
    <xf numFmtId="44" fontId="1" fillId="0" borderId="56" xfId="22" applyNumberFormat="1" applyBorder="1" applyAlignment="1">
      <alignment horizontal="center"/>
    </xf>
    <xf numFmtId="44" fontId="1" fillId="0" borderId="59" xfId="22" applyNumberFormat="1" applyBorder="1" applyAlignment="1">
      <alignment horizontal="center"/>
    </xf>
    <xf numFmtId="0" fontId="31" fillId="0" borderId="78" xfId="22" applyFont="1" applyBorder="1"/>
    <xf numFmtId="0" fontId="31" fillId="0" borderId="74" xfId="22" applyFont="1" applyBorder="1"/>
    <xf numFmtId="0" fontId="1" fillId="0" borderId="74" xfId="22" applyBorder="1"/>
    <xf numFmtId="0" fontId="39" fillId="0" borderId="88" xfId="22" applyFont="1" applyFill="1" applyBorder="1"/>
    <xf numFmtId="0" fontId="1" fillId="0" borderId="0" xfId="22" applyBorder="1" applyAlignment="1">
      <alignment horizontal="center" vertical="center" wrapText="1"/>
    </xf>
    <xf numFmtId="0" fontId="1" fillId="0" borderId="0" xfId="22" applyFill="1"/>
    <xf numFmtId="0" fontId="1" fillId="0" borderId="146" xfId="22" applyBorder="1" applyAlignment="1">
      <alignment horizontal="center"/>
    </xf>
    <xf numFmtId="0" fontId="1" fillId="0" borderId="90" xfId="22" applyBorder="1"/>
    <xf numFmtId="0" fontId="1" fillId="0" borderId="91" xfId="22" applyBorder="1"/>
    <xf numFmtId="0" fontId="1" fillId="0" borderId="92" xfId="22" applyBorder="1"/>
    <xf numFmtId="0" fontId="1" fillId="0" borderId="76" xfId="22" applyFont="1" applyBorder="1"/>
    <xf numFmtId="0" fontId="31" fillId="0" borderId="88" xfId="22" applyFont="1" applyBorder="1"/>
    <xf numFmtId="0" fontId="1" fillId="0" borderId="90" xfId="22" applyBorder="1" applyAlignment="1">
      <alignment horizontal="center"/>
    </xf>
    <xf numFmtId="44" fontId="1" fillId="0" borderId="91" xfId="22" applyNumberFormat="1" applyBorder="1" applyAlignment="1">
      <alignment horizontal="center"/>
    </xf>
    <xf numFmtId="0" fontId="31" fillId="0" borderId="92" xfId="22" applyFont="1" applyBorder="1"/>
    <xf numFmtId="0" fontId="31" fillId="0" borderId="96" xfId="22" applyFont="1" applyBorder="1"/>
    <xf numFmtId="44" fontId="1" fillId="0" borderId="90" xfId="22" applyNumberFormat="1" applyBorder="1" applyAlignment="1">
      <alignment horizontal="center"/>
    </xf>
    <xf numFmtId="0" fontId="39" fillId="0" borderId="89" xfId="22" applyFont="1" applyFill="1" applyBorder="1" applyAlignment="1">
      <alignment horizontal="center"/>
    </xf>
    <xf numFmtId="0" fontId="39" fillId="0" borderId="90" xfId="22" applyFont="1" applyFill="1" applyBorder="1" applyAlignment="1">
      <alignment horizontal="center"/>
    </xf>
    <xf numFmtId="0" fontId="39" fillId="0" borderId="90" xfId="22" applyFont="1" applyFill="1" applyBorder="1"/>
    <xf numFmtId="0" fontId="39" fillId="0" borderId="91" xfId="22" applyFont="1" applyFill="1" applyBorder="1"/>
    <xf numFmtId="0" fontId="39" fillId="0" borderId="92" xfId="22" applyFont="1" applyFill="1" applyBorder="1"/>
    <xf numFmtId="0" fontId="1" fillId="0" borderId="75" xfId="22" applyBorder="1" applyAlignment="1">
      <alignment horizontal="center"/>
    </xf>
    <xf numFmtId="0" fontId="27" fillId="0" borderId="76" xfId="22" applyFont="1" applyBorder="1" applyAlignment="1">
      <alignment horizontal="center"/>
    </xf>
    <xf numFmtId="0" fontId="1" fillId="0" borderId="77" xfId="22" applyBorder="1" applyAlignment="1">
      <alignment horizontal="center"/>
    </xf>
    <xf numFmtId="0" fontId="1" fillId="0" borderId="145" xfId="22" applyBorder="1" applyAlignment="1">
      <alignment horizontal="center"/>
    </xf>
    <xf numFmtId="0" fontId="1" fillId="0" borderId="56" xfId="22" applyBorder="1" applyAlignment="1">
      <alignment vertical="center" wrapText="1"/>
    </xf>
    <xf numFmtId="0" fontId="1" fillId="0" borderId="49" xfId="22" applyBorder="1" applyAlignment="1">
      <alignment vertical="center" wrapText="1"/>
    </xf>
    <xf numFmtId="0" fontId="1" fillId="0" borderId="57" xfId="22" applyBorder="1" applyAlignment="1">
      <alignment vertical="center" wrapText="1"/>
    </xf>
    <xf numFmtId="0" fontId="1" fillId="0" borderId="49" xfId="22" applyBorder="1" applyAlignment="1">
      <alignment horizontal="center" vertical="center" wrapText="1"/>
    </xf>
    <xf numFmtId="0" fontId="1" fillId="0" borderId="85" xfId="22" applyBorder="1" applyAlignment="1">
      <alignment horizontal="center"/>
    </xf>
    <xf numFmtId="44" fontId="33" fillId="7" borderId="91" xfId="22" applyNumberFormat="1" applyFont="1" applyFill="1" applyBorder="1" applyAlignment="1">
      <alignment horizontal="center" vertical="center" wrapText="1"/>
    </xf>
    <xf numFmtId="0" fontId="39" fillId="0" borderId="108" xfId="22" applyFont="1" applyFill="1" applyBorder="1" applyAlignment="1">
      <alignment horizontal="center"/>
    </xf>
    <xf numFmtId="0" fontId="39" fillId="0" borderId="109" xfId="22" applyFont="1" applyFill="1" applyBorder="1" applyAlignment="1">
      <alignment horizontal="center"/>
    </xf>
    <xf numFmtId="0" fontId="39" fillId="0" borderId="110" xfId="22" applyFont="1" applyFill="1" applyBorder="1"/>
    <xf numFmtId="0" fontId="39" fillId="0" borderId="111" xfId="22" applyFont="1" applyFill="1" applyBorder="1"/>
    <xf numFmtId="0" fontId="39" fillId="0" borderId="112" xfId="22" applyFont="1" applyFill="1" applyBorder="1"/>
    <xf numFmtId="0" fontId="31" fillId="0" borderId="61" xfId="22" applyFont="1" applyBorder="1" applyAlignment="1">
      <alignment horizontal="center" vertical="center" wrapText="1"/>
    </xf>
    <xf numFmtId="49" fontId="31" fillId="0" borderId="62" xfId="22" applyNumberFormat="1" applyFont="1" applyBorder="1" applyAlignment="1">
      <alignment horizontal="center" vertical="center" wrapText="1"/>
    </xf>
    <xf numFmtId="0" fontId="31" fillId="0" borderId="62" xfId="22" applyFont="1" applyBorder="1" applyAlignment="1">
      <alignment horizontal="center" vertical="center" wrapText="1"/>
    </xf>
    <xf numFmtId="0" fontId="31" fillId="0" borderId="63" xfId="22" applyFont="1" applyBorder="1" applyAlignment="1">
      <alignment horizontal="center" vertical="center" wrapText="1"/>
    </xf>
    <xf numFmtId="49" fontId="18" fillId="0" borderId="144" xfId="15" applyFont="1" applyBorder="1" applyAlignment="1">
      <alignment vertical="center"/>
    </xf>
    <xf numFmtId="49" fontId="18" fillId="0" borderId="144" xfId="16" applyFont="1" applyBorder="1" applyAlignment="1">
      <alignment vertical="center"/>
    </xf>
    <xf numFmtId="49" fontId="18" fillId="0" borderId="144" xfId="17" applyFont="1" applyBorder="1" applyAlignment="1">
      <alignment vertical="center"/>
    </xf>
    <xf numFmtId="49" fontId="18" fillId="0" borderId="144" xfId="19" applyBorder="1" applyAlignment="1">
      <alignment vertical="center"/>
    </xf>
    <xf numFmtId="49" fontId="18" fillId="0" borderId="144" xfId="19" applyBorder="1" applyAlignment="1">
      <alignment horizontal="center" vertical="center"/>
    </xf>
    <xf numFmtId="1" fontId="18" fillId="0" borderId="144" xfId="20" applyNumberFormat="1" applyFont="1" applyBorder="1" applyAlignment="1">
      <alignment horizontal="center" vertical="center"/>
    </xf>
    <xf numFmtId="44" fontId="18" fillId="0" borderId="77" xfId="23" applyFont="1" applyBorder="1" applyAlignment="1">
      <alignment horizontal="center" vertical="center"/>
    </xf>
    <xf numFmtId="44" fontId="18" fillId="0" borderId="76" xfId="23" applyFont="1" applyBorder="1" applyAlignment="1">
      <alignment horizontal="center" vertical="center"/>
    </xf>
    <xf numFmtId="0" fontId="32" fillId="0" borderId="96" xfId="22" applyFont="1" applyBorder="1" applyAlignment="1">
      <alignment horizontal="center" vertical="center" wrapText="1"/>
    </xf>
    <xf numFmtId="0" fontId="1" fillId="0" borderId="93" xfId="22" applyBorder="1" applyAlignment="1">
      <alignment vertical="center"/>
    </xf>
    <xf numFmtId="0" fontId="31" fillId="0" borderId="96" xfId="22" applyFont="1" applyBorder="1" applyAlignment="1">
      <alignment horizontal="left" vertical="center" wrapText="1"/>
    </xf>
    <xf numFmtId="0" fontId="27" fillId="0" borderId="65" xfId="22" applyFont="1" applyBorder="1" applyAlignment="1">
      <alignment horizontal="center" vertical="center" wrapText="1"/>
    </xf>
    <xf numFmtId="49" fontId="27" fillId="0" borderId="66" xfId="22" applyNumberFormat="1" applyFont="1" applyBorder="1" applyAlignment="1">
      <alignment horizontal="left" vertical="center" wrapText="1"/>
    </xf>
    <xf numFmtId="0" fontId="27" fillId="0" borderId="66" xfId="22" applyFont="1" applyBorder="1" applyAlignment="1">
      <alignment horizontal="left" vertical="center" wrapText="1"/>
    </xf>
    <xf numFmtId="0" fontId="1" fillId="0" borderId="75" xfId="22" applyFill="1" applyBorder="1" applyAlignment="1">
      <alignment horizontal="center" vertical="center" wrapText="1"/>
    </xf>
    <xf numFmtId="49" fontId="1" fillId="0" borderId="76" xfId="22" applyNumberFormat="1" applyBorder="1" applyAlignment="1">
      <alignment horizontal="left" vertical="center" wrapText="1"/>
    </xf>
    <xf numFmtId="0" fontId="31" fillId="0" borderId="78" xfId="22" applyFont="1" applyBorder="1" applyAlignment="1">
      <alignment horizontal="center" vertical="center" wrapText="1"/>
    </xf>
    <xf numFmtId="0" fontId="27" fillId="0" borderId="85" xfId="22" applyFont="1" applyFill="1" applyBorder="1" applyAlignment="1">
      <alignment horizontal="center" vertical="center" wrapText="1"/>
    </xf>
    <xf numFmtId="49" fontId="18" fillId="0" borderId="86" xfId="17" applyFont="1" applyBorder="1" applyAlignment="1">
      <alignment vertical="center"/>
    </xf>
    <xf numFmtId="0" fontId="1" fillId="0" borderId="65" xfId="22" applyFill="1" applyBorder="1" applyAlignment="1">
      <alignment horizontal="center" vertical="center" wrapText="1"/>
    </xf>
    <xf numFmtId="0" fontId="18" fillId="0" borderId="66" xfId="22" applyNumberFormat="1" applyFont="1" applyBorder="1" applyAlignment="1">
      <alignment vertical="center"/>
    </xf>
    <xf numFmtId="0" fontId="18" fillId="0" borderId="66" xfId="22" applyNumberFormat="1" applyFont="1" applyBorder="1" applyAlignment="1">
      <alignment horizontal="center" vertical="center"/>
    </xf>
    <xf numFmtId="0" fontId="1" fillId="0" borderId="67" xfId="22" applyBorder="1" applyAlignment="1">
      <alignment horizontal="left" vertical="center" wrapText="1"/>
    </xf>
    <xf numFmtId="0" fontId="27" fillId="0" borderId="65" xfId="22" applyFont="1" applyFill="1" applyBorder="1" applyAlignment="1">
      <alignment horizontal="center" vertical="center" wrapText="1"/>
    </xf>
    <xf numFmtId="49" fontId="27" fillId="0" borderId="66" xfId="22" applyNumberFormat="1" applyFont="1" applyFill="1" applyBorder="1" applyAlignment="1">
      <alignment horizontal="left" vertical="center" wrapText="1"/>
    </xf>
    <xf numFmtId="49" fontId="1" fillId="0" borderId="66" xfId="22" applyNumberFormat="1" applyFill="1" applyBorder="1" applyAlignment="1">
      <alignment horizontal="left" vertical="center" wrapText="1"/>
    </xf>
    <xf numFmtId="49" fontId="27" fillId="0" borderId="66" xfId="22" applyNumberFormat="1" applyFont="1" applyFill="1" applyBorder="1" applyAlignment="1">
      <alignment horizontal="center" vertical="center" wrapText="1"/>
    </xf>
    <xf numFmtId="49" fontId="1" fillId="0" borderId="66" xfId="22" applyNumberFormat="1" applyFill="1" applyBorder="1" applyAlignment="1">
      <alignment horizontal="center" vertical="center" wrapText="1"/>
    </xf>
    <xf numFmtId="49" fontId="1" fillId="0" borderId="67" xfId="22" applyNumberFormat="1" applyFill="1" applyBorder="1" applyAlignment="1">
      <alignment horizontal="center" vertical="center" wrapText="1"/>
    </xf>
    <xf numFmtId="0" fontId="31" fillId="0" borderId="68" xfId="22" applyFont="1" applyBorder="1" applyAlignment="1">
      <alignment vertical="center"/>
    </xf>
    <xf numFmtId="49" fontId="1" fillId="0" borderId="76" xfId="22" applyNumberFormat="1" applyFill="1" applyBorder="1" applyAlignment="1">
      <alignment horizontal="center" vertical="center" wrapText="1"/>
    </xf>
    <xf numFmtId="49" fontId="1" fillId="0" borderId="76" xfId="22" applyNumberFormat="1" applyBorder="1" applyAlignment="1">
      <alignment horizontal="left" vertical="center"/>
    </xf>
    <xf numFmtId="49" fontId="1" fillId="0" borderId="76" xfId="22" applyNumberFormat="1" applyFill="1" applyBorder="1" applyAlignment="1">
      <alignment horizontal="left" vertical="center" wrapText="1"/>
    </xf>
    <xf numFmtId="0" fontId="1" fillId="0" borderId="59" xfId="22" applyBorder="1" applyAlignment="1">
      <alignment horizontal="center" vertical="center"/>
    </xf>
    <xf numFmtId="49" fontId="27" fillId="0" borderId="85" xfId="22" applyNumberFormat="1" applyFont="1" applyBorder="1" applyAlignment="1">
      <alignment horizontal="center" vertical="center"/>
    </xf>
    <xf numFmtId="49" fontId="27" fillId="0" borderId="86" xfId="22" applyNumberFormat="1" applyFont="1" applyBorder="1" applyAlignment="1">
      <alignment vertical="center"/>
    </xf>
    <xf numFmtId="0" fontId="27" fillId="0" borderId="156" xfId="22" applyFont="1" applyBorder="1" applyAlignment="1">
      <alignment vertical="center"/>
    </xf>
    <xf numFmtId="0" fontId="1" fillId="0" borderId="156" xfId="22" applyBorder="1" applyAlignment="1">
      <alignment horizontal="center" vertical="center"/>
    </xf>
    <xf numFmtId="44" fontId="18" fillId="0" borderId="156" xfId="23" applyFont="1" applyBorder="1" applyAlignment="1">
      <alignment horizontal="center" vertical="center"/>
    </xf>
    <xf numFmtId="0" fontId="31" fillId="0" borderId="157" xfId="22" applyFont="1" applyBorder="1" applyAlignment="1">
      <alignment vertical="center"/>
    </xf>
    <xf numFmtId="0" fontId="1" fillId="0" borderId="73" xfId="22" applyBorder="1" applyAlignment="1">
      <alignment horizontal="center" vertical="center"/>
    </xf>
    <xf numFmtId="49" fontId="1" fillId="0" borderId="59" xfId="22" applyNumberFormat="1" applyBorder="1" applyAlignment="1">
      <alignment vertical="center"/>
    </xf>
    <xf numFmtId="49" fontId="1" fillId="0" borderId="59" xfId="22" applyNumberFormat="1" applyBorder="1" applyAlignment="1">
      <alignment horizontal="left" vertical="center"/>
    </xf>
    <xf numFmtId="0" fontId="1" fillId="0" borderId="59" xfId="22" applyBorder="1" applyAlignment="1">
      <alignment vertical="center"/>
    </xf>
    <xf numFmtId="0" fontId="1" fillId="0" borderId="56" xfId="22" applyBorder="1" applyAlignment="1">
      <alignment vertical="center"/>
    </xf>
    <xf numFmtId="49" fontId="27" fillId="0" borderId="75" xfId="22" applyNumberFormat="1" applyFont="1" applyBorder="1" applyAlignment="1">
      <alignment horizontal="center" vertical="center"/>
    </xf>
    <xf numFmtId="49" fontId="27" fillId="0" borderId="158" xfId="22" applyNumberFormat="1" applyFont="1" applyBorder="1" applyAlignment="1">
      <alignment horizontal="center" vertical="center"/>
    </xf>
    <xf numFmtId="49" fontId="27" fillId="0" borderId="156" xfId="22" applyNumberFormat="1" applyFont="1" applyBorder="1" applyAlignment="1">
      <alignment vertical="center"/>
    </xf>
    <xf numFmtId="49" fontId="1" fillId="0" borderId="156" xfId="22" applyNumberFormat="1" applyBorder="1" applyAlignment="1">
      <alignment horizontal="left" vertical="center"/>
    </xf>
    <xf numFmtId="49" fontId="27" fillId="0" borderId="65" xfId="22" applyNumberFormat="1" applyFont="1" applyBorder="1" applyAlignment="1">
      <alignment horizontal="center" vertical="center"/>
    </xf>
    <xf numFmtId="49" fontId="27" fillId="0" borderId="66" xfId="22" applyNumberFormat="1" applyFont="1" applyBorder="1" applyAlignment="1">
      <alignment vertical="center"/>
    </xf>
    <xf numFmtId="49" fontId="1" fillId="0" borderId="66" xfId="22" applyNumberFormat="1" applyBorder="1" applyAlignment="1">
      <alignment horizontal="left" vertical="center"/>
    </xf>
    <xf numFmtId="0" fontId="1" fillId="0" borderId="67" xfId="22" applyBorder="1" applyAlignment="1">
      <alignment vertical="center"/>
    </xf>
    <xf numFmtId="0" fontId="1" fillId="0" borderId="71" xfId="22" applyBorder="1" applyAlignment="1">
      <alignment vertical="center"/>
    </xf>
    <xf numFmtId="0" fontId="27" fillId="0" borderId="66" xfId="22" applyFont="1" applyBorder="1" applyAlignment="1">
      <alignment vertical="center"/>
    </xf>
    <xf numFmtId="0" fontId="1" fillId="0" borderId="66" xfId="22" applyBorder="1" applyAlignment="1">
      <alignment horizontal="center" vertical="center"/>
    </xf>
    <xf numFmtId="0" fontId="1" fillId="0" borderId="67" xfId="22" applyBorder="1" applyAlignment="1">
      <alignment horizontal="center" vertical="center"/>
    </xf>
    <xf numFmtId="0" fontId="1" fillId="7" borderId="147" xfId="22" applyFill="1" applyBorder="1" applyAlignment="1">
      <alignment horizontal="center" vertical="center"/>
    </xf>
    <xf numFmtId="44" fontId="33" fillId="7" borderId="147" xfId="22" applyNumberFormat="1" applyFont="1" applyFill="1" applyBorder="1" applyAlignment="1">
      <alignment horizontal="center" vertical="center"/>
    </xf>
    <xf numFmtId="0" fontId="31" fillId="7" borderId="148" xfId="22" applyFont="1" applyFill="1" applyBorder="1" applyAlignment="1">
      <alignment vertical="center"/>
    </xf>
    <xf numFmtId="0" fontId="1" fillId="0" borderId="100" xfId="22" applyBorder="1" applyAlignment="1">
      <alignment horizontal="center" vertical="center"/>
    </xf>
    <xf numFmtId="0" fontId="1" fillId="0" borderId="100" xfId="22" applyFill="1" applyBorder="1" applyAlignment="1">
      <alignment vertical="center"/>
    </xf>
    <xf numFmtId="0" fontId="1" fillId="0" borderId="101" xfId="22" applyFill="1" applyBorder="1" applyAlignment="1">
      <alignment vertical="center"/>
    </xf>
    <xf numFmtId="49" fontId="1" fillId="0" borderId="0" xfId="22" applyNumberFormat="1" applyAlignment="1">
      <alignment horizontal="center"/>
    </xf>
    <xf numFmtId="49" fontId="1" fillId="0" borderId="0" xfId="22" applyNumberFormat="1"/>
    <xf numFmtId="0" fontId="31" fillId="0" borderId="0" xfId="22" applyFont="1"/>
    <xf numFmtId="49" fontId="1" fillId="10" borderId="61" xfId="22" applyNumberFormat="1" applyFill="1" applyBorder="1" applyAlignment="1">
      <alignment horizontal="center"/>
    </xf>
    <xf numFmtId="49" fontId="1" fillId="10" borderId="62" xfId="22" applyNumberFormat="1" applyFill="1" applyBorder="1" applyAlignment="1">
      <alignment horizontal="center"/>
    </xf>
    <xf numFmtId="0" fontId="1" fillId="10" borderId="62" xfId="22" applyFill="1" applyBorder="1" applyAlignment="1">
      <alignment horizontal="center"/>
    </xf>
    <xf numFmtId="0" fontId="31" fillId="10" borderId="64" xfId="22" applyFont="1" applyFill="1" applyBorder="1" applyAlignment="1">
      <alignment horizontal="center"/>
    </xf>
    <xf numFmtId="49" fontId="27" fillId="0" borderId="73" xfId="22" applyNumberFormat="1" applyFont="1" applyBorder="1" applyAlignment="1">
      <alignment horizontal="center"/>
    </xf>
    <xf numFmtId="49" fontId="27" fillId="0" borderId="59" xfId="22" applyNumberFormat="1" applyFont="1" applyBorder="1"/>
    <xf numFmtId="44" fontId="1" fillId="0" borderId="59" xfId="22" applyNumberFormat="1" applyBorder="1"/>
    <xf numFmtId="0" fontId="1" fillId="0" borderId="59" xfId="22" applyBorder="1"/>
    <xf numFmtId="49" fontId="1" fillId="0" borderId="146" xfId="22" applyNumberFormat="1" applyBorder="1" applyAlignment="1">
      <alignment horizontal="center"/>
    </xf>
    <xf numFmtId="49" fontId="1" fillId="0" borderId="144" xfId="22" applyNumberFormat="1" applyBorder="1"/>
    <xf numFmtId="44" fontId="1" fillId="0" borderId="144" xfId="22" applyNumberFormat="1" applyBorder="1"/>
    <xf numFmtId="49" fontId="27" fillId="0" borderId="146" xfId="22" applyNumberFormat="1" applyFont="1" applyBorder="1" applyAlignment="1">
      <alignment horizontal="center"/>
    </xf>
    <xf numFmtId="49" fontId="27" fillId="0" borderId="144" xfId="22" applyNumberFormat="1" applyFont="1" applyBorder="1"/>
    <xf numFmtId="49" fontId="1" fillId="0" borderId="0" xfId="22" applyNumberFormat="1" applyBorder="1" applyAlignment="1">
      <alignment vertical="top" wrapText="1"/>
    </xf>
    <xf numFmtId="49" fontId="1" fillId="0" borderId="73" xfId="22" applyNumberFormat="1" applyBorder="1" applyAlignment="1">
      <alignment horizontal="center"/>
    </xf>
    <xf numFmtId="49" fontId="1" fillId="0" borderId="59" xfId="22" applyNumberFormat="1" applyBorder="1"/>
    <xf numFmtId="49" fontId="1" fillId="0" borderId="146" xfId="22" applyNumberFormat="1" applyFill="1" applyBorder="1" applyAlignment="1">
      <alignment horizontal="center"/>
    </xf>
    <xf numFmtId="49" fontId="1" fillId="0" borderId="144" xfId="22" applyNumberFormat="1" applyFill="1" applyBorder="1"/>
    <xf numFmtId="44" fontId="1" fillId="0" borderId="144" xfId="22" applyNumberFormat="1" applyFill="1" applyBorder="1"/>
    <xf numFmtId="49" fontId="27" fillId="0" borderId="144" xfId="22" applyNumberFormat="1" applyFont="1" applyBorder="1" applyAlignment="1">
      <alignment vertical="top" wrapText="1"/>
    </xf>
    <xf numFmtId="44" fontId="0" fillId="0" borderId="144" xfId="23" applyFont="1" applyBorder="1" applyAlignment="1">
      <alignment horizontal="center"/>
    </xf>
    <xf numFmtId="49" fontId="1" fillId="0" borderId="85" xfId="22" applyNumberFormat="1" applyBorder="1" applyAlignment="1">
      <alignment horizontal="center"/>
    </xf>
    <xf numFmtId="49" fontId="1" fillId="0" borderId="156" xfId="22" applyNumberFormat="1" applyBorder="1"/>
    <xf numFmtId="0" fontId="1" fillId="0" borderId="156" xfId="22" applyBorder="1"/>
    <xf numFmtId="0" fontId="31" fillId="0" borderId="157" xfId="22" applyFont="1" applyBorder="1"/>
    <xf numFmtId="49" fontId="39" fillId="8" borderId="89" xfId="22" applyNumberFormat="1" applyFont="1" applyFill="1" applyBorder="1" applyAlignment="1">
      <alignment horizontal="center"/>
    </xf>
    <xf numFmtId="49" fontId="39" fillId="8" borderId="90" xfId="22" applyNumberFormat="1" applyFont="1" applyFill="1" applyBorder="1"/>
    <xf numFmtId="44" fontId="39" fillId="8" borderId="90" xfId="22" applyNumberFormat="1" applyFont="1" applyFill="1" applyBorder="1"/>
    <xf numFmtId="0" fontId="39" fillId="8" borderId="92" xfId="22" applyFont="1" applyFill="1" applyBorder="1"/>
    <xf numFmtId="49" fontId="1" fillId="0" borderId="108" xfId="22" applyNumberFormat="1" applyBorder="1" applyAlignment="1">
      <alignment horizontal="center"/>
    </xf>
    <xf numFmtId="49" fontId="1" fillId="0" borderId="114" xfId="22" applyNumberFormat="1" applyBorder="1"/>
    <xf numFmtId="0" fontId="1" fillId="0" borderId="114" xfId="22" applyBorder="1"/>
    <xf numFmtId="0" fontId="31" fillId="0" borderId="115" xfId="22" applyFont="1" applyBorder="1"/>
    <xf numFmtId="44" fontId="1" fillId="0" borderId="0" xfId="22" applyNumberFormat="1"/>
    <xf numFmtId="0" fontId="40" fillId="0" borderId="0" xfId="21" applyFont="1" applyAlignment="1">
      <alignment vertical="center"/>
    </xf>
    <xf numFmtId="0" fontId="40" fillId="0" borderId="0" xfId="21" applyFont="1" applyAlignment="1">
      <alignment vertical="center"/>
    </xf>
    <xf numFmtId="4" fontId="51" fillId="0" borderId="134" xfId="21" applyNumberFormat="1" applyFont="1" applyFill="1" applyBorder="1" applyAlignment="1" applyProtection="1">
      <alignment vertical="center"/>
      <protection locked="0"/>
    </xf>
    <xf numFmtId="0" fontId="17" fillId="0" borderId="12" xfId="0" applyFont="1" applyBorder="1" applyAlignment="1" applyProtection="1">
      <alignment horizontal="left" vertical="center" wrapText="1"/>
    </xf>
    <xf numFmtId="0" fontId="23" fillId="0" borderId="0" xfId="0" applyFont="1" applyBorder="1" applyAlignment="1" applyProtection="1">
      <alignment horizontal="left" vertical="center" wrapText="1"/>
    </xf>
    <xf numFmtId="0" fontId="4" fillId="0" borderId="19" xfId="0" applyFont="1" applyBorder="1" applyAlignment="1" applyProtection="1">
      <alignment horizontal="left" vertical="center"/>
    </xf>
    <xf numFmtId="0" fontId="4" fillId="0" borderId="20" xfId="0" applyFont="1" applyBorder="1" applyAlignment="1" applyProtection="1">
      <alignment horizontal="left" vertical="center"/>
    </xf>
    <xf numFmtId="0" fontId="11" fillId="0" borderId="1"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5" fillId="0" borderId="18"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20" xfId="0" applyFont="1" applyBorder="1" applyAlignment="1" applyProtection="1">
      <alignment horizontal="left" vertical="center"/>
    </xf>
    <xf numFmtId="0" fontId="14" fillId="2" borderId="0" xfId="0" applyFont="1" applyFill="1" applyAlignment="1" applyProtection="1">
      <alignment horizontal="left" vertical="center" wrapText="1"/>
    </xf>
    <xf numFmtId="0" fontId="14" fillId="2" borderId="0" xfId="0" applyFont="1" applyFill="1" applyAlignment="1" applyProtection="1">
      <alignment horizontal="left" vertical="center"/>
    </xf>
    <xf numFmtId="0" fontId="20" fillId="3" borderId="141" xfId="0" applyFont="1" applyFill="1" applyBorder="1" applyAlignment="1" applyProtection="1">
      <alignment horizontal="center" vertical="center" wrapText="1"/>
    </xf>
    <xf numFmtId="0" fontId="5" fillId="0" borderId="142" xfId="0" applyFont="1" applyBorder="1" applyAlignment="1" applyProtection="1">
      <alignment horizontal="center" vertical="center" wrapText="1"/>
    </xf>
    <xf numFmtId="0" fontId="5" fillId="0" borderId="143" xfId="0" applyFont="1" applyBorder="1" applyAlignment="1" applyProtection="1">
      <alignment horizontal="center" vertical="center" wrapText="1"/>
    </xf>
    <xf numFmtId="0" fontId="45" fillId="0" borderId="0" xfId="21" applyFont="1" applyAlignment="1">
      <alignment horizontal="left" vertical="center" wrapText="1"/>
    </xf>
    <xf numFmtId="0" fontId="40" fillId="0" borderId="0" xfId="21" applyFont="1" applyAlignment="1">
      <alignment vertical="center"/>
    </xf>
    <xf numFmtId="0" fontId="44" fillId="0" borderId="0" xfId="21" applyFont="1" applyAlignment="1">
      <alignment horizontal="left" vertical="center" wrapText="1"/>
    </xf>
    <xf numFmtId="0" fontId="44" fillId="0" borderId="0" xfId="21" applyFont="1" applyAlignment="1">
      <alignment horizontal="left" vertical="center"/>
    </xf>
    <xf numFmtId="0" fontId="41" fillId="11" borderId="0" xfId="21" applyFont="1" applyFill="1" applyAlignment="1">
      <alignment horizontal="center" vertical="center"/>
    </xf>
    <xf numFmtId="0" fontId="40" fillId="0" borderId="0" xfId="21"/>
    <xf numFmtId="0" fontId="46" fillId="0" borderId="0" xfId="21" applyFont="1" applyAlignment="1">
      <alignment horizontal="left" vertical="center"/>
    </xf>
    <xf numFmtId="0" fontId="46" fillId="0" borderId="0" xfId="21" applyFont="1" applyAlignment="1">
      <alignment horizontal="left" vertical="center" wrapText="1"/>
    </xf>
    <xf numFmtId="0" fontId="27" fillId="8" borderId="93" xfId="22" applyFont="1" applyFill="1" applyBorder="1" applyAlignment="1">
      <alignment horizontal="center" vertical="center" wrapText="1"/>
    </xf>
    <xf numFmtId="0" fontId="27" fillId="8" borderId="49" xfId="22" applyFont="1" applyFill="1" applyBorder="1" applyAlignment="1">
      <alignment horizontal="center" vertical="center" wrapText="1"/>
    </xf>
    <xf numFmtId="0" fontId="27" fillId="8" borderId="57" xfId="22" applyFont="1" applyFill="1" applyBorder="1" applyAlignment="1">
      <alignment horizontal="center" vertical="center" wrapText="1"/>
    </xf>
    <xf numFmtId="0" fontId="28" fillId="0" borderId="0" xfId="22" applyFont="1" applyAlignment="1">
      <alignment horizontal="center" vertical="center" wrapText="1"/>
    </xf>
    <xf numFmtId="0" fontId="29" fillId="0" borderId="0" xfId="22" applyFont="1" applyAlignment="1">
      <alignment horizontal="center" vertical="center" wrapText="1"/>
    </xf>
    <xf numFmtId="0" fontId="30" fillId="0" borderId="0" xfId="22" applyFont="1" applyBorder="1" applyAlignment="1">
      <alignment horizontal="center" vertical="center" wrapText="1"/>
    </xf>
    <xf numFmtId="0" fontId="29" fillId="9" borderId="69" xfId="22" applyFont="1" applyFill="1" applyBorder="1" applyAlignment="1">
      <alignment horizontal="center" vertical="center" wrapText="1"/>
    </xf>
    <xf numFmtId="0" fontId="29" fillId="9" borderId="70" xfId="22" applyFont="1" applyFill="1" applyBorder="1" applyAlignment="1">
      <alignment horizontal="center" vertical="center" wrapText="1"/>
    </xf>
    <xf numFmtId="0" fontId="29" fillId="9" borderId="71" xfId="22" applyFont="1" applyFill="1" applyBorder="1" applyAlignment="1">
      <alignment horizontal="center" vertical="center" wrapText="1"/>
    </xf>
    <xf numFmtId="0" fontId="29" fillId="9" borderId="72" xfId="22" applyFont="1" applyFill="1" applyBorder="1" applyAlignment="1">
      <alignment horizontal="center" vertical="center" wrapText="1"/>
    </xf>
    <xf numFmtId="49" fontId="27" fillId="8" borderId="93" xfId="22" applyNumberFormat="1" applyFont="1" applyFill="1" applyBorder="1" applyAlignment="1">
      <alignment horizontal="center" vertical="center" wrapText="1"/>
    </xf>
    <xf numFmtId="49" fontId="27" fillId="8" borderId="49" xfId="22" applyNumberFormat="1" applyFont="1" applyFill="1" applyBorder="1" applyAlignment="1">
      <alignment horizontal="center" vertical="center" wrapText="1"/>
    </xf>
    <xf numFmtId="49" fontId="27" fillId="8" borderId="57" xfId="22" applyNumberFormat="1" applyFont="1" applyFill="1" applyBorder="1" applyAlignment="1">
      <alignment horizontal="center" vertical="center" wrapText="1"/>
    </xf>
    <xf numFmtId="49" fontId="37" fillId="0" borderId="98" xfId="22" applyNumberFormat="1" applyFont="1" applyBorder="1" applyAlignment="1">
      <alignment horizontal="left" vertical="center"/>
    </xf>
    <xf numFmtId="49" fontId="37" fillId="0" borderId="94" xfId="22" applyNumberFormat="1" applyFont="1" applyBorder="1" applyAlignment="1">
      <alignment horizontal="left" vertical="center"/>
    </xf>
    <xf numFmtId="49" fontId="37" fillId="0" borderId="95" xfId="22" applyNumberFormat="1" applyFont="1" applyBorder="1" applyAlignment="1">
      <alignment horizontal="left" vertical="center"/>
    </xf>
    <xf numFmtId="0" fontId="29" fillId="9" borderId="98" xfId="22" applyFont="1" applyFill="1" applyBorder="1" applyAlignment="1">
      <alignment horizontal="center" vertical="center" wrapText="1"/>
    </xf>
    <xf numFmtId="0" fontId="29" fillId="9" borderId="94" xfId="22" applyFont="1" applyFill="1" applyBorder="1" applyAlignment="1">
      <alignment horizontal="center" vertical="center" wrapText="1"/>
    </xf>
    <xf numFmtId="0" fontId="29" fillId="9" borderId="95" xfId="22" applyFont="1" applyFill="1" applyBorder="1" applyAlignment="1">
      <alignment horizontal="center" vertical="center" wrapText="1"/>
    </xf>
    <xf numFmtId="49" fontId="27" fillId="8" borderId="146" xfId="22" applyNumberFormat="1" applyFont="1" applyFill="1" applyBorder="1" applyAlignment="1">
      <alignment horizontal="center" vertical="center" wrapText="1"/>
    </xf>
    <xf numFmtId="49" fontId="27" fillId="8" borderId="144" xfId="22" applyNumberFormat="1" applyFont="1" applyFill="1" applyBorder="1" applyAlignment="1">
      <alignment horizontal="center" vertical="center" wrapText="1"/>
    </xf>
    <xf numFmtId="0" fontId="27" fillId="8" borderId="146" xfId="22" applyFont="1" applyFill="1" applyBorder="1" applyAlignment="1">
      <alignment horizontal="center" vertical="center" wrapText="1"/>
    </xf>
    <xf numFmtId="0" fontId="27" fillId="8" borderId="144" xfId="22" applyFont="1" applyFill="1" applyBorder="1" applyAlignment="1">
      <alignment horizontal="center" vertical="center" wrapText="1"/>
    </xf>
    <xf numFmtId="44" fontId="1" fillId="0" borderId="105" xfId="22" applyNumberFormat="1" applyBorder="1" applyAlignment="1">
      <alignment horizontal="center" vertical="center"/>
    </xf>
    <xf numFmtId="44" fontId="1" fillId="0" borderId="59" xfId="22" applyNumberFormat="1" applyBorder="1" applyAlignment="1">
      <alignment horizontal="center" vertical="center"/>
    </xf>
    <xf numFmtId="0" fontId="79" fillId="0" borderId="98" xfId="22" applyFont="1" applyBorder="1" applyAlignment="1">
      <alignment horizontal="left" vertical="center" wrapText="1"/>
    </xf>
    <xf numFmtId="0" fontId="79" fillId="0" borderId="94" xfId="22" applyFont="1" applyBorder="1" applyAlignment="1">
      <alignment horizontal="left" vertical="center" wrapText="1"/>
    </xf>
    <xf numFmtId="0" fontId="79" fillId="0" borderId="95" xfId="22" applyFont="1" applyBorder="1" applyAlignment="1">
      <alignment horizontal="left" vertical="center" wrapText="1"/>
    </xf>
    <xf numFmtId="0" fontId="79" fillId="0" borderId="151" xfId="22" applyFont="1" applyBorder="1" applyAlignment="1">
      <alignment horizontal="left" vertical="center" wrapText="1"/>
    </xf>
    <xf numFmtId="0" fontId="79" fillId="0" borderId="107" xfId="22" applyFont="1" applyBorder="1" applyAlignment="1">
      <alignment horizontal="left" vertical="center" wrapText="1"/>
    </xf>
    <xf numFmtId="0" fontId="79" fillId="0" borderId="152" xfId="22" applyFont="1" applyBorder="1" applyAlignment="1">
      <alignment horizontal="left" vertical="center" wrapText="1"/>
    </xf>
    <xf numFmtId="0" fontId="79" fillId="0" borderId="106" xfId="22" applyFont="1" applyBorder="1" applyAlignment="1">
      <alignment horizontal="left" vertical="center" wrapText="1"/>
    </xf>
    <xf numFmtId="0" fontId="79" fillId="0" borderId="0" xfId="22" applyFont="1" applyBorder="1" applyAlignment="1">
      <alignment horizontal="left" vertical="center" wrapText="1"/>
    </xf>
    <xf numFmtId="0" fontId="79" fillId="0" borderId="153" xfId="22" applyFont="1" applyBorder="1" applyAlignment="1">
      <alignment horizontal="left" vertical="center" wrapText="1"/>
    </xf>
    <xf numFmtId="0" fontId="1" fillId="0" borderId="75" xfId="22" applyBorder="1" applyAlignment="1">
      <alignment horizontal="center" vertical="center" wrapText="1"/>
    </xf>
    <xf numFmtId="0" fontId="1" fillId="0" borderId="146" xfId="22" applyBorder="1" applyAlignment="1">
      <alignment horizontal="center" vertical="center" wrapText="1"/>
    </xf>
    <xf numFmtId="0" fontId="1" fillId="0" borderId="76" xfId="22" applyBorder="1" applyAlignment="1">
      <alignment horizontal="center" vertical="center" wrapText="1"/>
    </xf>
    <xf numFmtId="0" fontId="1" fillId="0" borderId="144" xfId="22" applyBorder="1" applyAlignment="1">
      <alignment horizontal="center" vertical="center" wrapText="1"/>
    </xf>
    <xf numFmtId="0" fontId="1" fillId="0" borderId="76" xfId="22" applyBorder="1" applyAlignment="1">
      <alignment horizontal="center" vertical="center"/>
    </xf>
    <xf numFmtId="0" fontId="1" fillId="0" borderId="144" xfId="22" applyBorder="1" applyAlignment="1">
      <alignment horizontal="center" vertical="center"/>
    </xf>
    <xf numFmtId="0" fontId="1" fillId="0" borderId="76" xfId="22" applyBorder="1" applyAlignment="1">
      <alignment vertical="center" wrapText="1"/>
    </xf>
    <xf numFmtId="0" fontId="1" fillId="0" borderId="144" xfId="22" applyBorder="1" applyAlignment="1">
      <alignment vertical="center" wrapText="1"/>
    </xf>
    <xf numFmtId="0" fontId="1" fillId="0" borderId="77" xfId="22" applyBorder="1" applyAlignment="1">
      <alignment vertical="center"/>
    </xf>
    <xf numFmtId="0" fontId="1" fillId="0" borderId="113" xfId="22" applyBorder="1" applyAlignment="1">
      <alignment vertical="center"/>
    </xf>
    <xf numFmtId="0" fontId="1" fillId="0" borderId="145" xfId="22" applyBorder="1" applyAlignment="1">
      <alignment vertical="center"/>
    </xf>
    <xf numFmtId="0" fontId="1" fillId="0" borderId="154" xfId="22" applyBorder="1" applyAlignment="1">
      <alignment vertical="center"/>
    </xf>
    <xf numFmtId="0" fontId="1" fillId="0" borderId="87" xfId="22" applyBorder="1" applyAlignment="1">
      <alignment vertical="center"/>
    </xf>
    <xf numFmtId="0" fontId="1" fillId="0" borderId="155" xfId="22" applyBorder="1" applyAlignment="1">
      <alignment vertical="center"/>
    </xf>
    <xf numFmtId="0" fontId="33" fillId="7" borderId="67" xfId="22" applyFont="1" applyFill="1" applyBorder="1" applyAlignment="1">
      <alignment horizontal="center" vertical="center" wrapText="1"/>
    </xf>
    <xf numFmtId="0" fontId="33" fillId="7" borderId="70" xfId="22" applyFont="1" applyFill="1" applyBorder="1" applyAlignment="1">
      <alignment horizontal="center" vertical="center" wrapText="1"/>
    </xf>
    <xf numFmtId="0" fontId="33" fillId="7" borderId="71" xfId="22" applyFont="1" applyFill="1" applyBorder="1" applyAlignment="1">
      <alignment horizontal="center" vertical="center" wrapText="1"/>
    </xf>
    <xf numFmtId="0" fontId="1" fillId="0" borderId="76" xfId="22" applyBorder="1" applyAlignment="1">
      <alignment vertical="center"/>
    </xf>
    <xf numFmtId="0" fontId="1" fillId="0" borderId="144" xfId="22" applyBorder="1" applyAlignment="1">
      <alignment vertical="center"/>
    </xf>
    <xf numFmtId="0" fontId="1" fillId="0" borderId="156" xfId="22" applyBorder="1" applyAlignment="1">
      <alignment vertical="center"/>
    </xf>
    <xf numFmtId="49" fontId="30" fillId="0" borderId="0" xfId="22" applyNumberFormat="1" applyFont="1" applyAlignment="1">
      <alignment horizontal="center"/>
    </xf>
    <xf numFmtId="0" fontId="70" fillId="0" borderId="0" xfId="21" applyFont="1" applyAlignment="1">
      <alignment horizontal="left" vertical="center" wrapText="1"/>
    </xf>
    <xf numFmtId="0" fontId="69" fillId="0" borderId="0" xfId="21" applyFont="1" applyAlignment="1">
      <alignment horizontal="left" vertical="center" wrapText="1"/>
    </xf>
    <xf numFmtId="0" fontId="69" fillId="0" borderId="0" xfId="21" applyFont="1" applyAlignment="1">
      <alignment horizontal="left" vertical="center"/>
    </xf>
    <xf numFmtId="0" fontId="67" fillId="11" borderId="0" xfId="21" applyFont="1" applyFill="1" applyAlignment="1">
      <alignment horizontal="center" vertical="center"/>
    </xf>
    <xf numFmtId="0" fontId="9" fillId="0" borderId="0" xfId="21" applyFont="1" applyAlignment="1">
      <alignment horizontal="left" vertical="center"/>
    </xf>
    <xf numFmtId="0" fontId="9" fillId="0" borderId="0" xfId="21" applyFont="1" applyAlignment="1">
      <alignment horizontal="left" vertical="center" wrapText="1"/>
    </xf>
  </cellXfs>
  <cellStyles count="29">
    <cellStyle name="ColStyle1" xfId="3"/>
    <cellStyle name="ColStyle1 3" xfId="15"/>
    <cellStyle name="ColStyle2" xfId="4"/>
    <cellStyle name="ColStyle2 3" xfId="16"/>
    <cellStyle name="ColStyle3" xfId="5"/>
    <cellStyle name="ColStyle3 2" xfId="10"/>
    <cellStyle name="ColStyle3 2 2" xfId="20"/>
    <cellStyle name="ColStyle3 3" xfId="24"/>
    <cellStyle name="ColStyle4" xfId="6"/>
    <cellStyle name="ColStyle4 2" xfId="14"/>
    <cellStyle name="ColStyle4 2 2" xfId="18"/>
    <cellStyle name="ColStyle4 3" xfId="28"/>
    <cellStyle name="ColStyle5" xfId="7"/>
    <cellStyle name="ColStyle5 2" xfId="13"/>
    <cellStyle name="ColStyle5 2 2" xfId="19"/>
    <cellStyle name="ColStyle5 3" xfId="27"/>
    <cellStyle name="ColStyle6" xfId="2"/>
    <cellStyle name="ColStyle6 2" xfId="11"/>
    <cellStyle name="ColStyle6 2 2" xfId="25"/>
    <cellStyle name="ColStyle6 3" xfId="17"/>
    <cellStyle name="ColStyle8 2" xfId="12"/>
    <cellStyle name="ColStyle8 2 2" xfId="26"/>
    <cellStyle name="Měna 2" xfId="9"/>
    <cellStyle name="Měna 3" xfId="23"/>
    <cellStyle name="Normální" xfId="0" builtinId="0"/>
    <cellStyle name="Normální 2" xfId="1"/>
    <cellStyle name="Normální 3" xfId="8"/>
    <cellStyle name="Normální 4" xfId="21"/>
    <cellStyle name="Normální 5" xfId="22"/>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xfrm>
          <a:off x="0" y="0"/>
          <a:ext cx="285750" cy="28575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brna\Local%20Settings\Temporary%20Internet%20Files\OLK13A\Slep&#253;%20rozpo&#269;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Zak&#225;zky\2009\M&#283;ln&#237;k%20dokumentace%20pro%20&#218;&#344;%20a%20S&#344;\Rozpo&#269;et\rozpocet_0901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1%20Prac\2020\157_2020%20Ml&#382;&#237;c&#237;%20st&#283;na%20depo%20I\Rozpo&#269;et\2020-81%20-%20Ml&#382;n&#225;%20st&#283;na%20na%20DEPU%20I%20Vr&#353;ansk&#225;%20uheln&#225;%20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1%20Prac\2020\157_2020%20Ml&#382;&#237;c&#237;%20st&#283;na%20depo%20I\P&#345;ed&#225;no\Nov&#225;\PAS\2020_12_VUAS_Mlzna_stena_vykaz_vym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1"/>
      <sheetName val="Rekapitulace"/>
      <sheetName val="Položky"/>
    </sheetNames>
    <sheetDataSet>
      <sheetData sheetId="0" refreshError="1"/>
      <sheetData sheetId="1">
        <row r="13">
          <cell r="I13">
            <v>0</v>
          </cell>
        </row>
        <row r="26">
          <cell r="H26">
            <v>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ycí list"/>
      <sheetName val="Rekapitulace"/>
      <sheetName val="PS 1.01"/>
      <sheetName val="PS 1.02"/>
      <sheetName val="PS 1.03"/>
      <sheetName val="PS 1.04"/>
      <sheetName val="PS 1.05"/>
      <sheetName val="PS 1.06"/>
      <sheetName val="PS 1.07"/>
      <sheetName val="PS 1.08"/>
      <sheetName val="SO 1.01"/>
      <sheetName val="SO 1.02"/>
      <sheetName val="SO 1.05"/>
      <sheetName val="SO 1.06"/>
      <sheetName val="SO 1.07"/>
      <sheetName val="SO 1.08"/>
      <sheetName val="SO 1.09"/>
      <sheetName val="SO 1.10"/>
      <sheetName val="SO 1.11"/>
      <sheetName val="SO 5.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tavby"/>
      <sheetName val="SO 01 - základy sloupů"/>
      <sheetName val="SO 02 - komunikace"/>
      <sheetName val="SO 03 - vodovod"/>
      <sheetName val="SO 04 - rozvody elektro"/>
      <sheetName val="SO 05 - Osvětlení"/>
      <sheetName val="SO 06 - ocelové sloupy"/>
      <sheetName val="SO 07 - RMJ 630 N"/>
      <sheetName val="VRN - VRN"/>
      <sheetName val="Pokyny pro vyplnění"/>
    </sheetNames>
    <sheetDataSet>
      <sheetData sheetId="0">
        <row r="6">
          <cell r="K6" t="str">
            <v>Mlžná stěna na DEPU I Vršanská uhelná a.s.</v>
          </cell>
        </row>
        <row r="8">
          <cell r="AN8" t="str">
            <v>7. 9. 2020</v>
          </cell>
        </row>
        <row r="10">
          <cell r="AN10" t="str">
            <v/>
          </cell>
        </row>
        <row r="11">
          <cell r="E11" t="str">
            <v xml:space="preserve"> Vršanská uhelná a.s.</v>
          </cell>
          <cell r="AN11" t="str">
            <v/>
          </cell>
        </row>
        <row r="13">
          <cell r="AN13" t="str">
            <v/>
          </cell>
        </row>
        <row r="14">
          <cell r="E14" t="str">
            <v xml:space="preserve"> </v>
          </cell>
          <cell r="AN14" t="str">
            <v/>
          </cell>
        </row>
        <row r="16">
          <cell r="AN16" t="str">
            <v/>
          </cell>
        </row>
        <row r="17">
          <cell r="E17" t="str">
            <v>MultiTechnik Divize II s.r.o. Chomutov</v>
          </cell>
          <cell r="AN17" t="str">
            <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ístroje"/>
      <sheetName val="PLC"/>
      <sheetName val="Kabely"/>
      <sheetName val="Souhrn"/>
    </sheetNames>
    <sheetDataSet>
      <sheetData sheetId="0">
        <row r="37">
          <cell r="H37">
            <v>0</v>
          </cell>
        </row>
        <row r="65">
          <cell r="H65">
            <v>0</v>
          </cell>
        </row>
        <row r="132">
          <cell r="H132">
            <v>0</v>
          </cell>
        </row>
        <row r="160">
          <cell r="H160">
            <v>0</v>
          </cell>
        </row>
        <row r="401">
          <cell r="H401">
            <v>0</v>
          </cell>
        </row>
      </sheetData>
      <sheetData sheetId="1">
        <row r="48">
          <cell r="H48">
            <v>0</v>
          </cell>
        </row>
      </sheetData>
      <sheetData sheetId="2">
        <row r="63">
          <cell r="K63">
            <v>0</v>
          </cell>
        </row>
      </sheetData>
      <sheetData sheetId="3"/>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showGridLines="0" tabSelected="1" zoomScaleNormal="100" workbookViewId="0">
      <selection activeCell="T1" sqref="T1"/>
    </sheetView>
  </sheetViews>
  <sheetFormatPr defaultColWidth="9.109375" defaultRowHeight="12.75" customHeight="1" x14ac:dyDescent="0.25"/>
  <cols>
    <col min="1" max="1" width="2.44140625" style="3" customWidth="1"/>
    <col min="2" max="2" width="1.88671875" style="3" customWidth="1"/>
    <col min="3" max="3" width="2.6640625" style="3" customWidth="1"/>
    <col min="4" max="4" width="10.33203125" style="3" bestFit="1" customWidth="1"/>
    <col min="5" max="5" width="30.5546875" style="3" customWidth="1"/>
    <col min="6" max="6" width="0.5546875" style="3" customWidth="1"/>
    <col min="7" max="7" width="2.5546875" style="3" customWidth="1"/>
    <col min="8" max="8" width="2.6640625" style="3" customWidth="1"/>
    <col min="9" max="9" width="9.6640625" style="3" customWidth="1"/>
    <col min="10" max="10" width="13.5546875" style="3" customWidth="1"/>
    <col min="11" max="11" width="0.6640625" style="3" customWidth="1"/>
    <col min="12" max="12" width="2.44140625" style="3" customWidth="1"/>
    <col min="13" max="13" width="2.88671875" style="3" customWidth="1"/>
    <col min="14" max="14" width="2" style="3" customWidth="1"/>
    <col min="15" max="15" width="12.6640625" style="3" customWidth="1"/>
    <col min="16" max="16" width="2.88671875" style="3" customWidth="1"/>
    <col min="17" max="17" width="2" style="3" customWidth="1"/>
    <col min="18" max="18" width="13" style="3" customWidth="1"/>
    <col min="19" max="19" width="2" style="3" customWidth="1"/>
    <col min="20" max="20" width="11.109375" style="126" bestFit="1" customWidth="1"/>
    <col min="21" max="21" width="12.6640625" style="126" bestFit="1" customWidth="1"/>
    <col min="22" max="22" width="11.5546875" style="126" bestFit="1" customWidth="1"/>
    <col min="23" max="16384" width="9.109375" style="126"/>
  </cols>
  <sheetData>
    <row r="1" spans="1:19" s="3" customFormat="1" ht="12" customHeight="1" x14ac:dyDescent="0.25">
      <c r="A1" s="4"/>
      <c r="B1" s="5"/>
      <c r="C1" s="5"/>
      <c r="D1" s="5"/>
      <c r="E1" s="5"/>
      <c r="F1" s="5"/>
      <c r="G1" s="5"/>
      <c r="H1" s="5"/>
      <c r="I1" s="5"/>
      <c r="J1" s="5"/>
      <c r="K1" s="5"/>
      <c r="L1" s="5"/>
      <c r="M1" s="5"/>
      <c r="N1" s="5"/>
      <c r="O1" s="5"/>
      <c r="P1" s="5"/>
      <c r="Q1" s="5"/>
      <c r="R1" s="5"/>
      <c r="S1" s="6"/>
    </row>
    <row r="2" spans="1:19" s="3" customFormat="1" ht="21" customHeight="1" x14ac:dyDescent="0.4">
      <c r="A2" s="7"/>
      <c r="B2" s="8"/>
      <c r="C2" s="8"/>
      <c r="D2" s="8"/>
      <c r="E2" s="8"/>
      <c r="F2" s="8"/>
      <c r="G2" s="9" t="s">
        <v>0</v>
      </c>
      <c r="H2" s="8"/>
      <c r="I2" s="8"/>
      <c r="J2" s="8"/>
      <c r="K2" s="8"/>
      <c r="L2" s="8"/>
      <c r="M2" s="8"/>
      <c r="N2" s="8"/>
      <c r="O2" s="8"/>
      <c r="P2" s="8"/>
      <c r="Q2" s="8"/>
      <c r="R2" s="8"/>
      <c r="S2" s="10"/>
    </row>
    <row r="3" spans="1:19" s="3" customFormat="1" ht="12" customHeight="1" x14ac:dyDescent="0.25">
      <c r="A3" s="11"/>
      <c r="B3" s="12"/>
      <c r="C3" s="12"/>
      <c r="D3" s="12"/>
      <c r="E3" s="12"/>
      <c r="F3" s="12"/>
      <c r="G3" s="12"/>
      <c r="H3" s="12"/>
      <c r="I3" s="12"/>
      <c r="J3" s="12"/>
      <c r="K3" s="12"/>
      <c r="L3" s="12"/>
      <c r="M3" s="12"/>
      <c r="N3" s="12"/>
      <c r="O3" s="12"/>
      <c r="P3" s="12"/>
      <c r="Q3" s="12"/>
      <c r="R3" s="12"/>
      <c r="S3" s="13"/>
    </row>
    <row r="4" spans="1:19" s="3" customFormat="1" ht="9" customHeight="1" x14ac:dyDescent="0.25">
      <c r="A4" s="14"/>
      <c r="B4" s="15"/>
      <c r="C4" s="15"/>
      <c r="D4" s="15"/>
      <c r="E4" s="15"/>
      <c r="F4" s="15"/>
      <c r="G4" s="15"/>
      <c r="H4" s="15"/>
      <c r="I4" s="15"/>
      <c r="J4" s="15"/>
      <c r="K4" s="15"/>
      <c r="L4" s="15"/>
      <c r="M4" s="15"/>
      <c r="N4" s="15"/>
      <c r="O4" s="15"/>
      <c r="P4" s="15"/>
      <c r="Q4" s="15"/>
      <c r="R4" s="15"/>
      <c r="S4" s="16"/>
    </row>
    <row r="5" spans="1:19" s="3" customFormat="1" ht="16.5" customHeight="1" x14ac:dyDescent="0.25">
      <c r="A5" s="17"/>
      <c r="B5" s="18" t="s">
        <v>1</v>
      </c>
      <c r="C5" s="18"/>
      <c r="D5" s="18"/>
      <c r="E5" s="849" t="s">
        <v>84</v>
      </c>
      <c r="F5" s="850"/>
      <c r="G5" s="850"/>
      <c r="H5" s="850"/>
      <c r="I5" s="850"/>
      <c r="J5" s="850"/>
      <c r="K5" s="850"/>
      <c r="L5" s="850"/>
      <c r="M5" s="850"/>
      <c r="N5" s="850"/>
      <c r="O5" s="18" t="s">
        <v>65</v>
      </c>
      <c r="P5" s="19"/>
      <c r="Q5" s="22"/>
      <c r="R5" s="21"/>
      <c r="S5" s="23"/>
    </row>
    <row r="6" spans="1:19" s="3" customFormat="1" ht="18.75" hidden="1" customHeight="1" x14ac:dyDescent="0.25">
      <c r="A6" s="17"/>
      <c r="B6" s="18" t="s">
        <v>3</v>
      </c>
      <c r="C6" s="18"/>
      <c r="D6" s="18"/>
      <c r="E6" s="133"/>
      <c r="F6" s="133"/>
      <c r="G6" s="133"/>
      <c r="H6" s="133"/>
      <c r="I6" s="133"/>
      <c r="J6" s="133"/>
      <c r="K6" s="18"/>
      <c r="L6" s="18"/>
      <c r="M6" s="18"/>
      <c r="N6" s="18"/>
      <c r="O6" s="18"/>
      <c r="P6" s="26"/>
      <c r="Q6" s="27"/>
      <c r="R6" s="25"/>
      <c r="S6" s="23"/>
    </row>
    <row r="7" spans="1:19" s="3" customFormat="1" ht="18.75" customHeight="1" x14ac:dyDescent="0.25">
      <c r="A7" s="17"/>
      <c r="B7" s="18"/>
      <c r="C7" s="18"/>
      <c r="D7" s="18"/>
      <c r="E7" s="133"/>
      <c r="F7" s="133"/>
      <c r="G7" s="133"/>
      <c r="H7" s="133"/>
      <c r="I7" s="133"/>
      <c r="J7" s="133"/>
      <c r="K7" s="18"/>
      <c r="L7" s="18"/>
      <c r="M7" s="18"/>
      <c r="N7" s="18"/>
      <c r="O7" s="18" t="s">
        <v>66</v>
      </c>
      <c r="P7" s="24"/>
      <c r="Q7" s="27"/>
      <c r="R7" s="25" t="s">
        <v>85</v>
      </c>
      <c r="S7" s="23"/>
    </row>
    <row r="8" spans="1:19" s="3" customFormat="1" ht="18.75" hidden="1" customHeight="1" x14ac:dyDescent="0.25">
      <c r="A8" s="17"/>
      <c r="B8" s="18" t="s">
        <v>4</v>
      </c>
      <c r="C8" s="18"/>
      <c r="D8" s="18"/>
      <c r="E8" s="1"/>
      <c r="F8" s="1"/>
      <c r="G8" s="1"/>
      <c r="H8" s="1"/>
      <c r="I8" s="1"/>
      <c r="J8" s="1"/>
      <c r="K8" s="18"/>
      <c r="L8" s="18"/>
      <c r="M8" s="18"/>
      <c r="N8" s="18"/>
      <c r="O8" s="18"/>
      <c r="P8" s="26"/>
      <c r="Q8" s="27"/>
      <c r="R8" s="25"/>
      <c r="S8" s="23"/>
    </row>
    <row r="9" spans="1:19" s="3" customFormat="1" ht="18.75" customHeight="1" x14ac:dyDescent="0.25">
      <c r="A9" s="17"/>
      <c r="B9" s="18"/>
      <c r="C9" s="18"/>
      <c r="D9" s="18"/>
      <c r="E9" s="1"/>
      <c r="F9" s="1"/>
      <c r="G9" s="1"/>
      <c r="H9" s="1"/>
      <c r="I9" s="1"/>
      <c r="J9" s="1"/>
      <c r="K9" s="18"/>
      <c r="L9" s="18"/>
      <c r="M9" s="18"/>
      <c r="N9" s="18"/>
      <c r="O9" s="18"/>
      <c r="P9" s="28"/>
      <c r="Q9" s="31"/>
      <c r="R9" s="30"/>
      <c r="S9" s="23"/>
    </row>
    <row r="10" spans="1:19" s="3" customFormat="1" ht="18.75" hidden="1" customHeight="1" x14ac:dyDescent="0.25">
      <c r="A10" s="17"/>
      <c r="B10" s="18" t="s">
        <v>5</v>
      </c>
      <c r="C10" s="18"/>
      <c r="D10" s="18"/>
      <c r="E10" s="32" t="s">
        <v>6</v>
      </c>
      <c r="F10" s="18"/>
      <c r="G10" s="18"/>
      <c r="H10" s="18"/>
      <c r="I10" s="18"/>
      <c r="J10" s="18"/>
      <c r="K10" s="18"/>
      <c r="L10" s="18"/>
      <c r="M10" s="18"/>
      <c r="N10" s="18"/>
      <c r="O10" s="18"/>
      <c r="P10" s="27"/>
      <c r="Q10" s="27"/>
      <c r="R10" s="18"/>
      <c r="S10" s="23"/>
    </row>
    <row r="11" spans="1:19" s="3" customFormat="1" ht="18.75" hidden="1" customHeight="1" x14ac:dyDescent="0.25">
      <c r="A11" s="17"/>
      <c r="B11" s="18" t="s">
        <v>7</v>
      </c>
      <c r="C11" s="18"/>
      <c r="D11" s="18"/>
      <c r="E11" s="33" t="s">
        <v>2</v>
      </c>
      <c r="F11" s="18"/>
      <c r="G11" s="18"/>
      <c r="H11" s="18"/>
      <c r="I11" s="18"/>
      <c r="J11" s="18"/>
      <c r="K11" s="18"/>
      <c r="L11" s="18"/>
      <c r="M11" s="18"/>
      <c r="N11" s="18"/>
      <c r="O11" s="18"/>
      <c r="P11" s="27"/>
      <c r="Q11" s="27"/>
      <c r="R11" s="18"/>
      <c r="S11" s="23"/>
    </row>
    <row r="12" spans="1:19" s="3" customFormat="1" ht="18.75" hidden="1" customHeight="1" x14ac:dyDescent="0.25">
      <c r="A12" s="17"/>
      <c r="B12" s="18" t="s">
        <v>8</v>
      </c>
      <c r="C12" s="18"/>
      <c r="D12" s="18"/>
      <c r="E12" s="33" t="s">
        <v>2</v>
      </c>
      <c r="F12" s="18"/>
      <c r="G12" s="18"/>
      <c r="H12" s="18"/>
      <c r="I12" s="18"/>
      <c r="J12" s="18"/>
      <c r="K12" s="18"/>
      <c r="L12" s="18"/>
      <c r="M12" s="18"/>
      <c r="N12" s="18"/>
      <c r="O12" s="18"/>
      <c r="P12" s="27"/>
      <c r="Q12" s="27"/>
      <c r="R12" s="18"/>
      <c r="S12" s="23"/>
    </row>
    <row r="13" spans="1:19" s="3" customFormat="1" ht="18.75" hidden="1" customHeight="1" x14ac:dyDescent="0.25">
      <c r="A13" s="17"/>
      <c r="B13" s="18"/>
      <c r="C13" s="18"/>
      <c r="D13" s="18"/>
      <c r="E13" s="33" t="s">
        <v>2</v>
      </c>
      <c r="F13" s="18"/>
      <c r="G13" s="18"/>
      <c r="H13" s="18"/>
      <c r="I13" s="18"/>
      <c r="J13" s="18"/>
      <c r="K13" s="18"/>
      <c r="L13" s="18"/>
      <c r="M13" s="18"/>
      <c r="N13" s="18"/>
      <c r="O13" s="18"/>
      <c r="P13" s="27"/>
      <c r="Q13" s="27"/>
      <c r="R13" s="18"/>
      <c r="S13" s="23"/>
    </row>
    <row r="14" spans="1:19" s="3" customFormat="1" ht="18.75" hidden="1" customHeight="1" x14ac:dyDescent="0.25">
      <c r="A14" s="17"/>
      <c r="B14" s="18"/>
      <c r="C14" s="18"/>
      <c r="D14" s="18"/>
      <c r="E14" s="33" t="s">
        <v>2</v>
      </c>
      <c r="F14" s="18"/>
      <c r="G14" s="18"/>
      <c r="H14" s="18"/>
      <c r="I14" s="18"/>
      <c r="J14" s="18"/>
      <c r="K14" s="18"/>
      <c r="L14" s="18"/>
      <c r="M14" s="18"/>
      <c r="N14" s="18"/>
      <c r="O14" s="18"/>
      <c r="P14" s="27"/>
      <c r="Q14" s="27"/>
      <c r="R14" s="18"/>
      <c r="S14" s="23"/>
    </row>
    <row r="15" spans="1:19" s="3" customFormat="1" ht="18.75" hidden="1" customHeight="1" x14ac:dyDescent="0.25">
      <c r="A15" s="17"/>
      <c r="B15" s="18"/>
      <c r="C15" s="18"/>
      <c r="D15" s="18"/>
      <c r="E15" s="33" t="s">
        <v>2</v>
      </c>
      <c r="F15" s="18"/>
      <c r="G15" s="18"/>
      <c r="H15" s="18"/>
      <c r="I15" s="18"/>
      <c r="J15" s="18"/>
      <c r="K15" s="18"/>
      <c r="L15" s="18"/>
      <c r="M15" s="18"/>
      <c r="N15" s="18"/>
      <c r="O15" s="18"/>
      <c r="P15" s="27"/>
      <c r="Q15" s="27"/>
      <c r="R15" s="18"/>
      <c r="S15" s="23"/>
    </row>
    <row r="16" spans="1:19" s="3" customFormat="1" ht="18.75" hidden="1" customHeight="1" x14ac:dyDescent="0.25">
      <c r="A16" s="17"/>
      <c r="B16" s="18"/>
      <c r="C16" s="18"/>
      <c r="D16" s="18"/>
      <c r="E16" s="33" t="s">
        <v>2</v>
      </c>
      <c r="F16" s="18"/>
      <c r="G16" s="18"/>
      <c r="H16" s="18"/>
      <c r="I16" s="18"/>
      <c r="J16" s="18"/>
      <c r="K16" s="18"/>
      <c r="L16" s="18"/>
      <c r="M16" s="18"/>
      <c r="N16" s="18"/>
      <c r="O16" s="18"/>
      <c r="P16" s="27"/>
      <c r="Q16" s="27"/>
      <c r="R16" s="18"/>
      <c r="S16" s="23"/>
    </row>
    <row r="17" spans="1:19" s="3" customFormat="1" ht="18.75" hidden="1" customHeight="1" x14ac:dyDescent="0.25">
      <c r="A17" s="17"/>
      <c r="B17" s="18"/>
      <c r="C17" s="18"/>
      <c r="D17" s="18"/>
      <c r="E17" s="33" t="s">
        <v>2</v>
      </c>
      <c r="F17" s="18"/>
      <c r="G17" s="18"/>
      <c r="H17" s="18"/>
      <c r="I17" s="18"/>
      <c r="J17" s="18"/>
      <c r="K17" s="18"/>
      <c r="L17" s="18"/>
      <c r="M17" s="18"/>
      <c r="N17" s="18"/>
      <c r="O17" s="18"/>
      <c r="P17" s="27"/>
      <c r="Q17" s="27"/>
      <c r="R17" s="18"/>
      <c r="S17" s="23"/>
    </row>
    <row r="18" spans="1:19" s="3" customFormat="1" ht="18.75" hidden="1" customHeight="1" x14ac:dyDescent="0.25">
      <c r="A18" s="17"/>
      <c r="B18" s="18"/>
      <c r="C18" s="18"/>
      <c r="D18" s="18"/>
      <c r="E18" s="33" t="s">
        <v>2</v>
      </c>
      <c r="F18" s="18"/>
      <c r="G18" s="18"/>
      <c r="H18" s="18"/>
      <c r="I18" s="18"/>
      <c r="J18" s="18"/>
      <c r="K18" s="18"/>
      <c r="L18" s="18"/>
      <c r="M18" s="18"/>
      <c r="N18" s="18"/>
      <c r="O18" s="18"/>
      <c r="P18" s="27"/>
      <c r="Q18" s="27"/>
      <c r="R18" s="18"/>
      <c r="S18" s="23"/>
    </row>
    <row r="19" spans="1:19" s="3" customFormat="1" ht="18.75" hidden="1" customHeight="1" x14ac:dyDescent="0.25">
      <c r="A19" s="17"/>
      <c r="B19" s="18"/>
      <c r="C19" s="18"/>
      <c r="D19" s="18"/>
      <c r="E19" s="33" t="s">
        <v>2</v>
      </c>
      <c r="F19" s="18"/>
      <c r="G19" s="18"/>
      <c r="H19" s="18"/>
      <c r="I19" s="18"/>
      <c r="J19" s="18"/>
      <c r="K19" s="18"/>
      <c r="L19" s="18"/>
      <c r="M19" s="18"/>
      <c r="N19" s="18"/>
      <c r="O19" s="18"/>
      <c r="P19" s="27"/>
      <c r="Q19" s="27"/>
      <c r="R19" s="18"/>
      <c r="S19" s="23"/>
    </row>
    <row r="20" spans="1:19" s="3" customFormat="1" ht="18.75" hidden="1" customHeight="1" x14ac:dyDescent="0.25">
      <c r="A20" s="17"/>
      <c r="B20" s="18"/>
      <c r="C20" s="18"/>
      <c r="D20" s="18"/>
      <c r="E20" s="33" t="s">
        <v>2</v>
      </c>
      <c r="F20" s="18"/>
      <c r="G20" s="18"/>
      <c r="H20" s="18"/>
      <c r="I20" s="18"/>
      <c r="J20" s="18"/>
      <c r="K20" s="18"/>
      <c r="L20" s="18"/>
      <c r="M20" s="18"/>
      <c r="N20" s="18"/>
      <c r="O20" s="18"/>
      <c r="P20" s="27"/>
      <c r="Q20" s="27"/>
      <c r="R20" s="18"/>
      <c r="S20" s="23"/>
    </row>
    <row r="21" spans="1:19" s="3" customFormat="1" ht="18.75" hidden="1" customHeight="1" x14ac:dyDescent="0.25">
      <c r="A21" s="17"/>
      <c r="B21" s="18"/>
      <c r="C21" s="18"/>
      <c r="D21" s="18"/>
      <c r="E21" s="33" t="s">
        <v>2</v>
      </c>
      <c r="F21" s="18"/>
      <c r="G21" s="18"/>
      <c r="H21" s="18"/>
      <c r="I21" s="18"/>
      <c r="J21" s="18"/>
      <c r="K21" s="18"/>
      <c r="L21" s="18"/>
      <c r="M21" s="18"/>
      <c r="N21" s="18"/>
      <c r="O21" s="18"/>
      <c r="P21" s="27"/>
      <c r="Q21" s="27"/>
      <c r="R21" s="18"/>
      <c r="S21" s="23"/>
    </row>
    <row r="22" spans="1:19" s="3" customFormat="1" ht="18.75" hidden="1" customHeight="1" x14ac:dyDescent="0.25">
      <c r="A22" s="17"/>
      <c r="B22" s="18"/>
      <c r="C22" s="18"/>
      <c r="D22" s="18"/>
      <c r="E22" s="33" t="s">
        <v>2</v>
      </c>
      <c r="F22" s="18"/>
      <c r="G22" s="18"/>
      <c r="H22" s="18"/>
      <c r="I22" s="18"/>
      <c r="J22" s="18"/>
      <c r="K22" s="18"/>
      <c r="L22" s="18"/>
      <c r="M22" s="18"/>
      <c r="N22" s="18"/>
      <c r="O22" s="18"/>
      <c r="P22" s="27"/>
      <c r="Q22" s="27"/>
      <c r="R22" s="18"/>
      <c r="S22" s="23"/>
    </row>
    <row r="23" spans="1:19" s="3" customFormat="1" ht="18.75" hidden="1" customHeight="1" x14ac:dyDescent="0.25">
      <c r="A23" s="17"/>
      <c r="B23" s="18"/>
      <c r="C23" s="18"/>
      <c r="D23" s="18"/>
      <c r="E23" s="33" t="s">
        <v>2</v>
      </c>
      <c r="F23" s="18"/>
      <c r="G23" s="18"/>
      <c r="H23" s="18"/>
      <c r="I23" s="18"/>
      <c r="J23" s="18"/>
      <c r="K23" s="18"/>
      <c r="L23" s="18"/>
      <c r="M23" s="18"/>
      <c r="N23" s="18"/>
      <c r="O23" s="18"/>
      <c r="P23" s="27"/>
      <c r="Q23" s="27"/>
      <c r="R23" s="18"/>
      <c r="S23" s="23"/>
    </row>
    <row r="24" spans="1:19" s="3" customFormat="1" ht="18.75" hidden="1" customHeight="1" x14ac:dyDescent="0.25">
      <c r="A24" s="17"/>
      <c r="B24" s="18"/>
      <c r="C24" s="18"/>
      <c r="D24" s="18"/>
      <c r="E24" s="33" t="s">
        <v>2</v>
      </c>
      <c r="F24" s="18"/>
      <c r="G24" s="18"/>
      <c r="H24" s="18"/>
      <c r="I24" s="18"/>
      <c r="J24" s="18"/>
      <c r="K24" s="18"/>
      <c r="L24" s="18"/>
      <c r="M24" s="18"/>
      <c r="N24" s="18"/>
      <c r="O24" s="18"/>
      <c r="P24" s="27"/>
      <c r="Q24" s="27"/>
      <c r="R24" s="18"/>
      <c r="S24" s="23"/>
    </row>
    <row r="25" spans="1:19" s="3" customFormat="1" ht="18.75" customHeight="1" x14ac:dyDescent="0.25">
      <c r="A25" s="17"/>
      <c r="B25" s="18"/>
      <c r="C25" s="18"/>
      <c r="D25" s="18"/>
      <c r="E25" s="18"/>
      <c r="F25" s="18"/>
      <c r="G25" s="18"/>
      <c r="H25" s="18"/>
      <c r="I25" s="18"/>
      <c r="J25" s="18"/>
      <c r="K25" s="18"/>
      <c r="L25" s="18"/>
      <c r="M25" s="18"/>
      <c r="N25" s="18"/>
      <c r="O25" s="18" t="s">
        <v>9</v>
      </c>
      <c r="P25" s="18" t="s">
        <v>10</v>
      </c>
      <c r="Q25" s="18"/>
      <c r="R25" s="18"/>
      <c r="S25" s="23"/>
    </row>
    <row r="26" spans="1:19" s="3" customFormat="1" ht="18.75" customHeight="1" x14ac:dyDescent="0.25">
      <c r="A26" s="17"/>
      <c r="B26" s="18" t="s">
        <v>11</v>
      </c>
      <c r="C26" s="18"/>
      <c r="D26" s="18"/>
      <c r="E26" s="19" t="s">
        <v>86</v>
      </c>
      <c r="F26" s="20"/>
      <c r="G26" s="20"/>
      <c r="H26" s="20"/>
      <c r="I26" s="20"/>
      <c r="J26" s="21"/>
      <c r="K26" s="18"/>
      <c r="L26" s="18"/>
      <c r="M26" s="18"/>
      <c r="N26" s="18"/>
      <c r="O26" s="34">
        <v>28678010</v>
      </c>
      <c r="P26" s="34"/>
      <c r="Q26" s="36"/>
      <c r="R26" s="37" t="s">
        <v>87</v>
      </c>
      <c r="S26" s="23"/>
    </row>
    <row r="27" spans="1:19" s="3" customFormat="1" ht="18.75" customHeight="1" x14ac:dyDescent="0.25">
      <c r="A27" s="17"/>
      <c r="B27" s="18" t="s">
        <v>12</v>
      </c>
      <c r="C27" s="18"/>
      <c r="D27" s="18"/>
      <c r="E27" s="24"/>
      <c r="F27" s="18"/>
      <c r="G27" s="18"/>
      <c r="H27" s="18"/>
      <c r="I27" s="18"/>
      <c r="J27" s="25"/>
      <c r="K27" s="18"/>
      <c r="L27" s="18"/>
      <c r="M27" s="18"/>
      <c r="N27" s="18"/>
      <c r="O27" s="34"/>
      <c r="P27" s="34"/>
      <c r="Q27" s="851"/>
      <c r="R27" s="852"/>
      <c r="S27" s="23"/>
    </row>
    <row r="28" spans="1:19" s="3" customFormat="1" ht="18.75" customHeight="1" x14ac:dyDescent="0.25">
      <c r="A28" s="17"/>
      <c r="B28" s="18" t="s">
        <v>13</v>
      </c>
      <c r="C28" s="18"/>
      <c r="D28" s="18"/>
      <c r="E28" s="24"/>
      <c r="F28" s="18"/>
      <c r="G28" s="18"/>
      <c r="H28" s="18"/>
      <c r="I28" s="18"/>
      <c r="J28" s="25"/>
      <c r="K28" s="18"/>
      <c r="L28" s="18"/>
      <c r="M28" s="18"/>
      <c r="N28" s="18"/>
      <c r="O28" s="140"/>
      <c r="P28" s="34"/>
      <c r="Q28" s="851"/>
      <c r="R28" s="852"/>
      <c r="S28" s="23"/>
    </row>
    <row r="29" spans="1:19" s="3" customFormat="1" ht="18.75" customHeight="1" x14ac:dyDescent="0.25">
      <c r="A29" s="17"/>
      <c r="B29" s="18"/>
      <c r="C29" s="18"/>
      <c r="D29" s="18"/>
      <c r="E29" s="28"/>
      <c r="F29" s="29"/>
      <c r="G29" s="29"/>
      <c r="H29" s="29"/>
      <c r="I29" s="29"/>
      <c r="J29" s="30"/>
      <c r="K29" s="18"/>
      <c r="L29" s="18"/>
      <c r="M29" s="18"/>
      <c r="N29" s="18"/>
      <c r="O29" s="27"/>
      <c r="P29" s="27"/>
      <c r="Q29" s="27"/>
      <c r="R29" s="18"/>
      <c r="S29" s="23"/>
    </row>
    <row r="30" spans="1:19" s="3" customFormat="1" ht="18.75" customHeight="1" x14ac:dyDescent="0.25">
      <c r="A30" s="17"/>
      <c r="B30" s="18"/>
      <c r="C30" s="18"/>
      <c r="D30" s="18"/>
      <c r="E30" s="32" t="s">
        <v>14</v>
      </c>
      <c r="F30" s="18"/>
      <c r="G30" s="18" t="s">
        <v>15</v>
      </c>
      <c r="H30" s="18"/>
      <c r="I30" s="18"/>
      <c r="J30" s="18"/>
      <c r="K30" s="18"/>
      <c r="L30" s="18"/>
      <c r="M30" s="18"/>
      <c r="N30" s="18"/>
      <c r="O30" s="32" t="s">
        <v>16</v>
      </c>
      <c r="P30" s="27"/>
      <c r="Q30" s="27"/>
      <c r="R30" s="38"/>
      <c r="S30" s="23"/>
    </row>
    <row r="31" spans="1:19" s="3" customFormat="1" ht="18.75" customHeight="1" x14ac:dyDescent="0.25">
      <c r="A31" s="17"/>
      <c r="B31" s="18"/>
      <c r="C31" s="18"/>
      <c r="D31" s="18"/>
      <c r="E31" s="121"/>
      <c r="F31" s="18"/>
      <c r="G31" s="857"/>
      <c r="H31" s="858"/>
      <c r="I31" s="859"/>
      <c r="J31" s="18"/>
      <c r="K31" s="18"/>
      <c r="L31" s="18"/>
      <c r="M31" s="18"/>
      <c r="N31" s="18"/>
      <c r="O31" s="121">
        <v>43865</v>
      </c>
      <c r="P31" s="27"/>
      <c r="Q31" s="27"/>
      <c r="R31" s="40"/>
      <c r="S31" s="23"/>
    </row>
    <row r="32" spans="1:19" s="3" customFormat="1" ht="9" customHeight="1" x14ac:dyDescent="0.25">
      <c r="A32" s="41"/>
      <c r="B32" s="42"/>
      <c r="C32" s="42"/>
      <c r="D32" s="42"/>
      <c r="E32" s="42"/>
      <c r="F32" s="42"/>
      <c r="G32" s="42"/>
      <c r="H32" s="42"/>
      <c r="I32" s="42"/>
      <c r="J32" s="42"/>
      <c r="K32" s="42"/>
      <c r="L32" s="42"/>
      <c r="M32" s="42"/>
      <c r="N32" s="42"/>
      <c r="O32" s="42"/>
      <c r="P32" s="42"/>
      <c r="Q32" s="42"/>
      <c r="R32" s="42"/>
      <c r="S32" s="43"/>
    </row>
    <row r="33" spans="1:22" s="3" customFormat="1" ht="20.25" customHeight="1" x14ac:dyDescent="0.25">
      <c r="A33" s="44"/>
      <c r="B33" s="45"/>
      <c r="C33" s="45"/>
      <c r="D33" s="45"/>
      <c r="E33" s="46" t="s">
        <v>17</v>
      </c>
      <c r="F33" s="45"/>
      <c r="G33" s="45"/>
      <c r="H33" s="45"/>
      <c r="I33" s="45"/>
      <c r="J33" s="45"/>
      <c r="K33" s="45"/>
      <c r="L33" s="45"/>
      <c r="M33" s="45"/>
      <c r="N33" s="45"/>
      <c r="O33" s="45"/>
      <c r="P33" s="45"/>
      <c r="Q33" s="45"/>
      <c r="R33" s="45"/>
      <c r="S33" s="47"/>
    </row>
    <row r="34" spans="1:22" s="3" customFormat="1" ht="21.75" customHeight="1" x14ac:dyDescent="0.25">
      <c r="A34" s="48" t="s">
        <v>18</v>
      </c>
      <c r="B34" s="49"/>
      <c r="C34" s="49"/>
      <c r="D34" s="50"/>
      <c r="E34" s="51" t="s">
        <v>19</v>
      </c>
      <c r="F34" s="50"/>
      <c r="G34" s="51" t="s">
        <v>20</v>
      </c>
      <c r="H34" s="49"/>
      <c r="I34" s="50"/>
      <c r="J34" s="51" t="s">
        <v>21</v>
      </c>
      <c r="K34" s="49"/>
      <c r="L34" s="51" t="s">
        <v>22</v>
      </c>
      <c r="M34" s="49"/>
      <c r="N34" s="49"/>
      <c r="O34" s="50"/>
      <c r="P34" s="51" t="s">
        <v>23</v>
      </c>
      <c r="Q34" s="49"/>
      <c r="R34" s="49"/>
      <c r="S34" s="52"/>
    </row>
    <row r="35" spans="1:22" s="3" customFormat="1" ht="19.5" customHeight="1" x14ac:dyDescent="0.25">
      <c r="A35" s="53"/>
      <c r="B35" s="54"/>
      <c r="C35" s="54"/>
      <c r="D35" s="55">
        <v>0</v>
      </c>
      <c r="E35" s="56">
        <f>IF(D35=0,0,R47/D35)</f>
        <v>0</v>
      </c>
      <c r="F35" s="57"/>
      <c r="G35" s="58"/>
      <c r="H35" s="54"/>
      <c r="I35" s="55">
        <v>0</v>
      </c>
      <c r="J35" s="56">
        <f>IF(I35=0,0,R47/I35)</f>
        <v>0</v>
      </c>
      <c r="K35" s="59"/>
      <c r="L35" s="58"/>
      <c r="M35" s="54"/>
      <c r="N35" s="54"/>
      <c r="O35" s="55">
        <v>0</v>
      </c>
      <c r="P35" s="58"/>
      <c r="Q35" s="54"/>
      <c r="R35" s="60">
        <f>IF(O35=0,0,R47/O35)</f>
        <v>0</v>
      </c>
      <c r="S35" s="61"/>
    </row>
    <row r="36" spans="1:22" s="3" customFormat="1" ht="20.25" customHeight="1" x14ac:dyDescent="0.25">
      <c r="A36" s="44"/>
      <c r="B36" s="45"/>
      <c r="C36" s="45"/>
      <c r="D36" s="45"/>
      <c r="E36" s="46" t="s">
        <v>24</v>
      </c>
      <c r="F36" s="45"/>
      <c r="G36" s="45"/>
      <c r="H36" s="45"/>
      <c r="I36" s="45"/>
      <c r="J36" s="62" t="s">
        <v>25</v>
      </c>
      <c r="K36" s="45"/>
      <c r="L36" s="45"/>
      <c r="M36" s="45"/>
      <c r="N36" s="45"/>
      <c r="O36" s="45"/>
      <c r="P36" s="45"/>
      <c r="Q36" s="45"/>
      <c r="R36" s="45"/>
      <c r="S36" s="47"/>
    </row>
    <row r="37" spans="1:22" s="3" customFormat="1" ht="19.5" customHeight="1" x14ac:dyDescent="0.25">
      <c r="A37" s="63" t="s">
        <v>26</v>
      </c>
      <c r="B37" s="64"/>
      <c r="C37" s="65" t="s">
        <v>27</v>
      </c>
      <c r="D37" s="66"/>
      <c r="E37" s="66"/>
      <c r="F37" s="67"/>
      <c r="G37" s="63" t="s">
        <v>28</v>
      </c>
      <c r="H37" s="68"/>
      <c r="I37" s="65" t="s">
        <v>29</v>
      </c>
      <c r="J37" s="66"/>
      <c r="K37" s="66"/>
      <c r="L37" s="63" t="s">
        <v>30</v>
      </c>
      <c r="M37" s="68"/>
      <c r="N37" s="65" t="s">
        <v>77</v>
      </c>
      <c r="O37" s="66"/>
      <c r="P37" s="66"/>
      <c r="Q37" s="66"/>
      <c r="R37" s="66"/>
      <c r="S37" s="67"/>
    </row>
    <row r="38" spans="1:22" s="3" customFormat="1" ht="19.5" customHeight="1" x14ac:dyDescent="0.25">
      <c r="A38" s="69">
        <v>1</v>
      </c>
      <c r="B38" s="853"/>
      <c r="C38" s="854"/>
      <c r="D38" s="71" t="s">
        <v>31</v>
      </c>
      <c r="E38" s="111">
        <f>+Rekapitulace!C36</f>
        <v>0</v>
      </c>
      <c r="F38" s="72"/>
      <c r="G38" s="69">
        <v>8</v>
      </c>
      <c r="H38" s="73" t="s">
        <v>33</v>
      </c>
      <c r="I38" s="37"/>
      <c r="J38" s="114">
        <v>0</v>
      </c>
      <c r="K38" s="74"/>
      <c r="L38" s="69">
        <v>13</v>
      </c>
      <c r="M38" s="35" t="s">
        <v>34</v>
      </c>
      <c r="N38" s="39"/>
      <c r="O38" s="39"/>
      <c r="P38" s="75">
        <f>M49</f>
        <v>21</v>
      </c>
      <c r="Q38" s="76" t="s">
        <v>35</v>
      </c>
      <c r="R38" s="111">
        <f>+'VRN - VRN'!J88</f>
        <v>0</v>
      </c>
      <c r="S38" s="72"/>
    </row>
    <row r="39" spans="1:22" s="3" customFormat="1" ht="19.5" customHeight="1" x14ac:dyDescent="0.25">
      <c r="A39" s="69">
        <v>2</v>
      </c>
      <c r="B39" s="855"/>
      <c r="C39" s="856"/>
      <c r="D39" s="71" t="s">
        <v>39</v>
      </c>
      <c r="E39" s="111">
        <f>+Rekapitulace!D36</f>
        <v>0</v>
      </c>
      <c r="F39" s="72"/>
      <c r="G39" s="69">
        <v>9</v>
      </c>
      <c r="H39" s="18" t="s">
        <v>37</v>
      </c>
      <c r="I39" s="71"/>
      <c r="J39" s="114">
        <v>0</v>
      </c>
      <c r="K39" s="74"/>
      <c r="L39" s="69">
        <v>14</v>
      </c>
      <c r="M39" s="35" t="s">
        <v>38</v>
      </c>
      <c r="N39" s="39"/>
      <c r="O39" s="39"/>
      <c r="P39" s="75">
        <f>M49</f>
        <v>21</v>
      </c>
      <c r="Q39" s="76" t="s">
        <v>35</v>
      </c>
      <c r="R39" s="111">
        <v>0</v>
      </c>
      <c r="S39" s="72"/>
    </row>
    <row r="40" spans="1:22" s="3" customFormat="1" ht="19.5" customHeight="1" x14ac:dyDescent="0.25">
      <c r="A40" s="69">
        <v>3</v>
      </c>
      <c r="B40" s="853"/>
      <c r="C40" s="854"/>
      <c r="D40" s="71" t="s">
        <v>32</v>
      </c>
      <c r="E40" s="111">
        <f>+Rekapitulace!E36</f>
        <v>0</v>
      </c>
      <c r="F40" s="72"/>
      <c r="G40" s="69">
        <v>10</v>
      </c>
      <c r="H40" s="73" t="s">
        <v>40</v>
      </c>
      <c r="I40" s="37"/>
      <c r="J40" s="114">
        <v>0</v>
      </c>
      <c r="K40" s="74"/>
      <c r="L40" s="69">
        <v>15</v>
      </c>
      <c r="M40" s="35" t="s">
        <v>41</v>
      </c>
      <c r="N40" s="39"/>
      <c r="O40" s="39"/>
      <c r="P40" s="75">
        <f>M49</f>
        <v>21</v>
      </c>
      <c r="Q40" s="76" t="s">
        <v>35</v>
      </c>
      <c r="R40" s="111">
        <v>0</v>
      </c>
      <c r="S40" s="72"/>
    </row>
    <row r="41" spans="1:22" s="3" customFormat="1" ht="19.5" customHeight="1" x14ac:dyDescent="0.25">
      <c r="A41" s="69">
        <v>4</v>
      </c>
      <c r="B41" s="855"/>
      <c r="C41" s="856"/>
      <c r="D41" s="71" t="s">
        <v>36</v>
      </c>
      <c r="E41" s="111">
        <f>+Rekapitulace!F36</f>
        <v>0</v>
      </c>
      <c r="F41" s="72"/>
      <c r="G41" s="69">
        <v>11</v>
      </c>
      <c r="H41" s="73"/>
      <c r="I41" s="37"/>
      <c r="J41" s="114">
        <v>0</v>
      </c>
      <c r="K41" s="74"/>
      <c r="L41" s="69">
        <v>16</v>
      </c>
      <c r="M41" s="35" t="s">
        <v>42</v>
      </c>
      <c r="N41" s="39"/>
      <c r="O41" s="39"/>
      <c r="P41" s="75">
        <f>M49</f>
        <v>21</v>
      </c>
      <c r="Q41" s="76" t="s">
        <v>35</v>
      </c>
      <c r="R41" s="111">
        <v>0</v>
      </c>
      <c r="S41" s="72"/>
    </row>
    <row r="42" spans="1:22" s="3" customFormat="1" ht="19.5" customHeight="1" x14ac:dyDescent="0.25">
      <c r="A42" s="69">
        <v>5</v>
      </c>
      <c r="B42" s="853"/>
      <c r="C42" s="854"/>
      <c r="D42" s="71" t="s">
        <v>76</v>
      </c>
      <c r="E42" s="111">
        <f>+'VRN - VRN'!J85</f>
        <v>0</v>
      </c>
      <c r="F42" s="72"/>
      <c r="G42" s="77"/>
      <c r="H42" s="39"/>
      <c r="I42" s="37"/>
      <c r="J42" s="115"/>
      <c r="K42" s="74"/>
      <c r="L42" s="69">
        <v>17</v>
      </c>
      <c r="M42" s="35" t="s">
        <v>74</v>
      </c>
      <c r="N42" s="39"/>
      <c r="O42" s="39"/>
      <c r="P42" s="75">
        <f>M49</f>
        <v>21</v>
      </c>
      <c r="Q42" s="76" t="s">
        <v>35</v>
      </c>
      <c r="R42" s="111">
        <v>0</v>
      </c>
      <c r="S42" s="72"/>
    </row>
    <row r="43" spans="1:22" s="3" customFormat="1" ht="19.5" customHeight="1" x14ac:dyDescent="0.25">
      <c r="A43" s="69">
        <v>6</v>
      </c>
      <c r="B43" s="855"/>
      <c r="C43" s="856"/>
      <c r="D43" s="71"/>
      <c r="E43" s="111">
        <v>0</v>
      </c>
      <c r="F43" s="72"/>
      <c r="G43" s="77"/>
      <c r="H43" s="39"/>
      <c r="I43" s="37"/>
      <c r="J43" s="115"/>
      <c r="K43" s="74"/>
      <c r="L43" s="69">
        <v>18</v>
      </c>
      <c r="M43" s="73" t="s">
        <v>43</v>
      </c>
      <c r="N43" s="39"/>
      <c r="O43" s="39"/>
      <c r="P43" s="39"/>
      <c r="Q43" s="37"/>
      <c r="R43" s="111">
        <v>0</v>
      </c>
      <c r="S43" s="72"/>
    </row>
    <row r="44" spans="1:22" s="3" customFormat="1" ht="19.5" customHeight="1" x14ac:dyDescent="0.25">
      <c r="A44" s="69">
        <v>7</v>
      </c>
      <c r="B44" s="78" t="s">
        <v>44</v>
      </c>
      <c r="C44" s="39"/>
      <c r="D44" s="37"/>
      <c r="E44" s="112">
        <f>SUM(E38:E43)</f>
        <v>0</v>
      </c>
      <c r="F44" s="47"/>
      <c r="G44" s="69">
        <v>12</v>
      </c>
      <c r="H44" s="78" t="s">
        <v>45</v>
      </c>
      <c r="I44" s="37"/>
      <c r="J44" s="116">
        <f>SUM(J38:J41)</f>
        <v>0</v>
      </c>
      <c r="K44" s="79"/>
      <c r="L44" s="69">
        <v>19</v>
      </c>
      <c r="M44" s="70" t="s">
        <v>46</v>
      </c>
      <c r="N44" s="20"/>
      <c r="O44" s="20"/>
      <c r="P44" s="20"/>
      <c r="Q44" s="37"/>
      <c r="R44" s="111">
        <f>SUM(R38:R43)</f>
        <v>0</v>
      </c>
      <c r="S44" s="72"/>
    </row>
    <row r="45" spans="1:22" s="3" customFormat="1" ht="19.5" customHeight="1" x14ac:dyDescent="0.25">
      <c r="A45" s="80">
        <v>20</v>
      </c>
      <c r="B45" s="81" t="s">
        <v>47</v>
      </c>
      <c r="C45" s="82"/>
      <c r="D45" s="83"/>
      <c r="E45" s="113"/>
      <c r="F45" s="43"/>
      <c r="G45" s="80">
        <v>21</v>
      </c>
      <c r="H45" s="81" t="s">
        <v>48</v>
      </c>
      <c r="I45" s="83"/>
      <c r="J45" s="117">
        <f>+Rekapitulace!E42</f>
        <v>0</v>
      </c>
      <c r="K45" s="84"/>
      <c r="L45" s="80">
        <v>22</v>
      </c>
      <c r="M45" s="81" t="s">
        <v>1134</v>
      </c>
      <c r="N45" s="82"/>
      <c r="O45" s="82"/>
      <c r="P45" s="82"/>
      <c r="Q45" s="83"/>
      <c r="R45" s="113"/>
      <c r="S45" s="43"/>
    </row>
    <row r="46" spans="1:22" s="3" customFormat="1" ht="19.5" customHeight="1" x14ac:dyDescent="0.25">
      <c r="A46" s="85" t="s">
        <v>12</v>
      </c>
      <c r="B46" s="15"/>
      <c r="C46" s="15"/>
      <c r="D46" s="15"/>
      <c r="E46" s="15"/>
      <c r="F46" s="86"/>
      <c r="G46" s="87"/>
      <c r="H46" s="15"/>
      <c r="I46" s="15"/>
      <c r="J46" s="15"/>
      <c r="K46" s="15"/>
      <c r="L46" s="63" t="s">
        <v>49</v>
      </c>
      <c r="M46" s="50"/>
      <c r="N46" s="65" t="s">
        <v>50</v>
      </c>
      <c r="O46" s="49"/>
      <c r="P46" s="49"/>
      <c r="Q46" s="49"/>
      <c r="R46" s="49"/>
      <c r="S46" s="52"/>
    </row>
    <row r="47" spans="1:22" s="3" customFormat="1" ht="19.5" customHeight="1" x14ac:dyDescent="0.25">
      <c r="A47" s="17"/>
      <c r="B47" s="18"/>
      <c r="C47" s="18"/>
      <c r="D47" s="18"/>
      <c r="E47" s="18"/>
      <c r="F47" s="25"/>
      <c r="G47" s="88"/>
      <c r="H47" s="18"/>
      <c r="I47" s="18"/>
      <c r="J47" s="18"/>
      <c r="K47" s="18"/>
      <c r="L47" s="69">
        <v>23</v>
      </c>
      <c r="M47" s="73" t="s">
        <v>51</v>
      </c>
      <c r="N47" s="39"/>
      <c r="O47" s="39"/>
      <c r="P47" s="39"/>
      <c r="Q47" s="72"/>
      <c r="R47" s="112">
        <f>+E44+J44+R44+E45+J45+R45</f>
        <v>0</v>
      </c>
      <c r="S47" s="47"/>
      <c r="T47" s="122"/>
      <c r="U47" s="122"/>
      <c r="V47" s="123"/>
    </row>
    <row r="48" spans="1:22" s="3" customFormat="1" ht="19.5" customHeight="1" x14ac:dyDescent="0.2">
      <c r="A48" s="89" t="s">
        <v>52</v>
      </c>
      <c r="B48" s="29"/>
      <c r="C48" s="29"/>
      <c r="D48" s="29"/>
      <c r="E48" s="29"/>
      <c r="F48" s="30"/>
      <c r="G48" s="90" t="s">
        <v>53</v>
      </c>
      <c r="H48" s="29"/>
      <c r="I48" s="29"/>
      <c r="J48" s="29"/>
      <c r="K48" s="29"/>
      <c r="L48" s="69">
        <v>24</v>
      </c>
      <c r="M48" s="91">
        <v>15</v>
      </c>
      <c r="N48" s="30" t="s">
        <v>35</v>
      </c>
      <c r="O48" s="92">
        <f>R47-O49</f>
        <v>0</v>
      </c>
      <c r="P48" s="39" t="s">
        <v>54</v>
      </c>
      <c r="Q48" s="37"/>
      <c r="R48" s="118">
        <f>O48*M48/100</f>
        <v>0</v>
      </c>
      <c r="S48" s="93"/>
    </row>
    <row r="49" spans="1:19" s="3" customFormat="1" ht="20.25" customHeight="1" thickBot="1" x14ac:dyDescent="0.3">
      <c r="A49" s="94" t="s">
        <v>11</v>
      </c>
      <c r="B49" s="20"/>
      <c r="C49" s="20"/>
      <c r="D49" s="20"/>
      <c r="E49" s="20"/>
      <c r="F49" s="21"/>
      <c r="G49" s="95"/>
      <c r="H49" s="20"/>
      <c r="I49" s="20"/>
      <c r="J49" s="20"/>
      <c r="K49" s="20"/>
      <c r="L49" s="69">
        <v>25</v>
      </c>
      <c r="M49" s="96">
        <v>21</v>
      </c>
      <c r="N49" s="37" t="s">
        <v>35</v>
      </c>
      <c r="O49" s="92">
        <f>R47</f>
        <v>0</v>
      </c>
      <c r="P49" s="39" t="s">
        <v>54</v>
      </c>
      <c r="Q49" s="37"/>
      <c r="R49" s="111">
        <f>O49*M49/100</f>
        <v>0</v>
      </c>
      <c r="S49" s="72"/>
    </row>
    <row r="50" spans="1:19" s="3" customFormat="1" ht="20.25" customHeight="1" thickBot="1" x14ac:dyDescent="0.3">
      <c r="A50" s="17"/>
      <c r="B50" s="18"/>
      <c r="C50" s="18"/>
      <c r="D50" s="18"/>
      <c r="E50" s="18"/>
      <c r="F50" s="25"/>
      <c r="G50" s="88"/>
      <c r="H50" s="18"/>
      <c r="I50" s="18"/>
      <c r="J50" s="18"/>
      <c r="K50" s="18"/>
      <c r="L50" s="80">
        <v>26</v>
      </c>
      <c r="M50" s="97" t="s">
        <v>55</v>
      </c>
      <c r="N50" s="82"/>
      <c r="O50" s="82"/>
      <c r="P50" s="82"/>
      <c r="Q50" s="98"/>
      <c r="R50" s="125">
        <f>R47+R48+R49</f>
        <v>0</v>
      </c>
      <c r="S50" s="99"/>
    </row>
    <row r="51" spans="1:19" s="3" customFormat="1" ht="19.5" customHeight="1" x14ac:dyDescent="0.2">
      <c r="A51" s="89" t="s">
        <v>52</v>
      </c>
      <c r="B51" s="29"/>
      <c r="C51" s="29"/>
      <c r="D51" s="29"/>
      <c r="E51" s="29"/>
      <c r="F51" s="30"/>
      <c r="G51" s="90" t="s">
        <v>53</v>
      </c>
      <c r="H51" s="29"/>
      <c r="I51" s="29"/>
      <c r="J51" s="29"/>
      <c r="K51" s="29"/>
      <c r="L51" s="63" t="s">
        <v>56</v>
      </c>
      <c r="M51" s="50"/>
      <c r="N51" s="65" t="s">
        <v>57</v>
      </c>
      <c r="O51" s="49"/>
      <c r="P51" s="49"/>
      <c r="Q51" s="49"/>
      <c r="R51" s="119"/>
      <c r="S51" s="52"/>
    </row>
    <row r="52" spans="1:19" s="3" customFormat="1" ht="20.25" customHeight="1" x14ac:dyDescent="0.25">
      <c r="A52" s="94" t="s">
        <v>13</v>
      </c>
      <c r="B52" s="20"/>
      <c r="C52" s="20"/>
      <c r="D52" s="20"/>
      <c r="E52" s="20"/>
      <c r="F52" s="21"/>
      <c r="G52" s="95"/>
      <c r="H52" s="20"/>
      <c r="I52" s="20"/>
      <c r="J52" s="20"/>
      <c r="K52" s="20"/>
      <c r="L52" s="69">
        <v>27</v>
      </c>
      <c r="M52" s="73" t="s">
        <v>58</v>
      </c>
      <c r="N52" s="39"/>
      <c r="O52" s="39"/>
      <c r="P52" s="39"/>
      <c r="Q52" s="37"/>
      <c r="R52" s="111">
        <v>0</v>
      </c>
      <c r="S52" s="72"/>
    </row>
    <row r="53" spans="1:19" s="3" customFormat="1" ht="19.5" customHeight="1" x14ac:dyDescent="0.25">
      <c r="A53" s="17"/>
      <c r="B53" s="18"/>
      <c r="C53" s="18"/>
      <c r="D53" s="18"/>
      <c r="E53" s="18"/>
      <c r="F53" s="25"/>
      <c r="G53" s="88"/>
      <c r="H53" s="18"/>
      <c r="I53" s="18"/>
      <c r="J53" s="18"/>
      <c r="K53" s="18"/>
      <c r="L53" s="69">
        <v>28</v>
      </c>
      <c r="M53" s="73" t="s">
        <v>59</v>
      </c>
      <c r="N53" s="39"/>
      <c r="O53" s="39"/>
      <c r="P53" s="39"/>
      <c r="Q53" s="37"/>
      <c r="R53" s="111">
        <v>0</v>
      </c>
      <c r="S53" s="72"/>
    </row>
    <row r="54" spans="1:19" s="3" customFormat="1" ht="19.5" customHeight="1" x14ac:dyDescent="0.2">
      <c r="A54" s="100" t="s">
        <v>52</v>
      </c>
      <c r="B54" s="42"/>
      <c r="C54" s="42"/>
      <c r="D54" s="42"/>
      <c r="E54" s="42"/>
      <c r="F54" s="101"/>
      <c r="G54" s="102" t="s">
        <v>53</v>
      </c>
      <c r="H54" s="42"/>
      <c r="I54" s="42"/>
      <c r="J54" s="42"/>
      <c r="K54" s="42"/>
      <c r="L54" s="80">
        <v>29</v>
      </c>
      <c r="M54" s="81" t="s">
        <v>60</v>
      </c>
      <c r="N54" s="82"/>
      <c r="O54" s="82"/>
      <c r="P54" s="82"/>
      <c r="Q54" s="83"/>
      <c r="R54" s="120">
        <v>0</v>
      </c>
      <c r="S54" s="103"/>
    </row>
  </sheetData>
  <mergeCells count="7">
    <mergeCell ref="E5:N5"/>
    <mergeCell ref="Q27:R27"/>
    <mergeCell ref="B38:C39"/>
    <mergeCell ref="B40:C41"/>
    <mergeCell ref="B42:C43"/>
    <mergeCell ref="G31:I31"/>
    <mergeCell ref="Q28:R28"/>
  </mergeCells>
  <phoneticPr fontId="4" type="noConversion"/>
  <printOptions horizontalCentered="1"/>
  <pageMargins left="0.59055118110236227" right="0.59055118110236227" top="0.9055118110236221" bottom="0.9055118110236221" header="0" footer="0"/>
  <pageSetup paperSize="9" scale="7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0"/>
  <sheetViews>
    <sheetView view="pageLayout" zoomScaleNormal="108" workbookViewId="0">
      <selection activeCell="A2" sqref="A2:I2"/>
    </sheetView>
  </sheetViews>
  <sheetFormatPr defaultColWidth="8.6640625" defaultRowHeight="14.4" x14ac:dyDescent="0.3"/>
  <cols>
    <col min="1" max="2" width="8.6640625" style="679"/>
    <col min="3" max="3" width="20.6640625" style="678" customWidth="1"/>
    <col min="4" max="4" width="70.33203125" style="678" customWidth="1"/>
    <col min="5" max="6" width="8.6640625" style="678"/>
    <col min="7" max="7" width="15.6640625" style="678" customWidth="1"/>
    <col min="8" max="8" width="19.6640625" style="678" customWidth="1"/>
    <col min="9" max="9" width="20.6640625" style="678" customWidth="1"/>
    <col min="10" max="10" width="3" style="678" customWidth="1"/>
    <col min="11" max="16384" width="8.6640625" style="678"/>
  </cols>
  <sheetData>
    <row r="1" spans="1:10" ht="18" customHeight="1" x14ac:dyDescent="0.3">
      <c r="A1" s="876" t="s">
        <v>1151</v>
      </c>
      <c r="B1" s="876"/>
      <c r="C1" s="876"/>
      <c r="D1" s="876"/>
      <c r="E1" s="876"/>
      <c r="F1" s="876"/>
      <c r="G1" s="876"/>
      <c r="H1" s="876"/>
      <c r="I1" s="876"/>
    </row>
    <row r="2" spans="1:10" ht="18" customHeight="1" x14ac:dyDescent="0.3">
      <c r="A2" s="877" t="s">
        <v>317</v>
      </c>
      <c r="B2" s="877"/>
      <c r="C2" s="877"/>
      <c r="D2" s="877"/>
      <c r="E2" s="877"/>
      <c r="F2" s="877"/>
      <c r="G2" s="877"/>
      <c r="H2" s="877"/>
      <c r="I2" s="877"/>
      <c r="J2" s="407"/>
    </row>
    <row r="3" spans="1:10" ht="18" customHeight="1" x14ac:dyDescent="0.3">
      <c r="A3" s="878" t="s">
        <v>1255</v>
      </c>
      <c r="B3" s="878"/>
      <c r="C3" s="878"/>
      <c r="D3" s="878"/>
      <c r="E3" s="878"/>
      <c r="F3" s="878"/>
      <c r="G3" s="878"/>
      <c r="H3" s="878"/>
      <c r="I3" s="878"/>
      <c r="J3" s="408"/>
    </row>
    <row r="4" spans="1:10" ht="15" thickBot="1" x14ac:dyDescent="0.35"/>
    <row r="5" spans="1:10" ht="30" thickTop="1" thickBot="1" x14ac:dyDescent="0.35">
      <c r="A5" s="412" t="s">
        <v>318</v>
      </c>
      <c r="B5" s="680" t="s">
        <v>319</v>
      </c>
      <c r="C5" s="414" t="s">
        <v>91</v>
      </c>
      <c r="D5" s="414" t="s">
        <v>82</v>
      </c>
      <c r="E5" s="414" t="s">
        <v>320</v>
      </c>
      <c r="F5" s="414" t="s">
        <v>321</v>
      </c>
      <c r="G5" s="415" t="s">
        <v>93</v>
      </c>
      <c r="H5" s="415" t="s">
        <v>94</v>
      </c>
      <c r="I5" s="681" t="s">
        <v>322</v>
      </c>
      <c r="J5" s="682"/>
    </row>
    <row r="6" spans="1:10" ht="15.6" thickTop="1" thickBot="1" x14ac:dyDescent="0.35">
      <c r="A6" s="497"/>
      <c r="B6" s="683"/>
      <c r="C6" s="501"/>
      <c r="D6" s="501"/>
      <c r="E6" s="501"/>
      <c r="F6" s="501"/>
      <c r="G6" s="502"/>
      <c r="H6" s="502"/>
      <c r="I6" s="684"/>
      <c r="J6" s="682"/>
    </row>
    <row r="7" spans="1:10" ht="25.2" customHeight="1" thickTop="1" thickBot="1" x14ac:dyDescent="0.35">
      <c r="A7" s="879" t="s">
        <v>1256</v>
      </c>
      <c r="B7" s="880"/>
      <c r="C7" s="880"/>
      <c r="D7" s="880"/>
      <c r="E7" s="880"/>
      <c r="F7" s="880"/>
      <c r="G7" s="880"/>
      <c r="H7" s="880"/>
      <c r="I7" s="882"/>
      <c r="J7" s="682"/>
    </row>
    <row r="8" spans="1:10" ht="16.2" customHeight="1" thickTop="1" x14ac:dyDescent="0.3">
      <c r="A8" s="685">
        <v>1</v>
      </c>
      <c r="B8" s="686">
        <v>1</v>
      </c>
      <c r="C8" s="687"/>
      <c r="D8" s="687" t="s">
        <v>1257</v>
      </c>
      <c r="E8" s="688" t="s">
        <v>99</v>
      </c>
      <c r="F8" s="688">
        <v>1</v>
      </c>
      <c r="G8" s="689">
        <v>0</v>
      </c>
      <c r="H8" s="690">
        <f>F8*G8</f>
        <v>0</v>
      </c>
      <c r="I8" s="691"/>
      <c r="J8" s="692"/>
    </row>
    <row r="9" spans="1:10" ht="16.2" customHeight="1" x14ac:dyDescent="0.3">
      <c r="A9" s="455">
        <v>2</v>
      </c>
      <c r="B9" s="435"/>
      <c r="C9" s="693"/>
      <c r="D9" s="693" t="s">
        <v>1258</v>
      </c>
      <c r="E9" s="694" t="s">
        <v>99</v>
      </c>
      <c r="F9" s="694">
        <v>1</v>
      </c>
      <c r="G9" s="695"/>
      <c r="H9" s="696">
        <f t="shared" ref="H9:H24" si="0">F9*G9</f>
        <v>0</v>
      </c>
      <c r="I9" s="697"/>
      <c r="J9" s="692"/>
    </row>
    <row r="10" spans="1:10" ht="16.2" customHeight="1" thickBot="1" x14ac:dyDescent="0.35">
      <c r="A10" s="442">
        <v>3</v>
      </c>
      <c r="B10" s="446"/>
      <c r="C10" s="698"/>
      <c r="D10" s="698" t="s">
        <v>1259</v>
      </c>
      <c r="E10" s="699" t="s">
        <v>99</v>
      </c>
      <c r="F10" s="699">
        <v>1</v>
      </c>
      <c r="G10" s="700"/>
      <c r="H10" s="701">
        <f t="shared" si="0"/>
        <v>0</v>
      </c>
      <c r="I10" s="702"/>
      <c r="J10" s="692"/>
    </row>
    <row r="11" spans="1:10" ht="16.2" customHeight="1" thickTop="1" x14ac:dyDescent="0.3">
      <c r="A11" s="685">
        <v>4</v>
      </c>
      <c r="B11" s="686">
        <v>2</v>
      </c>
      <c r="C11" s="687"/>
      <c r="D11" s="687" t="s">
        <v>1260</v>
      </c>
      <c r="E11" s="688" t="s">
        <v>99</v>
      </c>
      <c r="F11" s="688">
        <v>1</v>
      </c>
      <c r="G11" s="703"/>
      <c r="H11" s="704">
        <f t="shared" si="0"/>
        <v>0</v>
      </c>
      <c r="I11" s="705" t="s">
        <v>1261</v>
      </c>
      <c r="J11" s="692"/>
    </row>
    <row r="12" spans="1:10" ht="16.2" customHeight="1" thickBot="1" x14ac:dyDescent="0.35">
      <c r="A12" s="442">
        <v>5</v>
      </c>
      <c r="B12" s="446"/>
      <c r="C12" s="698"/>
      <c r="D12" s="698" t="s">
        <v>1262</v>
      </c>
      <c r="E12" s="699" t="s">
        <v>99</v>
      </c>
      <c r="F12" s="699">
        <v>1</v>
      </c>
      <c r="G12" s="700"/>
      <c r="H12" s="701">
        <f t="shared" si="0"/>
        <v>0</v>
      </c>
      <c r="I12" s="702"/>
      <c r="J12" s="692"/>
    </row>
    <row r="13" spans="1:10" ht="16.2" customHeight="1" thickTop="1" x14ac:dyDescent="0.3">
      <c r="A13" s="685">
        <v>6</v>
      </c>
      <c r="B13" s="688">
        <v>3</v>
      </c>
      <c r="C13" s="687"/>
      <c r="D13" s="687" t="s">
        <v>1260</v>
      </c>
      <c r="E13" s="688" t="s">
        <v>99</v>
      </c>
      <c r="F13" s="688">
        <v>1</v>
      </c>
      <c r="G13" s="703"/>
      <c r="H13" s="704">
        <f t="shared" si="0"/>
        <v>0</v>
      </c>
      <c r="I13" s="706" t="s">
        <v>1263</v>
      </c>
      <c r="J13" s="692"/>
    </row>
    <row r="14" spans="1:10" ht="16.2" customHeight="1" thickBot="1" x14ac:dyDescent="0.35">
      <c r="A14" s="442">
        <v>7</v>
      </c>
      <c r="B14" s="446"/>
      <c r="C14" s="698"/>
      <c r="D14" s="698" t="s">
        <v>1264</v>
      </c>
      <c r="E14" s="699" t="s">
        <v>99</v>
      </c>
      <c r="F14" s="699">
        <v>1</v>
      </c>
      <c r="G14" s="700"/>
      <c r="H14" s="701">
        <f t="shared" si="0"/>
        <v>0</v>
      </c>
      <c r="I14" s="702"/>
      <c r="J14" s="692"/>
    </row>
    <row r="15" spans="1:10" ht="16.2" customHeight="1" thickTop="1" x14ac:dyDescent="0.3">
      <c r="A15" s="685">
        <v>8</v>
      </c>
      <c r="B15" s="688">
        <v>4</v>
      </c>
      <c r="C15" s="687"/>
      <c r="D15" s="687" t="s">
        <v>1260</v>
      </c>
      <c r="E15" s="688" t="s">
        <v>99</v>
      </c>
      <c r="F15" s="688">
        <v>1</v>
      </c>
      <c r="G15" s="703"/>
      <c r="H15" s="704">
        <f t="shared" si="0"/>
        <v>0</v>
      </c>
      <c r="I15" s="706" t="s">
        <v>1265</v>
      </c>
      <c r="J15" s="692"/>
    </row>
    <row r="16" spans="1:10" ht="16.2" customHeight="1" thickBot="1" x14ac:dyDescent="0.35">
      <c r="A16" s="442">
        <v>9</v>
      </c>
      <c r="B16" s="446"/>
      <c r="C16" s="698"/>
      <c r="D16" s="698" t="s">
        <v>1264</v>
      </c>
      <c r="E16" s="699" t="s">
        <v>99</v>
      </c>
      <c r="F16" s="699">
        <v>1</v>
      </c>
      <c r="G16" s="700"/>
      <c r="H16" s="701">
        <f t="shared" si="0"/>
        <v>0</v>
      </c>
      <c r="I16" s="702"/>
      <c r="J16" s="692"/>
    </row>
    <row r="17" spans="1:10" ht="16.2" customHeight="1" thickTop="1" x14ac:dyDescent="0.3">
      <c r="A17" s="685">
        <v>10</v>
      </c>
      <c r="B17" s="688">
        <v>5</v>
      </c>
      <c r="C17" s="687"/>
      <c r="D17" s="687" t="s">
        <v>1260</v>
      </c>
      <c r="E17" s="688" t="s">
        <v>99</v>
      </c>
      <c r="F17" s="688">
        <v>1</v>
      </c>
      <c r="G17" s="703"/>
      <c r="H17" s="704">
        <f t="shared" si="0"/>
        <v>0</v>
      </c>
      <c r="I17" s="706" t="s">
        <v>1266</v>
      </c>
      <c r="J17" s="692"/>
    </row>
    <row r="18" spans="1:10" ht="16.2" customHeight="1" thickBot="1" x14ac:dyDescent="0.35">
      <c r="A18" s="442">
        <v>11</v>
      </c>
      <c r="B18" s="446"/>
      <c r="C18" s="698"/>
      <c r="D18" s="698" t="s">
        <v>1264</v>
      </c>
      <c r="E18" s="699" t="s">
        <v>99</v>
      </c>
      <c r="F18" s="699">
        <v>1</v>
      </c>
      <c r="G18" s="700"/>
      <c r="H18" s="701">
        <f t="shared" si="0"/>
        <v>0</v>
      </c>
      <c r="I18" s="702"/>
      <c r="J18" s="692"/>
    </row>
    <row r="19" spans="1:10" ht="16.2" customHeight="1" thickTop="1" x14ac:dyDescent="0.3">
      <c r="A19" s="685">
        <v>14</v>
      </c>
      <c r="B19" s="688">
        <v>6</v>
      </c>
      <c r="C19" s="687"/>
      <c r="D19" s="687" t="s">
        <v>1267</v>
      </c>
      <c r="E19" s="688" t="s">
        <v>99</v>
      </c>
      <c r="F19" s="688">
        <v>1</v>
      </c>
      <c r="G19" s="703"/>
      <c r="H19" s="704">
        <f t="shared" si="0"/>
        <v>0</v>
      </c>
      <c r="I19" s="707"/>
      <c r="J19" s="692"/>
    </row>
    <row r="20" spans="1:10" ht="16.2" customHeight="1" thickBot="1" x14ac:dyDescent="0.35">
      <c r="A20" s="442">
        <v>15</v>
      </c>
      <c r="B20" s="446"/>
      <c r="C20" s="698"/>
      <c r="D20" s="698" t="s">
        <v>1262</v>
      </c>
      <c r="E20" s="699" t="s">
        <v>99</v>
      </c>
      <c r="F20" s="699">
        <v>1</v>
      </c>
      <c r="G20" s="700"/>
      <c r="H20" s="701">
        <f t="shared" si="0"/>
        <v>0</v>
      </c>
      <c r="I20" s="702"/>
      <c r="J20" s="692"/>
    </row>
    <row r="21" spans="1:10" ht="16.2" customHeight="1" thickTop="1" x14ac:dyDescent="0.3">
      <c r="A21" s="685">
        <v>16</v>
      </c>
      <c r="B21" s="688">
        <v>7</v>
      </c>
      <c r="C21" s="687"/>
      <c r="D21" s="687" t="s">
        <v>1268</v>
      </c>
      <c r="E21" s="688" t="s">
        <v>99</v>
      </c>
      <c r="F21" s="688">
        <v>1</v>
      </c>
      <c r="G21" s="703"/>
      <c r="H21" s="704">
        <f t="shared" si="0"/>
        <v>0</v>
      </c>
      <c r="I21" s="707"/>
      <c r="J21" s="692"/>
    </row>
    <row r="22" spans="1:10" ht="16.2" customHeight="1" thickBot="1" x14ac:dyDescent="0.35">
      <c r="A22" s="442">
        <v>17</v>
      </c>
      <c r="B22" s="446"/>
      <c r="C22" s="698"/>
      <c r="D22" s="698" t="s">
        <v>1262</v>
      </c>
      <c r="E22" s="699" t="s">
        <v>99</v>
      </c>
      <c r="F22" s="699">
        <v>1</v>
      </c>
      <c r="G22" s="700"/>
      <c r="H22" s="701">
        <f t="shared" si="0"/>
        <v>0</v>
      </c>
      <c r="I22" s="708"/>
      <c r="J22" s="692"/>
    </row>
    <row r="23" spans="1:10" ht="16.2" customHeight="1" thickTop="1" x14ac:dyDescent="0.3">
      <c r="A23" s="685">
        <v>18</v>
      </c>
      <c r="B23" s="688">
        <v>8</v>
      </c>
      <c r="C23" s="687"/>
      <c r="D23" s="687" t="s">
        <v>1269</v>
      </c>
      <c r="E23" s="688" t="s">
        <v>99</v>
      </c>
      <c r="F23" s="688">
        <v>1</v>
      </c>
      <c r="G23" s="703"/>
      <c r="H23" s="704">
        <f t="shared" si="0"/>
        <v>0</v>
      </c>
      <c r="I23" s="707"/>
      <c r="J23" s="709"/>
    </row>
    <row r="24" spans="1:10" s="710" customFormat="1" ht="16.2" customHeight="1" thickBot="1" x14ac:dyDescent="0.35">
      <c r="A24" s="442">
        <v>19</v>
      </c>
      <c r="B24" s="446"/>
      <c r="C24" s="698"/>
      <c r="D24" s="698" t="s">
        <v>1264</v>
      </c>
      <c r="E24" s="699" t="s">
        <v>99</v>
      </c>
      <c r="F24" s="699">
        <v>1</v>
      </c>
      <c r="G24" s="700"/>
      <c r="H24" s="701">
        <f t="shared" si="0"/>
        <v>0</v>
      </c>
      <c r="I24" s="702"/>
    </row>
    <row r="25" spans="1:10" ht="16.2" customHeight="1" thickTop="1" thickBot="1" x14ac:dyDescent="0.35">
      <c r="A25" s="711"/>
      <c r="B25" s="699"/>
      <c r="C25" s="698"/>
      <c r="D25" s="698"/>
      <c r="E25" s="698"/>
      <c r="F25" s="712"/>
      <c r="G25" s="713"/>
      <c r="H25" s="713"/>
      <c r="I25" s="714"/>
    </row>
    <row r="26" spans="1:10" ht="21" customHeight="1" thickTop="1" thickBot="1" x14ac:dyDescent="0.35">
      <c r="A26" s="879" t="s">
        <v>1270</v>
      </c>
      <c r="B26" s="880"/>
      <c r="C26" s="880"/>
      <c r="D26" s="880"/>
      <c r="E26" s="880"/>
      <c r="F26" s="880"/>
      <c r="G26" s="880"/>
      <c r="H26" s="880"/>
      <c r="I26" s="882"/>
    </row>
    <row r="27" spans="1:10" ht="16.2" customHeight="1" thickTop="1" x14ac:dyDescent="0.3">
      <c r="A27" s="685">
        <v>1</v>
      </c>
      <c r="B27" s="686"/>
      <c r="C27" s="687"/>
      <c r="D27" s="715" t="s">
        <v>1271</v>
      </c>
      <c r="E27" s="688" t="s">
        <v>99</v>
      </c>
      <c r="F27" s="688">
        <v>1</v>
      </c>
      <c r="G27" s="703">
        <v>0</v>
      </c>
      <c r="H27" s="704">
        <f t="shared" ref="H27:H28" si="1">F27*G27</f>
        <v>0</v>
      </c>
      <c r="I27" s="706" t="s">
        <v>1272</v>
      </c>
      <c r="J27" s="692"/>
    </row>
    <row r="28" spans="1:10" ht="16.2" customHeight="1" thickBot="1" x14ac:dyDescent="0.35">
      <c r="A28" s="442">
        <v>2</v>
      </c>
      <c r="B28" s="446"/>
      <c r="C28" s="698"/>
      <c r="D28" s="698" t="s">
        <v>1273</v>
      </c>
      <c r="E28" s="699" t="s">
        <v>99</v>
      </c>
      <c r="F28" s="699">
        <v>1</v>
      </c>
      <c r="G28" s="700"/>
      <c r="H28" s="701">
        <f t="shared" si="1"/>
        <v>0</v>
      </c>
      <c r="I28" s="716" t="s">
        <v>1274</v>
      </c>
      <c r="J28" s="692"/>
    </row>
    <row r="29" spans="1:10" ht="16.2" customHeight="1" thickTop="1" thickBot="1" x14ac:dyDescent="0.35">
      <c r="A29" s="497"/>
      <c r="B29" s="501"/>
      <c r="C29" s="712"/>
      <c r="D29" s="712"/>
      <c r="E29" s="717"/>
      <c r="F29" s="717"/>
      <c r="G29" s="718"/>
      <c r="H29" s="718"/>
      <c r="I29" s="719"/>
      <c r="J29" s="692"/>
    </row>
    <row r="30" spans="1:10" ht="21" customHeight="1" thickTop="1" thickBot="1" x14ac:dyDescent="0.35">
      <c r="A30" s="879" t="s">
        <v>1275</v>
      </c>
      <c r="B30" s="880"/>
      <c r="C30" s="880"/>
      <c r="D30" s="880"/>
      <c r="E30" s="880"/>
      <c r="F30" s="880"/>
      <c r="G30" s="880"/>
      <c r="H30" s="880"/>
      <c r="I30" s="882"/>
      <c r="J30" s="692"/>
    </row>
    <row r="31" spans="1:10" ht="16.2" customHeight="1" thickTop="1" x14ac:dyDescent="0.3">
      <c r="A31" s="907">
        <v>1</v>
      </c>
      <c r="B31" s="909"/>
      <c r="C31" s="911"/>
      <c r="D31" s="913" t="s">
        <v>1276</v>
      </c>
      <c r="E31" s="911" t="s">
        <v>99</v>
      </c>
      <c r="F31" s="911">
        <v>2</v>
      </c>
      <c r="G31" s="896">
        <v>0</v>
      </c>
      <c r="H31" s="896">
        <f t="shared" ref="H31:H38" si="2">F31*G31</f>
        <v>0</v>
      </c>
      <c r="I31" s="619"/>
      <c r="J31" s="692"/>
    </row>
    <row r="32" spans="1:10" ht="16.2" customHeight="1" x14ac:dyDescent="0.3">
      <c r="A32" s="908"/>
      <c r="B32" s="910"/>
      <c r="C32" s="912"/>
      <c r="D32" s="914"/>
      <c r="E32" s="912"/>
      <c r="F32" s="912"/>
      <c r="G32" s="897"/>
      <c r="H32" s="897"/>
      <c r="I32" s="437"/>
      <c r="J32" s="692"/>
    </row>
    <row r="33" spans="1:10" ht="16.2" customHeight="1" x14ac:dyDescent="0.3">
      <c r="A33" s="455">
        <v>2</v>
      </c>
      <c r="B33" s="435"/>
      <c r="C33" s="567"/>
      <c r="D33" s="567" t="s">
        <v>1277</v>
      </c>
      <c r="E33" s="568" t="s">
        <v>99</v>
      </c>
      <c r="F33" s="568">
        <v>2</v>
      </c>
      <c r="G33" s="695"/>
      <c r="H33" s="704">
        <f t="shared" si="2"/>
        <v>0</v>
      </c>
      <c r="I33" s="720"/>
      <c r="J33" s="692"/>
    </row>
    <row r="34" spans="1:10" ht="16.2" customHeight="1" x14ac:dyDescent="0.3">
      <c r="A34" s="455">
        <v>3</v>
      </c>
      <c r="B34" s="435"/>
      <c r="C34" s="567"/>
      <c r="D34" s="567" t="s">
        <v>1278</v>
      </c>
      <c r="E34" s="568" t="s">
        <v>99</v>
      </c>
      <c r="F34" s="568">
        <v>2</v>
      </c>
      <c r="G34" s="695"/>
      <c r="H34" s="704">
        <f t="shared" si="2"/>
        <v>0</v>
      </c>
      <c r="I34" s="720"/>
      <c r="J34" s="692"/>
    </row>
    <row r="35" spans="1:10" ht="16.2" customHeight="1" x14ac:dyDescent="0.3">
      <c r="A35" s="455">
        <v>4</v>
      </c>
      <c r="B35" s="435"/>
      <c r="C35" s="567"/>
      <c r="D35" s="567" t="s">
        <v>1279</v>
      </c>
      <c r="E35" s="568" t="s">
        <v>99</v>
      </c>
      <c r="F35" s="568">
        <v>2</v>
      </c>
      <c r="G35" s="695"/>
      <c r="H35" s="704">
        <f t="shared" si="2"/>
        <v>0</v>
      </c>
      <c r="I35" s="720"/>
      <c r="J35" s="692"/>
    </row>
    <row r="36" spans="1:10" ht="16.2" customHeight="1" x14ac:dyDescent="0.3">
      <c r="A36" s="455">
        <v>5</v>
      </c>
      <c r="B36" s="435"/>
      <c r="C36" s="567"/>
      <c r="D36" s="567" t="s">
        <v>1280</v>
      </c>
      <c r="E36" s="568" t="s">
        <v>99</v>
      </c>
      <c r="F36" s="568">
        <v>2</v>
      </c>
      <c r="G36" s="695"/>
      <c r="H36" s="704">
        <f t="shared" si="2"/>
        <v>0</v>
      </c>
      <c r="I36" s="720"/>
      <c r="J36" s="692"/>
    </row>
    <row r="37" spans="1:10" ht="16.2" customHeight="1" x14ac:dyDescent="0.3">
      <c r="A37" s="455">
        <v>6</v>
      </c>
      <c r="B37" s="435"/>
      <c r="C37" s="567"/>
      <c r="D37" s="567" t="s">
        <v>1281</v>
      </c>
      <c r="E37" s="568" t="s">
        <v>99</v>
      </c>
      <c r="F37" s="568">
        <v>2</v>
      </c>
      <c r="G37" s="695"/>
      <c r="H37" s="704">
        <f t="shared" si="2"/>
        <v>0</v>
      </c>
      <c r="I37" s="720"/>
      <c r="J37" s="692"/>
    </row>
    <row r="38" spans="1:10" ht="16.2" customHeight="1" thickBot="1" x14ac:dyDescent="0.35">
      <c r="A38" s="442">
        <v>7</v>
      </c>
      <c r="B38" s="446"/>
      <c r="C38" s="574"/>
      <c r="D38" s="574" t="s">
        <v>1282</v>
      </c>
      <c r="E38" s="575" t="s">
        <v>99</v>
      </c>
      <c r="F38" s="575">
        <v>2</v>
      </c>
      <c r="G38" s="700"/>
      <c r="H38" s="721">
        <f t="shared" si="2"/>
        <v>0</v>
      </c>
      <c r="I38" s="716"/>
      <c r="J38" s="692"/>
    </row>
    <row r="39" spans="1:10" ht="16.2" customHeight="1" thickTop="1" thickBot="1" x14ac:dyDescent="0.35">
      <c r="A39" s="898" t="s">
        <v>1283</v>
      </c>
      <c r="B39" s="899"/>
      <c r="C39" s="899"/>
      <c r="D39" s="899"/>
      <c r="E39" s="899"/>
      <c r="F39" s="899"/>
      <c r="G39" s="900"/>
      <c r="H39" s="718"/>
      <c r="I39" s="719"/>
      <c r="J39" s="709"/>
    </row>
    <row r="40" spans="1:10" s="710" customFormat="1" ht="16.2" customHeight="1" thickTop="1" thickBot="1" x14ac:dyDescent="0.35">
      <c r="A40" s="722"/>
      <c r="B40" s="723"/>
      <c r="C40" s="724"/>
      <c r="D40" s="724"/>
      <c r="E40" s="724"/>
      <c r="F40" s="724"/>
      <c r="G40" s="725"/>
      <c r="H40" s="725"/>
      <c r="I40" s="726"/>
    </row>
    <row r="41" spans="1:10" ht="25.2" customHeight="1" thickTop="1" thickBot="1" x14ac:dyDescent="0.35">
      <c r="A41" s="879" t="s">
        <v>323</v>
      </c>
      <c r="B41" s="880"/>
      <c r="C41" s="880"/>
      <c r="D41" s="880"/>
      <c r="E41" s="880"/>
      <c r="F41" s="880"/>
      <c r="G41" s="880"/>
      <c r="H41" s="880"/>
      <c r="I41" s="882"/>
      <c r="J41" s="692"/>
    </row>
    <row r="42" spans="1:10" ht="16.2" customHeight="1" thickTop="1" x14ac:dyDescent="0.3">
      <c r="A42" s="727">
        <v>1</v>
      </c>
      <c r="B42" s="728"/>
      <c r="C42" s="687" t="s">
        <v>324</v>
      </c>
      <c r="D42" s="715" t="s">
        <v>325</v>
      </c>
      <c r="E42" s="688" t="s">
        <v>99</v>
      </c>
      <c r="F42" s="688">
        <v>1</v>
      </c>
      <c r="G42" s="729" t="s">
        <v>326</v>
      </c>
      <c r="H42" s="729"/>
      <c r="I42" s="691"/>
      <c r="J42" s="692"/>
    </row>
    <row r="43" spans="1:10" ht="16.2" customHeight="1" x14ac:dyDescent="0.3">
      <c r="A43" s="711"/>
      <c r="B43" s="694"/>
      <c r="C43" s="693"/>
      <c r="D43" s="693"/>
      <c r="E43" s="694"/>
      <c r="F43" s="694"/>
      <c r="G43" s="730"/>
      <c r="H43" s="730"/>
      <c r="I43" s="697"/>
      <c r="J43" s="692"/>
    </row>
    <row r="44" spans="1:10" ht="16.2" customHeight="1" x14ac:dyDescent="0.3">
      <c r="A44" s="901" t="s">
        <v>327</v>
      </c>
      <c r="B44" s="902"/>
      <c r="C44" s="902"/>
      <c r="D44" s="902"/>
      <c r="E44" s="902"/>
      <c r="F44" s="902"/>
      <c r="G44" s="902"/>
      <c r="H44" s="902"/>
      <c r="I44" s="903"/>
      <c r="J44" s="692"/>
    </row>
    <row r="45" spans="1:10" ht="16.2" customHeight="1" x14ac:dyDescent="0.3">
      <c r="A45" s="904"/>
      <c r="B45" s="905"/>
      <c r="C45" s="905"/>
      <c r="D45" s="905"/>
      <c r="E45" s="905"/>
      <c r="F45" s="905"/>
      <c r="G45" s="905"/>
      <c r="H45" s="905"/>
      <c r="I45" s="906"/>
      <c r="J45" s="692"/>
    </row>
    <row r="46" spans="1:10" ht="16.2" customHeight="1" x14ac:dyDescent="0.3">
      <c r="A46" s="711"/>
      <c r="B46" s="731"/>
      <c r="C46" s="732"/>
      <c r="D46" s="732"/>
      <c r="E46" s="732"/>
      <c r="F46" s="733"/>
      <c r="G46" s="734"/>
      <c r="H46" s="734"/>
      <c r="I46" s="697"/>
      <c r="J46" s="692"/>
    </row>
    <row r="47" spans="1:10" ht="16.2" customHeight="1" thickBot="1" x14ac:dyDescent="0.35">
      <c r="A47" s="735"/>
      <c r="B47" s="446"/>
      <c r="C47" s="446"/>
      <c r="D47" s="446"/>
      <c r="E47" s="446"/>
      <c r="F47" s="446"/>
      <c r="G47" s="446"/>
      <c r="H47" s="446"/>
      <c r="I47" s="702"/>
      <c r="J47" s="692"/>
    </row>
    <row r="48" spans="1:10" ht="19.95" customHeight="1" thickTop="1" thickBot="1" x14ac:dyDescent="0.35">
      <c r="A48" s="504"/>
      <c r="B48" s="505"/>
      <c r="C48" s="506"/>
      <c r="D48" s="507" t="s">
        <v>1284</v>
      </c>
      <c r="E48" s="507"/>
      <c r="F48" s="508"/>
      <c r="G48" s="508"/>
      <c r="H48" s="736">
        <f>SUM(H8:H43)</f>
        <v>0</v>
      </c>
      <c r="I48" s="511"/>
    </row>
    <row r="49" spans="1:10" ht="16.2" customHeight="1" thickTop="1" thickBot="1" x14ac:dyDescent="0.35">
      <c r="A49" s="737"/>
      <c r="B49" s="738"/>
      <c r="C49" s="739"/>
      <c r="D49" s="739"/>
      <c r="E49" s="739"/>
      <c r="F49" s="739"/>
      <c r="G49" s="740"/>
      <c r="H49" s="740"/>
      <c r="I49" s="741"/>
    </row>
    <row r="50" spans="1:10" ht="25.2" customHeight="1" thickTop="1" x14ac:dyDescent="0.3"/>
    <row r="51" spans="1:10" ht="16.2" customHeight="1" x14ac:dyDescent="0.3"/>
    <row r="52" spans="1:10" ht="16.2" customHeight="1" x14ac:dyDescent="0.3"/>
    <row r="53" spans="1:10" ht="16.2" customHeight="1" x14ac:dyDescent="0.3"/>
    <row r="54" spans="1:10" ht="16.2" customHeight="1" x14ac:dyDescent="0.3"/>
    <row r="55" spans="1:10" ht="16.2" customHeight="1" x14ac:dyDescent="0.3"/>
    <row r="56" spans="1:10" ht="16.2" customHeight="1" x14ac:dyDescent="0.3"/>
    <row r="57" spans="1:10" ht="16.2" customHeight="1" x14ac:dyDescent="0.3"/>
    <row r="58" spans="1:10" s="679" customFormat="1" ht="16.2" customHeight="1" x14ac:dyDescent="0.3">
      <c r="C58" s="678"/>
      <c r="D58" s="678"/>
      <c r="E58" s="678"/>
      <c r="F58" s="678"/>
      <c r="G58" s="678"/>
      <c r="H58" s="678"/>
      <c r="I58" s="678"/>
      <c r="J58" s="678"/>
    </row>
    <row r="59" spans="1:10" s="679" customFormat="1" ht="16.2" customHeight="1" x14ac:dyDescent="0.3">
      <c r="C59" s="678"/>
      <c r="D59" s="678"/>
      <c r="E59" s="678"/>
      <c r="F59" s="678"/>
      <c r="G59" s="678"/>
      <c r="H59" s="678"/>
      <c r="I59" s="678"/>
      <c r="J59" s="678"/>
    </row>
    <row r="60" spans="1:10" s="679" customFormat="1" ht="16.2" customHeight="1" x14ac:dyDescent="0.3">
      <c r="C60" s="678"/>
      <c r="D60" s="678"/>
      <c r="E60" s="678"/>
      <c r="F60" s="678"/>
      <c r="G60" s="678"/>
      <c r="H60" s="678"/>
      <c r="I60" s="678"/>
      <c r="J60" s="678"/>
    </row>
    <row r="61" spans="1:10" s="679" customFormat="1" ht="16.2" customHeight="1" x14ac:dyDescent="0.3">
      <c r="C61" s="678"/>
      <c r="D61" s="678"/>
      <c r="E61" s="678"/>
      <c r="F61" s="678"/>
      <c r="G61" s="678"/>
      <c r="H61" s="678"/>
      <c r="I61" s="678"/>
      <c r="J61" s="678"/>
    </row>
    <row r="62" spans="1:10" s="679" customFormat="1" ht="16.2" customHeight="1" x14ac:dyDescent="0.3">
      <c r="C62" s="678"/>
      <c r="D62" s="678"/>
      <c r="E62" s="678"/>
      <c r="F62" s="678"/>
      <c r="G62" s="678"/>
      <c r="H62" s="678"/>
      <c r="I62" s="678"/>
      <c r="J62" s="678"/>
    </row>
    <row r="63" spans="1:10" s="679" customFormat="1" ht="16.2" customHeight="1" x14ac:dyDescent="0.3">
      <c r="C63" s="678"/>
      <c r="D63" s="678"/>
      <c r="E63" s="678"/>
      <c r="F63" s="678"/>
      <c r="G63" s="678"/>
      <c r="H63" s="678"/>
      <c r="I63" s="678"/>
      <c r="J63" s="678"/>
    </row>
    <row r="64" spans="1:10" s="679" customFormat="1" ht="16.2" customHeight="1" x14ac:dyDescent="0.3">
      <c r="C64" s="678"/>
      <c r="D64" s="678"/>
      <c r="E64" s="678"/>
      <c r="F64" s="678"/>
      <c r="G64" s="678"/>
      <c r="H64" s="678"/>
      <c r="I64" s="678"/>
      <c r="J64" s="678"/>
    </row>
    <row r="65" spans="3:10" s="679" customFormat="1" ht="16.2" customHeight="1" x14ac:dyDescent="0.3">
      <c r="C65" s="678"/>
      <c r="D65" s="678"/>
      <c r="E65" s="678"/>
      <c r="F65" s="678"/>
      <c r="G65" s="678"/>
      <c r="H65" s="678"/>
      <c r="I65" s="678"/>
      <c r="J65" s="678"/>
    </row>
    <row r="66" spans="3:10" s="679" customFormat="1" ht="16.2" customHeight="1" x14ac:dyDescent="0.3">
      <c r="C66" s="678"/>
      <c r="D66" s="678"/>
      <c r="E66" s="678"/>
      <c r="F66" s="678"/>
      <c r="G66" s="678"/>
      <c r="H66" s="678"/>
      <c r="I66" s="678"/>
      <c r="J66" s="678"/>
    </row>
    <row r="67" spans="3:10" s="679" customFormat="1" ht="16.2" customHeight="1" x14ac:dyDescent="0.3">
      <c r="C67" s="678"/>
      <c r="D67" s="678"/>
      <c r="E67" s="678"/>
      <c r="F67" s="678"/>
      <c r="G67" s="678"/>
      <c r="H67" s="678"/>
      <c r="I67" s="678"/>
      <c r="J67" s="678"/>
    </row>
    <row r="68" spans="3:10" s="679" customFormat="1" ht="16.2" customHeight="1" x14ac:dyDescent="0.3">
      <c r="C68" s="678"/>
      <c r="D68" s="678"/>
      <c r="E68" s="678"/>
      <c r="F68" s="678"/>
      <c r="G68" s="678"/>
      <c r="H68" s="678"/>
      <c r="I68" s="678"/>
      <c r="J68" s="678"/>
    </row>
    <row r="69" spans="3:10" s="679" customFormat="1" ht="16.2" customHeight="1" x14ac:dyDescent="0.3">
      <c r="C69" s="678"/>
      <c r="D69" s="678"/>
      <c r="E69" s="678"/>
      <c r="F69" s="678"/>
      <c r="G69" s="678"/>
      <c r="H69" s="678"/>
      <c r="I69" s="678"/>
      <c r="J69" s="678"/>
    </row>
    <row r="70" spans="3:10" s="679" customFormat="1" ht="16.2" customHeight="1" x14ac:dyDescent="0.3">
      <c r="C70" s="678"/>
      <c r="D70" s="678"/>
      <c r="E70" s="678"/>
      <c r="F70" s="678"/>
      <c r="G70" s="678"/>
      <c r="H70" s="678"/>
      <c r="I70" s="678"/>
      <c r="J70" s="678"/>
    </row>
    <row r="71" spans="3:10" s="679" customFormat="1" ht="16.2" customHeight="1" x14ac:dyDescent="0.3">
      <c r="C71" s="678"/>
      <c r="D71" s="678"/>
      <c r="E71" s="678"/>
      <c r="F71" s="678"/>
      <c r="G71" s="678"/>
      <c r="H71" s="678"/>
      <c r="I71" s="678"/>
      <c r="J71" s="678"/>
    </row>
    <row r="72" spans="3:10" s="679" customFormat="1" ht="16.2" customHeight="1" x14ac:dyDescent="0.3">
      <c r="C72" s="678"/>
      <c r="D72" s="678"/>
      <c r="E72" s="678"/>
      <c r="F72" s="678"/>
      <c r="G72" s="678"/>
      <c r="H72" s="678"/>
      <c r="I72" s="678"/>
      <c r="J72" s="678"/>
    </row>
    <row r="73" spans="3:10" s="679" customFormat="1" ht="16.2" customHeight="1" x14ac:dyDescent="0.3">
      <c r="C73" s="678"/>
      <c r="D73" s="678"/>
      <c r="E73" s="678"/>
      <c r="F73" s="678"/>
      <c r="G73" s="678"/>
      <c r="H73" s="678"/>
      <c r="I73" s="678"/>
      <c r="J73" s="678"/>
    </row>
    <row r="74" spans="3:10" s="679" customFormat="1" ht="16.2" customHeight="1" x14ac:dyDescent="0.3">
      <c r="C74" s="678"/>
      <c r="D74" s="678"/>
      <c r="E74" s="678"/>
      <c r="F74" s="678"/>
      <c r="G74" s="678"/>
      <c r="H74" s="678"/>
      <c r="I74" s="678"/>
      <c r="J74" s="678"/>
    </row>
    <row r="75" spans="3:10" s="679" customFormat="1" ht="16.2" customHeight="1" x14ac:dyDescent="0.3">
      <c r="C75" s="678"/>
      <c r="D75" s="678"/>
      <c r="E75" s="678"/>
      <c r="F75" s="678"/>
      <c r="G75" s="678"/>
      <c r="H75" s="678"/>
      <c r="I75" s="678"/>
      <c r="J75" s="678"/>
    </row>
    <row r="76" spans="3:10" s="679" customFormat="1" ht="16.2" customHeight="1" x14ac:dyDescent="0.3">
      <c r="C76" s="678"/>
      <c r="D76" s="678"/>
      <c r="E76" s="678"/>
      <c r="F76" s="678"/>
      <c r="G76" s="678"/>
      <c r="H76" s="678"/>
      <c r="I76" s="678"/>
      <c r="J76" s="678"/>
    </row>
    <row r="77" spans="3:10" s="679" customFormat="1" ht="16.2" customHeight="1" x14ac:dyDescent="0.3">
      <c r="C77" s="678"/>
      <c r="D77" s="678"/>
      <c r="E77" s="678"/>
      <c r="F77" s="678"/>
      <c r="G77" s="678"/>
      <c r="H77" s="678"/>
      <c r="I77" s="678"/>
      <c r="J77" s="678"/>
    </row>
    <row r="78" spans="3:10" s="679" customFormat="1" ht="16.2" customHeight="1" x14ac:dyDescent="0.3">
      <c r="C78" s="678"/>
      <c r="D78" s="678"/>
      <c r="E78" s="678"/>
      <c r="F78" s="678"/>
      <c r="G78" s="678"/>
      <c r="H78" s="678"/>
      <c r="I78" s="678"/>
      <c r="J78" s="678"/>
    </row>
    <row r="79" spans="3:10" s="679" customFormat="1" ht="16.2" customHeight="1" x14ac:dyDescent="0.3">
      <c r="C79" s="678"/>
      <c r="D79" s="678"/>
      <c r="E79" s="678"/>
      <c r="F79" s="678"/>
      <c r="G79" s="678"/>
      <c r="H79" s="678"/>
      <c r="I79" s="678"/>
      <c r="J79" s="678"/>
    </row>
    <row r="80" spans="3:10" s="679" customFormat="1" ht="16.2" customHeight="1" x14ac:dyDescent="0.3">
      <c r="C80" s="678"/>
      <c r="D80" s="678"/>
      <c r="E80" s="678"/>
      <c r="F80" s="678"/>
      <c r="G80" s="678"/>
      <c r="H80" s="678"/>
      <c r="I80" s="678"/>
      <c r="J80" s="678"/>
    </row>
    <row r="81" spans="3:10" s="679" customFormat="1" ht="16.2" customHeight="1" x14ac:dyDescent="0.3">
      <c r="C81" s="678"/>
      <c r="D81" s="678"/>
      <c r="E81" s="678"/>
      <c r="F81" s="678"/>
      <c r="G81" s="678"/>
      <c r="H81" s="678"/>
      <c r="I81" s="678"/>
      <c r="J81" s="678"/>
    </row>
    <row r="82" spans="3:10" s="679" customFormat="1" ht="16.2" customHeight="1" x14ac:dyDescent="0.3">
      <c r="C82" s="678"/>
      <c r="D82" s="678"/>
      <c r="E82" s="678"/>
      <c r="F82" s="678"/>
      <c r="G82" s="678"/>
      <c r="H82" s="678"/>
      <c r="I82" s="678"/>
      <c r="J82" s="678"/>
    </row>
    <row r="83" spans="3:10" s="679" customFormat="1" ht="16.2" customHeight="1" x14ac:dyDescent="0.3">
      <c r="C83" s="678"/>
      <c r="D83" s="678"/>
      <c r="E83" s="678"/>
      <c r="F83" s="678"/>
      <c r="G83" s="678"/>
      <c r="H83" s="678"/>
      <c r="I83" s="678"/>
      <c r="J83" s="678"/>
    </row>
    <row r="84" spans="3:10" s="679" customFormat="1" ht="16.2" customHeight="1" x14ac:dyDescent="0.3">
      <c r="C84" s="678"/>
      <c r="D84" s="678"/>
      <c r="E84" s="678"/>
      <c r="F84" s="678"/>
      <c r="G84" s="678"/>
      <c r="H84" s="678"/>
      <c r="I84" s="678"/>
      <c r="J84" s="678"/>
    </row>
    <row r="85" spans="3:10" s="679" customFormat="1" ht="16.2" customHeight="1" x14ac:dyDescent="0.3">
      <c r="C85" s="678"/>
      <c r="D85" s="678"/>
      <c r="E85" s="678"/>
      <c r="F85" s="678"/>
      <c r="G85" s="678"/>
      <c r="H85" s="678"/>
      <c r="I85" s="678"/>
      <c r="J85" s="678"/>
    </row>
    <row r="86" spans="3:10" s="679" customFormat="1" ht="16.2" customHeight="1" x14ac:dyDescent="0.3">
      <c r="C86" s="678"/>
      <c r="D86" s="678"/>
      <c r="E86" s="678"/>
      <c r="F86" s="678"/>
      <c r="G86" s="678"/>
      <c r="H86" s="678"/>
      <c r="I86" s="678"/>
      <c r="J86" s="678"/>
    </row>
    <row r="87" spans="3:10" s="679" customFormat="1" ht="16.2" customHeight="1" x14ac:dyDescent="0.3">
      <c r="C87" s="678"/>
      <c r="D87" s="678"/>
      <c r="E87" s="678"/>
      <c r="F87" s="678"/>
      <c r="G87" s="678"/>
      <c r="H87" s="678"/>
      <c r="I87" s="678"/>
      <c r="J87" s="678"/>
    </row>
    <row r="88" spans="3:10" s="679" customFormat="1" ht="16.2" customHeight="1" x14ac:dyDescent="0.3">
      <c r="C88" s="678"/>
      <c r="D88" s="678"/>
      <c r="E88" s="678"/>
      <c r="F88" s="678"/>
      <c r="G88" s="678"/>
      <c r="H88" s="678"/>
      <c r="I88" s="678"/>
      <c r="J88" s="678"/>
    </row>
    <row r="89" spans="3:10" s="679" customFormat="1" ht="16.2" customHeight="1" x14ac:dyDescent="0.3">
      <c r="C89" s="678"/>
      <c r="D89" s="678"/>
      <c r="E89" s="678"/>
      <c r="F89" s="678"/>
      <c r="G89" s="678"/>
      <c r="H89" s="678"/>
      <c r="I89" s="678"/>
      <c r="J89" s="678"/>
    </row>
    <row r="90" spans="3:10" s="679" customFormat="1" ht="16.2" customHeight="1" x14ac:dyDescent="0.3">
      <c r="C90" s="678"/>
      <c r="D90" s="678"/>
      <c r="E90" s="678"/>
      <c r="F90" s="678"/>
      <c r="G90" s="678"/>
      <c r="H90" s="678"/>
      <c r="I90" s="678"/>
      <c r="J90" s="678"/>
    </row>
    <row r="91" spans="3:10" s="679" customFormat="1" ht="16.2" customHeight="1" x14ac:dyDescent="0.3">
      <c r="C91" s="678"/>
      <c r="D91" s="678"/>
      <c r="E91" s="678"/>
      <c r="F91" s="678"/>
      <c r="G91" s="678"/>
      <c r="H91" s="678"/>
      <c r="I91" s="678"/>
      <c r="J91" s="678"/>
    </row>
    <row r="92" spans="3:10" s="679" customFormat="1" ht="25.2" customHeight="1" x14ac:dyDescent="0.3">
      <c r="C92" s="678"/>
      <c r="D92" s="678"/>
      <c r="E92" s="678"/>
      <c r="F92" s="678"/>
      <c r="G92" s="678"/>
      <c r="H92" s="678"/>
      <c r="I92" s="678"/>
      <c r="J92" s="678"/>
    </row>
    <row r="93" spans="3:10" s="679" customFormat="1" ht="16.2" customHeight="1" x14ac:dyDescent="0.3">
      <c r="C93" s="678"/>
      <c r="D93" s="678"/>
      <c r="E93" s="678"/>
      <c r="F93" s="678"/>
      <c r="G93" s="678"/>
      <c r="H93" s="678"/>
      <c r="I93" s="678"/>
      <c r="J93" s="678"/>
    </row>
    <row r="140" spans="3:10" s="679" customFormat="1" ht="25.2" customHeight="1" x14ac:dyDescent="0.3">
      <c r="C140" s="678"/>
      <c r="D140" s="678"/>
      <c r="E140" s="678"/>
      <c r="F140" s="678"/>
      <c r="G140" s="678"/>
      <c r="H140" s="678"/>
      <c r="I140" s="678"/>
      <c r="J140" s="678"/>
    </row>
  </sheetData>
  <mergeCells count="17">
    <mergeCell ref="G31:G32"/>
    <mergeCell ref="H31:H32"/>
    <mergeCell ref="A39:G39"/>
    <mergeCell ref="A41:I41"/>
    <mergeCell ref="A44:I45"/>
    <mergeCell ref="A31:A32"/>
    <mergeCell ref="B31:B32"/>
    <mergeCell ref="C31:C32"/>
    <mergeCell ref="D31:D32"/>
    <mergeCell ref="E31:E32"/>
    <mergeCell ref="F31:F32"/>
    <mergeCell ref="A30:I30"/>
    <mergeCell ref="A1:I1"/>
    <mergeCell ref="A2:I2"/>
    <mergeCell ref="A3:I3"/>
    <mergeCell ref="A7:I7"/>
    <mergeCell ref="A26:I26"/>
  </mergeCells>
  <pageMargins left="4.4062499999999998E-2" right="0.70866141732283472" top="0.78740157480314965" bottom="0.78740157480314965" header="0.31496062992125984" footer="0.31496062992125984"/>
  <pageSetup paperSize="9" scale="51" orientation="portrait" r:id="rId1"/>
  <headerFooter>
    <oddHeader>&amp;LPAS Procesní Automatizační Systémy s.r.o.&amp;RProjektová dokumentace pro výběr zhotovitele</oddHeader>
    <oddFooter>&amp;LVýkaz výměr&amp;RStrana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5"/>
  <sheetViews>
    <sheetView zoomScaleNormal="100" workbookViewId="0">
      <selection activeCell="A2" sqref="A2:L2"/>
    </sheetView>
  </sheetViews>
  <sheetFormatPr defaultColWidth="8.6640625" defaultRowHeight="14.4" x14ac:dyDescent="0.25"/>
  <cols>
    <col min="1" max="1" width="5.6640625" style="409" customWidth="1"/>
    <col min="2" max="2" width="10.109375" style="410" customWidth="1"/>
    <col min="3" max="3" width="19.33203125" style="410" customWidth="1"/>
    <col min="4" max="4" width="32.6640625" style="406" customWidth="1"/>
    <col min="5" max="5" width="28.109375" style="406" customWidth="1"/>
    <col min="6" max="6" width="7.44140625" style="406" customWidth="1"/>
    <col min="7" max="7" width="7.5546875" style="406" customWidth="1"/>
    <col min="8" max="8" width="7.109375" style="409" customWidth="1"/>
    <col min="9" max="9" width="8.33203125" style="406" customWidth="1"/>
    <col min="10" max="10" width="12.88671875" style="406" customWidth="1"/>
    <col min="11" max="11" width="20.44140625" style="406" customWidth="1"/>
    <col min="12" max="12" width="16.6640625" style="411" customWidth="1"/>
    <col min="13" max="13" width="3.33203125" style="406" customWidth="1"/>
    <col min="14" max="16384" width="8.6640625" style="406"/>
  </cols>
  <sheetData>
    <row r="1" spans="1:30" ht="18" customHeight="1" x14ac:dyDescent="0.25">
      <c r="A1" s="876" t="s">
        <v>1151</v>
      </c>
      <c r="B1" s="876"/>
      <c r="C1" s="876"/>
      <c r="D1" s="876"/>
      <c r="E1" s="876"/>
      <c r="F1" s="876"/>
      <c r="G1" s="876"/>
      <c r="H1" s="876"/>
      <c r="I1" s="876"/>
      <c r="J1" s="876"/>
      <c r="K1" s="876"/>
      <c r="L1" s="876"/>
      <c r="M1" s="405"/>
      <c r="N1" s="405"/>
      <c r="O1" s="405"/>
      <c r="P1" s="405"/>
      <c r="Q1" s="405"/>
      <c r="R1" s="405"/>
      <c r="S1" s="405"/>
      <c r="T1" s="405"/>
      <c r="U1" s="405"/>
      <c r="V1" s="405"/>
      <c r="W1" s="405"/>
      <c r="X1" s="405"/>
      <c r="Y1" s="405"/>
      <c r="Z1" s="405"/>
      <c r="AA1" s="405"/>
      <c r="AB1" s="405"/>
      <c r="AC1" s="405"/>
      <c r="AD1" s="405"/>
    </row>
    <row r="2" spans="1:30" ht="18" customHeight="1" x14ac:dyDescent="0.25">
      <c r="A2" s="877" t="s">
        <v>88</v>
      </c>
      <c r="B2" s="877"/>
      <c r="C2" s="877"/>
      <c r="D2" s="877"/>
      <c r="E2" s="877"/>
      <c r="F2" s="877"/>
      <c r="G2" s="877"/>
      <c r="H2" s="877"/>
      <c r="I2" s="877"/>
      <c r="J2" s="877"/>
      <c r="K2" s="877"/>
      <c r="L2" s="877"/>
      <c r="M2" s="407"/>
      <c r="N2" s="407"/>
      <c r="O2" s="407"/>
      <c r="P2" s="407"/>
      <c r="Q2" s="407"/>
      <c r="R2" s="407"/>
      <c r="S2" s="407"/>
      <c r="T2" s="407"/>
      <c r="U2" s="407"/>
      <c r="V2" s="407"/>
      <c r="W2" s="407"/>
      <c r="X2" s="407"/>
      <c r="Y2" s="407"/>
      <c r="Z2" s="407"/>
      <c r="AA2" s="407"/>
      <c r="AB2" s="407"/>
      <c r="AC2" s="407"/>
      <c r="AD2" s="407"/>
    </row>
    <row r="3" spans="1:30" ht="18" customHeight="1" x14ac:dyDescent="0.25">
      <c r="A3" s="878" t="s">
        <v>328</v>
      </c>
      <c r="B3" s="878"/>
      <c r="C3" s="878"/>
      <c r="D3" s="878"/>
      <c r="E3" s="878"/>
      <c r="F3" s="878"/>
      <c r="G3" s="878"/>
      <c r="H3" s="878"/>
      <c r="I3" s="878"/>
      <c r="J3" s="878"/>
      <c r="K3" s="878"/>
      <c r="L3" s="878"/>
      <c r="M3" s="408"/>
      <c r="N3" s="408"/>
      <c r="O3" s="408"/>
      <c r="P3" s="408"/>
      <c r="Q3" s="408"/>
      <c r="R3" s="408"/>
      <c r="S3" s="408"/>
      <c r="T3" s="408"/>
      <c r="U3" s="408"/>
      <c r="V3" s="408"/>
      <c r="W3" s="408"/>
      <c r="X3" s="408"/>
      <c r="Y3" s="408"/>
      <c r="Z3" s="408"/>
      <c r="AA3" s="408"/>
      <c r="AB3" s="408"/>
      <c r="AC3" s="408"/>
      <c r="AD3" s="408"/>
    </row>
    <row r="4" spans="1:30" ht="15" thickBot="1" x14ac:dyDescent="0.3"/>
    <row r="5" spans="1:30" ht="25.2" thickTop="1" thickBot="1" x14ac:dyDescent="0.3">
      <c r="A5" s="742" t="s">
        <v>89</v>
      </c>
      <c r="B5" s="743" t="s">
        <v>90</v>
      </c>
      <c r="C5" s="743" t="s">
        <v>91</v>
      </c>
      <c r="D5" s="744" t="s">
        <v>329</v>
      </c>
      <c r="E5" s="744" t="s">
        <v>330</v>
      </c>
      <c r="F5" s="744" t="s">
        <v>331</v>
      </c>
      <c r="G5" s="744" t="s">
        <v>332</v>
      </c>
      <c r="H5" s="744" t="s">
        <v>71</v>
      </c>
      <c r="I5" s="744" t="s">
        <v>92</v>
      </c>
      <c r="J5" s="745" t="s">
        <v>333</v>
      </c>
      <c r="K5" s="745" t="s">
        <v>334</v>
      </c>
      <c r="L5" s="416" t="s">
        <v>95</v>
      </c>
    </row>
    <row r="6" spans="1:30" ht="15.6" thickTop="1" thickBot="1" x14ac:dyDescent="0.3">
      <c r="A6" s="417"/>
      <c r="B6" s="418"/>
      <c r="C6" s="418"/>
      <c r="D6" s="419"/>
      <c r="E6" s="419"/>
      <c r="F6" s="419"/>
      <c r="G6" s="419"/>
      <c r="H6" s="419"/>
      <c r="I6" s="419"/>
      <c r="J6" s="420"/>
      <c r="K6" s="420"/>
      <c r="L6" s="421"/>
    </row>
    <row r="7" spans="1:30" ht="19.2" customHeight="1" thickTop="1" thickBot="1" x14ac:dyDescent="0.3">
      <c r="A7" s="879" t="s">
        <v>335</v>
      </c>
      <c r="B7" s="880"/>
      <c r="C7" s="880"/>
      <c r="D7" s="880"/>
      <c r="E7" s="880"/>
      <c r="F7" s="880"/>
      <c r="G7" s="880"/>
      <c r="H7" s="880"/>
      <c r="I7" s="880"/>
      <c r="J7" s="880"/>
      <c r="K7" s="880"/>
      <c r="L7" s="882"/>
    </row>
    <row r="8" spans="1:30" ht="15" thickTop="1" x14ac:dyDescent="0.25">
      <c r="A8" s="431"/>
      <c r="B8" s="746" t="s">
        <v>1285</v>
      </c>
      <c r="C8" s="438"/>
      <c r="D8" s="747" t="s">
        <v>336</v>
      </c>
      <c r="E8" s="748" t="s">
        <v>1286</v>
      </c>
      <c r="F8" s="749" t="s">
        <v>337</v>
      </c>
      <c r="G8" s="749" t="s">
        <v>339</v>
      </c>
      <c r="H8" s="750" t="s">
        <v>73</v>
      </c>
      <c r="I8" s="751">
        <v>100</v>
      </c>
      <c r="J8" s="752"/>
      <c r="K8" s="753">
        <f>I8*J8</f>
        <v>0</v>
      </c>
      <c r="L8" s="619"/>
    </row>
    <row r="9" spans="1:30" x14ac:dyDescent="0.25">
      <c r="A9" s="455"/>
      <c r="B9" s="746" t="s">
        <v>1287</v>
      </c>
      <c r="C9" s="457"/>
      <c r="D9" s="747" t="s">
        <v>336</v>
      </c>
      <c r="E9" s="748" t="s">
        <v>1288</v>
      </c>
      <c r="F9" s="749" t="s">
        <v>337</v>
      </c>
      <c r="G9" s="749" t="s">
        <v>1289</v>
      </c>
      <c r="H9" s="750" t="s">
        <v>73</v>
      </c>
      <c r="I9" s="751">
        <v>300</v>
      </c>
      <c r="J9" s="552"/>
      <c r="K9" s="530">
        <f t="shared" ref="K9:K18" si="0">I9*J9</f>
        <v>0</v>
      </c>
      <c r="L9" s="437"/>
    </row>
    <row r="10" spans="1:30" x14ac:dyDescent="0.25">
      <c r="A10" s="455"/>
      <c r="B10" s="746" t="s">
        <v>1290</v>
      </c>
      <c r="C10" s="457"/>
      <c r="D10" s="747" t="s">
        <v>338</v>
      </c>
      <c r="E10" s="748" t="s">
        <v>1291</v>
      </c>
      <c r="F10" s="749" t="s">
        <v>1292</v>
      </c>
      <c r="G10" s="749" t="s">
        <v>1293</v>
      </c>
      <c r="H10" s="750" t="s">
        <v>73</v>
      </c>
      <c r="I10" s="751">
        <v>45</v>
      </c>
      <c r="J10" s="552"/>
      <c r="K10" s="530">
        <f t="shared" si="0"/>
        <v>0</v>
      </c>
      <c r="L10" s="441"/>
    </row>
    <row r="11" spans="1:30" x14ac:dyDescent="0.25">
      <c r="A11" s="455"/>
      <c r="B11" s="746" t="s">
        <v>1294</v>
      </c>
      <c r="C11" s="457"/>
      <c r="D11" s="747" t="s">
        <v>338</v>
      </c>
      <c r="E11" s="748" t="s">
        <v>1295</v>
      </c>
      <c r="F11" s="749" t="s">
        <v>1293</v>
      </c>
      <c r="G11" s="749" t="s">
        <v>1296</v>
      </c>
      <c r="H11" s="750" t="s">
        <v>73</v>
      </c>
      <c r="I11" s="751">
        <v>45</v>
      </c>
      <c r="J11" s="552"/>
      <c r="K11" s="530">
        <f t="shared" si="0"/>
        <v>0</v>
      </c>
      <c r="L11" s="437"/>
    </row>
    <row r="12" spans="1:30" x14ac:dyDescent="0.25">
      <c r="A12" s="431"/>
      <c r="B12" s="746" t="s">
        <v>1297</v>
      </c>
      <c r="C12" s="438"/>
      <c r="D12" s="747" t="s">
        <v>338</v>
      </c>
      <c r="E12" s="748" t="s">
        <v>1298</v>
      </c>
      <c r="F12" s="749" t="s">
        <v>1296</v>
      </c>
      <c r="G12" s="749" t="s">
        <v>1299</v>
      </c>
      <c r="H12" s="750" t="s">
        <v>73</v>
      </c>
      <c r="I12" s="751">
        <v>45</v>
      </c>
      <c r="J12" s="552"/>
      <c r="K12" s="530">
        <f t="shared" si="0"/>
        <v>0</v>
      </c>
      <c r="L12" s="754"/>
    </row>
    <row r="13" spans="1:30" x14ac:dyDescent="0.25">
      <c r="A13" s="455"/>
      <c r="B13" s="746" t="s">
        <v>1300</v>
      </c>
      <c r="C13" s="457"/>
      <c r="D13" s="747" t="s">
        <v>338</v>
      </c>
      <c r="E13" s="748" t="s">
        <v>1301</v>
      </c>
      <c r="F13" s="749" t="s">
        <v>1299</v>
      </c>
      <c r="G13" s="749" t="s">
        <v>1289</v>
      </c>
      <c r="H13" s="750" t="s">
        <v>73</v>
      </c>
      <c r="I13" s="751">
        <v>45</v>
      </c>
      <c r="J13" s="552"/>
      <c r="K13" s="530">
        <f t="shared" si="0"/>
        <v>0</v>
      </c>
      <c r="L13" s="441"/>
      <c r="M13" s="755"/>
    </row>
    <row r="14" spans="1:30" x14ac:dyDescent="0.25">
      <c r="A14" s="455"/>
      <c r="B14" s="746" t="s">
        <v>1302</v>
      </c>
      <c r="C14" s="457"/>
      <c r="D14" s="747" t="s">
        <v>338</v>
      </c>
      <c r="E14" s="748" t="s">
        <v>1303</v>
      </c>
      <c r="F14" s="749" t="s">
        <v>1304</v>
      </c>
      <c r="G14" s="749" t="s">
        <v>1305</v>
      </c>
      <c r="H14" s="750" t="s">
        <v>73</v>
      </c>
      <c r="I14" s="751">
        <v>45</v>
      </c>
      <c r="J14" s="552"/>
      <c r="K14" s="530">
        <f t="shared" si="0"/>
        <v>0</v>
      </c>
      <c r="L14" s="441"/>
    </row>
    <row r="15" spans="1:30" x14ac:dyDescent="0.25">
      <c r="A15" s="431"/>
      <c r="B15" s="746" t="s">
        <v>1306</v>
      </c>
      <c r="C15" s="438"/>
      <c r="D15" s="747" t="s">
        <v>338</v>
      </c>
      <c r="E15" s="748" t="s">
        <v>1307</v>
      </c>
      <c r="F15" s="749" t="s">
        <v>1305</v>
      </c>
      <c r="G15" s="749" t="s">
        <v>1308</v>
      </c>
      <c r="H15" s="750" t="s">
        <v>73</v>
      </c>
      <c r="I15" s="751">
        <v>45</v>
      </c>
      <c r="J15" s="552"/>
      <c r="K15" s="530">
        <f t="shared" si="0"/>
        <v>0</v>
      </c>
      <c r="L15" s="441"/>
    </row>
    <row r="16" spans="1:30" x14ac:dyDescent="0.25">
      <c r="A16" s="455"/>
      <c r="B16" s="746" t="s">
        <v>1309</v>
      </c>
      <c r="C16" s="457"/>
      <c r="D16" s="747" t="s">
        <v>338</v>
      </c>
      <c r="E16" s="748" t="s">
        <v>1310</v>
      </c>
      <c r="F16" s="749" t="s">
        <v>1308</v>
      </c>
      <c r="G16" s="749" t="s">
        <v>1311</v>
      </c>
      <c r="H16" s="750" t="s">
        <v>73</v>
      </c>
      <c r="I16" s="751">
        <v>45</v>
      </c>
      <c r="J16" s="552"/>
      <c r="K16" s="530">
        <f t="shared" si="0"/>
        <v>0</v>
      </c>
      <c r="L16" s="756"/>
    </row>
    <row r="17" spans="1:12" x14ac:dyDescent="0.25">
      <c r="A17" s="455"/>
      <c r="B17" s="746" t="s">
        <v>1312</v>
      </c>
      <c r="C17" s="457"/>
      <c r="D17" s="747" t="s">
        <v>338</v>
      </c>
      <c r="E17" s="748" t="s">
        <v>1313</v>
      </c>
      <c r="F17" s="749" t="s">
        <v>1311</v>
      </c>
      <c r="G17" s="749" t="s">
        <v>339</v>
      </c>
      <c r="H17" s="750" t="s">
        <v>73</v>
      </c>
      <c r="I17" s="751">
        <v>45</v>
      </c>
      <c r="J17" s="552"/>
      <c r="K17" s="530">
        <f t="shared" si="0"/>
        <v>0</v>
      </c>
      <c r="L17" s="756"/>
    </row>
    <row r="18" spans="1:12" ht="15" thickBot="1" x14ac:dyDescent="0.3">
      <c r="A18" s="479"/>
      <c r="B18" s="148" t="s">
        <v>340</v>
      </c>
      <c r="C18" s="481"/>
      <c r="D18" s="149" t="s">
        <v>341</v>
      </c>
      <c r="E18" s="748" t="s">
        <v>342</v>
      </c>
      <c r="F18" s="150" t="s">
        <v>337</v>
      </c>
      <c r="G18" s="150" t="s">
        <v>343</v>
      </c>
      <c r="H18" s="151" t="s">
        <v>73</v>
      </c>
      <c r="I18" s="152">
        <v>50</v>
      </c>
      <c r="J18" s="552"/>
      <c r="K18" s="538">
        <f t="shared" si="0"/>
        <v>0</v>
      </c>
      <c r="L18" s="756"/>
    </row>
    <row r="19" spans="1:12" ht="15.6" thickTop="1" thickBot="1" x14ac:dyDescent="0.3">
      <c r="A19" s="757"/>
      <c r="B19" s="153"/>
      <c r="C19" s="758"/>
      <c r="D19" s="154"/>
      <c r="E19" s="759"/>
      <c r="F19" s="155"/>
      <c r="G19" s="155"/>
      <c r="H19" s="156"/>
      <c r="I19" s="157"/>
      <c r="J19" s="158"/>
      <c r="K19" s="158"/>
      <c r="L19" s="421"/>
    </row>
    <row r="20" spans="1:12" ht="19.2" customHeight="1" thickTop="1" thickBot="1" x14ac:dyDescent="0.3">
      <c r="A20" s="879" t="s">
        <v>344</v>
      </c>
      <c r="B20" s="880"/>
      <c r="C20" s="880"/>
      <c r="D20" s="880"/>
      <c r="E20" s="880"/>
      <c r="F20" s="880"/>
      <c r="G20" s="880"/>
      <c r="H20" s="880"/>
      <c r="I20" s="880"/>
      <c r="J20" s="880"/>
      <c r="K20" s="880"/>
      <c r="L20" s="882"/>
    </row>
    <row r="21" spans="1:12" ht="15" thickTop="1" x14ac:dyDescent="0.25">
      <c r="A21" s="760"/>
      <c r="B21" s="142" t="s">
        <v>1314</v>
      </c>
      <c r="C21" s="761"/>
      <c r="D21" s="143" t="s">
        <v>1315</v>
      </c>
      <c r="E21" s="144" t="s">
        <v>1316</v>
      </c>
      <c r="F21" s="145" t="s">
        <v>343</v>
      </c>
      <c r="G21" s="145" t="s">
        <v>1311</v>
      </c>
      <c r="H21" s="146" t="s">
        <v>73</v>
      </c>
      <c r="I21" s="147">
        <v>150</v>
      </c>
      <c r="J21" s="618"/>
      <c r="K21" s="753">
        <f t="shared" ref="K21:K32" si="1">I21*J21</f>
        <v>0</v>
      </c>
      <c r="L21" s="762"/>
    </row>
    <row r="22" spans="1:12" x14ac:dyDescent="0.25">
      <c r="A22" s="592"/>
      <c r="B22" s="746" t="s">
        <v>1317</v>
      </c>
      <c r="C22" s="457"/>
      <c r="D22" s="747" t="s">
        <v>1315</v>
      </c>
      <c r="E22" s="748" t="s">
        <v>1316</v>
      </c>
      <c r="F22" s="749" t="s">
        <v>1311</v>
      </c>
      <c r="G22" s="749" t="s">
        <v>1305</v>
      </c>
      <c r="H22" s="750" t="s">
        <v>73</v>
      </c>
      <c r="I22" s="751">
        <v>90</v>
      </c>
      <c r="J22" s="618"/>
      <c r="K22" s="530">
        <f t="shared" si="1"/>
        <v>0</v>
      </c>
      <c r="L22" s="441"/>
    </row>
    <row r="23" spans="1:12" x14ac:dyDescent="0.25">
      <c r="A23" s="548"/>
      <c r="B23" s="746" t="s">
        <v>1318</v>
      </c>
      <c r="C23" s="457"/>
      <c r="D23" s="747" t="s">
        <v>1315</v>
      </c>
      <c r="E23" s="748" t="s">
        <v>1316</v>
      </c>
      <c r="F23" s="749" t="s">
        <v>1305</v>
      </c>
      <c r="G23" s="749" t="s">
        <v>1289</v>
      </c>
      <c r="H23" s="750" t="s">
        <v>73</v>
      </c>
      <c r="I23" s="751">
        <v>90</v>
      </c>
      <c r="J23" s="618"/>
      <c r="K23" s="530">
        <f t="shared" si="1"/>
        <v>0</v>
      </c>
      <c r="L23" s="441"/>
    </row>
    <row r="24" spans="1:12" x14ac:dyDescent="0.25">
      <c r="A24" s="592"/>
      <c r="B24" s="746" t="s">
        <v>1319</v>
      </c>
      <c r="C24" s="457"/>
      <c r="D24" s="747" t="s">
        <v>1315</v>
      </c>
      <c r="E24" s="748" t="s">
        <v>1316</v>
      </c>
      <c r="F24" s="749" t="s">
        <v>1289</v>
      </c>
      <c r="G24" s="749" t="s">
        <v>1296</v>
      </c>
      <c r="H24" s="750" t="s">
        <v>73</v>
      </c>
      <c r="I24" s="751">
        <v>90</v>
      </c>
      <c r="J24" s="618"/>
      <c r="K24" s="530">
        <f t="shared" si="1"/>
        <v>0</v>
      </c>
      <c r="L24" s="441"/>
    </row>
    <row r="25" spans="1:12" ht="15" customHeight="1" x14ac:dyDescent="0.25">
      <c r="A25" s="592"/>
      <c r="B25" s="746" t="s">
        <v>1320</v>
      </c>
      <c r="C25" s="457"/>
      <c r="D25" s="747" t="s">
        <v>1315</v>
      </c>
      <c r="E25" s="748" t="s">
        <v>1316</v>
      </c>
      <c r="F25" s="749" t="s">
        <v>1296</v>
      </c>
      <c r="G25" s="749" t="s">
        <v>1292</v>
      </c>
      <c r="H25" s="750" t="s">
        <v>73</v>
      </c>
      <c r="I25" s="751">
        <v>90</v>
      </c>
      <c r="J25" s="618"/>
      <c r="K25" s="530">
        <f t="shared" si="1"/>
        <v>0</v>
      </c>
      <c r="L25" s="441"/>
    </row>
    <row r="26" spans="1:12" x14ac:dyDescent="0.25">
      <c r="A26" s="592"/>
      <c r="B26" s="746" t="s">
        <v>1321</v>
      </c>
      <c r="C26" s="457"/>
      <c r="D26" s="747" t="s">
        <v>1315</v>
      </c>
      <c r="E26" s="748" t="s">
        <v>1322</v>
      </c>
      <c r="F26" s="749" t="s">
        <v>343</v>
      </c>
      <c r="G26" s="749" t="s">
        <v>339</v>
      </c>
      <c r="H26" s="750" t="s">
        <v>73</v>
      </c>
      <c r="I26" s="751">
        <v>100</v>
      </c>
      <c r="J26" s="618"/>
      <c r="K26" s="530">
        <f t="shared" si="1"/>
        <v>0</v>
      </c>
      <c r="L26" s="524"/>
    </row>
    <row r="27" spans="1:12" x14ac:dyDescent="0.25">
      <c r="A27" s="548"/>
      <c r="B27" s="746" t="s">
        <v>1323</v>
      </c>
      <c r="C27" s="457"/>
      <c r="D27" s="747" t="s">
        <v>1315</v>
      </c>
      <c r="E27" s="748" t="s">
        <v>1322</v>
      </c>
      <c r="F27" s="749" t="s">
        <v>339</v>
      </c>
      <c r="G27" s="749" t="s">
        <v>1308</v>
      </c>
      <c r="H27" s="750" t="s">
        <v>73</v>
      </c>
      <c r="I27" s="751">
        <v>90</v>
      </c>
      <c r="J27" s="618"/>
      <c r="K27" s="530">
        <f t="shared" si="1"/>
        <v>0</v>
      </c>
      <c r="L27" s="524"/>
    </row>
    <row r="28" spans="1:12" ht="15" customHeight="1" x14ac:dyDescent="0.25">
      <c r="A28" s="592"/>
      <c r="B28" s="746" t="s">
        <v>1324</v>
      </c>
      <c r="C28" s="457"/>
      <c r="D28" s="747" t="s">
        <v>1315</v>
      </c>
      <c r="E28" s="748" t="s">
        <v>1322</v>
      </c>
      <c r="F28" s="749" t="s">
        <v>1308</v>
      </c>
      <c r="G28" s="749" t="s">
        <v>1304</v>
      </c>
      <c r="H28" s="750" t="s">
        <v>73</v>
      </c>
      <c r="I28" s="751">
        <v>90</v>
      </c>
      <c r="J28" s="618"/>
      <c r="K28" s="530">
        <f t="shared" si="1"/>
        <v>0</v>
      </c>
      <c r="L28" s="441"/>
    </row>
    <row r="29" spans="1:12" x14ac:dyDescent="0.25">
      <c r="A29" s="592"/>
      <c r="B29" s="746" t="s">
        <v>1325</v>
      </c>
      <c r="C29" s="457"/>
      <c r="D29" s="747" t="s">
        <v>1315</v>
      </c>
      <c r="E29" s="748" t="s">
        <v>1322</v>
      </c>
      <c r="F29" s="749" t="s">
        <v>1304</v>
      </c>
      <c r="G29" s="749" t="s">
        <v>1299</v>
      </c>
      <c r="H29" s="750" t="s">
        <v>73</v>
      </c>
      <c r="I29" s="751">
        <v>90</v>
      </c>
      <c r="J29" s="618"/>
      <c r="K29" s="530">
        <f t="shared" si="1"/>
        <v>0</v>
      </c>
      <c r="L29" s="524"/>
    </row>
    <row r="30" spans="1:12" x14ac:dyDescent="0.25">
      <c r="A30" s="592"/>
      <c r="B30" s="746" t="s">
        <v>1326</v>
      </c>
      <c r="C30" s="457"/>
      <c r="D30" s="747" t="s">
        <v>1315</v>
      </c>
      <c r="E30" s="748" t="s">
        <v>1322</v>
      </c>
      <c r="F30" s="749" t="s">
        <v>1299</v>
      </c>
      <c r="G30" s="749" t="s">
        <v>1293</v>
      </c>
      <c r="H30" s="750" t="s">
        <v>73</v>
      </c>
      <c r="I30" s="751">
        <v>90</v>
      </c>
      <c r="J30" s="618"/>
      <c r="K30" s="530">
        <f t="shared" si="1"/>
        <v>0</v>
      </c>
      <c r="L30" s="441"/>
    </row>
    <row r="31" spans="1:12" x14ac:dyDescent="0.25">
      <c r="A31" s="592"/>
      <c r="B31" s="746" t="s">
        <v>345</v>
      </c>
      <c r="C31" s="457"/>
      <c r="D31" s="747" t="s">
        <v>1315</v>
      </c>
      <c r="E31" s="749" t="s">
        <v>346</v>
      </c>
      <c r="F31" s="749" t="s">
        <v>343</v>
      </c>
      <c r="G31" s="749" t="s">
        <v>347</v>
      </c>
      <c r="H31" s="750" t="s">
        <v>73</v>
      </c>
      <c r="I31" s="751">
        <v>50</v>
      </c>
      <c r="J31" s="618"/>
      <c r="K31" s="530">
        <f t="shared" si="1"/>
        <v>0</v>
      </c>
      <c r="L31" s="441"/>
    </row>
    <row r="32" spans="1:12" ht="15" thickBot="1" x14ac:dyDescent="0.3">
      <c r="A32" s="763"/>
      <c r="B32" s="148" t="s">
        <v>1327</v>
      </c>
      <c r="C32" s="444"/>
      <c r="D32" s="149" t="s">
        <v>1315</v>
      </c>
      <c r="E32" s="764" t="s">
        <v>1328</v>
      </c>
      <c r="F32" s="150" t="s">
        <v>343</v>
      </c>
      <c r="G32" s="150" t="s">
        <v>1329</v>
      </c>
      <c r="H32" s="151" t="s">
        <v>73</v>
      </c>
      <c r="I32" s="152">
        <v>50</v>
      </c>
      <c r="J32" s="618"/>
      <c r="K32" s="538">
        <f t="shared" si="1"/>
        <v>0</v>
      </c>
      <c r="L32" s="441"/>
    </row>
    <row r="33" spans="1:12" ht="15.6" thickTop="1" thickBot="1" x14ac:dyDescent="0.3">
      <c r="A33" s="765"/>
      <c r="B33" s="153"/>
      <c r="C33" s="461"/>
      <c r="D33" s="154"/>
      <c r="E33" s="766"/>
      <c r="F33" s="766"/>
      <c r="G33" s="766"/>
      <c r="H33" s="767"/>
      <c r="I33" s="462"/>
      <c r="J33" s="768"/>
      <c r="K33" s="768"/>
      <c r="L33" s="421"/>
    </row>
    <row r="34" spans="1:12" ht="19.2" customHeight="1" thickTop="1" thickBot="1" x14ac:dyDescent="0.3">
      <c r="A34" s="879" t="s">
        <v>348</v>
      </c>
      <c r="B34" s="880"/>
      <c r="C34" s="880"/>
      <c r="D34" s="880"/>
      <c r="E34" s="880"/>
      <c r="F34" s="880"/>
      <c r="G34" s="880"/>
      <c r="H34" s="880"/>
      <c r="I34" s="880"/>
      <c r="J34" s="880"/>
      <c r="K34" s="880"/>
      <c r="L34" s="882"/>
    </row>
    <row r="35" spans="1:12" ht="15" thickTop="1" x14ac:dyDescent="0.25">
      <c r="A35" s="760"/>
      <c r="B35" s="142" t="s">
        <v>349</v>
      </c>
      <c r="C35" s="761"/>
      <c r="D35" s="143" t="s">
        <v>1315</v>
      </c>
      <c r="E35" s="144" t="s">
        <v>350</v>
      </c>
      <c r="F35" s="145" t="s">
        <v>343</v>
      </c>
      <c r="G35" s="145" t="s">
        <v>337</v>
      </c>
      <c r="H35" s="146" t="s">
        <v>73</v>
      </c>
      <c r="I35" s="147">
        <v>50</v>
      </c>
      <c r="J35" s="753"/>
      <c r="K35" s="753">
        <f t="shared" ref="K35:K41" si="2">I35*J35</f>
        <v>0</v>
      </c>
      <c r="L35" s="441"/>
    </row>
    <row r="36" spans="1:12" x14ac:dyDescent="0.25">
      <c r="A36" s="592"/>
      <c r="B36" s="746" t="s">
        <v>351</v>
      </c>
      <c r="C36" s="531"/>
      <c r="D36" s="161" t="s">
        <v>352</v>
      </c>
      <c r="E36" s="162" t="s">
        <v>353</v>
      </c>
      <c r="F36" s="162" t="s">
        <v>343</v>
      </c>
      <c r="G36" s="162" t="s">
        <v>347</v>
      </c>
      <c r="H36" s="159" t="s">
        <v>73</v>
      </c>
      <c r="I36" s="163">
        <v>30</v>
      </c>
      <c r="J36" s="530"/>
      <c r="K36" s="530">
        <f t="shared" si="2"/>
        <v>0</v>
      </c>
      <c r="L36" s="441"/>
    </row>
    <row r="37" spans="1:12" x14ac:dyDescent="0.25">
      <c r="A37" s="548"/>
      <c r="B37" s="746" t="s">
        <v>354</v>
      </c>
      <c r="C37" s="531"/>
      <c r="D37" s="161" t="s">
        <v>355</v>
      </c>
      <c r="E37" s="164" t="s">
        <v>356</v>
      </c>
      <c r="F37" s="162" t="s">
        <v>343</v>
      </c>
      <c r="G37" s="162" t="s">
        <v>97</v>
      </c>
      <c r="H37" s="159" t="s">
        <v>73</v>
      </c>
      <c r="I37" s="163">
        <v>15</v>
      </c>
      <c r="J37" s="530"/>
      <c r="K37" s="530">
        <f t="shared" si="2"/>
        <v>0</v>
      </c>
      <c r="L37" s="441"/>
    </row>
    <row r="38" spans="1:12" x14ac:dyDescent="0.25">
      <c r="A38" s="592"/>
      <c r="B38" s="746" t="s">
        <v>357</v>
      </c>
      <c r="C38" s="531"/>
      <c r="D38" s="161" t="s">
        <v>355</v>
      </c>
      <c r="E38" s="164" t="s">
        <v>106</v>
      </c>
      <c r="F38" s="162" t="s">
        <v>343</v>
      </c>
      <c r="G38" s="162" t="s">
        <v>358</v>
      </c>
      <c r="H38" s="159" t="s">
        <v>73</v>
      </c>
      <c r="I38" s="163">
        <v>15</v>
      </c>
      <c r="J38" s="530"/>
      <c r="K38" s="530">
        <f t="shared" si="2"/>
        <v>0</v>
      </c>
      <c r="L38" s="441"/>
    </row>
    <row r="39" spans="1:12" x14ac:dyDescent="0.25">
      <c r="A39" s="592"/>
      <c r="B39" s="746" t="s">
        <v>359</v>
      </c>
      <c r="C39" s="531"/>
      <c r="D39" s="161" t="s">
        <v>352</v>
      </c>
      <c r="E39" s="164" t="s">
        <v>360</v>
      </c>
      <c r="F39" s="162" t="s">
        <v>343</v>
      </c>
      <c r="G39" s="162" t="s">
        <v>361</v>
      </c>
      <c r="H39" s="159" t="s">
        <v>73</v>
      </c>
      <c r="I39" s="163">
        <v>30</v>
      </c>
      <c r="J39" s="530"/>
      <c r="K39" s="530">
        <f t="shared" si="2"/>
        <v>0</v>
      </c>
      <c r="L39" s="441"/>
    </row>
    <row r="40" spans="1:12" x14ac:dyDescent="0.25">
      <c r="A40" s="455"/>
      <c r="B40" s="746" t="s">
        <v>362</v>
      </c>
      <c r="C40" s="531"/>
      <c r="D40" s="161" t="s">
        <v>352</v>
      </c>
      <c r="E40" s="164" t="s">
        <v>363</v>
      </c>
      <c r="F40" s="162" t="s">
        <v>343</v>
      </c>
      <c r="G40" s="162" t="s">
        <v>364</v>
      </c>
      <c r="H40" s="159" t="s">
        <v>73</v>
      </c>
      <c r="I40" s="163">
        <v>30</v>
      </c>
      <c r="J40" s="530"/>
      <c r="K40" s="530">
        <f t="shared" si="2"/>
        <v>0</v>
      </c>
      <c r="L40" s="441"/>
    </row>
    <row r="41" spans="1:12" ht="15" thickBot="1" x14ac:dyDescent="0.3">
      <c r="A41" s="442"/>
      <c r="B41" s="148" t="s">
        <v>365</v>
      </c>
      <c r="C41" s="534"/>
      <c r="D41" s="165" t="s">
        <v>352</v>
      </c>
      <c r="E41" s="166" t="s">
        <v>366</v>
      </c>
      <c r="F41" s="150" t="s">
        <v>343</v>
      </c>
      <c r="G41" s="167" t="s">
        <v>367</v>
      </c>
      <c r="H41" s="160" t="s">
        <v>73</v>
      </c>
      <c r="I41" s="168">
        <v>30</v>
      </c>
      <c r="J41" s="538"/>
      <c r="K41" s="538">
        <f t="shared" si="2"/>
        <v>0</v>
      </c>
      <c r="L41" s="495"/>
    </row>
    <row r="42" spans="1:12" ht="16.2" customHeight="1" thickTop="1" thickBot="1" x14ac:dyDescent="0.3">
      <c r="A42" s="769"/>
      <c r="B42" s="770"/>
      <c r="C42" s="771"/>
      <c r="D42" s="770"/>
      <c r="E42" s="770"/>
      <c r="F42" s="770"/>
      <c r="G42" s="770"/>
      <c r="H42" s="772"/>
      <c r="I42" s="773"/>
      <c r="J42" s="774"/>
      <c r="K42" s="774"/>
      <c r="L42" s="775"/>
    </row>
    <row r="43" spans="1:12" ht="19.2" customHeight="1" thickTop="1" thickBot="1" x14ac:dyDescent="0.3">
      <c r="A43" s="879" t="s">
        <v>368</v>
      </c>
      <c r="B43" s="880"/>
      <c r="C43" s="880"/>
      <c r="D43" s="880"/>
      <c r="E43" s="880"/>
      <c r="F43" s="880"/>
      <c r="G43" s="880"/>
      <c r="H43" s="880"/>
      <c r="I43" s="880"/>
      <c r="J43" s="880"/>
      <c r="K43" s="880"/>
      <c r="L43" s="882"/>
    </row>
    <row r="44" spans="1:12" ht="16.2" customHeight="1" thickTop="1" x14ac:dyDescent="0.25">
      <c r="A44" s="760"/>
      <c r="B44" s="776"/>
      <c r="C44" s="777"/>
      <c r="D44" s="915" t="s">
        <v>369</v>
      </c>
      <c r="E44" s="916"/>
      <c r="F44" s="778"/>
      <c r="G44" s="778"/>
      <c r="H44" s="779" t="s">
        <v>73</v>
      </c>
      <c r="I44" s="779">
        <v>500</v>
      </c>
      <c r="J44" s="753"/>
      <c r="K44" s="753">
        <f t="shared" ref="K44:K53" si="3">I44*J44</f>
        <v>0</v>
      </c>
      <c r="L44" s="619"/>
    </row>
    <row r="45" spans="1:12" ht="16.2" customHeight="1" x14ac:dyDescent="0.25">
      <c r="A45" s="559"/>
      <c r="B45" s="560"/>
      <c r="C45" s="571"/>
      <c r="D45" s="917" t="s">
        <v>370</v>
      </c>
      <c r="E45" s="918"/>
      <c r="F45" s="515"/>
      <c r="G45" s="515"/>
      <c r="H45" s="568" t="s">
        <v>72</v>
      </c>
      <c r="I45" s="568">
        <f>I44/50</f>
        <v>10</v>
      </c>
      <c r="J45" s="530"/>
      <c r="K45" s="530">
        <f t="shared" si="3"/>
        <v>0</v>
      </c>
      <c r="L45" s="563"/>
    </row>
    <row r="46" spans="1:12" ht="16.2" customHeight="1" x14ac:dyDescent="0.25">
      <c r="A46" s="564"/>
      <c r="B46" s="565"/>
      <c r="C46" s="571"/>
      <c r="D46" s="917" t="s">
        <v>371</v>
      </c>
      <c r="E46" s="918"/>
      <c r="F46" s="567"/>
      <c r="G46" s="567"/>
      <c r="H46" s="568" t="s">
        <v>72</v>
      </c>
      <c r="I46" s="568">
        <f>I45*2</f>
        <v>20</v>
      </c>
      <c r="J46" s="530"/>
      <c r="K46" s="530">
        <f t="shared" si="3"/>
        <v>0</v>
      </c>
      <c r="L46" s="437"/>
    </row>
    <row r="47" spans="1:12" ht="16.2" customHeight="1" x14ac:dyDescent="0.25">
      <c r="A47" s="564"/>
      <c r="B47" s="566"/>
      <c r="C47" s="571"/>
      <c r="D47" s="917" t="s">
        <v>372</v>
      </c>
      <c r="E47" s="918"/>
      <c r="F47" s="567"/>
      <c r="G47" s="567"/>
      <c r="H47" s="568" t="s">
        <v>72</v>
      </c>
      <c r="I47" s="568">
        <v>60</v>
      </c>
      <c r="J47" s="530"/>
      <c r="K47" s="530">
        <f t="shared" si="3"/>
        <v>0</v>
      </c>
      <c r="L47" s="437"/>
    </row>
    <row r="48" spans="1:12" ht="16.2" customHeight="1" x14ac:dyDescent="0.25">
      <c r="A48" s="564"/>
      <c r="B48" s="566"/>
      <c r="C48" s="571"/>
      <c r="D48" s="917" t="s">
        <v>373</v>
      </c>
      <c r="E48" s="918"/>
      <c r="F48" s="569"/>
      <c r="G48" s="569"/>
      <c r="H48" s="568" t="s">
        <v>73</v>
      </c>
      <c r="I48" s="568">
        <v>200</v>
      </c>
      <c r="J48" s="530"/>
      <c r="K48" s="530">
        <f t="shared" si="3"/>
        <v>0</v>
      </c>
      <c r="L48" s="437"/>
    </row>
    <row r="49" spans="1:12" ht="16.2" customHeight="1" x14ac:dyDescent="0.25">
      <c r="A49" s="559"/>
      <c r="B49" s="560"/>
      <c r="C49" s="571"/>
      <c r="D49" s="917" t="s">
        <v>374</v>
      </c>
      <c r="E49" s="918"/>
      <c r="F49" s="515"/>
      <c r="G49" s="515"/>
      <c r="H49" s="568" t="s">
        <v>72</v>
      </c>
      <c r="I49" s="568">
        <f>I48/50</f>
        <v>4</v>
      </c>
      <c r="J49" s="530"/>
      <c r="K49" s="530">
        <f t="shared" si="3"/>
        <v>0</v>
      </c>
      <c r="L49" s="437"/>
    </row>
    <row r="50" spans="1:12" ht="16.2" customHeight="1" x14ac:dyDescent="0.25">
      <c r="A50" s="570"/>
      <c r="B50" s="566"/>
      <c r="C50" s="571"/>
      <c r="D50" s="917" t="s">
        <v>375</v>
      </c>
      <c r="E50" s="918"/>
      <c r="F50" s="567"/>
      <c r="G50" s="567"/>
      <c r="H50" s="568" t="s">
        <v>72</v>
      </c>
      <c r="I50" s="568">
        <f>I49*2</f>
        <v>8</v>
      </c>
      <c r="J50" s="530"/>
      <c r="K50" s="530">
        <f t="shared" si="3"/>
        <v>0</v>
      </c>
      <c r="L50" s="437"/>
    </row>
    <row r="51" spans="1:12" ht="16.2" customHeight="1" x14ac:dyDescent="0.25">
      <c r="A51" s="559"/>
      <c r="B51" s="560"/>
      <c r="C51" s="571"/>
      <c r="D51" s="917" t="s">
        <v>376</v>
      </c>
      <c r="E51" s="918"/>
      <c r="F51" s="515"/>
      <c r="G51" s="515"/>
      <c r="H51" s="568" t="s">
        <v>73</v>
      </c>
      <c r="I51" s="568">
        <v>1800</v>
      </c>
      <c r="J51" s="530"/>
      <c r="K51" s="530">
        <f t="shared" si="3"/>
        <v>0</v>
      </c>
      <c r="L51" s="437"/>
    </row>
    <row r="52" spans="1:12" ht="16.2" customHeight="1" x14ac:dyDescent="0.25">
      <c r="A52" s="570"/>
      <c r="B52" s="566"/>
      <c r="C52" s="571"/>
      <c r="D52" s="917" t="s">
        <v>377</v>
      </c>
      <c r="E52" s="918"/>
      <c r="F52" s="567"/>
      <c r="G52" s="567"/>
      <c r="H52" s="568" t="s">
        <v>72</v>
      </c>
      <c r="I52" s="568">
        <f>I51/50</f>
        <v>36</v>
      </c>
      <c r="J52" s="530"/>
      <c r="K52" s="530">
        <f t="shared" si="3"/>
        <v>0</v>
      </c>
      <c r="L52" s="437"/>
    </row>
    <row r="53" spans="1:12" ht="16.2" customHeight="1" thickBot="1" x14ac:dyDescent="0.3">
      <c r="A53" s="780"/>
      <c r="B53" s="781"/>
      <c r="C53" s="612"/>
      <c r="D53" s="919" t="s">
        <v>378</v>
      </c>
      <c r="E53" s="920"/>
      <c r="F53" s="782"/>
      <c r="G53" s="782"/>
      <c r="H53" s="783" t="s">
        <v>72</v>
      </c>
      <c r="I53" s="783">
        <f>I52*2</f>
        <v>72</v>
      </c>
      <c r="J53" s="784"/>
      <c r="K53" s="784">
        <f t="shared" si="3"/>
        <v>0</v>
      </c>
      <c r="L53" s="785"/>
    </row>
    <row r="54" spans="1:12" ht="16.2" customHeight="1" thickTop="1" thickBot="1" x14ac:dyDescent="0.3">
      <c r="A54" s="786"/>
      <c r="B54" s="787"/>
      <c r="C54" s="788"/>
      <c r="D54" s="789"/>
      <c r="E54" s="789"/>
      <c r="F54" s="789"/>
      <c r="G54" s="789"/>
      <c r="H54" s="779"/>
      <c r="I54" s="789"/>
      <c r="J54" s="790"/>
      <c r="K54" s="790"/>
      <c r="L54" s="430"/>
    </row>
    <row r="55" spans="1:12" ht="19.95" customHeight="1" thickTop="1" thickBot="1" x14ac:dyDescent="0.3">
      <c r="A55" s="879" t="s">
        <v>379</v>
      </c>
      <c r="B55" s="880"/>
      <c r="C55" s="880"/>
      <c r="D55" s="880"/>
      <c r="E55" s="880"/>
      <c r="F55" s="880"/>
      <c r="G55" s="880"/>
      <c r="H55" s="880"/>
      <c r="I55" s="880"/>
      <c r="J55" s="880"/>
      <c r="K55" s="880"/>
      <c r="L55" s="882"/>
    </row>
    <row r="56" spans="1:12" ht="16.2" customHeight="1" thickTop="1" x14ac:dyDescent="0.25">
      <c r="A56" s="791"/>
      <c r="B56" s="614"/>
      <c r="C56" s="777"/>
      <c r="D56" s="924" t="s">
        <v>380</v>
      </c>
      <c r="E56" s="924"/>
      <c r="F56" s="616"/>
      <c r="G56" s="615"/>
      <c r="H56" s="616" t="s">
        <v>73</v>
      </c>
      <c r="I56" s="616">
        <v>100</v>
      </c>
      <c r="J56" s="753"/>
      <c r="K56" s="753">
        <f t="shared" ref="K56:K61" si="4">I56*J56</f>
        <v>0</v>
      </c>
      <c r="L56" s="619"/>
    </row>
    <row r="57" spans="1:12" ht="16.2" customHeight="1" x14ac:dyDescent="0.25">
      <c r="A57" s="570"/>
      <c r="B57" s="566"/>
      <c r="C57" s="571"/>
      <c r="D57" s="925" t="s">
        <v>381</v>
      </c>
      <c r="E57" s="925"/>
      <c r="F57" s="567"/>
      <c r="G57" s="567"/>
      <c r="H57" s="568" t="s">
        <v>73</v>
      </c>
      <c r="I57" s="568">
        <v>250</v>
      </c>
      <c r="J57" s="530"/>
      <c r="K57" s="530">
        <f t="shared" si="4"/>
        <v>0</v>
      </c>
      <c r="L57" s="437"/>
    </row>
    <row r="58" spans="1:12" ht="16.2" customHeight="1" x14ac:dyDescent="0.25">
      <c r="A58" s="570"/>
      <c r="B58" s="566"/>
      <c r="C58" s="571"/>
      <c r="D58" s="925" t="s">
        <v>382</v>
      </c>
      <c r="E58" s="925"/>
      <c r="F58" s="567"/>
      <c r="G58" s="567"/>
      <c r="H58" s="568" t="s">
        <v>72</v>
      </c>
      <c r="I58" s="568">
        <v>15</v>
      </c>
      <c r="J58" s="530"/>
      <c r="K58" s="530">
        <f t="shared" si="4"/>
        <v>0</v>
      </c>
      <c r="L58" s="437"/>
    </row>
    <row r="59" spans="1:12" ht="16.2" customHeight="1" x14ac:dyDescent="0.25">
      <c r="A59" s="559"/>
      <c r="B59" s="560"/>
      <c r="C59" s="571"/>
      <c r="D59" s="925" t="s">
        <v>383</v>
      </c>
      <c r="E59" s="925"/>
      <c r="F59" s="515"/>
      <c r="G59" s="515"/>
      <c r="H59" s="568" t="s">
        <v>72</v>
      </c>
      <c r="I59" s="568">
        <v>15</v>
      </c>
      <c r="J59" s="530"/>
      <c r="K59" s="530">
        <f t="shared" si="4"/>
        <v>0</v>
      </c>
      <c r="L59" s="437"/>
    </row>
    <row r="60" spans="1:12" ht="16.2" customHeight="1" x14ac:dyDescent="0.25">
      <c r="A60" s="564"/>
      <c r="B60" s="566"/>
      <c r="C60" s="571"/>
      <c r="D60" s="925" t="s">
        <v>384</v>
      </c>
      <c r="E60" s="925"/>
      <c r="F60" s="567"/>
      <c r="G60" s="567"/>
      <c r="H60" s="568" t="s">
        <v>72</v>
      </c>
      <c r="I60" s="568">
        <v>15</v>
      </c>
      <c r="J60" s="530"/>
      <c r="K60" s="530">
        <f t="shared" si="4"/>
        <v>0</v>
      </c>
      <c r="L60" s="437"/>
    </row>
    <row r="61" spans="1:12" ht="16.2" customHeight="1" thickBot="1" x14ac:dyDescent="0.3">
      <c r="A61" s="792"/>
      <c r="B61" s="793"/>
      <c r="C61" s="794"/>
      <c r="D61" s="926" t="s">
        <v>385</v>
      </c>
      <c r="E61" s="926"/>
      <c r="F61" s="782"/>
      <c r="G61" s="782"/>
      <c r="H61" s="783" t="s">
        <v>73</v>
      </c>
      <c r="I61" s="783">
        <v>800</v>
      </c>
      <c r="J61" s="784"/>
      <c r="K61" s="784">
        <f t="shared" si="4"/>
        <v>0</v>
      </c>
      <c r="L61" s="785"/>
    </row>
    <row r="62" spans="1:12" ht="16.2" customHeight="1" thickTop="1" thickBot="1" x14ac:dyDescent="0.3">
      <c r="A62" s="795"/>
      <c r="B62" s="796"/>
      <c r="C62" s="797"/>
      <c r="D62" s="798"/>
      <c r="E62" s="799"/>
      <c r="F62" s="800"/>
      <c r="G62" s="800"/>
      <c r="H62" s="801"/>
      <c r="I62" s="801"/>
      <c r="J62" s="802"/>
      <c r="K62" s="802"/>
      <c r="L62" s="775"/>
    </row>
    <row r="63" spans="1:12" ht="19.95" customHeight="1" thickTop="1" thickBot="1" x14ac:dyDescent="0.3">
      <c r="A63" s="504"/>
      <c r="B63" s="505"/>
      <c r="C63" s="921" t="s">
        <v>386</v>
      </c>
      <c r="D63" s="922"/>
      <c r="E63" s="922"/>
      <c r="F63" s="922"/>
      <c r="G63" s="922"/>
      <c r="H63" s="922"/>
      <c r="I63" s="923"/>
      <c r="J63" s="803"/>
      <c r="K63" s="804">
        <f>SUM(K8:K62)</f>
        <v>0</v>
      </c>
      <c r="L63" s="805"/>
    </row>
    <row r="64" spans="1:12" ht="15.6" thickTop="1" thickBot="1" x14ac:dyDescent="0.3">
      <c r="A64" s="672"/>
      <c r="B64" s="673"/>
      <c r="C64" s="673"/>
      <c r="D64" s="674"/>
      <c r="E64" s="674"/>
      <c r="F64" s="674"/>
      <c r="G64" s="674"/>
      <c r="H64" s="806"/>
      <c r="I64" s="807"/>
      <c r="J64" s="808"/>
      <c r="K64" s="808"/>
      <c r="L64" s="677"/>
    </row>
    <row r="65" ht="15" thickTop="1" x14ac:dyDescent="0.25"/>
  </sheetData>
  <mergeCells count="25">
    <mergeCell ref="C63:I63"/>
    <mergeCell ref="D56:E56"/>
    <mergeCell ref="D57:E57"/>
    <mergeCell ref="D58:E58"/>
    <mergeCell ref="D59:E59"/>
    <mergeCell ref="D60:E60"/>
    <mergeCell ref="D61:E61"/>
    <mergeCell ref="A55:L55"/>
    <mergeCell ref="A43:L43"/>
    <mergeCell ref="D44:E44"/>
    <mergeCell ref="D45:E45"/>
    <mergeCell ref="D46:E46"/>
    <mergeCell ref="D47:E47"/>
    <mergeCell ref="D48:E48"/>
    <mergeCell ref="D49:E49"/>
    <mergeCell ref="D50:E50"/>
    <mergeCell ref="D51:E51"/>
    <mergeCell ref="D52:E52"/>
    <mergeCell ref="D53:E53"/>
    <mergeCell ref="A34:L34"/>
    <mergeCell ref="A1:L1"/>
    <mergeCell ref="A2:L2"/>
    <mergeCell ref="A3:L3"/>
    <mergeCell ref="A7:L7"/>
    <mergeCell ref="A20:L20"/>
  </mergeCells>
  <pageMargins left="0.70866141732283472" right="0.70866141732283472" top="0.78740157480314965" bottom="0.78740157480314965" header="0.31496062992125984" footer="0.31496062992125984"/>
  <pageSetup paperSize="9" scale="50" fitToHeight="0" orientation="portrait" r:id="rId1"/>
  <headerFooter>
    <oddHeader xml:space="preserve">&amp;LPAS Procesní Automatizační Systémy s.r.o.&amp;RProjektová dokumentace pro výběr zhotovitele
</oddHeader>
    <oddFooter>&amp;LVýkaz výměr&amp;RStrana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topLeftCell="B1" zoomScale="115" zoomScaleNormal="115" workbookViewId="0">
      <selection activeCell="A2" sqref="A2:E2"/>
    </sheetView>
  </sheetViews>
  <sheetFormatPr defaultColWidth="9.109375" defaultRowHeight="14.4" x14ac:dyDescent="0.3"/>
  <cols>
    <col min="1" max="1" width="9.109375" style="809"/>
    <col min="2" max="2" width="35.5546875" style="810" customWidth="1"/>
    <col min="3" max="3" width="18.33203125" style="678" customWidth="1"/>
    <col min="4" max="4" width="17.33203125" style="678" customWidth="1"/>
    <col min="5" max="5" width="21.88671875" style="811" customWidth="1"/>
    <col min="6" max="6" width="9.109375" style="678"/>
    <col min="7" max="7" width="37.6640625" style="678" customWidth="1"/>
    <col min="8" max="16384" width="9.109375" style="678"/>
  </cols>
  <sheetData>
    <row r="1" spans="1:6" ht="18" customHeight="1" x14ac:dyDescent="0.3">
      <c r="A1" s="876" t="s">
        <v>1151</v>
      </c>
      <c r="B1" s="876"/>
      <c r="C1" s="876"/>
      <c r="D1" s="876"/>
      <c r="E1" s="876"/>
      <c r="F1" s="405"/>
    </row>
    <row r="2" spans="1:6" ht="18" customHeight="1" x14ac:dyDescent="0.3">
      <c r="A2" s="877" t="s">
        <v>88</v>
      </c>
      <c r="B2" s="877"/>
      <c r="C2" s="877"/>
      <c r="D2" s="877"/>
      <c r="E2" s="877"/>
      <c r="F2" s="407"/>
    </row>
    <row r="3" spans="1:6" ht="18" x14ac:dyDescent="0.35">
      <c r="A3" s="927" t="s">
        <v>1330</v>
      </c>
      <c r="B3" s="927"/>
      <c r="C3" s="927"/>
      <c r="D3" s="927"/>
      <c r="E3" s="927"/>
    </row>
    <row r="4" spans="1:6" ht="15" thickBot="1" x14ac:dyDescent="0.35"/>
    <row r="5" spans="1:6" ht="15.6" thickTop="1" thickBot="1" x14ac:dyDescent="0.35">
      <c r="A5" s="812" t="s">
        <v>89</v>
      </c>
      <c r="B5" s="813" t="s">
        <v>82</v>
      </c>
      <c r="C5" s="814" t="s">
        <v>387</v>
      </c>
      <c r="D5" s="814" t="s">
        <v>388</v>
      </c>
      <c r="E5" s="815" t="s">
        <v>95</v>
      </c>
    </row>
    <row r="6" spans="1:6" ht="15" thickTop="1" x14ac:dyDescent="0.3">
      <c r="A6" s="816" t="s">
        <v>6</v>
      </c>
      <c r="B6" s="817" t="s">
        <v>389</v>
      </c>
      <c r="C6" s="818"/>
      <c r="D6" s="819"/>
      <c r="E6" s="706"/>
    </row>
    <row r="7" spans="1:6" x14ac:dyDescent="0.3">
      <c r="A7" s="820" t="s">
        <v>390</v>
      </c>
      <c r="B7" s="821" t="s">
        <v>1331</v>
      </c>
      <c r="C7" s="822">
        <f>[4]Přístroje!H37</f>
        <v>0</v>
      </c>
      <c r="D7" s="693"/>
      <c r="E7" s="720"/>
    </row>
    <row r="8" spans="1:6" x14ac:dyDescent="0.3">
      <c r="A8" s="820" t="s">
        <v>391</v>
      </c>
      <c r="B8" s="821" t="s">
        <v>392</v>
      </c>
      <c r="C8" s="822"/>
      <c r="D8" s="822"/>
      <c r="E8" s="720"/>
    </row>
    <row r="9" spans="1:6" x14ac:dyDescent="0.3">
      <c r="A9" s="820" t="s">
        <v>393</v>
      </c>
      <c r="B9" s="821" t="s">
        <v>394</v>
      </c>
      <c r="C9" s="822"/>
      <c r="D9" s="822"/>
      <c r="E9" s="720"/>
    </row>
    <row r="10" spans="1:6" x14ac:dyDescent="0.3">
      <c r="A10" s="823" t="s">
        <v>100</v>
      </c>
      <c r="B10" s="824" t="s">
        <v>395</v>
      </c>
      <c r="C10" s="822"/>
      <c r="D10" s="693"/>
      <c r="E10" s="720"/>
    </row>
    <row r="11" spans="1:6" x14ac:dyDescent="0.3">
      <c r="A11" s="820" t="s">
        <v>396</v>
      </c>
      <c r="B11" s="821" t="s">
        <v>397</v>
      </c>
      <c r="C11" s="822">
        <f>[4]Přístroje!H65</f>
        <v>0</v>
      </c>
      <c r="D11" s="693"/>
      <c r="E11" s="720"/>
    </row>
    <row r="12" spans="1:6" x14ac:dyDescent="0.3">
      <c r="A12" s="820" t="s">
        <v>398</v>
      </c>
      <c r="B12" s="821" t="s">
        <v>399</v>
      </c>
      <c r="C12" s="822"/>
      <c r="D12" s="822"/>
      <c r="E12" s="720"/>
    </row>
    <row r="13" spans="1:6" x14ac:dyDescent="0.3">
      <c r="A13" s="820" t="s">
        <v>400</v>
      </c>
      <c r="B13" s="821" t="s">
        <v>401</v>
      </c>
      <c r="C13" s="822"/>
      <c r="D13" s="822"/>
      <c r="E13" s="720"/>
    </row>
    <row r="14" spans="1:6" x14ac:dyDescent="0.3">
      <c r="A14" s="823" t="s">
        <v>104</v>
      </c>
      <c r="B14" s="824" t="s">
        <v>1332</v>
      </c>
      <c r="C14" s="822"/>
      <c r="D14" s="693"/>
      <c r="E14" s="720"/>
    </row>
    <row r="15" spans="1:6" x14ac:dyDescent="0.3">
      <c r="A15" s="820" t="s">
        <v>402</v>
      </c>
      <c r="B15" s="821" t="s">
        <v>397</v>
      </c>
      <c r="C15" s="822">
        <f>[4]Přístroje!H132</f>
        <v>0</v>
      </c>
      <c r="D15" s="693"/>
      <c r="E15" s="720"/>
    </row>
    <row r="16" spans="1:6" x14ac:dyDescent="0.3">
      <c r="A16" s="820" t="s">
        <v>403</v>
      </c>
      <c r="B16" s="821" t="s">
        <v>399</v>
      </c>
      <c r="C16" s="822"/>
      <c r="D16" s="822"/>
      <c r="E16" s="720"/>
    </row>
    <row r="17" spans="1:7" x14ac:dyDescent="0.3">
      <c r="A17" s="820" t="s">
        <v>404</v>
      </c>
      <c r="B17" s="821" t="s">
        <v>401</v>
      </c>
      <c r="C17" s="822"/>
      <c r="D17" s="822"/>
      <c r="E17" s="720"/>
    </row>
    <row r="18" spans="1:7" ht="14.4" customHeight="1" x14ac:dyDescent="0.3">
      <c r="A18" s="823" t="s">
        <v>111</v>
      </c>
      <c r="B18" s="824" t="s">
        <v>1333</v>
      </c>
      <c r="C18" s="822">
        <f>[4]Přístroje!H160</f>
        <v>0</v>
      </c>
      <c r="D18" s="693"/>
      <c r="E18" s="720"/>
    </row>
    <row r="19" spans="1:7" ht="14.4" customHeight="1" x14ac:dyDescent="0.3">
      <c r="A19" s="820" t="s">
        <v>405</v>
      </c>
      <c r="B19" s="821" t="s">
        <v>397</v>
      </c>
      <c r="C19" s="822"/>
      <c r="D19" s="693"/>
      <c r="E19" s="720"/>
    </row>
    <row r="20" spans="1:7" ht="14.4" customHeight="1" x14ac:dyDescent="0.3">
      <c r="A20" s="820" t="s">
        <v>406</v>
      </c>
      <c r="B20" s="821" t="s">
        <v>399</v>
      </c>
      <c r="C20" s="822"/>
      <c r="D20" s="822"/>
      <c r="E20" s="720"/>
      <c r="G20" s="825"/>
    </row>
    <row r="21" spans="1:7" ht="14.4" customHeight="1" x14ac:dyDescent="0.3">
      <c r="A21" s="820" t="s">
        <v>407</v>
      </c>
      <c r="B21" s="821" t="s">
        <v>401</v>
      </c>
      <c r="C21" s="822"/>
      <c r="D21" s="822"/>
      <c r="E21" s="720"/>
      <c r="G21" s="825"/>
    </row>
    <row r="22" spans="1:7" x14ac:dyDescent="0.3">
      <c r="A22" s="823" t="s">
        <v>185</v>
      </c>
      <c r="B22" s="824" t="s">
        <v>412</v>
      </c>
      <c r="C22" s="822"/>
      <c r="D22" s="693"/>
      <c r="E22" s="720"/>
    </row>
    <row r="23" spans="1:7" x14ac:dyDescent="0.3">
      <c r="A23" s="820" t="s">
        <v>409</v>
      </c>
      <c r="B23" s="821" t="s">
        <v>397</v>
      </c>
      <c r="C23" s="822">
        <f>[4]Přístroje!H401</f>
        <v>0</v>
      </c>
      <c r="D23" s="822"/>
      <c r="E23" s="720"/>
    </row>
    <row r="24" spans="1:7" x14ac:dyDescent="0.3">
      <c r="A24" s="820" t="s">
        <v>410</v>
      </c>
      <c r="B24" s="821" t="s">
        <v>399</v>
      </c>
      <c r="C24" s="822"/>
      <c r="D24" s="822"/>
      <c r="E24" s="720"/>
    </row>
    <row r="25" spans="1:7" x14ac:dyDescent="0.3">
      <c r="A25" s="820" t="s">
        <v>411</v>
      </c>
      <c r="B25" s="821" t="s">
        <v>401</v>
      </c>
      <c r="C25" s="822"/>
      <c r="D25" s="693"/>
      <c r="E25" s="720"/>
    </row>
    <row r="26" spans="1:7" x14ac:dyDescent="0.3">
      <c r="A26" s="823" t="s">
        <v>219</v>
      </c>
      <c r="B26" s="824" t="s">
        <v>413</v>
      </c>
      <c r="C26" s="822"/>
      <c r="D26" s="693"/>
      <c r="E26" s="720"/>
    </row>
    <row r="27" spans="1:7" x14ac:dyDescent="0.3">
      <c r="A27" s="820" t="s">
        <v>414</v>
      </c>
      <c r="B27" s="821" t="s">
        <v>415</v>
      </c>
      <c r="C27" s="822">
        <f>[4]PLC!H48</f>
        <v>0</v>
      </c>
      <c r="D27" s="693"/>
      <c r="E27" s="720"/>
    </row>
    <row r="28" spans="1:7" x14ac:dyDescent="0.3">
      <c r="A28" s="820" t="s">
        <v>416</v>
      </c>
      <c r="B28" s="821" t="s">
        <v>1334</v>
      </c>
      <c r="C28" s="693"/>
      <c r="D28" s="822"/>
      <c r="E28" s="720"/>
    </row>
    <row r="29" spans="1:7" x14ac:dyDescent="0.3">
      <c r="A29" s="826" t="s">
        <v>417</v>
      </c>
      <c r="B29" s="827" t="s">
        <v>418</v>
      </c>
      <c r="C29" s="818"/>
      <c r="D29" s="819"/>
      <c r="E29" s="706"/>
    </row>
    <row r="30" spans="1:7" x14ac:dyDescent="0.3">
      <c r="A30" s="820" t="s">
        <v>419</v>
      </c>
      <c r="B30" s="821" t="s">
        <v>420</v>
      </c>
      <c r="C30" s="822"/>
      <c r="D30" s="693"/>
      <c r="E30" s="720"/>
    </row>
    <row r="31" spans="1:7" x14ac:dyDescent="0.3">
      <c r="A31" s="820" t="s">
        <v>421</v>
      </c>
      <c r="B31" s="821" t="s">
        <v>422</v>
      </c>
      <c r="C31" s="822"/>
      <c r="D31" s="693"/>
      <c r="E31" s="720"/>
    </row>
    <row r="32" spans="1:7" x14ac:dyDescent="0.3">
      <c r="A32" s="820" t="s">
        <v>423</v>
      </c>
      <c r="B32" s="821" t="s">
        <v>424</v>
      </c>
      <c r="C32" s="822"/>
      <c r="D32" s="693"/>
      <c r="E32" s="720"/>
    </row>
    <row r="33" spans="1:5" x14ac:dyDescent="0.3">
      <c r="A33" s="820" t="s">
        <v>423</v>
      </c>
      <c r="B33" s="821" t="s">
        <v>425</v>
      </c>
      <c r="C33" s="822"/>
      <c r="D33" s="693"/>
      <c r="E33" s="720"/>
    </row>
    <row r="34" spans="1:5" x14ac:dyDescent="0.3">
      <c r="A34" s="828" t="s">
        <v>421</v>
      </c>
      <c r="B34" s="829" t="s">
        <v>426</v>
      </c>
      <c r="C34" s="830"/>
      <c r="D34" s="693"/>
      <c r="E34" s="720" t="s">
        <v>427</v>
      </c>
    </row>
    <row r="35" spans="1:5" x14ac:dyDescent="0.3">
      <c r="A35" s="823" t="s">
        <v>271</v>
      </c>
      <c r="B35" s="824" t="s">
        <v>1335</v>
      </c>
      <c r="C35" s="822"/>
      <c r="D35" s="693"/>
      <c r="E35" s="720"/>
    </row>
    <row r="36" spans="1:5" x14ac:dyDescent="0.3">
      <c r="A36" s="820" t="s">
        <v>428</v>
      </c>
      <c r="B36" s="821" t="s">
        <v>415</v>
      </c>
      <c r="C36" s="822">
        <f>[4]Kabely!K63</f>
        <v>0</v>
      </c>
      <c r="D36" s="693"/>
      <c r="E36" s="720"/>
    </row>
    <row r="37" spans="1:5" x14ac:dyDescent="0.3">
      <c r="A37" s="820" t="s">
        <v>429</v>
      </c>
      <c r="B37" s="821" t="s">
        <v>430</v>
      </c>
      <c r="C37" s="822"/>
      <c r="D37" s="822"/>
      <c r="E37" s="720"/>
    </row>
    <row r="38" spans="1:5" x14ac:dyDescent="0.3">
      <c r="A38" s="820" t="s">
        <v>431</v>
      </c>
      <c r="B38" s="821" t="s">
        <v>432</v>
      </c>
      <c r="C38" s="822"/>
      <c r="D38" s="822"/>
      <c r="E38" s="720"/>
    </row>
    <row r="39" spans="1:5" x14ac:dyDescent="0.3">
      <c r="A39" s="820" t="s">
        <v>433</v>
      </c>
      <c r="B39" s="821" t="s">
        <v>434</v>
      </c>
      <c r="C39" s="822"/>
      <c r="D39" s="822"/>
      <c r="E39" s="720"/>
    </row>
    <row r="40" spans="1:5" x14ac:dyDescent="0.3">
      <c r="A40" s="823" t="s">
        <v>274</v>
      </c>
      <c r="B40" s="831" t="s">
        <v>435</v>
      </c>
      <c r="C40" s="822">
        <v>0</v>
      </c>
      <c r="D40" s="693"/>
      <c r="E40" s="720"/>
    </row>
    <row r="41" spans="1:5" x14ac:dyDescent="0.3">
      <c r="A41" s="823" t="s">
        <v>277</v>
      </c>
      <c r="B41" s="831" t="s">
        <v>436</v>
      </c>
      <c r="C41" s="822">
        <v>0</v>
      </c>
      <c r="D41" s="693"/>
      <c r="E41" s="720"/>
    </row>
    <row r="42" spans="1:5" x14ac:dyDescent="0.3">
      <c r="A42" s="823" t="s">
        <v>281</v>
      </c>
      <c r="B42" s="831" t="s">
        <v>437</v>
      </c>
      <c r="C42" s="822">
        <v>0</v>
      </c>
      <c r="D42" s="693"/>
      <c r="E42" s="720"/>
    </row>
    <row r="43" spans="1:5" x14ac:dyDescent="0.3">
      <c r="A43" s="823" t="s">
        <v>284</v>
      </c>
      <c r="B43" s="831" t="s">
        <v>438</v>
      </c>
      <c r="C43" s="822">
        <v>0</v>
      </c>
      <c r="D43" s="693"/>
      <c r="E43" s="720"/>
    </row>
    <row r="44" spans="1:5" x14ac:dyDescent="0.3">
      <c r="A44" s="823" t="s">
        <v>288</v>
      </c>
      <c r="B44" s="831" t="s">
        <v>83</v>
      </c>
      <c r="C44" s="822">
        <v>0</v>
      </c>
      <c r="D44" s="693"/>
      <c r="E44" s="720"/>
    </row>
    <row r="45" spans="1:5" x14ac:dyDescent="0.3">
      <c r="A45" s="823" t="s">
        <v>291</v>
      </c>
      <c r="B45" s="831" t="s">
        <v>439</v>
      </c>
      <c r="C45" s="822">
        <v>0</v>
      </c>
      <c r="D45" s="693"/>
      <c r="E45" s="720"/>
    </row>
    <row r="46" spans="1:5" x14ac:dyDescent="0.3">
      <c r="A46" s="823" t="s">
        <v>296</v>
      </c>
      <c r="B46" s="831" t="s">
        <v>440</v>
      </c>
      <c r="C46" s="822">
        <v>0</v>
      </c>
      <c r="D46" s="693"/>
      <c r="E46" s="720"/>
    </row>
    <row r="47" spans="1:5" x14ac:dyDescent="0.3">
      <c r="A47" s="823" t="s">
        <v>299</v>
      </c>
      <c r="B47" s="831" t="s">
        <v>441</v>
      </c>
      <c r="C47" s="832">
        <v>0</v>
      </c>
      <c r="D47" s="693"/>
      <c r="E47" s="720"/>
    </row>
    <row r="48" spans="1:5" ht="15" thickBot="1" x14ac:dyDescent="0.35">
      <c r="A48" s="833"/>
      <c r="B48" s="834"/>
      <c r="C48" s="835"/>
      <c r="D48" s="835"/>
      <c r="E48" s="836"/>
    </row>
    <row r="49" spans="1:5" ht="16.8" thickTop="1" thickBot="1" x14ac:dyDescent="0.35">
      <c r="A49" s="837"/>
      <c r="B49" s="838" t="s">
        <v>442</v>
      </c>
      <c r="C49" s="839">
        <f>SUM(C6:C48)</f>
        <v>0</v>
      </c>
      <c r="D49" s="839">
        <f>SUM(D6:D48)</f>
        <v>0</v>
      </c>
      <c r="E49" s="840"/>
    </row>
    <row r="50" spans="1:5" ht="15.6" thickTop="1" thickBot="1" x14ac:dyDescent="0.35">
      <c r="A50" s="841"/>
      <c r="B50" s="842"/>
      <c r="C50" s="843"/>
      <c r="D50" s="843"/>
      <c r="E50" s="844"/>
    </row>
    <row r="51" spans="1:5" ht="15" thickTop="1" x14ac:dyDescent="0.3">
      <c r="C51" s="845"/>
    </row>
  </sheetData>
  <mergeCells count="3">
    <mergeCell ref="A1:E1"/>
    <mergeCell ref="A2:E2"/>
    <mergeCell ref="A3:E3"/>
  </mergeCells>
  <pageMargins left="0.70866141732283472" right="0.70866141732283472" top="0.78740157480314965" bottom="0.78740157480314965" header="0.31496062992125984" footer="0.31496062992125984"/>
  <pageSetup paperSize="9" scale="85" fitToHeight="0" orientation="portrait" r:id="rId1"/>
  <headerFooter>
    <oddHeader>&amp;LPAS procesní Automatizační Systémy s.r.o.&amp;RProjektová dokumentace pro výběr zhotovitele</oddHeader>
    <oddFooter>&amp;LVýkaz výměr - přehled&amp;RStrana &amp;P/&amp;N</oddFooter>
  </headerFooter>
  <rowBreaks count="1" manualBreakCount="1">
    <brk id="21"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93"/>
  <sheetViews>
    <sheetView showGridLines="0" workbookViewId="0">
      <selection activeCell="F2" sqref="F2"/>
    </sheetView>
  </sheetViews>
  <sheetFormatPr defaultColWidth="9.109375" defaultRowHeight="10.199999999999999" x14ac:dyDescent="0.2"/>
  <cols>
    <col min="1" max="1" width="7.109375" style="170" customWidth="1"/>
    <col min="2" max="2" width="1" style="170" customWidth="1"/>
    <col min="3" max="3" width="3.5546875" style="170" customWidth="1"/>
    <col min="4" max="4" width="3.6640625" style="170" customWidth="1"/>
    <col min="5" max="5" width="14.6640625" style="170" customWidth="1"/>
    <col min="6" max="6" width="86.44140625" style="170" customWidth="1"/>
    <col min="7" max="7" width="6.44140625" style="170" customWidth="1"/>
    <col min="8" max="8" width="9.88671875" style="170" customWidth="1"/>
    <col min="9" max="11" width="17.33203125" style="170" customWidth="1"/>
    <col min="12" max="12" width="8" style="170" customWidth="1"/>
    <col min="13" max="13" width="9.33203125" style="170" hidden="1" customWidth="1"/>
    <col min="14" max="14" width="9.109375" style="170"/>
    <col min="15" max="20" width="12.109375" style="170" hidden="1" customWidth="1"/>
    <col min="21" max="21" width="14" style="170" hidden="1" customWidth="1"/>
    <col min="22" max="22" width="10.5546875" style="170" customWidth="1"/>
    <col min="23" max="23" width="14" style="170" customWidth="1"/>
    <col min="24" max="24" width="10.5546875" style="170" customWidth="1"/>
    <col min="25" max="25" width="12.88671875" style="170" customWidth="1"/>
    <col min="26" max="26" width="9.44140625" style="170" customWidth="1"/>
    <col min="27" max="27" width="12.88671875" style="170" customWidth="1"/>
    <col min="28" max="28" width="14" style="170" customWidth="1"/>
    <col min="29" max="29" width="9.44140625" style="170" customWidth="1"/>
    <col min="30" max="30" width="12.88671875" style="170" customWidth="1"/>
    <col min="31" max="31" width="14" style="170" customWidth="1"/>
    <col min="32" max="16384" width="9.109375" style="170"/>
  </cols>
  <sheetData>
    <row r="1" spans="1:46" x14ac:dyDescent="0.2">
      <c r="A1" s="169"/>
    </row>
    <row r="2" spans="1:46" ht="36.9" customHeight="1" x14ac:dyDescent="0.2">
      <c r="L2" s="931" t="s">
        <v>446</v>
      </c>
      <c r="M2" s="870"/>
      <c r="N2" s="870"/>
      <c r="O2" s="870"/>
      <c r="P2" s="870"/>
      <c r="Q2" s="870"/>
      <c r="R2" s="870"/>
      <c r="S2" s="870"/>
      <c r="T2" s="870"/>
      <c r="U2" s="870"/>
      <c r="V2" s="870"/>
      <c r="AT2" s="171" t="s">
        <v>1113</v>
      </c>
    </row>
    <row r="3" spans="1:46" ht="6.9" customHeight="1" x14ac:dyDescent="0.2">
      <c r="B3" s="172"/>
      <c r="C3" s="173"/>
      <c r="D3" s="173"/>
      <c r="E3" s="173"/>
      <c r="F3" s="173"/>
      <c r="G3" s="173"/>
      <c r="H3" s="173"/>
      <c r="I3" s="173"/>
      <c r="J3" s="173"/>
      <c r="K3" s="173"/>
      <c r="L3" s="174"/>
      <c r="AT3" s="171" t="s">
        <v>448</v>
      </c>
    </row>
    <row r="4" spans="1:46" ht="24.9" customHeight="1" x14ac:dyDescent="0.2">
      <c r="B4" s="174"/>
      <c r="D4" s="321" t="s">
        <v>449</v>
      </c>
      <c r="L4" s="174"/>
      <c r="M4" s="322" t="s">
        <v>450</v>
      </c>
      <c r="AT4" s="171" t="s">
        <v>451</v>
      </c>
    </row>
    <row r="5" spans="1:46" ht="6.9" customHeight="1" x14ac:dyDescent="0.2">
      <c r="B5" s="174"/>
      <c r="L5" s="174"/>
    </row>
    <row r="6" spans="1:46" ht="12" customHeight="1" x14ac:dyDescent="0.2">
      <c r="B6" s="174"/>
      <c r="D6" s="323" t="s">
        <v>61</v>
      </c>
      <c r="L6" s="174"/>
    </row>
    <row r="7" spans="1:46" ht="16.5" customHeight="1" x14ac:dyDescent="0.2">
      <c r="B7" s="174"/>
      <c r="E7" s="929" t="str">
        <f>'[3]Rekapitulace stavby'!K6</f>
        <v>Mlžná stěna na DEPU I Vršanská uhelná a.s.</v>
      </c>
      <c r="F7" s="930"/>
      <c r="G7" s="930"/>
      <c r="H7" s="930"/>
      <c r="L7" s="174"/>
    </row>
    <row r="8" spans="1:46" s="181" customFormat="1" ht="12" customHeight="1" x14ac:dyDescent="0.25">
      <c r="A8" s="178"/>
      <c r="B8" s="179"/>
      <c r="C8" s="178"/>
      <c r="D8" s="323"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5">
      <c r="A9" s="178"/>
      <c r="B9" s="179"/>
      <c r="C9" s="178"/>
      <c r="D9" s="178"/>
      <c r="E9" s="928" t="s">
        <v>1114</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5">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5">
      <c r="A11" s="178"/>
      <c r="B11" s="179"/>
      <c r="C11" s="178"/>
      <c r="D11" s="323" t="s">
        <v>452</v>
      </c>
      <c r="E11" s="178"/>
      <c r="F11" s="324" t="s">
        <v>453</v>
      </c>
      <c r="G11" s="178"/>
      <c r="H11" s="178"/>
      <c r="I11" s="323" t="s">
        <v>454</v>
      </c>
      <c r="J11" s="324" t="s">
        <v>453</v>
      </c>
      <c r="K11" s="178"/>
      <c r="L11" s="180"/>
      <c r="S11" s="178"/>
      <c r="T11" s="178"/>
      <c r="U11" s="178"/>
      <c r="V11" s="178"/>
      <c r="W11" s="178"/>
      <c r="X11" s="178"/>
      <c r="Y11" s="178"/>
      <c r="Z11" s="178"/>
      <c r="AA11" s="178"/>
      <c r="AB11" s="178"/>
      <c r="AC11" s="178"/>
      <c r="AD11" s="178"/>
      <c r="AE11" s="178"/>
    </row>
    <row r="12" spans="1:46" s="181" customFormat="1" ht="12" customHeight="1" x14ac:dyDescent="0.25">
      <c r="A12" s="178"/>
      <c r="B12" s="179"/>
      <c r="C12" s="178"/>
      <c r="D12" s="323" t="s">
        <v>455</v>
      </c>
      <c r="E12" s="178"/>
      <c r="F12" s="324" t="s">
        <v>950</v>
      </c>
      <c r="G12" s="178"/>
      <c r="H12" s="178"/>
      <c r="I12" s="323" t="s">
        <v>63</v>
      </c>
      <c r="J12" s="325"/>
      <c r="K12" s="178"/>
      <c r="L12" s="180"/>
      <c r="S12" s="178"/>
      <c r="T12" s="178"/>
      <c r="U12" s="178"/>
      <c r="V12" s="178"/>
      <c r="W12" s="178"/>
      <c r="X12" s="178"/>
      <c r="Y12" s="178"/>
      <c r="Z12" s="178"/>
      <c r="AA12" s="178"/>
      <c r="AB12" s="178"/>
      <c r="AC12" s="178"/>
      <c r="AD12" s="178"/>
      <c r="AE12" s="178"/>
    </row>
    <row r="13" spans="1:46" s="181" customFormat="1" ht="10.95" customHeight="1" x14ac:dyDescent="0.25">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5">
      <c r="A14" s="178"/>
      <c r="B14" s="179"/>
      <c r="C14" s="178"/>
      <c r="D14" s="323" t="s">
        <v>456</v>
      </c>
      <c r="E14" s="178"/>
      <c r="F14" s="178"/>
      <c r="G14" s="178"/>
      <c r="H14" s="178"/>
      <c r="I14" s="323" t="s">
        <v>457</v>
      </c>
      <c r="J14" s="324" t="str">
        <f>IF('[3]Rekapitulace stavby'!AN10="","",'[3]Rekapitulace stavby'!AN10)</f>
        <v/>
      </c>
      <c r="K14" s="178"/>
      <c r="L14" s="180"/>
      <c r="S14" s="178"/>
      <c r="T14" s="178"/>
      <c r="U14" s="178"/>
      <c r="V14" s="178"/>
      <c r="W14" s="178"/>
      <c r="X14" s="178"/>
      <c r="Y14" s="178"/>
      <c r="Z14" s="178"/>
      <c r="AA14" s="178"/>
      <c r="AB14" s="178"/>
      <c r="AC14" s="178"/>
      <c r="AD14" s="178"/>
      <c r="AE14" s="178"/>
    </row>
    <row r="15" spans="1:46" s="181" customFormat="1" ht="18" customHeight="1" x14ac:dyDescent="0.25">
      <c r="A15" s="178"/>
      <c r="B15" s="179"/>
      <c r="C15" s="178"/>
      <c r="D15" s="178"/>
      <c r="E15" s="324" t="str">
        <f>IF('[3]Rekapitulace stavby'!E11="","",'[3]Rekapitulace stavby'!E11)</f>
        <v xml:space="preserve"> Vršanská uhelná a.s.</v>
      </c>
      <c r="F15" s="178"/>
      <c r="G15" s="178"/>
      <c r="H15" s="178"/>
      <c r="I15" s="323" t="s">
        <v>459</v>
      </c>
      <c r="J15" s="324" t="str">
        <f>IF('[3]Rekapitulace stavby'!AN11="","",'[3]Rekapitulace stavby'!AN11)</f>
        <v/>
      </c>
      <c r="K15" s="178"/>
      <c r="L15" s="180"/>
      <c r="S15" s="178"/>
      <c r="T15" s="178"/>
      <c r="U15" s="178"/>
      <c r="V15" s="178"/>
      <c r="W15" s="178"/>
      <c r="X15" s="178"/>
      <c r="Y15" s="178"/>
      <c r="Z15" s="178"/>
      <c r="AA15" s="178"/>
      <c r="AB15" s="178"/>
      <c r="AC15" s="178"/>
      <c r="AD15" s="178"/>
      <c r="AE15" s="178"/>
    </row>
    <row r="16" spans="1:46" s="181" customFormat="1" ht="6.9" customHeight="1" x14ac:dyDescent="0.25">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5">
      <c r="A17" s="178"/>
      <c r="B17" s="179"/>
      <c r="C17" s="178"/>
      <c r="D17" s="323" t="s">
        <v>460</v>
      </c>
      <c r="E17" s="178"/>
      <c r="F17" s="178"/>
      <c r="G17" s="178"/>
      <c r="H17" s="178"/>
      <c r="I17" s="323" t="s">
        <v>457</v>
      </c>
      <c r="J17" s="324"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5">
      <c r="A18" s="178"/>
      <c r="B18" s="179"/>
      <c r="C18" s="178"/>
      <c r="D18" s="178"/>
      <c r="E18" s="932" t="str">
        <f>'[3]Rekapitulace stavby'!E14</f>
        <v xml:space="preserve"> </v>
      </c>
      <c r="F18" s="932"/>
      <c r="G18" s="932"/>
      <c r="H18" s="932"/>
      <c r="I18" s="323" t="s">
        <v>459</v>
      </c>
      <c r="J18" s="324" t="str">
        <f>'[3]Rekapitulace stavby'!AN14</f>
        <v/>
      </c>
      <c r="K18" s="178"/>
      <c r="L18" s="180"/>
      <c r="S18" s="178"/>
      <c r="T18" s="178"/>
      <c r="U18" s="178"/>
      <c r="V18" s="178"/>
      <c r="W18" s="178"/>
      <c r="X18" s="178"/>
      <c r="Y18" s="178"/>
      <c r="Z18" s="178"/>
      <c r="AA18" s="178"/>
      <c r="AB18" s="178"/>
      <c r="AC18" s="178"/>
      <c r="AD18" s="178"/>
      <c r="AE18" s="178"/>
    </row>
    <row r="19" spans="1:31" s="181" customFormat="1" ht="6.9" customHeight="1" x14ac:dyDescent="0.25">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5">
      <c r="A20" s="178"/>
      <c r="B20" s="179"/>
      <c r="C20" s="178"/>
      <c r="D20" s="323" t="s">
        <v>69</v>
      </c>
      <c r="E20" s="178"/>
      <c r="F20" s="178"/>
      <c r="G20" s="178"/>
      <c r="H20" s="178"/>
      <c r="I20" s="323" t="s">
        <v>457</v>
      </c>
      <c r="J20" s="324" t="str">
        <f>IF('[3]Rekapitulace stavby'!AN16="","",'[3]Rekapitulace stavby'!AN16)</f>
        <v/>
      </c>
      <c r="K20" s="178"/>
      <c r="L20" s="180"/>
      <c r="S20" s="178"/>
      <c r="T20" s="178"/>
      <c r="U20" s="178"/>
      <c r="V20" s="178"/>
      <c r="W20" s="178"/>
      <c r="X20" s="178"/>
      <c r="Y20" s="178"/>
      <c r="Z20" s="178"/>
      <c r="AA20" s="178"/>
      <c r="AB20" s="178"/>
      <c r="AC20" s="178"/>
      <c r="AD20" s="178"/>
      <c r="AE20" s="178"/>
    </row>
    <row r="21" spans="1:31" s="181" customFormat="1" ht="18" customHeight="1" x14ac:dyDescent="0.25">
      <c r="A21" s="178"/>
      <c r="B21" s="179"/>
      <c r="C21" s="178"/>
      <c r="D21" s="178"/>
      <c r="E21" s="324" t="str">
        <f>IF('[3]Rekapitulace stavby'!E17="","",'[3]Rekapitulace stavby'!E17)</f>
        <v>MultiTechnik Divize II s.r.o. Chomutov</v>
      </c>
      <c r="F21" s="178"/>
      <c r="G21" s="178"/>
      <c r="H21" s="178"/>
      <c r="I21" s="323" t="s">
        <v>459</v>
      </c>
      <c r="J21" s="324" t="str">
        <f>IF('[3]Rekapitulace stavby'!AN17="","",'[3]Rekapitulace stavby'!AN17)</f>
        <v/>
      </c>
      <c r="K21" s="178"/>
      <c r="L21" s="180"/>
      <c r="S21" s="178"/>
      <c r="T21" s="178"/>
      <c r="U21" s="178"/>
      <c r="V21" s="178"/>
      <c r="W21" s="178"/>
      <c r="X21" s="178"/>
      <c r="Y21" s="178"/>
      <c r="Z21" s="178"/>
      <c r="AA21" s="178"/>
      <c r="AB21" s="178"/>
      <c r="AC21" s="178"/>
      <c r="AD21" s="178"/>
      <c r="AE21" s="178"/>
    </row>
    <row r="22" spans="1:31" s="181" customFormat="1" ht="6.9" customHeight="1" x14ac:dyDescent="0.25">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5">
      <c r="A23" s="178"/>
      <c r="B23" s="179"/>
      <c r="C23" s="178"/>
      <c r="D23" s="323" t="s">
        <v>462</v>
      </c>
      <c r="E23" s="178"/>
      <c r="F23" s="178"/>
      <c r="G23" s="178"/>
      <c r="H23" s="178"/>
      <c r="I23" s="323" t="s">
        <v>457</v>
      </c>
      <c r="J23" s="324" t="s">
        <v>453</v>
      </c>
      <c r="K23" s="178"/>
      <c r="L23" s="180"/>
      <c r="S23" s="178"/>
      <c r="T23" s="178"/>
      <c r="U23" s="178"/>
      <c r="V23" s="178"/>
      <c r="W23" s="178"/>
      <c r="X23" s="178"/>
      <c r="Y23" s="178"/>
      <c r="Z23" s="178"/>
      <c r="AA23" s="178"/>
      <c r="AB23" s="178"/>
      <c r="AC23" s="178"/>
      <c r="AD23" s="178"/>
      <c r="AE23" s="178"/>
    </row>
    <row r="24" spans="1:31" s="181" customFormat="1" ht="18" customHeight="1" x14ac:dyDescent="0.25">
      <c r="A24" s="178"/>
      <c r="B24" s="179"/>
      <c r="C24" s="178"/>
      <c r="D24" s="178"/>
      <c r="E24" s="324" t="s">
        <v>951</v>
      </c>
      <c r="F24" s="178"/>
      <c r="G24" s="178"/>
      <c r="H24" s="178"/>
      <c r="I24" s="323" t="s">
        <v>459</v>
      </c>
      <c r="J24" s="324" t="s">
        <v>453</v>
      </c>
      <c r="K24" s="178"/>
      <c r="L24" s="180"/>
      <c r="S24" s="178"/>
      <c r="T24" s="178"/>
      <c r="U24" s="178"/>
      <c r="V24" s="178"/>
      <c r="W24" s="178"/>
      <c r="X24" s="178"/>
      <c r="Y24" s="178"/>
      <c r="Z24" s="178"/>
      <c r="AA24" s="178"/>
      <c r="AB24" s="178"/>
      <c r="AC24" s="178"/>
      <c r="AD24" s="178"/>
      <c r="AE24" s="178"/>
    </row>
    <row r="25" spans="1:31" s="181" customFormat="1" ht="6.9" customHeight="1" x14ac:dyDescent="0.25">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5">
      <c r="A26" s="178"/>
      <c r="B26" s="179"/>
      <c r="C26" s="178"/>
      <c r="D26" s="323"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5">
      <c r="A27" s="184"/>
      <c r="B27" s="185"/>
      <c r="C27" s="184"/>
      <c r="D27" s="184"/>
      <c r="E27" s="933" t="s">
        <v>453</v>
      </c>
      <c r="F27" s="933"/>
      <c r="G27" s="933"/>
      <c r="H27" s="933"/>
      <c r="I27" s="184"/>
      <c r="J27" s="184"/>
      <c r="K27" s="184"/>
      <c r="L27" s="186"/>
      <c r="S27" s="184"/>
      <c r="T27" s="184"/>
      <c r="U27" s="184"/>
      <c r="V27" s="184"/>
      <c r="W27" s="184"/>
      <c r="X27" s="184"/>
      <c r="Y27" s="184"/>
      <c r="Z27" s="184"/>
      <c r="AA27" s="184"/>
      <c r="AB27" s="184"/>
      <c r="AC27" s="184"/>
      <c r="AD27" s="184"/>
      <c r="AE27" s="184"/>
    </row>
    <row r="28" spans="1:31" s="181" customFormat="1" ht="6.9" customHeight="1" x14ac:dyDescent="0.25">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 customHeight="1" x14ac:dyDescent="0.25">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5">
      <c r="A30" s="178"/>
      <c r="B30" s="179"/>
      <c r="C30" s="178"/>
      <c r="D30" s="326" t="s">
        <v>467</v>
      </c>
      <c r="E30" s="178"/>
      <c r="F30" s="178"/>
      <c r="G30" s="178"/>
      <c r="H30" s="178"/>
      <c r="I30" s="178"/>
      <c r="J30" s="327">
        <f>ROUND(J83, 2)</f>
        <v>0</v>
      </c>
      <c r="K30" s="178"/>
      <c r="L30" s="180"/>
      <c r="S30" s="178"/>
      <c r="T30" s="178"/>
      <c r="U30" s="178"/>
      <c r="V30" s="178"/>
      <c r="W30" s="178"/>
      <c r="X30" s="178"/>
      <c r="Y30" s="178"/>
      <c r="Z30" s="178"/>
      <c r="AA30" s="178"/>
      <c r="AB30" s="178"/>
      <c r="AC30" s="178"/>
      <c r="AD30" s="178"/>
      <c r="AE30" s="178"/>
    </row>
    <row r="31" spans="1:31" s="181" customFormat="1" ht="6.9" customHeight="1" x14ac:dyDescent="0.25">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 customHeight="1" x14ac:dyDescent="0.25">
      <c r="A32" s="178"/>
      <c r="B32" s="179"/>
      <c r="C32" s="178"/>
      <c r="D32" s="178"/>
      <c r="E32" s="178"/>
      <c r="F32" s="328" t="s">
        <v>468</v>
      </c>
      <c r="G32" s="178"/>
      <c r="H32" s="178"/>
      <c r="I32" s="328" t="s">
        <v>469</v>
      </c>
      <c r="J32" s="328" t="s">
        <v>470</v>
      </c>
      <c r="K32" s="178"/>
      <c r="L32" s="180"/>
      <c r="S32" s="178"/>
      <c r="T32" s="178"/>
      <c r="U32" s="178"/>
      <c r="V32" s="178"/>
      <c r="W32" s="178"/>
      <c r="X32" s="178"/>
      <c r="Y32" s="178"/>
      <c r="Z32" s="178"/>
      <c r="AA32" s="178"/>
      <c r="AB32" s="178"/>
      <c r="AC32" s="178"/>
      <c r="AD32" s="178"/>
      <c r="AE32" s="178"/>
    </row>
    <row r="33" spans="1:31" s="181" customFormat="1" ht="14.4" customHeight="1" x14ac:dyDescent="0.25">
      <c r="A33" s="178"/>
      <c r="B33" s="179"/>
      <c r="C33" s="178"/>
      <c r="D33" s="329" t="s">
        <v>54</v>
      </c>
      <c r="E33" s="323" t="s">
        <v>471</v>
      </c>
      <c r="F33" s="330">
        <f>ROUND((SUM(BE83:BE92)),  2)</f>
        <v>0</v>
      </c>
      <c r="G33" s="178"/>
      <c r="H33" s="178"/>
      <c r="I33" s="331">
        <v>0.21</v>
      </c>
      <c r="J33" s="330">
        <f>ROUND(((SUM(BE83:BE92))*I33),  2)</f>
        <v>0</v>
      </c>
      <c r="K33" s="178"/>
      <c r="L33" s="180"/>
      <c r="S33" s="178"/>
      <c r="T33" s="178"/>
      <c r="U33" s="178"/>
      <c r="V33" s="178"/>
      <c r="W33" s="178"/>
      <c r="X33" s="178"/>
      <c r="Y33" s="178"/>
      <c r="Z33" s="178"/>
      <c r="AA33" s="178"/>
      <c r="AB33" s="178"/>
      <c r="AC33" s="178"/>
      <c r="AD33" s="178"/>
      <c r="AE33" s="178"/>
    </row>
    <row r="34" spans="1:31" s="181" customFormat="1" ht="14.4" customHeight="1" x14ac:dyDescent="0.25">
      <c r="A34" s="178"/>
      <c r="B34" s="179"/>
      <c r="C34" s="178"/>
      <c r="D34" s="178"/>
      <c r="E34" s="323" t="s">
        <v>472</v>
      </c>
      <c r="F34" s="330">
        <f>ROUND((SUM(BF83:BF92)),  2)</f>
        <v>0</v>
      </c>
      <c r="G34" s="178"/>
      <c r="H34" s="178"/>
      <c r="I34" s="331">
        <v>0.15</v>
      </c>
      <c r="J34" s="330">
        <f>ROUND(((SUM(BF83:BF92))*I34),  2)</f>
        <v>0</v>
      </c>
      <c r="K34" s="178"/>
      <c r="L34" s="180"/>
      <c r="S34" s="178"/>
      <c r="T34" s="178"/>
      <c r="U34" s="178"/>
      <c r="V34" s="178"/>
      <c r="W34" s="178"/>
      <c r="X34" s="178"/>
      <c r="Y34" s="178"/>
      <c r="Z34" s="178"/>
      <c r="AA34" s="178"/>
      <c r="AB34" s="178"/>
      <c r="AC34" s="178"/>
      <c r="AD34" s="178"/>
      <c r="AE34" s="178"/>
    </row>
    <row r="35" spans="1:31" s="181" customFormat="1" ht="14.4" hidden="1" customHeight="1" x14ac:dyDescent="0.25">
      <c r="A35" s="178"/>
      <c r="B35" s="179"/>
      <c r="C35" s="178"/>
      <c r="D35" s="178"/>
      <c r="E35" s="323" t="s">
        <v>473</v>
      </c>
      <c r="F35" s="330">
        <f>ROUND((SUM(BG83:BG92)),  2)</f>
        <v>0</v>
      </c>
      <c r="G35" s="178"/>
      <c r="H35" s="178"/>
      <c r="I35" s="331">
        <v>0.21</v>
      </c>
      <c r="J35" s="330">
        <f>0</f>
        <v>0</v>
      </c>
      <c r="K35" s="178"/>
      <c r="L35" s="180"/>
      <c r="S35" s="178"/>
      <c r="T35" s="178"/>
      <c r="U35" s="178"/>
      <c r="V35" s="178"/>
      <c r="W35" s="178"/>
      <c r="X35" s="178"/>
      <c r="Y35" s="178"/>
      <c r="Z35" s="178"/>
      <c r="AA35" s="178"/>
      <c r="AB35" s="178"/>
      <c r="AC35" s="178"/>
      <c r="AD35" s="178"/>
      <c r="AE35" s="178"/>
    </row>
    <row r="36" spans="1:31" s="181" customFormat="1" ht="14.4" hidden="1" customHeight="1" x14ac:dyDescent="0.25">
      <c r="A36" s="178"/>
      <c r="B36" s="179"/>
      <c r="C36" s="178"/>
      <c r="D36" s="178"/>
      <c r="E36" s="323" t="s">
        <v>474</v>
      </c>
      <c r="F36" s="330">
        <f>ROUND((SUM(BH83:BH92)),  2)</f>
        <v>0</v>
      </c>
      <c r="G36" s="178"/>
      <c r="H36" s="178"/>
      <c r="I36" s="331">
        <v>0.15</v>
      </c>
      <c r="J36" s="330">
        <f>0</f>
        <v>0</v>
      </c>
      <c r="K36" s="178"/>
      <c r="L36" s="180"/>
      <c r="S36" s="178"/>
      <c r="T36" s="178"/>
      <c r="U36" s="178"/>
      <c r="V36" s="178"/>
      <c r="W36" s="178"/>
      <c r="X36" s="178"/>
      <c r="Y36" s="178"/>
      <c r="Z36" s="178"/>
      <c r="AA36" s="178"/>
      <c r="AB36" s="178"/>
      <c r="AC36" s="178"/>
      <c r="AD36" s="178"/>
      <c r="AE36" s="178"/>
    </row>
    <row r="37" spans="1:31" s="181" customFormat="1" ht="14.4" hidden="1" customHeight="1" x14ac:dyDescent="0.25">
      <c r="A37" s="178"/>
      <c r="B37" s="179"/>
      <c r="C37" s="178"/>
      <c r="D37" s="178"/>
      <c r="E37" s="323" t="s">
        <v>475</v>
      </c>
      <c r="F37" s="330">
        <f>ROUND((SUM(BI83:BI92)),  2)</f>
        <v>0</v>
      </c>
      <c r="G37" s="178"/>
      <c r="H37" s="178"/>
      <c r="I37" s="331">
        <v>0</v>
      </c>
      <c r="J37" s="330">
        <f>0</f>
        <v>0</v>
      </c>
      <c r="K37" s="178"/>
      <c r="L37" s="180"/>
      <c r="S37" s="178"/>
      <c r="T37" s="178"/>
      <c r="U37" s="178"/>
      <c r="V37" s="178"/>
      <c r="W37" s="178"/>
      <c r="X37" s="178"/>
      <c r="Y37" s="178"/>
      <c r="Z37" s="178"/>
      <c r="AA37" s="178"/>
      <c r="AB37" s="178"/>
      <c r="AC37" s="178"/>
      <c r="AD37" s="178"/>
      <c r="AE37" s="178"/>
    </row>
    <row r="38" spans="1:31" s="181" customFormat="1" ht="6.9" customHeight="1" x14ac:dyDescent="0.25">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5">
      <c r="A39" s="178"/>
      <c r="B39" s="179"/>
      <c r="C39" s="195"/>
      <c r="D39" s="332" t="s">
        <v>476</v>
      </c>
      <c r="E39" s="197"/>
      <c r="F39" s="197"/>
      <c r="G39" s="333" t="s">
        <v>477</v>
      </c>
      <c r="H39" s="334" t="s">
        <v>25</v>
      </c>
      <c r="I39" s="197"/>
      <c r="J39" s="335">
        <f>SUM(J30:J37)</f>
        <v>0</v>
      </c>
      <c r="K39" s="201"/>
      <c r="L39" s="180"/>
      <c r="S39" s="178"/>
      <c r="T39" s="178"/>
      <c r="U39" s="178"/>
      <c r="V39" s="178"/>
      <c r="W39" s="178"/>
      <c r="X39" s="178"/>
      <c r="Y39" s="178"/>
      <c r="Z39" s="178"/>
      <c r="AA39" s="178"/>
      <c r="AB39" s="178"/>
      <c r="AC39" s="178"/>
      <c r="AD39" s="178"/>
      <c r="AE39" s="178"/>
    </row>
    <row r="40" spans="1:31" s="181" customFormat="1" ht="14.4" customHeight="1" x14ac:dyDescent="0.25">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 customHeight="1" x14ac:dyDescent="0.25">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 customHeight="1" x14ac:dyDescent="0.25">
      <c r="A45" s="178"/>
      <c r="B45" s="179"/>
      <c r="C45" s="321"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 customHeight="1" x14ac:dyDescent="0.25">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5">
      <c r="A47" s="178"/>
      <c r="B47" s="179"/>
      <c r="C47" s="323"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5">
      <c r="A48" s="178"/>
      <c r="B48" s="179"/>
      <c r="C48" s="178"/>
      <c r="D48" s="178"/>
      <c r="E48" s="929" t="str">
        <f>E7</f>
        <v>Mlžná stěna na DEPU I Vršanská uhelná a.s.</v>
      </c>
      <c r="F48" s="930"/>
      <c r="G48" s="930"/>
      <c r="H48" s="930"/>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5">
      <c r="A49" s="178"/>
      <c r="B49" s="179"/>
      <c r="C49" s="323"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5">
      <c r="A50" s="178"/>
      <c r="B50" s="179"/>
      <c r="C50" s="178"/>
      <c r="D50" s="178"/>
      <c r="E50" s="928" t="str">
        <f>E9</f>
        <v>VRN - VRN</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 customHeight="1" x14ac:dyDescent="0.25">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5">
      <c r="A52" s="178"/>
      <c r="B52" s="179"/>
      <c r="C52" s="323" t="s">
        <v>455</v>
      </c>
      <c r="D52" s="178"/>
      <c r="E52" s="178"/>
      <c r="F52" s="324" t="str">
        <f>F12</f>
        <v>Vršanská uhelná</v>
      </c>
      <c r="G52" s="178"/>
      <c r="H52" s="178"/>
      <c r="I52" s="323" t="s">
        <v>63</v>
      </c>
      <c r="J52" s="325" t="str">
        <f>IF(J12="","",J12)</f>
        <v/>
      </c>
      <c r="K52" s="178"/>
      <c r="L52" s="180"/>
      <c r="S52" s="178"/>
      <c r="T52" s="178"/>
      <c r="U52" s="178"/>
      <c r="V52" s="178"/>
      <c r="W52" s="178"/>
      <c r="X52" s="178"/>
      <c r="Y52" s="178"/>
      <c r="Z52" s="178"/>
      <c r="AA52" s="178"/>
      <c r="AB52" s="178"/>
      <c r="AC52" s="178"/>
      <c r="AD52" s="178"/>
      <c r="AE52" s="178"/>
    </row>
    <row r="53" spans="1:47" s="181" customFormat="1" ht="6.9" customHeight="1" x14ac:dyDescent="0.25">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65" customHeight="1" x14ac:dyDescent="0.25">
      <c r="A54" s="178"/>
      <c r="B54" s="179"/>
      <c r="C54" s="323" t="s">
        <v>456</v>
      </c>
      <c r="D54" s="178"/>
      <c r="E54" s="178"/>
      <c r="F54" s="324" t="str">
        <f>E15</f>
        <v xml:space="preserve"> Vršanská uhelná a.s.</v>
      </c>
      <c r="G54" s="178"/>
      <c r="H54" s="178"/>
      <c r="I54" s="323" t="s">
        <v>69</v>
      </c>
      <c r="J54" s="33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15.15" customHeight="1" x14ac:dyDescent="0.25">
      <c r="A55" s="178"/>
      <c r="B55" s="179"/>
      <c r="C55" s="323" t="s">
        <v>460</v>
      </c>
      <c r="D55" s="178"/>
      <c r="E55" s="178"/>
      <c r="F55" s="324" t="str">
        <f>IF(E18="","",E18)</f>
        <v xml:space="preserve"> </v>
      </c>
      <c r="G55" s="178"/>
      <c r="H55" s="178"/>
      <c r="I55" s="323" t="s">
        <v>462</v>
      </c>
      <c r="J55" s="336" t="str">
        <f>E24</f>
        <v>Ing. Ivan Menhard</v>
      </c>
      <c r="K55" s="178"/>
      <c r="L55" s="180"/>
      <c r="S55" s="178"/>
      <c r="T55" s="178"/>
      <c r="U55" s="178"/>
      <c r="V55" s="178"/>
      <c r="W55" s="178"/>
      <c r="X55" s="178"/>
      <c r="Y55" s="178"/>
      <c r="Z55" s="178"/>
      <c r="AA55" s="178"/>
      <c r="AB55" s="178"/>
      <c r="AC55" s="178"/>
      <c r="AD55" s="178"/>
      <c r="AE55" s="178"/>
    </row>
    <row r="56" spans="1:47" s="181" customFormat="1" ht="10.35" customHeight="1" x14ac:dyDescent="0.25">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5">
      <c r="A57" s="178"/>
      <c r="B57" s="179"/>
      <c r="C57" s="337" t="s">
        <v>479</v>
      </c>
      <c r="D57" s="195"/>
      <c r="E57" s="195"/>
      <c r="F57" s="195"/>
      <c r="G57" s="195"/>
      <c r="H57" s="195"/>
      <c r="I57" s="195"/>
      <c r="J57" s="338" t="s">
        <v>480</v>
      </c>
      <c r="K57" s="195"/>
      <c r="L57" s="180"/>
      <c r="S57" s="178"/>
      <c r="T57" s="178"/>
      <c r="U57" s="178"/>
      <c r="V57" s="178"/>
      <c r="W57" s="178"/>
      <c r="X57" s="178"/>
      <c r="Y57" s="178"/>
      <c r="Z57" s="178"/>
      <c r="AA57" s="178"/>
      <c r="AB57" s="178"/>
      <c r="AC57" s="178"/>
      <c r="AD57" s="178"/>
      <c r="AE57" s="178"/>
    </row>
    <row r="58" spans="1:47" s="181" customFormat="1" ht="10.35" customHeight="1" x14ac:dyDescent="0.25">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5" customHeight="1" x14ac:dyDescent="0.25">
      <c r="A59" s="178"/>
      <c r="B59" s="179"/>
      <c r="C59" s="339" t="s">
        <v>481</v>
      </c>
      <c r="D59" s="178"/>
      <c r="E59" s="178"/>
      <c r="F59" s="178"/>
      <c r="G59" s="178"/>
      <c r="H59" s="178"/>
      <c r="I59" s="178"/>
      <c r="J59" s="327">
        <f>J83</f>
        <v>0</v>
      </c>
      <c r="K59" s="178"/>
      <c r="L59" s="180"/>
      <c r="S59" s="178"/>
      <c r="T59" s="178"/>
      <c r="U59" s="178"/>
      <c r="V59" s="178"/>
      <c r="W59" s="178"/>
      <c r="X59" s="178"/>
      <c r="Y59" s="178"/>
      <c r="Z59" s="178"/>
      <c r="AA59" s="178"/>
      <c r="AB59" s="178"/>
      <c r="AC59" s="178"/>
      <c r="AD59" s="178"/>
      <c r="AE59" s="178"/>
      <c r="AU59" s="171" t="s">
        <v>482</v>
      </c>
    </row>
    <row r="60" spans="1:47" s="340" customFormat="1" ht="24.9" customHeight="1" x14ac:dyDescent="0.25">
      <c r="B60" s="341"/>
      <c r="D60" s="342" t="s">
        <v>955</v>
      </c>
      <c r="E60" s="343"/>
      <c r="F60" s="343"/>
      <c r="G60" s="343"/>
      <c r="H60" s="343"/>
      <c r="I60" s="343"/>
      <c r="J60" s="344">
        <f>J84</f>
        <v>0</v>
      </c>
      <c r="L60" s="341"/>
    </row>
    <row r="61" spans="1:47" s="345" customFormat="1" ht="19.95" customHeight="1" x14ac:dyDescent="0.25">
      <c r="B61" s="346"/>
      <c r="D61" s="347" t="s">
        <v>956</v>
      </c>
      <c r="E61" s="348"/>
      <c r="F61" s="348"/>
      <c r="G61" s="348"/>
      <c r="H61" s="348"/>
      <c r="I61" s="348"/>
      <c r="J61" s="349">
        <f>J85</f>
        <v>0</v>
      </c>
      <c r="L61" s="346"/>
    </row>
    <row r="62" spans="1:47" s="345" customFormat="1" ht="19.95" customHeight="1" x14ac:dyDescent="0.25">
      <c r="B62" s="346"/>
      <c r="D62" s="347" t="s">
        <v>1115</v>
      </c>
      <c r="E62" s="348"/>
      <c r="F62" s="348"/>
      <c r="G62" s="348"/>
      <c r="H62" s="348"/>
      <c r="I62" s="348"/>
      <c r="J62" s="349">
        <f>J88</f>
        <v>0</v>
      </c>
      <c r="L62" s="346"/>
    </row>
    <row r="63" spans="1:47" s="345" customFormat="1" ht="19.95" customHeight="1" x14ac:dyDescent="0.25">
      <c r="B63" s="346"/>
      <c r="D63" s="347" t="s">
        <v>1116</v>
      </c>
      <c r="E63" s="348"/>
      <c r="F63" s="348"/>
      <c r="G63" s="348"/>
      <c r="H63" s="348"/>
      <c r="I63" s="348"/>
      <c r="J63" s="349">
        <f>J91</f>
        <v>0</v>
      </c>
      <c r="L63" s="346"/>
    </row>
    <row r="64" spans="1:47" s="181" customFormat="1" ht="21.75" customHeight="1" x14ac:dyDescent="0.25">
      <c r="A64" s="178"/>
      <c r="B64" s="179"/>
      <c r="C64" s="178"/>
      <c r="D64" s="178"/>
      <c r="E64" s="178"/>
      <c r="F64" s="178"/>
      <c r="G64" s="178"/>
      <c r="H64" s="178"/>
      <c r="I64" s="178"/>
      <c r="J64" s="178"/>
      <c r="K64" s="178"/>
      <c r="L64" s="180"/>
      <c r="S64" s="178"/>
      <c r="T64" s="178"/>
      <c r="U64" s="178"/>
      <c r="V64" s="178"/>
      <c r="W64" s="178"/>
      <c r="X64" s="178"/>
      <c r="Y64" s="178"/>
      <c r="Z64" s="178"/>
      <c r="AA64" s="178"/>
      <c r="AB64" s="178"/>
      <c r="AC64" s="178"/>
      <c r="AD64" s="178"/>
      <c r="AE64" s="178"/>
    </row>
    <row r="65" spans="1:31" s="181" customFormat="1" ht="6.9" customHeight="1" x14ac:dyDescent="0.25">
      <c r="A65" s="178"/>
      <c r="B65" s="202"/>
      <c r="C65" s="203"/>
      <c r="D65" s="203"/>
      <c r="E65" s="203"/>
      <c r="F65" s="203"/>
      <c r="G65" s="203"/>
      <c r="H65" s="203"/>
      <c r="I65" s="203"/>
      <c r="J65" s="203"/>
      <c r="K65" s="203"/>
      <c r="L65" s="180"/>
      <c r="S65" s="178"/>
      <c r="T65" s="178"/>
      <c r="U65" s="178"/>
      <c r="V65" s="178"/>
      <c r="W65" s="178"/>
      <c r="X65" s="178"/>
      <c r="Y65" s="178"/>
      <c r="Z65" s="178"/>
      <c r="AA65" s="178"/>
      <c r="AB65" s="178"/>
      <c r="AC65" s="178"/>
      <c r="AD65" s="178"/>
      <c r="AE65" s="178"/>
    </row>
    <row r="69" spans="1:31" s="181" customFormat="1" ht="6.9" customHeight="1" x14ac:dyDescent="0.25">
      <c r="A69" s="178"/>
      <c r="B69" s="204"/>
      <c r="C69" s="205"/>
      <c r="D69" s="205"/>
      <c r="E69" s="205"/>
      <c r="F69" s="205"/>
      <c r="G69" s="205"/>
      <c r="H69" s="205"/>
      <c r="I69" s="205"/>
      <c r="J69" s="205"/>
      <c r="K69" s="205"/>
      <c r="L69" s="180"/>
      <c r="S69" s="178"/>
      <c r="T69" s="178"/>
      <c r="U69" s="178"/>
      <c r="V69" s="178"/>
      <c r="W69" s="178"/>
      <c r="X69" s="178"/>
      <c r="Y69" s="178"/>
      <c r="Z69" s="178"/>
      <c r="AA69" s="178"/>
      <c r="AB69" s="178"/>
      <c r="AC69" s="178"/>
      <c r="AD69" s="178"/>
      <c r="AE69" s="178"/>
    </row>
    <row r="70" spans="1:31" s="181" customFormat="1" ht="24.9" customHeight="1" x14ac:dyDescent="0.25">
      <c r="A70" s="178"/>
      <c r="B70" s="179"/>
      <c r="C70" s="321" t="s">
        <v>489</v>
      </c>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6.9" customHeight="1" x14ac:dyDescent="0.25">
      <c r="A71" s="178"/>
      <c r="B71" s="179"/>
      <c r="C71" s="178"/>
      <c r="D71" s="178"/>
      <c r="E71" s="178"/>
      <c r="F71" s="178"/>
      <c r="G71" s="178"/>
      <c r="H71" s="178"/>
      <c r="I71" s="178"/>
      <c r="J71" s="178"/>
      <c r="K71" s="178"/>
      <c r="L71" s="180"/>
      <c r="S71" s="178"/>
      <c r="T71" s="178"/>
      <c r="U71" s="178"/>
      <c r="V71" s="178"/>
      <c r="W71" s="178"/>
      <c r="X71" s="178"/>
      <c r="Y71" s="178"/>
      <c r="Z71" s="178"/>
      <c r="AA71" s="178"/>
      <c r="AB71" s="178"/>
      <c r="AC71" s="178"/>
      <c r="AD71" s="178"/>
      <c r="AE71" s="178"/>
    </row>
    <row r="72" spans="1:31" s="181" customFormat="1" ht="12" customHeight="1" x14ac:dyDescent="0.25">
      <c r="A72" s="178"/>
      <c r="B72" s="179"/>
      <c r="C72" s="323" t="s">
        <v>61</v>
      </c>
      <c r="D72" s="178"/>
      <c r="E72" s="178"/>
      <c r="F72" s="178"/>
      <c r="G72" s="178"/>
      <c r="H72" s="178"/>
      <c r="I72" s="178"/>
      <c r="J72" s="178"/>
      <c r="K72" s="178"/>
      <c r="L72" s="180"/>
      <c r="S72" s="178"/>
      <c r="T72" s="178"/>
      <c r="U72" s="178"/>
      <c r="V72" s="178"/>
      <c r="W72" s="178"/>
      <c r="X72" s="178"/>
      <c r="Y72" s="178"/>
      <c r="Z72" s="178"/>
      <c r="AA72" s="178"/>
      <c r="AB72" s="178"/>
      <c r="AC72" s="178"/>
      <c r="AD72" s="178"/>
      <c r="AE72" s="178"/>
    </row>
    <row r="73" spans="1:31" s="181" customFormat="1" ht="16.5" customHeight="1" x14ac:dyDescent="0.25">
      <c r="A73" s="178"/>
      <c r="B73" s="179"/>
      <c r="C73" s="178"/>
      <c r="D73" s="178"/>
      <c r="E73" s="929" t="str">
        <f>E7</f>
        <v>Mlžná stěna na DEPU I Vršanská uhelná a.s.</v>
      </c>
      <c r="F73" s="930"/>
      <c r="G73" s="930"/>
      <c r="H73" s="930"/>
      <c r="I73" s="178"/>
      <c r="J73" s="178"/>
      <c r="K73" s="178"/>
      <c r="L73" s="180"/>
      <c r="S73" s="178"/>
      <c r="T73" s="178"/>
      <c r="U73" s="178"/>
      <c r="V73" s="178"/>
      <c r="W73" s="178"/>
      <c r="X73" s="178"/>
      <c r="Y73" s="178"/>
      <c r="Z73" s="178"/>
      <c r="AA73" s="178"/>
      <c r="AB73" s="178"/>
      <c r="AC73" s="178"/>
      <c r="AD73" s="178"/>
      <c r="AE73" s="178"/>
    </row>
    <row r="74" spans="1:31" s="181" customFormat="1" ht="12" customHeight="1" x14ac:dyDescent="0.25">
      <c r="A74" s="178"/>
      <c r="B74" s="179"/>
      <c r="C74" s="323" t="s">
        <v>70</v>
      </c>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6.5" customHeight="1" x14ac:dyDescent="0.25">
      <c r="A75" s="178"/>
      <c r="B75" s="179"/>
      <c r="C75" s="178"/>
      <c r="D75" s="178"/>
      <c r="E75" s="928" t="str">
        <f>E9</f>
        <v>VRN - VRN</v>
      </c>
      <c r="F75" s="866"/>
      <c r="G75" s="866"/>
      <c r="H75" s="866"/>
      <c r="I75" s="178"/>
      <c r="J75" s="178"/>
      <c r="K75" s="178"/>
      <c r="L75" s="180"/>
      <c r="S75" s="178"/>
      <c r="T75" s="178"/>
      <c r="U75" s="178"/>
      <c r="V75" s="178"/>
      <c r="W75" s="178"/>
      <c r="X75" s="178"/>
      <c r="Y75" s="178"/>
      <c r="Z75" s="178"/>
      <c r="AA75" s="178"/>
      <c r="AB75" s="178"/>
      <c r="AC75" s="178"/>
      <c r="AD75" s="178"/>
      <c r="AE75" s="178"/>
    </row>
    <row r="76" spans="1:31" s="181" customFormat="1" ht="6.9" customHeight="1" x14ac:dyDescent="0.25">
      <c r="A76" s="178"/>
      <c r="B76" s="179"/>
      <c r="C76" s="178"/>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5">
      <c r="A77" s="178"/>
      <c r="B77" s="179"/>
      <c r="C77" s="323" t="s">
        <v>455</v>
      </c>
      <c r="D77" s="178"/>
      <c r="E77" s="178"/>
      <c r="F77" s="324" t="str">
        <f>F12</f>
        <v>Vršanská uhelná</v>
      </c>
      <c r="G77" s="178"/>
      <c r="H77" s="178"/>
      <c r="I77" s="323" t="s">
        <v>63</v>
      </c>
      <c r="J77" s="325" t="str">
        <f>IF(J12="","",J12)</f>
        <v/>
      </c>
      <c r="K77" s="178"/>
      <c r="L77" s="180"/>
      <c r="S77" s="178"/>
      <c r="T77" s="178"/>
      <c r="U77" s="178"/>
      <c r="V77" s="178"/>
      <c r="W77" s="178"/>
      <c r="X77" s="178"/>
      <c r="Y77" s="178"/>
      <c r="Z77" s="178"/>
      <c r="AA77" s="178"/>
      <c r="AB77" s="178"/>
      <c r="AC77" s="178"/>
      <c r="AD77" s="178"/>
      <c r="AE77" s="178"/>
    </row>
    <row r="78" spans="1:31" s="181" customFormat="1" ht="6.9" customHeight="1" x14ac:dyDescent="0.25">
      <c r="A78" s="178"/>
      <c r="B78" s="179"/>
      <c r="C78" s="178"/>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31" s="181" customFormat="1" ht="25.65" customHeight="1" x14ac:dyDescent="0.25">
      <c r="A79" s="178"/>
      <c r="B79" s="179"/>
      <c r="C79" s="323" t="s">
        <v>456</v>
      </c>
      <c r="D79" s="178"/>
      <c r="E79" s="178"/>
      <c r="F79" s="324" t="str">
        <f>E15</f>
        <v xml:space="preserve"> Vršanská uhelná a.s.</v>
      </c>
      <c r="G79" s="178"/>
      <c r="H79" s="178"/>
      <c r="I79" s="323" t="s">
        <v>69</v>
      </c>
      <c r="J79" s="336" t="str">
        <f>E21</f>
        <v>MultiTechnik Divize II s.r.o. Chomutov</v>
      </c>
      <c r="K79" s="178"/>
      <c r="L79" s="180"/>
      <c r="S79" s="178"/>
      <c r="T79" s="178"/>
      <c r="U79" s="178"/>
      <c r="V79" s="178"/>
      <c r="W79" s="178"/>
      <c r="X79" s="178"/>
      <c r="Y79" s="178"/>
      <c r="Z79" s="178"/>
      <c r="AA79" s="178"/>
      <c r="AB79" s="178"/>
      <c r="AC79" s="178"/>
      <c r="AD79" s="178"/>
      <c r="AE79" s="178"/>
    </row>
    <row r="80" spans="1:31" s="181" customFormat="1" ht="15.15" customHeight="1" x14ac:dyDescent="0.25">
      <c r="A80" s="178"/>
      <c r="B80" s="179"/>
      <c r="C80" s="323" t="s">
        <v>460</v>
      </c>
      <c r="D80" s="178"/>
      <c r="E80" s="178"/>
      <c r="F80" s="324" t="str">
        <f>IF(E18="","",E18)</f>
        <v xml:space="preserve"> </v>
      </c>
      <c r="G80" s="178"/>
      <c r="H80" s="178"/>
      <c r="I80" s="323" t="s">
        <v>462</v>
      </c>
      <c r="J80" s="336" t="str">
        <f>E24</f>
        <v>Ing. Ivan Menhard</v>
      </c>
      <c r="K80" s="178"/>
      <c r="L80" s="180"/>
      <c r="S80" s="178"/>
      <c r="T80" s="178"/>
      <c r="U80" s="178"/>
      <c r="V80" s="178"/>
      <c r="W80" s="178"/>
      <c r="X80" s="178"/>
      <c r="Y80" s="178"/>
      <c r="Z80" s="178"/>
      <c r="AA80" s="178"/>
      <c r="AB80" s="178"/>
      <c r="AC80" s="178"/>
      <c r="AD80" s="178"/>
      <c r="AE80" s="178"/>
    </row>
    <row r="81" spans="1:65" s="181" customFormat="1" ht="10.35" customHeight="1" x14ac:dyDescent="0.25">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229" customFormat="1" ht="29.25" customHeight="1" x14ac:dyDescent="0.25">
      <c r="A82" s="220"/>
      <c r="B82" s="221"/>
      <c r="C82" s="350" t="s">
        <v>490</v>
      </c>
      <c r="D82" s="351" t="s">
        <v>491</v>
      </c>
      <c r="E82" s="351" t="s">
        <v>492</v>
      </c>
      <c r="F82" s="351" t="s">
        <v>82</v>
      </c>
      <c r="G82" s="351" t="s">
        <v>493</v>
      </c>
      <c r="H82" s="351" t="s">
        <v>494</v>
      </c>
      <c r="I82" s="351" t="s">
        <v>495</v>
      </c>
      <c r="J82" s="351" t="s">
        <v>480</v>
      </c>
      <c r="K82" s="352" t="s">
        <v>496</v>
      </c>
      <c r="L82" s="225"/>
      <c r="M82" s="353" t="s">
        <v>453</v>
      </c>
      <c r="N82" s="354" t="s">
        <v>54</v>
      </c>
      <c r="O82" s="354" t="s">
        <v>497</v>
      </c>
      <c r="P82" s="354" t="s">
        <v>498</v>
      </c>
      <c r="Q82" s="354" t="s">
        <v>499</v>
      </c>
      <c r="R82" s="354" t="s">
        <v>500</v>
      </c>
      <c r="S82" s="354" t="s">
        <v>501</v>
      </c>
      <c r="T82" s="355" t="s">
        <v>502</v>
      </c>
      <c r="U82" s="220"/>
      <c r="V82" s="220"/>
      <c r="W82" s="220"/>
      <c r="X82" s="220"/>
      <c r="Y82" s="220"/>
      <c r="Z82" s="220"/>
      <c r="AA82" s="220"/>
      <c r="AB82" s="220"/>
      <c r="AC82" s="220"/>
      <c r="AD82" s="220"/>
      <c r="AE82" s="220"/>
    </row>
    <row r="83" spans="1:65" s="181" customFormat="1" ht="22.95" customHeight="1" x14ac:dyDescent="0.3">
      <c r="A83" s="178"/>
      <c r="B83" s="179"/>
      <c r="C83" s="356" t="s">
        <v>503</v>
      </c>
      <c r="D83" s="178"/>
      <c r="E83" s="178"/>
      <c r="F83" s="178"/>
      <c r="G83" s="178"/>
      <c r="H83" s="178"/>
      <c r="I83" s="178"/>
      <c r="J83" s="357">
        <f>BK83</f>
        <v>0</v>
      </c>
      <c r="K83" s="178"/>
      <c r="L83" s="179"/>
      <c r="M83" s="232"/>
      <c r="N83" s="233"/>
      <c r="O83" s="188"/>
      <c r="P83" s="358">
        <f>P84</f>
        <v>0</v>
      </c>
      <c r="Q83" s="188"/>
      <c r="R83" s="358">
        <f>R84</f>
        <v>0</v>
      </c>
      <c r="S83" s="188"/>
      <c r="T83" s="359">
        <f>T84</f>
        <v>0</v>
      </c>
      <c r="U83" s="178"/>
      <c r="V83" s="178"/>
      <c r="W83" s="178"/>
      <c r="X83" s="178"/>
      <c r="Y83" s="178"/>
      <c r="Z83" s="178"/>
      <c r="AA83" s="178"/>
      <c r="AB83" s="178"/>
      <c r="AC83" s="178"/>
      <c r="AD83" s="178"/>
      <c r="AE83" s="178"/>
      <c r="AT83" s="171" t="s">
        <v>49</v>
      </c>
      <c r="AU83" s="171" t="s">
        <v>482</v>
      </c>
      <c r="BK83" s="360">
        <f>BK84</f>
        <v>0</v>
      </c>
    </row>
    <row r="84" spans="1:65" s="361" customFormat="1" ht="25.95" customHeight="1" x14ac:dyDescent="0.25">
      <c r="B84" s="362"/>
      <c r="D84" s="318" t="s">
        <v>49</v>
      </c>
      <c r="E84" s="363" t="s">
        <v>1064</v>
      </c>
      <c r="F84" s="363" t="s">
        <v>77</v>
      </c>
      <c r="J84" s="364">
        <f>BK84</f>
        <v>0</v>
      </c>
      <c r="L84" s="362"/>
      <c r="M84" s="365"/>
      <c r="N84" s="366"/>
      <c r="O84" s="366"/>
      <c r="P84" s="367">
        <f>P85+P88+P91</f>
        <v>0</v>
      </c>
      <c r="Q84" s="366"/>
      <c r="R84" s="367">
        <f>R85+R88+R91</f>
        <v>0</v>
      </c>
      <c r="S84" s="366"/>
      <c r="T84" s="368">
        <f>T85+T88+T91</f>
        <v>0</v>
      </c>
      <c r="AR84" s="318" t="s">
        <v>516</v>
      </c>
      <c r="AT84" s="369" t="s">
        <v>49</v>
      </c>
      <c r="AU84" s="369" t="s">
        <v>505</v>
      </c>
      <c r="AY84" s="318" t="s">
        <v>506</v>
      </c>
      <c r="BK84" s="370">
        <f>BK85+BK88+BK91</f>
        <v>0</v>
      </c>
    </row>
    <row r="85" spans="1:65" s="361" customFormat="1" ht="22.95" customHeight="1" x14ac:dyDescent="0.25">
      <c r="B85" s="362"/>
      <c r="D85" s="318" t="s">
        <v>49</v>
      </c>
      <c r="E85" s="371" t="s">
        <v>1065</v>
      </c>
      <c r="F85" s="371" t="s">
        <v>1066</v>
      </c>
      <c r="J85" s="372">
        <f>BK85</f>
        <v>0</v>
      </c>
      <c r="L85" s="362"/>
      <c r="M85" s="365"/>
      <c r="N85" s="366"/>
      <c r="O85" s="366"/>
      <c r="P85" s="367">
        <f>SUM(P86:P87)</f>
        <v>0</v>
      </c>
      <c r="Q85" s="366"/>
      <c r="R85" s="367">
        <f>SUM(R86:R87)</f>
        <v>0</v>
      </c>
      <c r="S85" s="366"/>
      <c r="T85" s="368">
        <f>SUM(T86:T87)</f>
        <v>0</v>
      </c>
      <c r="AR85" s="318" t="s">
        <v>516</v>
      </c>
      <c r="AT85" s="369" t="s">
        <v>49</v>
      </c>
      <c r="AU85" s="369" t="s">
        <v>132</v>
      </c>
      <c r="AY85" s="318" t="s">
        <v>506</v>
      </c>
      <c r="BK85" s="370">
        <f>SUM(BK86:BK87)</f>
        <v>0</v>
      </c>
    </row>
    <row r="86" spans="1:65" s="181" customFormat="1" ht="14.4" customHeight="1" x14ac:dyDescent="0.25">
      <c r="A86" s="178"/>
      <c r="B86" s="250"/>
      <c r="C86" s="373" t="s">
        <v>132</v>
      </c>
      <c r="D86" s="373" t="s">
        <v>508</v>
      </c>
      <c r="E86" s="374" t="s">
        <v>1117</v>
      </c>
      <c r="F86" s="375" t="s">
        <v>1118</v>
      </c>
      <c r="G86" s="376" t="s">
        <v>910</v>
      </c>
      <c r="H86" s="377">
        <v>1</v>
      </c>
      <c r="I86" s="378"/>
      <c r="J86" s="378">
        <f>ROUND(I86*H86,2)</f>
        <v>0</v>
      </c>
      <c r="K86" s="375" t="s">
        <v>510</v>
      </c>
      <c r="L86" s="179"/>
      <c r="M86" s="379" t="s">
        <v>453</v>
      </c>
      <c r="N86" s="380" t="s">
        <v>471</v>
      </c>
      <c r="O86" s="381">
        <v>0</v>
      </c>
      <c r="P86" s="381">
        <f>O86*H86</f>
        <v>0</v>
      </c>
      <c r="Q86" s="381">
        <v>0</v>
      </c>
      <c r="R86" s="381">
        <f>Q86*H86</f>
        <v>0</v>
      </c>
      <c r="S86" s="381">
        <v>0</v>
      </c>
      <c r="T86" s="382">
        <f>S86*H86</f>
        <v>0</v>
      </c>
      <c r="U86" s="178"/>
      <c r="V86" s="178"/>
      <c r="W86" s="178"/>
      <c r="X86" s="178"/>
      <c r="Y86" s="178"/>
      <c r="Z86" s="178"/>
      <c r="AA86" s="178"/>
      <c r="AB86" s="178"/>
      <c r="AC86" s="178"/>
      <c r="AD86" s="178"/>
      <c r="AE86" s="178"/>
      <c r="AR86" s="383" t="s">
        <v>1069</v>
      </c>
      <c r="AT86" s="383" t="s">
        <v>508</v>
      </c>
      <c r="AU86" s="383" t="s">
        <v>448</v>
      </c>
      <c r="AY86" s="171" t="s">
        <v>506</v>
      </c>
      <c r="BE86" s="262">
        <f>IF(N86="základní",J86,0)</f>
        <v>0</v>
      </c>
      <c r="BF86" s="262">
        <f>IF(N86="snížená",J86,0)</f>
        <v>0</v>
      </c>
      <c r="BG86" s="262">
        <f>IF(N86="zákl. přenesená",J86,0)</f>
        <v>0</v>
      </c>
      <c r="BH86" s="262">
        <f>IF(N86="sníž. přenesená",J86,0)</f>
        <v>0</v>
      </c>
      <c r="BI86" s="262">
        <f>IF(N86="nulová",J86,0)</f>
        <v>0</v>
      </c>
      <c r="BJ86" s="171" t="s">
        <v>132</v>
      </c>
      <c r="BK86" s="262">
        <f>ROUND(I86*H86,2)</f>
        <v>0</v>
      </c>
      <c r="BL86" s="171" t="s">
        <v>1069</v>
      </c>
      <c r="BM86" s="383" t="s">
        <v>1119</v>
      </c>
    </row>
    <row r="87" spans="1:65" s="181" customFormat="1" ht="14.4" customHeight="1" x14ac:dyDescent="0.25">
      <c r="A87" s="178"/>
      <c r="B87" s="250"/>
      <c r="C87" s="373" t="s">
        <v>448</v>
      </c>
      <c r="D87" s="373" t="s">
        <v>508</v>
      </c>
      <c r="E87" s="374" t="s">
        <v>1120</v>
      </c>
      <c r="F87" s="375" t="s">
        <v>1121</v>
      </c>
      <c r="G87" s="376" t="s">
        <v>910</v>
      </c>
      <c r="H87" s="377">
        <v>1</v>
      </c>
      <c r="I87" s="378"/>
      <c r="J87" s="378">
        <f>ROUND(I87*H87,2)</f>
        <v>0</v>
      </c>
      <c r="K87" s="375" t="s">
        <v>510</v>
      </c>
      <c r="L87" s="179"/>
      <c r="M87" s="379" t="s">
        <v>453</v>
      </c>
      <c r="N87" s="380" t="s">
        <v>471</v>
      </c>
      <c r="O87" s="381">
        <v>0</v>
      </c>
      <c r="P87" s="381">
        <f>O87*H87</f>
        <v>0</v>
      </c>
      <c r="Q87" s="381">
        <v>0</v>
      </c>
      <c r="R87" s="381">
        <f>Q87*H87</f>
        <v>0</v>
      </c>
      <c r="S87" s="381">
        <v>0</v>
      </c>
      <c r="T87" s="382">
        <f>S87*H87</f>
        <v>0</v>
      </c>
      <c r="U87" s="178"/>
      <c r="V87" s="178"/>
      <c r="W87" s="178"/>
      <c r="X87" s="178"/>
      <c r="Y87" s="178"/>
      <c r="Z87" s="178"/>
      <c r="AA87" s="178"/>
      <c r="AB87" s="178"/>
      <c r="AC87" s="178"/>
      <c r="AD87" s="178"/>
      <c r="AE87" s="178"/>
      <c r="AR87" s="383" t="s">
        <v>1069</v>
      </c>
      <c r="AT87" s="383" t="s">
        <v>508</v>
      </c>
      <c r="AU87" s="383" t="s">
        <v>448</v>
      </c>
      <c r="AY87" s="171" t="s">
        <v>506</v>
      </c>
      <c r="BE87" s="262">
        <f>IF(N87="základní",J87,0)</f>
        <v>0</v>
      </c>
      <c r="BF87" s="262">
        <f>IF(N87="snížená",J87,0)</f>
        <v>0</v>
      </c>
      <c r="BG87" s="262">
        <f>IF(N87="zákl. přenesená",J87,0)</f>
        <v>0</v>
      </c>
      <c r="BH87" s="262">
        <f>IF(N87="sníž. přenesená",J87,0)</f>
        <v>0</v>
      </c>
      <c r="BI87" s="262">
        <f>IF(N87="nulová",J87,0)</f>
        <v>0</v>
      </c>
      <c r="BJ87" s="171" t="s">
        <v>132</v>
      </c>
      <c r="BK87" s="262">
        <f>ROUND(I87*H87,2)</f>
        <v>0</v>
      </c>
      <c r="BL87" s="171" t="s">
        <v>1069</v>
      </c>
      <c r="BM87" s="383" t="s">
        <v>1122</v>
      </c>
    </row>
    <row r="88" spans="1:65" s="361" customFormat="1" ht="22.95" customHeight="1" x14ac:dyDescent="0.25">
      <c r="B88" s="362"/>
      <c r="D88" s="318" t="s">
        <v>49</v>
      </c>
      <c r="E88" s="371" t="s">
        <v>1123</v>
      </c>
      <c r="F88" s="371" t="s">
        <v>34</v>
      </c>
      <c r="J88" s="372">
        <f>BK88</f>
        <v>0</v>
      </c>
      <c r="L88" s="362"/>
      <c r="M88" s="365"/>
      <c r="N88" s="366"/>
      <c r="O88" s="366"/>
      <c r="P88" s="367">
        <f>SUM(P89:P90)</f>
        <v>0</v>
      </c>
      <c r="Q88" s="366"/>
      <c r="R88" s="367">
        <f>SUM(R89:R90)</f>
        <v>0</v>
      </c>
      <c r="S88" s="366"/>
      <c r="T88" s="368">
        <f>SUM(T89:T90)</f>
        <v>0</v>
      </c>
      <c r="AR88" s="318" t="s">
        <v>516</v>
      </c>
      <c r="AT88" s="369" t="s">
        <v>49</v>
      </c>
      <c r="AU88" s="369" t="s">
        <v>132</v>
      </c>
      <c r="AY88" s="318" t="s">
        <v>506</v>
      </c>
      <c r="BK88" s="370">
        <f>SUM(BK89:BK90)</f>
        <v>0</v>
      </c>
    </row>
    <row r="89" spans="1:65" s="181" customFormat="1" ht="14.4" customHeight="1" x14ac:dyDescent="0.25">
      <c r="A89" s="178"/>
      <c r="B89" s="250"/>
      <c r="C89" s="373" t="s">
        <v>133</v>
      </c>
      <c r="D89" s="373" t="s">
        <v>508</v>
      </c>
      <c r="E89" s="374" t="s">
        <v>1124</v>
      </c>
      <c r="F89" s="375" t="s">
        <v>34</v>
      </c>
      <c r="G89" s="376" t="s">
        <v>910</v>
      </c>
      <c r="H89" s="377">
        <v>1</v>
      </c>
      <c r="I89" s="378">
        <v>0</v>
      </c>
      <c r="J89" s="378">
        <f>ROUND(I89*H89,2)</f>
        <v>0</v>
      </c>
      <c r="K89" s="375" t="s">
        <v>510</v>
      </c>
      <c r="L89" s="179"/>
      <c r="M89" s="379" t="s">
        <v>453</v>
      </c>
      <c r="N89" s="380" t="s">
        <v>471</v>
      </c>
      <c r="O89" s="381">
        <v>0</v>
      </c>
      <c r="P89" s="381">
        <f>O89*H89</f>
        <v>0</v>
      </c>
      <c r="Q89" s="381">
        <v>0</v>
      </c>
      <c r="R89" s="381">
        <f>Q89*H89</f>
        <v>0</v>
      </c>
      <c r="S89" s="381">
        <v>0</v>
      </c>
      <c r="T89" s="382">
        <f>S89*H89</f>
        <v>0</v>
      </c>
      <c r="U89" s="178"/>
      <c r="V89" s="178"/>
      <c r="W89" s="178"/>
      <c r="X89" s="178"/>
      <c r="Y89" s="178"/>
      <c r="Z89" s="178"/>
      <c r="AA89" s="178"/>
      <c r="AB89" s="178"/>
      <c r="AC89" s="178"/>
      <c r="AD89" s="178"/>
      <c r="AE89" s="178"/>
      <c r="AR89" s="383" t="s">
        <v>1069</v>
      </c>
      <c r="AT89" s="383" t="s">
        <v>508</v>
      </c>
      <c r="AU89" s="383" t="s">
        <v>448</v>
      </c>
      <c r="AY89" s="171" t="s">
        <v>506</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1069</v>
      </c>
      <c r="BM89" s="383" t="s">
        <v>1125</v>
      </c>
    </row>
    <row r="90" spans="1:65" s="181" customFormat="1" ht="14.4" customHeight="1" x14ac:dyDescent="0.25">
      <c r="A90" s="178"/>
      <c r="B90" s="250"/>
      <c r="C90" s="373" t="s">
        <v>511</v>
      </c>
      <c r="D90" s="373" t="s">
        <v>508</v>
      </c>
      <c r="E90" s="374" t="s">
        <v>1126</v>
      </c>
      <c r="F90" s="375" t="s">
        <v>1127</v>
      </c>
      <c r="G90" s="376" t="s">
        <v>99</v>
      </c>
      <c r="H90" s="377">
        <v>2</v>
      </c>
      <c r="I90" s="378"/>
      <c r="J90" s="378">
        <f>ROUND(I90*H90,2)</f>
        <v>0</v>
      </c>
      <c r="K90" s="375" t="s">
        <v>510</v>
      </c>
      <c r="L90" s="179"/>
      <c r="M90" s="379" t="s">
        <v>453</v>
      </c>
      <c r="N90" s="380" t="s">
        <v>471</v>
      </c>
      <c r="O90" s="381">
        <v>0</v>
      </c>
      <c r="P90" s="381">
        <f>O90*H90</f>
        <v>0</v>
      </c>
      <c r="Q90" s="381">
        <v>0</v>
      </c>
      <c r="R90" s="381">
        <f>Q90*H90</f>
        <v>0</v>
      </c>
      <c r="S90" s="381">
        <v>0</v>
      </c>
      <c r="T90" s="382">
        <f>S90*H90</f>
        <v>0</v>
      </c>
      <c r="U90" s="178"/>
      <c r="V90" s="178"/>
      <c r="W90" s="178"/>
      <c r="X90" s="178"/>
      <c r="Y90" s="178"/>
      <c r="Z90" s="178"/>
      <c r="AA90" s="178"/>
      <c r="AB90" s="178"/>
      <c r="AC90" s="178"/>
      <c r="AD90" s="178"/>
      <c r="AE90" s="178"/>
      <c r="AR90" s="383" t="s">
        <v>1069</v>
      </c>
      <c r="AT90" s="383" t="s">
        <v>508</v>
      </c>
      <c r="AU90" s="383" t="s">
        <v>448</v>
      </c>
      <c r="AY90" s="171" t="s">
        <v>506</v>
      </c>
      <c r="BE90" s="262">
        <f>IF(N90="základní",J90,0)</f>
        <v>0</v>
      </c>
      <c r="BF90" s="262">
        <f>IF(N90="snížená",J90,0)</f>
        <v>0</v>
      </c>
      <c r="BG90" s="262">
        <f>IF(N90="zákl. přenesená",J90,0)</f>
        <v>0</v>
      </c>
      <c r="BH90" s="262">
        <f>IF(N90="sníž. přenesená",J90,0)</f>
        <v>0</v>
      </c>
      <c r="BI90" s="262">
        <f>IF(N90="nulová",J90,0)</f>
        <v>0</v>
      </c>
      <c r="BJ90" s="171" t="s">
        <v>132</v>
      </c>
      <c r="BK90" s="262">
        <f>ROUND(I90*H90,2)</f>
        <v>0</v>
      </c>
      <c r="BL90" s="171" t="s">
        <v>1069</v>
      </c>
      <c r="BM90" s="383" t="s">
        <v>1128</v>
      </c>
    </row>
    <row r="91" spans="1:65" s="361" customFormat="1" ht="22.95" customHeight="1" x14ac:dyDescent="0.25">
      <c r="B91" s="362"/>
      <c r="D91" s="318" t="s">
        <v>49</v>
      </c>
      <c r="E91" s="371" t="s">
        <v>1129</v>
      </c>
      <c r="F91" s="371" t="s">
        <v>1130</v>
      </c>
      <c r="J91" s="372">
        <f>BK91</f>
        <v>0</v>
      </c>
      <c r="L91" s="362"/>
      <c r="M91" s="365"/>
      <c r="N91" s="366"/>
      <c r="O91" s="366"/>
      <c r="P91" s="367">
        <f>P92</f>
        <v>0</v>
      </c>
      <c r="Q91" s="366"/>
      <c r="R91" s="367">
        <f>R92</f>
        <v>0</v>
      </c>
      <c r="S91" s="366"/>
      <c r="T91" s="368">
        <f>T92</f>
        <v>0</v>
      </c>
      <c r="AR91" s="318" t="s">
        <v>516</v>
      </c>
      <c r="AT91" s="369" t="s">
        <v>49</v>
      </c>
      <c r="AU91" s="369" t="s">
        <v>132</v>
      </c>
      <c r="AY91" s="318" t="s">
        <v>506</v>
      </c>
      <c r="BK91" s="370">
        <f>BK92</f>
        <v>0</v>
      </c>
    </row>
    <row r="92" spans="1:65" s="181" customFormat="1" ht="14.4" customHeight="1" x14ac:dyDescent="0.25">
      <c r="A92" s="178"/>
      <c r="B92" s="250"/>
      <c r="C92" s="373" t="s">
        <v>516</v>
      </c>
      <c r="D92" s="373" t="s">
        <v>508</v>
      </c>
      <c r="E92" s="374" t="s">
        <v>1131</v>
      </c>
      <c r="F92" s="375" t="s">
        <v>1132</v>
      </c>
      <c r="G92" s="376" t="s">
        <v>99</v>
      </c>
      <c r="H92" s="377">
        <v>8</v>
      </c>
      <c r="I92" s="378"/>
      <c r="J92" s="378">
        <f>ROUND(I92*H92,2)</f>
        <v>0</v>
      </c>
      <c r="K92" s="375" t="s">
        <v>510</v>
      </c>
      <c r="L92" s="179"/>
      <c r="M92" s="384" t="s">
        <v>453</v>
      </c>
      <c r="N92" s="385" t="s">
        <v>471</v>
      </c>
      <c r="O92" s="386">
        <v>0</v>
      </c>
      <c r="P92" s="386">
        <f>O92*H92</f>
        <v>0</v>
      </c>
      <c r="Q92" s="386">
        <v>0</v>
      </c>
      <c r="R92" s="386">
        <f>Q92*H92</f>
        <v>0</v>
      </c>
      <c r="S92" s="386">
        <v>0</v>
      </c>
      <c r="T92" s="387">
        <f>S92*H92</f>
        <v>0</v>
      </c>
      <c r="U92" s="178"/>
      <c r="V92" s="178"/>
      <c r="W92" s="178"/>
      <c r="X92" s="178"/>
      <c r="Y92" s="178"/>
      <c r="Z92" s="178"/>
      <c r="AA92" s="178"/>
      <c r="AB92" s="178"/>
      <c r="AC92" s="178"/>
      <c r="AD92" s="178"/>
      <c r="AE92" s="178"/>
      <c r="AR92" s="383" t="s">
        <v>1069</v>
      </c>
      <c r="AT92" s="383" t="s">
        <v>508</v>
      </c>
      <c r="AU92" s="383" t="s">
        <v>448</v>
      </c>
      <c r="AY92" s="171" t="s">
        <v>506</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1069</v>
      </c>
      <c r="BM92" s="383" t="s">
        <v>1133</v>
      </c>
    </row>
    <row r="93" spans="1:65" s="181" customFormat="1" ht="6.9" customHeight="1" x14ac:dyDescent="0.25">
      <c r="A93" s="178"/>
      <c r="B93" s="202"/>
      <c r="C93" s="203"/>
      <c r="D93" s="203"/>
      <c r="E93" s="203"/>
      <c r="F93" s="203"/>
      <c r="G93" s="203"/>
      <c r="H93" s="203"/>
      <c r="I93" s="203"/>
      <c r="J93" s="203"/>
      <c r="K93" s="203"/>
      <c r="L93" s="179"/>
      <c r="M93" s="178"/>
      <c r="O93" s="178"/>
      <c r="P93" s="178"/>
      <c r="Q93" s="178"/>
      <c r="R93" s="178"/>
      <c r="S93" s="178"/>
      <c r="T93" s="178"/>
      <c r="U93" s="178"/>
      <c r="V93" s="178"/>
      <c r="W93" s="178"/>
      <c r="X93" s="178"/>
      <c r="Y93" s="178"/>
      <c r="Z93" s="178"/>
      <c r="AA93" s="178"/>
      <c r="AB93" s="178"/>
      <c r="AC93" s="178"/>
      <c r="AD93" s="178"/>
      <c r="AE93" s="178"/>
    </row>
  </sheetData>
  <autoFilter ref="C82:K92"/>
  <mergeCells count="9">
    <mergeCell ref="E50:H50"/>
    <mergeCell ref="E73:H73"/>
    <mergeCell ref="E75:H75"/>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U45"/>
  <sheetViews>
    <sheetView showGridLines="0" zoomScaleNormal="100" workbookViewId="0">
      <pane ySplit="9" topLeftCell="A10" activePane="bottomLeft" state="frozenSplit"/>
      <selection activeCell="E7" sqref="E7"/>
      <selection pane="bottomLeft" activeCell="E27" sqref="E27"/>
    </sheetView>
  </sheetViews>
  <sheetFormatPr defaultColWidth="9.109375" defaultRowHeight="11.25" customHeight="1" x14ac:dyDescent="0.25"/>
  <cols>
    <col min="1" max="1" width="24.44140625" style="2" customWidth="1"/>
    <col min="2" max="2" width="67.109375" style="2" bestFit="1" customWidth="1"/>
    <col min="3" max="4" width="13.6640625" style="2" customWidth="1"/>
    <col min="5" max="5" width="15" style="2" bestFit="1" customWidth="1"/>
    <col min="6" max="6" width="13.6640625" style="2" customWidth="1"/>
    <col min="7" max="7" width="18.33203125" style="2" bestFit="1" customWidth="1"/>
    <col min="8" max="106" width="9.109375" style="130"/>
    <col min="107" max="905" width="9.109375" style="132"/>
    <col min="906" max="16384" width="9.109375" style="110"/>
  </cols>
  <sheetData>
    <row r="1" spans="1:905" s="2" customFormat="1" ht="16.5" customHeight="1" x14ac:dyDescent="0.25">
      <c r="A1" s="103" t="s">
        <v>75</v>
      </c>
      <c r="B1" s="108"/>
      <c r="C1" s="108"/>
      <c r="D1" s="108"/>
      <c r="E1" s="108"/>
      <c r="F1" s="108"/>
      <c r="G1" s="108"/>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31"/>
      <c r="DD1" s="131"/>
      <c r="DE1" s="131"/>
      <c r="DF1" s="131"/>
      <c r="DG1" s="131"/>
      <c r="DH1" s="131"/>
      <c r="DI1" s="131"/>
      <c r="DJ1" s="131"/>
      <c r="DK1" s="131"/>
      <c r="DL1" s="131"/>
      <c r="DM1" s="131"/>
      <c r="DN1" s="131"/>
      <c r="DO1" s="131"/>
      <c r="DP1" s="131"/>
      <c r="DQ1" s="131"/>
      <c r="DR1" s="131"/>
      <c r="DS1" s="131"/>
      <c r="DT1" s="131"/>
      <c r="DU1" s="131"/>
      <c r="DV1" s="131"/>
      <c r="DW1" s="131"/>
      <c r="DX1" s="131"/>
      <c r="DY1" s="131"/>
      <c r="DZ1" s="131"/>
      <c r="EA1" s="131"/>
      <c r="EB1" s="131"/>
      <c r="EC1" s="131"/>
      <c r="ED1" s="131"/>
      <c r="EE1" s="131"/>
      <c r="EF1" s="131"/>
      <c r="EG1" s="131"/>
      <c r="EH1" s="131"/>
      <c r="EI1" s="131"/>
      <c r="EJ1" s="131"/>
      <c r="EK1" s="131"/>
      <c r="EL1" s="131"/>
      <c r="EM1" s="131"/>
      <c r="EN1" s="131"/>
      <c r="EO1" s="131"/>
      <c r="EP1" s="131"/>
      <c r="EQ1" s="131"/>
      <c r="ER1" s="131"/>
      <c r="ES1" s="131"/>
      <c r="ET1" s="131"/>
      <c r="EU1" s="131"/>
      <c r="EV1" s="131"/>
      <c r="EW1" s="131"/>
      <c r="EX1" s="131"/>
      <c r="EY1" s="131"/>
      <c r="EZ1" s="131"/>
      <c r="FA1" s="131"/>
      <c r="FB1" s="131"/>
      <c r="FC1" s="131"/>
      <c r="FD1" s="131"/>
      <c r="FE1" s="131"/>
      <c r="FF1" s="131"/>
      <c r="FG1" s="131"/>
      <c r="FH1" s="131"/>
      <c r="FI1" s="131"/>
      <c r="FJ1" s="131"/>
      <c r="FK1" s="131"/>
      <c r="FL1" s="131"/>
      <c r="FM1" s="131"/>
      <c r="FN1" s="131"/>
      <c r="FO1" s="131"/>
      <c r="FP1" s="131"/>
      <c r="FQ1" s="131"/>
      <c r="FR1" s="131"/>
      <c r="FS1" s="131"/>
      <c r="FT1" s="131"/>
      <c r="FU1" s="131"/>
      <c r="FV1" s="131"/>
      <c r="FW1" s="131"/>
      <c r="FX1" s="131"/>
      <c r="FY1" s="131"/>
      <c r="FZ1" s="131"/>
      <c r="GA1" s="131"/>
      <c r="GB1" s="131"/>
      <c r="GC1" s="131"/>
      <c r="GD1" s="131"/>
      <c r="GE1" s="131"/>
      <c r="GF1" s="131"/>
      <c r="GG1" s="131"/>
      <c r="GH1" s="131"/>
      <c r="GI1" s="131"/>
      <c r="GJ1" s="131"/>
      <c r="GK1" s="131"/>
      <c r="GL1" s="131"/>
      <c r="GM1" s="131"/>
      <c r="GN1" s="131"/>
      <c r="GO1" s="131"/>
      <c r="GP1" s="131"/>
      <c r="GQ1" s="131"/>
      <c r="GR1" s="131"/>
      <c r="GS1" s="131"/>
      <c r="GT1" s="131"/>
      <c r="GU1" s="131"/>
      <c r="GV1" s="131"/>
      <c r="GW1" s="131"/>
      <c r="GX1" s="131"/>
      <c r="GY1" s="131"/>
      <c r="GZ1" s="131"/>
      <c r="HA1" s="131"/>
      <c r="HB1" s="131"/>
      <c r="HC1" s="131"/>
      <c r="HD1" s="131"/>
      <c r="HE1" s="131"/>
      <c r="HF1" s="131"/>
      <c r="HG1" s="131"/>
      <c r="HH1" s="131"/>
      <c r="HI1" s="131"/>
      <c r="HJ1" s="131"/>
      <c r="HK1" s="131"/>
      <c r="HL1" s="131"/>
      <c r="HM1" s="131"/>
      <c r="HN1" s="131"/>
      <c r="HO1" s="131"/>
      <c r="HP1" s="131"/>
      <c r="HQ1" s="131"/>
      <c r="HR1" s="131"/>
      <c r="HS1" s="131"/>
      <c r="HT1" s="131"/>
      <c r="HU1" s="131"/>
      <c r="HV1" s="131"/>
      <c r="HW1" s="131"/>
      <c r="HX1" s="131"/>
      <c r="HY1" s="131"/>
      <c r="HZ1" s="131"/>
      <c r="IA1" s="131"/>
      <c r="IB1" s="131"/>
      <c r="IC1" s="131"/>
      <c r="ID1" s="131"/>
      <c r="IE1" s="131"/>
      <c r="IF1" s="131"/>
      <c r="IG1" s="131"/>
      <c r="IH1" s="131"/>
      <c r="II1" s="131"/>
      <c r="IJ1" s="131"/>
      <c r="IK1" s="131"/>
      <c r="IL1" s="131"/>
      <c r="IM1" s="131"/>
      <c r="IN1" s="131"/>
      <c r="IO1" s="131"/>
      <c r="IP1" s="131"/>
      <c r="IQ1" s="131"/>
      <c r="IR1" s="131"/>
      <c r="IS1" s="131"/>
      <c r="IT1" s="131"/>
      <c r="IU1" s="131"/>
      <c r="IV1" s="131"/>
      <c r="IW1" s="131"/>
      <c r="IX1" s="131"/>
      <c r="IY1" s="131"/>
      <c r="IZ1" s="131"/>
      <c r="JA1" s="131"/>
      <c r="JB1" s="131"/>
      <c r="JC1" s="131"/>
      <c r="JD1" s="131"/>
      <c r="JE1" s="131"/>
      <c r="JF1" s="131"/>
      <c r="JG1" s="131"/>
      <c r="JH1" s="131"/>
      <c r="JI1" s="131"/>
      <c r="JJ1" s="131"/>
      <c r="JK1" s="131"/>
      <c r="JL1" s="131"/>
      <c r="JM1" s="131"/>
      <c r="JN1" s="131"/>
      <c r="JO1" s="131"/>
      <c r="JP1" s="131"/>
      <c r="JQ1" s="131"/>
      <c r="JR1" s="131"/>
      <c r="JS1" s="131"/>
      <c r="JT1" s="131"/>
      <c r="JU1" s="131"/>
      <c r="JV1" s="131"/>
      <c r="JW1" s="131"/>
      <c r="JX1" s="131"/>
      <c r="JY1" s="131"/>
      <c r="JZ1" s="131"/>
      <c r="KA1" s="131"/>
      <c r="KB1" s="131"/>
      <c r="KC1" s="131"/>
      <c r="KD1" s="131"/>
      <c r="KE1" s="131"/>
      <c r="KF1" s="131"/>
      <c r="KG1" s="131"/>
      <c r="KH1" s="131"/>
      <c r="KI1" s="131"/>
      <c r="KJ1" s="131"/>
      <c r="KK1" s="131"/>
      <c r="KL1" s="131"/>
      <c r="KM1" s="131"/>
      <c r="KN1" s="131"/>
      <c r="KO1" s="131"/>
      <c r="KP1" s="131"/>
      <c r="KQ1" s="131"/>
      <c r="KR1" s="131"/>
      <c r="KS1" s="131"/>
      <c r="KT1" s="131"/>
      <c r="KU1" s="131"/>
      <c r="KV1" s="131"/>
      <c r="KW1" s="131"/>
      <c r="KX1" s="131"/>
      <c r="KY1" s="131"/>
      <c r="KZ1" s="131"/>
      <c r="LA1" s="131"/>
      <c r="LB1" s="131"/>
      <c r="LC1" s="131"/>
      <c r="LD1" s="131"/>
      <c r="LE1" s="131"/>
      <c r="LF1" s="131"/>
      <c r="LG1" s="131"/>
      <c r="LH1" s="131"/>
      <c r="LI1" s="131"/>
      <c r="LJ1" s="131"/>
      <c r="LK1" s="131"/>
      <c r="LL1" s="131"/>
      <c r="LM1" s="131"/>
      <c r="LN1" s="131"/>
      <c r="LO1" s="131"/>
      <c r="LP1" s="131"/>
      <c r="LQ1" s="131"/>
      <c r="LR1" s="131"/>
      <c r="LS1" s="131"/>
      <c r="LT1" s="131"/>
      <c r="LU1" s="131"/>
      <c r="LV1" s="131"/>
      <c r="LW1" s="131"/>
      <c r="LX1" s="131"/>
      <c r="LY1" s="131"/>
      <c r="LZ1" s="131"/>
      <c r="MA1" s="131"/>
      <c r="MB1" s="131"/>
      <c r="MC1" s="131"/>
      <c r="MD1" s="131"/>
      <c r="ME1" s="131"/>
      <c r="MF1" s="131"/>
      <c r="MG1" s="131"/>
      <c r="MH1" s="131"/>
      <c r="MI1" s="131"/>
      <c r="MJ1" s="131"/>
      <c r="MK1" s="131"/>
      <c r="ML1" s="131"/>
      <c r="MM1" s="131"/>
      <c r="MN1" s="131"/>
      <c r="MO1" s="131"/>
      <c r="MP1" s="131"/>
      <c r="MQ1" s="131"/>
      <c r="MR1" s="131"/>
      <c r="MS1" s="131"/>
      <c r="MT1" s="131"/>
      <c r="MU1" s="131"/>
      <c r="MV1" s="131"/>
      <c r="MW1" s="131"/>
      <c r="MX1" s="131"/>
      <c r="MY1" s="131"/>
      <c r="MZ1" s="131"/>
      <c r="NA1" s="131"/>
      <c r="NB1" s="131"/>
      <c r="NC1" s="131"/>
      <c r="ND1" s="131"/>
      <c r="NE1" s="131"/>
      <c r="NF1" s="131"/>
      <c r="NG1" s="131"/>
      <c r="NH1" s="131"/>
      <c r="NI1" s="131"/>
      <c r="NJ1" s="131"/>
      <c r="NK1" s="131"/>
      <c r="NL1" s="131"/>
      <c r="NM1" s="131"/>
      <c r="NN1" s="131"/>
      <c r="NO1" s="131"/>
      <c r="NP1" s="131"/>
      <c r="NQ1" s="131"/>
      <c r="NR1" s="131"/>
      <c r="NS1" s="131"/>
      <c r="NT1" s="131"/>
      <c r="NU1" s="131"/>
      <c r="NV1" s="131"/>
      <c r="NW1" s="131"/>
      <c r="NX1" s="131"/>
      <c r="NY1" s="131"/>
      <c r="NZ1" s="131"/>
      <c r="OA1" s="131"/>
      <c r="OB1" s="131"/>
      <c r="OC1" s="131"/>
      <c r="OD1" s="131"/>
      <c r="OE1" s="131"/>
      <c r="OF1" s="131"/>
      <c r="OG1" s="131"/>
      <c r="OH1" s="131"/>
      <c r="OI1" s="131"/>
      <c r="OJ1" s="131"/>
      <c r="OK1" s="131"/>
      <c r="OL1" s="131"/>
      <c r="OM1" s="131"/>
      <c r="ON1" s="131"/>
      <c r="OO1" s="131"/>
      <c r="OP1" s="131"/>
      <c r="OQ1" s="131"/>
      <c r="OR1" s="131"/>
      <c r="OS1" s="131"/>
      <c r="OT1" s="131"/>
      <c r="OU1" s="131"/>
      <c r="OV1" s="131"/>
      <c r="OW1" s="131"/>
      <c r="OX1" s="131"/>
      <c r="OY1" s="131"/>
      <c r="OZ1" s="131"/>
      <c r="PA1" s="131"/>
      <c r="PB1" s="131"/>
      <c r="PC1" s="131"/>
      <c r="PD1" s="131"/>
      <c r="PE1" s="131"/>
      <c r="PF1" s="131"/>
      <c r="PG1" s="131"/>
      <c r="PH1" s="131"/>
      <c r="PI1" s="131"/>
      <c r="PJ1" s="131"/>
      <c r="PK1" s="131"/>
      <c r="PL1" s="131"/>
      <c r="PM1" s="131"/>
      <c r="PN1" s="131"/>
      <c r="PO1" s="131"/>
      <c r="PP1" s="131"/>
      <c r="PQ1" s="131"/>
      <c r="PR1" s="131"/>
      <c r="PS1" s="131"/>
      <c r="PT1" s="131"/>
      <c r="PU1" s="131"/>
      <c r="PV1" s="131"/>
      <c r="PW1" s="131"/>
      <c r="PX1" s="131"/>
      <c r="PY1" s="131"/>
      <c r="PZ1" s="131"/>
      <c r="QA1" s="131"/>
      <c r="QB1" s="131"/>
      <c r="QC1" s="131"/>
      <c r="QD1" s="131"/>
      <c r="QE1" s="131"/>
      <c r="QF1" s="131"/>
      <c r="QG1" s="131"/>
      <c r="QH1" s="131"/>
      <c r="QI1" s="131"/>
      <c r="QJ1" s="131"/>
      <c r="QK1" s="131"/>
      <c r="QL1" s="131"/>
      <c r="QM1" s="131"/>
      <c r="QN1" s="131"/>
      <c r="QO1" s="131"/>
      <c r="QP1" s="131"/>
      <c r="QQ1" s="131"/>
      <c r="QR1" s="131"/>
      <c r="QS1" s="131"/>
      <c r="QT1" s="131"/>
      <c r="QU1" s="131"/>
      <c r="QV1" s="131"/>
      <c r="QW1" s="131"/>
      <c r="QX1" s="131"/>
      <c r="QY1" s="131"/>
      <c r="QZ1" s="131"/>
      <c r="RA1" s="131"/>
      <c r="RB1" s="131"/>
      <c r="RC1" s="131"/>
      <c r="RD1" s="131"/>
      <c r="RE1" s="131"/>
      <c r="RF1" s="131"/>
      <c r="RG1" s="131"/>
      <c r="RH1" s="131"/>
      <c r="RI1" s="131"/>
      <c r="RJ1" s="131"/>
      <c r="RK1" s="131"/>
      <c r="RL1" s="131"/>
      <c r="RM1" s="131"/>
      <c r="RN1" s="131"/>
      <c r="RO1" s="131"/>
      <c r="RP1" s="131"/>
      <c r="RQ1" s="131"/>
      <c r="RR1" s="131"/>
      <c r="RS1" s="131"/>
      <c r="RT1" s="131"/>
      <c r="RU1" s="131"/>
      <c r="RV1" s="131"/>
      <c r="RW1" s="131"/>
      <c r="RX1" s="131"/>
      <c r="RY1" s="131"/>
      <c r="RZ1" s="131"/>
      <c r="SA1" s="131"/>
      <c r="SB1" s="131"/>
      <c r="SC1" s="131"/>
      <c r="SD1" s="131"/>
      <c r="SE1" s="131"/>
      <c r="SF1" s="131"/>
      <c r="SG1" s="131"/>
      <c r="SH1" s="131"/>
      <c r="SI1" s="131"/>
      <c r="SJ1" s="131"/>
      <c r="SK1" s="131"/>
      <c r="SL1" s="131"/>
      <c r="SM1" s="131"/>
      <c r="SN1" s="131"/>
      <c r="SO1" s="131"/>
      <c r="SP1" s="131"/>
      <c r="SQ1" s="131"/>
      <c r="SR1" s="131"/>
      <c r="SS1" s="131"/>
      <c r="ST1" s="131"/>
      <c r="SU1" s="131"/>
      <c r="SV1" s="131"/>
      <c r="SW1" s="131"/>
      <c r="SX1" s="131"/>
      <c r="SY1" s="131"/>
      <c r="SZ1" s="131"/>
      <c r="TA1" s="131"/>
      <c r="TB1" s="131"/>
      <c r="TC1" s="131"/>
      <c r="TD1" s="131"/>
      <c r="TE1" s="131"/>
      <c r="TF1" s="131"/>
      <c r="TG1" s="131"/>
      <c r="TH1" s="131"/>
      <c r="TI1" s="131"/>
      <c r="TJ1" s="131"/>
      <c r="TK1" s="131"/>
      <c r="TL1" s="131"/>
      <c r="TM1" s="131"/>
      <c r="TN1" s="131"/>
      <c r="TO1" s="131"/>
      <c r="TP1" s="131"/>
      <c r="TQ1" s="131"/>
      <c r="TR1" s="131"/>
      <c r="TS1" s="131"/>
      <c r="TT1" s="131"/>
      <c r="TU1" s="131"/>
      <c r="TV1" s="131"/>
      <c r="TW1" s="131"/>
      <c r="TX1" s="131"/>
      <c r="TY1" s="131"/>
      <c r="TZ1" s="131"/>
      <c r="UA1" s="131"/>
      <c r="UB1" s="131"/>
      <c r="UC1" s="131"/>
      <c r="UD1" s="131"/>
      <c r="UE1" s="131"/>
      <c r="UF1" s="131"/>
      <c r="UG1" s="131"/>
      <c r="UH1" s="131"/>
      <c r="UI1" s="131"/>
      <c r="UJ1" s="131"/>
      <c r="UK1" s="131"/>
      <c r="UL1" s="131"/>
      <c r="UM1" s="131"/>
      <c r="UN1" s="131"/>
      <c r="UO1" s="131"/>
      <c r="UP1" s="131"/>
      <c r="UQ1" s="131"/>
      <c r="UR1" s="131"/>
      <c r="US1" s="131"/>
      <c r="UT1" s="131"/>
      <c r="UU1" s="131"/>
      <c r="UV1" s="131"/>
      <c r="UW1" s="131"/>
      <c r="UX1" s="131"/>
      <c r="UY1" s="131"/>
      <c r="UZ1" s="131"/>
      <c r="VA1" s="131"/>
      <c r="VB1" s="131"/>
      <c r="VC1" s="131"/>
      <c r="VD1" s="131"/>
      <c r="VE1" s="131"/>
      <c r="VF1" s="131"/>
      <c r="VG1" s="131"/>
      <c r="VH1" s="131"/>
      <c r="VI1" s="131"/>
      <c r="VJ1" s="131"/>
      <c r="VK1" s="131"/>
      <c r="VL1" s="131"/>
      <c r="VM1" s="131"/>
      <c r="VN1" s="131"/>
      <c r="VO1" s="131"/>
      <c r="VP1" s="131"/>
      <c r="VQ1" s="131"/>
      <c r="VR1" s="131"/>
      <c r="VS1" s="131"/>
      <c r="VT1" s="131"/>
      <c r="VU1" s="131"/>
      <c r="VV1" s="131"/>
      <c r="VW1" s="131"/>
      <c r="VX1" s="131"/>
      <c r="VY1" s="131"/>
      <c r="VZ1" s="131"/>
      <c r="WA1" s="131"/>
      <c r="WB1" s="131"/>
      <c r="WC1" s="131"/>
      <c r="WD1" s="131"/>
      <c r="WE1" s="131"/>
      <c r="WF1" s="131"/>
      <c r="WG1" s="131"/>
      <c r="WH1" s="131"/>
      <c r="WI1" s="131"/>
      <c r="WJ1" s="131"/>
      <c r="WK1" s="131"/>
      <c r="WL1" s="131"/>
      <c r="WM1" s="131"/>
      <c r="WN1" s="131"/>
      <c r="WO1" s="131"/>
      <c r="WP1" s="131"/>
      <c r="WQ1" s="131"/>
      <c r="WR1" s="131"/>
      <c r="WS1" s="131"/>
      <c r="WT1" s="131"/>
      <c r="WU1" s="131"/>
      <c r="WV1" s="131"/>
      <c r="WW1" s="131"/>
      <c r="WX1" s="131"/>
      <c r="WY1" s="131"/>
      <c r="WZ1" s="131"/>
      <c r="XA1" s="131"/>
      <c r="XB1" s="131"/>
      <c r="XC1" s="131"/>
      <c r="XD1" s="131"/>
      <c r="XE1" s="131"/>
      <c r="XF1" s="131"/>
      <c r="XG1" s="131"/>
      <c r="XH1" s="131"/>
      <c r="XI1" s="131"/>
      <c r="XJ1" s="131"/>
      <c r="XK1" s="131"/>
      <c r="XL1" s="131"/>
      <c r="XM1" s="131"/>
      <c r="XN1" s="131"/>
      <c r="XO1" s="131"/>
      <c r="XP1" s="131"/>
      <c r="XQ1" s="131"/>
      <c r="XR1" s="131"/>
      <c r="XS1" s="131"/>
      <c r="XT1" s="131"/>
      <c r="XU1" s="131"/>
      <c r="XV1" s="131"/>
      <c r="XW1" s="131"/>
      <c r="XX1" s="131"/>
      <c r="XY1" s="131"/>
      <c r="XZ1" s="131"/>
      <c r="YA1" s="131"/>
      <c r="YB1" s="131"/>
      <c r="YC1" s="131"/>
      <c r="YD1" s="131"/>
      <c r="YE1" s="131"/>
      <c r="YF1" s="131"/>
      <c r="YG1" s="131"/>
      <c r="YH1" s="131"/>
      <c r="YI1" s="131"/>
      <c r="YJ1" s="131"/>
      <c r="YK1" s="131"/>
      <c r="YL1" s="131"/>
      <c r="YM1" s="131"/>
      <c r="YN1" s="131"/>
      <c r="YO1" s="131"/>
      <c r="YP1" s="131"/>
      <c r="YQ1" s="131"/>
      <c r="YR1" s="131"/>
      <c r="YS1" s="131"/>
      <c r="YT1" s="131"/>
      <c r="YU1" s="131"/>
      <c r="YV1" s="131"/>
      <c r="YW1" s="131"/>
      <c r="YX1" s="131"/>
      <c r="YY1" s="131"/>
      <c r="YZ1" s="131"/>
      <c r="ZA1" s="131"/>
      <c r="ZB1" s="131"/>
      <c r="ZC1" s="131"/>
      <c r="ZD1" s="131"/>
      <c r="ZE1" s="131"/>
      <c r="ZF1" s="131"/>
      <c r="ZG1" s="131"/>
      <c r="ZH1" s="131"/>
      <c r="ZI1" s="131"/>
      <c r="ZJ1" s="131"/>
      <c r="ZK1" s="131"/>
      <c r="ZL1" s="131"/>
      <c r="ZM1" s="131"/>
      <c r="ZN1" s="131"/>
      <c r="ZO1" s="131"/>
      <c r="ZP1" s="131"/>
      <c r="ZQ1" s="131"/>
      <c r="ZR1" s="131"/>
      <c r="ZS1" s="131"/>
      <c r="ZT1" s="131"/>
      <c r="ZU1" s="131"/>
      <c r="ZV1" s="131"/>
      <c r="ZW1" s="131"/>
      <c r="ZX1" s="131"/>
      <c r="ZY1" s="131"/>
      <c r="ZZ1" s="131"/>
      <c r="AAA1" s="131"/>
      <c r="AAB1" s="131"/>
      <c r="AAC1" s="131"/>
      <c r="AAD1" s="131"/>
      <c r="AAE1" s="131"/>
      <c r="AAF1" s="131"/>
      <c r="AAG1" s="131"/>
      <c r="AAH1" s="131"/>
      <c r="AAI1" s="131"/>
      <c r="AAJ1" s="131"/>
      <c r="AAK1" s="131"/>
      <c r="AAL1" s="131"/>
      <c r="AAM1" s="131"/>
      <c r="AAN1" s="131"/>
      <c r="AAO1" s="131"/>
      <c r="AAP1" s="131"/>
      <c r="AAQ1" s="131"/>
      <c r="AAR1" s="131"/>
      <c r="AAS1" s="131"/>
      <c r="AAT1" s="131"/>
      <c r="AAU1" s="131"/>
      <c r="AAV1" s="131"/>
      <c r="AAW1" s="131"/>
      <c r="AAX1" s="131"/>
      <c r="AAY1" s="131"/>
      <c r="AAZ1" s="131"/>
      <c r="ABA1" s="131"/>
      <c r="ABB1" s="131"/>
      <c r="ABC1" s="131"/>
      <c r="ABD1" s="131"/>
      <c r="ABE1" s="131"/>
      <c r="ABF1" s="131"/>
      <c r="ABG1" s="131"/>
      <c r="ABH1" s="131"/>
      <c r="ABI1" s="131"/>
      <c r="ABJ1" s="131"/>
      <c r="ABK1" s="131"/>
      <c r="ABL1" s="131"/>
      <c r="ABM1" s="131"/>
      <c r="ABN1" s="131"/>
      <c r="ABO1" s="131"/>
      <c r="ABP1" s="131"/>
      <c r="ABQ1" s="131"/>
      <c r="ABR1" s="131"/>
      <c r="ABS1" s="131"/>
      <c r="ABT1" s="131"/>
      <c r="ABU1" s="131"/>
      <c r="ABV1" s="131"/>
      <c r="ABW1" s="131"/>
      <c r="ABX1" s="131"/>
      <c r="ABY1" s="131"/>
      <c r="ABZ1" s="131"/>
      <c r="ACA1" s="131"/>
      <c r="ACB1" s="131"/>
      <c r="ACC1" s="131"/>
      <c r="ACD1" s="131"/>
      <c r="ACE1" s="131"/>
      <c r="ACF1" s="131"/>
      <c r="ACG1" s="131"/>
      <c r="ACH1" s="131"/>
      <c r="ACI1" s="131"/>
      <c r="ACJ1" s="131"/>
      <c r="ACK1" s="131"/>
      <c r="ACL1" s="131"/>
      <c r="ACM1" s="131"/>
      <c r="ACN1" s="131"/>
      <c r="ACO1" s="131"/>
      <c r="ACP1" s="131"/>
      <c r="ACQ1" s="131"/>
      <c r="ACR1" s="131"/>
      <c r="ACS1" s="131"/>
      <c r="ACT1" s="131"/>
      <c r="ACU1" s="131"/>
      <c r="ACV1" s="131"/>
      <c r="ACW1" s="131"/>
      <c r="ACX1" s="131"/>
      <c r="ACY1" s="131"/>
      <c r="ACZ1" s="131"/>
      <c r="ADA1" s="131"/>
      <c r="ADB1" s="131"/>
      <c r="ADC1" s="131"/>
      <c r="ADD1" s="131"/>
      <c r="ADE1" s="131"/>
      <c r="ADF1" s="131"/>
      <c r="ADG1" s="131"/>
      <c r="ADH1" s="131"/>
      <c r="ADI1" s="131"/>
      <c r="ADJ1" s="131"/>
      <c r="ADK1" s="131"/>
      <c r="ADL1" s="131"/>
      <c r="ADM1" s="131"/>
      <c r="ADN1" s="131"/>
      <c r="ADO1" s="131"/>
      <c r="ADP1" s="131"/>
      <c r="ADQ1" s="131"/>
      <c r="ADR1" s="131"/>
      <c r="ADS1" s="131"/>
      <c r="ADT1" s="131"/>
      <c r="ADU1" s="131"/>
      <c r="ADV1" s="131"/>
      <c r="ADW1" s="131"/>
      <c r="ADX1" s="131"/>
      <c r="ADY1" s="131"/>
      <c r="ADZ1" s="131"/>
      <c r="AEA1" s="131"/>
      <c r="AEB1" s="131"/>
      <c r="AEC1" s="131"/>
      <c r="AED1" s="131"/>
      <c r="AEE1" s="131"/>
      <c r="AEF1" s="131"/>
      <c r="AEG1" s="131"/>
      <c r="AEH1" s="131"/>
      <c r="AEI1" s="131"/>
      <c r="AEJ1" s="131"/>
      <c r="AEK1" s="131"/>
      <c r="AEL1" s="131"/>
      <c r="AEM1" s="131"/>
      <c r="AEN1" s="131"/>
      <c r="AEO1" s="131"/>
      <c r="AEP1" s="131"/>
      <c r="AEQ1" s="131"/>
      <c r="AER1" s="131"/>
      <c r="AES1" s="131"/>
      <c r="AET1" s="131"/>
      <c r="AEU1" s="131"/>
      <c r="AEV1" s="131"/>
      <c r="AEW1" s="131"/>
      <c r="AEX1" s="131"/>
      <c r="AEY1" s="131"/>
      <c r="AEZ1" s="131"/>
      <c r="AFA1" s="131"/>
      <c r="AFB1" s="131"/>
      <c r="AFC1" s="131"/>
      <c r="AFD1" s="131"/>
      <c r="AFE1" s="131"/>
      <c r="AFF1" s="131"/>
      <c r="AFG1" s="131"/>
      <c r="AFH1" s="131"/>
      <c r="AFI1" s="131"/>
      <c r="AFJ1" s="131"/>
      <c r="AFK1" s="131"/>
      <c r="AFL1" s="131"/>
      <c r="AFM1" s="131"/>
      <c r="AFN1" s="131"/>
      <c r="AFO1" s="131"/>
      <c r="AFP1" s="131"/>
      <c r="AFQ1" s="131"/>
      <c r="AFR1" s="131"/>
      <c r="AFS1" s="131"/>
      <c r="AFT1" s="131"/>
      <c r="AFU1" s="131"/>
      <c r="AFV1" s="131"/>
      <c r="AFW1" s="131"/>
      <c r="AFX1" s="131"/>
      <c r="AFY1" s="131"/>
      <c r="AFZ1" s="131"/>
      <c r="AGA1" s="131"/>
      <c r="AGB1" s="131"/>
      <c r="AGC1" s="131"/>
      <c r="AGD1" s="131"/>
      <c r="AGE1" s="131"/>
      <c r="AGF1" s="131"/>
      <c r="AGG1" s="131"/>
      <c r="AGH1" s="131"/>
      <c r="AGI1" s="131"/>
      <c r="AGJ1" s="131"/>
      <c r="AGK1" s="131"/>
      <c r="AGL1" s="131"/>
      <c r="AGM1" s="131"/>
      <c r="AGN1" s="131"/>
      <c r="AGO1" s="131"/>
      <c r="AGP1" s="131"/>
      <c r="AGQ1" s="131"/>
      <c r="AGR1" s="131"/>
      <c r="AGS1" s="131"/>
      <c r="AGT1" s="131"/>
      <c r="AGU1" s="131"/>
      <c r="AGV1" s="131"/>
      <c r="AGW1" s="131"/>
      <c r="AGX1" s="131"/>
      <c r="AGY1" s="131"/>
      <c r="AGZ1" s="131"/>
      <c r="AHA1" s="131"/>
      <c r="AHB1" s="131"/>
      <c r="AHC1" s="131"/>
      <c r="AHD1" s="131"/>
      <c r="AHE1" s="131"/>
      <c r="AHF1" s="131"/>
      <c r="AHG1" s="131"/>
      <c r="AHH1" s="131"/>
      <c r="AHI1" s="131"/>
      <c r="AHJ1" s="131"/>
      <c r="AHK1" s="131"/>
      <c r="AHL1" s="131"/>
      <c r="AHM1" s="131"/>
      <c r="AHN1" s="131"/>
      <c r="AHO1" s="131"/>
      <c r="AHP1" s="131"/>
      <c r="AHQ1" s="131"/>
      <c r="AHR1" s="131"/>
      <c r="AHS1" s="131"/>
      <c r="AHT1" s="131"/>
      <c r="AHU1" s="131"/>
    </row>
    <row r="2" spans="1:905" s="2" customFormat="1" ht="23.25" customHeight="1" x14ac:dyDescent="0.3">
      <c r="A2" s="104" t="s">
        <v>61</v>
      </c>
      <c r="B2" s="860" t="str">
        <f>+'Krycí list'!E5</f>
        <v>Mlžící stěna depo I</v>
      </c>
      <c r="C2" s="861"/>
      <c r="D2" s="861"/>
      <c r="E2" s="105"/>
      <c r="F2" s="105"/>
      <c r="G2" s="105"/>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c r="NY2" s="131"/>
      <c r="NZ2" s="131"/>
      <c r="OA2" s="131"/>
      <c r="OB2" s="131"/>
      <c r="OC2" s="131"/>
      <c r="OD2" s="131"/>
      <c r="OE2" s="131"/>
      <c r="OF2" s="131"/>
      <c r="OG2" s="131"/>
      <c r="OH2" s="131"/>
      <c r="OI2" s="131"/>
      <c r="OJ2" s="131"/>
      <c r="OK2" s="131"/>
      <c r="OL2" s="131"/>
      <c r="OM2" s="131"/>
      <c r="ON2" s="131"/>
      <c r="OO2" s="131"/>
      <c r="OP2" s="131"/>
      <c r="OQ2" s="131"/>
      <c r="OR2" s="131"/>
      <c r="OS2" s="131"/>
      <c r="OT2" s="131"/>
      <c r="OU2" s="131"/>
      <c r="OV2" s="131"/>
      <c r="OW2" s="131"/>
      <c r="OX2" s="131"/>
      <c r="OY2" s="131"/>
      <c r="OZ2" s="131"/>
      <c r="PA2" s="131"/>
      <c r="PB2" s="131"/>
      <c r="PC2" s="131"/>
      <c r="PD2" s="131"/>
      <c r="PE2" s="131"/>
      <c r="PF2" s="131"/>
      <c r="PG2" s="131"/>
      <c r="PH2" s="131"/>
      <c r="PI2" s="131"/>
      <c r="PJ2" s="131"/>
      <c r="PK2" s="131"/>
      <c r="PL2" s="131"/>
      <c r="PM2" s="131"/>
      <c r="PN2" s="131"/>
      <c r="PO2" s="131"/>
      <c r="PP2" s="131"/>
      <c r="PQ2" s="131"/>
      <c r="PR2" s="131"/>
      <c r="PS2" s="131"/>
      <c r="PT2" s="131"/>
      <c r="PU2" s="131"/>
      <c r="PV2" s="131"/>
      <c r="PW2" s="131"/>
      <c r="PX2" s="131"/>
      <c r="PY2" s="131"/>
      <c r="PZ2" s="131"/>
      <c r="QA2" s="131"/>
      <c r="QB2" s="131"/>
      <c r="QC2" s="131"/>
      <c r="QD2" s="131"/>
      <c r="QE2" s="131"/>
      <c r="QF2" s="131"/>
      <c r="QG2" s="131"/>
      <c r="QH2" s="131"/>
      <c r="QI2" s="131"/>
      <c r="QJ2" s="131"/>
      <c r="QK2" s="131"/>
      <c r="QL2" s="131"/>
      <c r="QM2" s="131"/>
      <c r="QN2" s="131"/>
      <c r="QO2" s="131"/>
      <c r="QP2" s="131"/>
      <c r="QQ2" s="131"/>
      <c r="QR2" s="131"/>
      <c r="QS2" s="131"/>
      <c r="QT2" s="131"/>
      <c r="QU2" s="131"/>
      <c r="QV2" s="131"/>
      <c r="QW2" s="131"/>
      <c r="QX2" s="131"/>
      <c r="QY2" s="131"/>
      <c r="QZ2" s="131"/>
      <c r="RA2" s="131"/>
      <c r="RB2" s="131"/>
      <c r="RC2" s="131"/>
      <c r="RD2" s="131"/>
      <c r="RE2" s="131"/>
      <c r="RF2" s="131"/>
      <c r="RG2" s="131"/>
      <c r="RH2" s="131"/>
      <c r="RI2" s="131"/>
      <c r="RJ2" s="131"/>
      <c r="RK2" s="131"/>
      <c r="RL2" s="131"/>
      <c r="RM2" s="131"/>
      <c r="RN2" s="131"/>
      <c r="RO2" s="131"/>
      <c r="RP2" s="131"/>
      <c r="RQ2" s="131"/>
      <c r="RR2" s="131"/>
      <c r="RS2" s="131"/>
      <c r="RT2" s="131"/>
      <c r="RU2" s="131"/>
      <c r="RV2" s="131"/>
      <c r="RW2" s="131"/>
      <c r="RX2" s="131"/>
      <c r="RY2" s="131"/>
      <c r="RZ2" s="131"/>
      <c r="SA2" s="131"/>
      <c r="SB2" s="131"/>
      <c r="SC2" s="131"/>
      <c r="SD2" s="131"/>
      <c r="SE2" s="131"/>
      <c r="SF2" s="131"/>
      <c r="SG2" s="131"/>
      <c r="SH2" s="131"/>
      <c r="SI2" s="131"/>
      <c r="SJ2" s="131"/>
      <c r="SK2" s="131"/>
      <c r="SL2" s="131"/>
      <c r="SM2" s="131"/>
      <c r="SN2" s="131"/>
      <c r="SO2" s="131"/>
      <c r="SP2" s="131"/>
      <c r="SQ2" s="131"/>
      <c r="SR2" s="131"/>
      <c r="SS2" s="131"/>
      <c r="ST2" s="131"/>
      <c r="SU2" s="131"/>
      <c r="SV2" s="131"/>
      <c r="SW2" s="131"/>
      <c r="SX2" s="131"/>
      <c r="SY2" s="131"/>
      <c r="SZ2" s="131"/>
      <c r="TA2" s="131"/>
      <c r="TB2" s="131"/>
      <c r="TC2" s="131"/>
      <c r="TD2" s="131"/>
      <c r="TE2" s="131"/>
      <c r="TF2" s="131"/>
      <c r="TG2" s="131"/>
      <c r="TH2" s="131"/>
      <c r="TI2" s="131"/>
      <c r="TJ2" s="131"/>
      <c r="TK2" s="131"/>
      <c r="TL2" s="131"/>
      <c r="TM2" s="131"/>
      <c r="TN2" s="131"/>
      <c r="TO2" s="131"/>
      <c r="TP2" s="131"/>
      <c r="TQ2" s="131"/>
      <c r="TR2" s="131"/>
      <c r="TS2" s="131"/>
      <c r="TT2" s="131"/>
      <c r="TU2" s="131"/>
      <c r="TV2" s="131"/>
      <c r="TW2" s="131"/>
      <c r="TX2" s="131"/>
      <c r="TY2" s="131"/>
      <c r="TZ2" s="131"/>
      <c r="UA2" s="131"/>
      <c r="UB2" s="131"/>
      <c r="UC2" s="131"/>
      <c r="UD2" s="131"/>
      <c r="UE2" s="131"/>
      <c r="UF2" s="131"/>
      <c r="UG2" s="131"/>
      <c r="UH2" s="131"/>
      <c r="UI2" s="131"/>
      <c r="UJ2" s="131"/>
      <c r="UK2" s="131"/>
      <c r="UL2" s="131"/>
      <c r="UM2" s="131"/>
      <c r="UN2" s="131"/>
      <c r="UO2" s="131"/>
      <c r="UP2" s="131"/>
      <c r="UQ2" s="131"/>
      <c r="UR2" s="131"/>
      <c r="US2" s="131"/>
      <c r="UT2" s="131"/>
      <c r="UU2" s="131"/>
      <c r="UV2" s="131"/>
      <c r="UW2" s="131"/>
      <c r="UX2" s="131"/>
      <c r="UY2" s="131"/>
      <c r="UZ2" s="131"/>
      <c r="VA2" s="131"/>
      <c r="VB2" s="131"/>
      <c r="VC2" s="131"/>
      <c r="VD2" s="131"/>
      <c r="VE2" s="131"/>
      <c r="VF2" s="131"/>
      <c r="VG2" s="131"/>
      <c r="VH2" s="131"/>
      <c r="VI2" s="131"/>
      <c r="VJ2" s="131"/>
      <c r="VK2" s="131"/>
      <c r="VL2" s="131"/>
      <c r="VM2" s="131"/>
      <c r="VN2" s="131"/>
      <c r="VO2" s="131"/>
      <c r="VP2" s="131"/>
      <c r="VQ2" s="131"/>
      <c r="VR2" s="131"/>
      <c r="VS2" s="131"/>
      <c r="VT2" s="131"/>
      <c r="VU2" s="131"/>
      <c r="VV2" s="131"/>
      <c r="VW2" s="131"/>
      <c r="VX2" s="131"/>
      <c r="VY2" s="131"/>
      <c r="VZ2" s="131"/>
      <c r="WA2" s="131"/>
      <c r="WB2" s="131"/>
      <c r="WC2" s="131"/>
      <c r="WD2" s="131"/>
      <c r="WE2" s="131"/>
      <c r="WF2" s="131"/>
      <c r="WG2" s="131"/>
      <c r="WH2" s="131"/>
      <c r="WI2" s="131"/>
      <c r="WJ2" s="131"/>
      <c r="WK2" s="131"/>
      <c r="WL2" s="131"/>
      <c r="WM2" s="131"/>
      <c r="WN2" s="131"/>
      <c r="WO2" s="131"/>
      <c r="WP2" s="131"/>
      <c r="WQ2" s="131"/>
      <c r="WR2" s="131"/>
      <c r="WS2" s="131"/>
      <c r="WT2" s="131"/>
      <c r="WU2" s="131"/>
      <c r="WV2" s="131"/>
      <c r="WW2" s="131"/>
      <c r="WX2" s="131"/>
      <c r="WY2" s="131"/>
      <c r="WZ2" s="131"/>
      <c r="XA2" s="131"/>
      <c r="XB2" s="131"/>
      <c r="XC2" s="131"/>
      <c r="XD2" s="131"/>
      <c r="XE2" s="131"/>
      <c r="XF2" s="131"/>
      <c r="XG2" s="131"/>
      <c r="XH2" s="131"/>
      <c r="XI2" s="131"/>
      <c r="XJ2" s="131"/>
      <c r="XK2" s="131"/>
      <c r="XL2" s="131"/>
      <c r="XM2" s="131"/>
      <c r="XN2" s="131"/>
      <c r="XO2" s="131"/>
      <c r="XP2" s="131"/>
      <c r="XQ2" s="131"/>
      <c r="XR2" s="131"/>
      <c r="XS2" s="131"/>
      <c r="XT2" s="131"/>
      <c r="XU2" s="131"/>
      <c r="XV2" s="131"/>
      <c r="XW2" s="131"/>
      <c r="XX2" s="131"/>
      <c r="XY2" s="131"/>
      <c r="XZ2" s="131"/>
      <c r="YA2" s="131"/>
      <c r="YB2" s="131"/>
      <c r="YC2" s="131"/>
      <c r="YD2" s="131"/>
      <c r="YE2" s="131"/>
      <c r="YF2" s="131"/>
      <c r="YG2" s="131"/>
      <c r="YH2" s="131"/>
      <c r="YI2" s="131"/>
      <c r="YJ2" s="131"/>
      <c r="YK2" s="131"/>
      <c r="YL2" s="131"/>
      <c r="YM2" s="131"/>
      <c r="YN2" s="131"/>
      <c r="YO2" s="131"/>
      <c r="YP2" s="131"/>
      <c r="YQ2" s="131"/>
      <c r="YR2" s="131"/>
      <c r="YS2" s="131"/>
      <c r="YT2" s="131"/>
      <c r="YU2" s="131"/>
      <c r="YV2" s="131"/>
      <c r="YW2" s="131"/>
      <c r="YX2" s="131"/>
      <c r="YY2" s="131"/>
      <c r="YZ2" s="131"/>
      <c r="ZA2" s="131"/>
      <c r="ZB2" s="131"/>
      <c r="ZC2" s="131"/>
      <c r="ZD2" s="131"/>
      <c r="ZE2" s="131"/>
      <c r="ZF2" s="131"/>
      <c r="ZG2" s="131"/>
      <c r="ZH2" s="131"/>
      <c r="ZI2" s="131"/>
      <c r="ZJ2" s="131"/>
      <c r="ZK2" s="131"/>
      <c r="ZL2" s="131"/>
      <c r="ZM2" s="131"/>
      <c r="ZN2" s="131"/>
      <c r="ZO2" s="131"/>
      <c r="ZP2" s="131"/>
      <c r="ZQ2" s="131"/>
      <c r="ZR2" s="131"/>
      <c r="ZS2" s="131"/>
      <c r="ZT2" s="131"/>
      <c r="ZU2" s="131"/>
      <c r="ZV2" s="131"/>
      <c r="ZW2" s="131"/>
      <c r="ZX2" s="131"/>
      <c r="ZY2" s="131"/>
      <c r="ZZ2" s="131"/>
      <c r="AAA2" s="131"/>
      <c r="AAB2" s="131"/>
      <c r="AAC2" s="131"/>
      <c r="AAD2" s="131"/>
      <c r="AAE2" s="131"/>
      <c r="AAF2" s="131"/>
      <c r="AAG2" s="131"/>
      <c r="AAH2" s="131"/>
      <c r="AAI2" s="131"/>
      <c r="AAJ2" s="131"/>
      <c r="AAK2" s="131"/>
      <c r="AAL2" s="131"/>
      <c r="AAM2" s="131"/>
      <c r="AAN2" s="131"/>
      <c r="AAO2" s="131"/>
      <c r="AAP2" s="131"/>
      <c r="AAQ2" s="131"/>
      <c r="AAR2" s="131"/>
      <c r="AAS2" s="131"/>
      <c r="AAT2" s="131"/>
      <c r="AAU2" s="131"/>
      <c r="AAV2" s="131"/>
      <c r="AAW2" s="131"/>
      <c r="AAX2" s="131"/>
      <c r="AAY2" s="131"/>
      <c r="AAZ2" s="131"/>
      <c r="ABA2" s="131"/>
      <c r="ABB2" s="131"/>
      <c r="ABC2" s="131"/>
      <c r="ABD2" s="131"/>
      <c r="ABE2" s="131"/>
      <c r="ABF2" s="131"/>
      <c r="ABG2" s="131"/>
      <c r="ABH2" s="131"/>
      <c r="ABI2" s="131"/>
      <c r="ABJ2" s="131"/>
      <c r="ABK2" s="131"/>
      <c r="ABL2" s="131"/>
      <c r="ABM2" s="131"/>
      <c r="ABN2" s="131"/>
      <c r="ABO2" s="131"/>
      <c r="ABP2" s="131"/>
      <c r="ABQ2" s="131"/>
      <c r="ABR2" s="131"/>
      <c r="ABS2" s="131"/>
      <c r="ABT2" s="131"/>
      <c r="ABU2" s="131"/>
      <c r="ABV2" s="131"/>
      <c r="ABW2" s="131"/>
      <c r="ABX2" s="131"/>
      <c r="ABY2" s="131"/>
      <c r="ABZ2" s="131"/>
      <c r="ACA2" s="131"/>
      <c r="ACB2" s="131"/>
      <c r="ACC2" s="131"/>
      <c r="ACD2" s="131"/>
      <c r="ACE2" s="131"/>
      <c r="ACF2" s="131"/>
      <c r="ACG2" s="131"/>
      <c r="ACH2" s="131"/>
      <c r="ACI2" s="131"/>
      <c r="ACJ2" s="131"/>
      <c r="ACK2" s="131"/>
      <c r="ACL2" s="131"/>
      <c r="ACM2" s="131"/>
      <c r="ACN2" s="131"/>
      <c r="ACO2" s="131"/>
      <c r="ACP2" s="131"/>
      <c r="ACQ2" s="131"/>
      <c r="ACR2" s="131"/>
      <c r="ACS2" s="131"/>
      <c r="ACT2" s="131"/>
      <c r="ACU2" s="131"/>
      <c r="ACV2" s="131"/>
      <c r="ACW2" s="131"/>
      <c r="ACX2" s="131"/>
      <c r="ACY2" s="131"/>
      <c r="ACZ2" s="131"/>
      <c r="ADA2" s="131"/>
      <c r="ADB2" s="131"/>
      <c r="ADC2" s="131"/>
      <c r="ADD2" s="131"/>
      <c r="ADE2" s="131"/>
      <c r="ADF2" s="131"/>
      <c r="ADG2" s="131"/>
      <c r="ADH2" s="131"/>
      <c r="ADI2" s="131"/>
      <c r="ADJ2" s="131"/>
      <c r="ADK2" s="131"/>
      <c r="ADL2" s="131"/>
      <c r="ADM2" s="131"/>
      <c r="ADN2" s="131"/>
      <c r="ADO2" s="131"/>
      <c r="ADP2" s="131"/>
      <c r="ADQ2" s="131"/>
      <c r="ADR2" s="131"/>
      <c r="ADS2" s="131"/>
      <c r="ADT2" s="131"/>
      <c r="ADU2" s="131"/>
      <c r="ADV2" s="131"/>
      <c r="ADW2" s="131"/>
      <c r="ADX2" s="131"/>
      <c r="ADY2" s="131"/>
      <c r="ADZ2" s="131"/>
      <c r="AEA2" s="131"/>
      <c r="AEB2" s="131"/>
      <c r="AEC2" s="131"/>
      <c r="AED2" s="131"/>
      <c r="AEE2" s="131"/>
      <c r="AEF2" s="131"/>
      <c r="AEG2" s="131"/>
      <c r="AEH2" s="131"/>
      <c r="AEI2" s="131"/>
      <c r="AEJ2" s="131"/>
      <c r="AEK2" s="131"/>
      <c r="AEL2" s="131"/>
      <c r="AEM2" s="131"/>
      <c r="AEN2" s="131"/>
      <c r="AEO2" s="131"/>
      <c r="AEP2" s="131"/>
      <c r="AEQ2" s="131"/>
      <c r="AER2" s="131"/>
      <c r="AES2" s="131"/>
      <c r="AET2" s="131"/>
      <c r="AEU2" s="131"/>
      <c r="AEV2" s="131"/>
      <c r="AEW2" s="131"/>
      <c r="AEX2" s="131"/>
      <c r="AEY2" s="131"/>
      <c r="AEZ2" s="131"/>
      <c r="AFA2" s="131"/>
      <c r="AFB2" s="131"/>
      <c r="AFC2" s="131"/>
      <c r="AFD2" s="131"/>
      <c r="AFE2" s="131"/>
      <c r="AFF2" s="131"/>
      <c r="AFG2" s="131"/>
      <c r="AFH2" s="131"/>
      <c r="AFI2" s="131"/>
      <c r="AFJ2" s="131"/>
      <c r="AFK2" s="131"/>
      <c r="AFL2" s="131"/>
      <c r="AFM2" s="131"/>
      <c r="AFN2" s="131"/>
      <c r="AFO2" s="131"/>
      <c r="AFP2" s="131"/>
      <c r="AFQ2" s="131"/>
      <c r="AFR2" s="131"/>
      <c r="AFS2" s="131"/>
      <c r="AFT2" s="131"/>
      <c r="AFU2" s="131"/>
      <c r="AFV2" s="131"/>
      <c r="AFW2" s="131"/>
      <c r="AFX2" s="131"/>
      <c r="AFY2" s="131"/>
      <c r="AFZ2" s="131"/>
      <c r="AGA2" s="131"/>
      <c r="AGB2" s="131"/>
      <c r="AGC2" s="131"/>
      <c r="AGD2" s="131"/>
      <c r="AGE2" s="131"/>
      <c r="AGF2" s="131"/>
      <c r="AGG2" s="131"/>
      <c r="AGH2" s="131"/>
      <c r="AGI2" s="131"/>
      <c r="AGJ2" s="131"/>
      <c r="AGK2" s="131"/>
      <c r="AGL2" s="131"/>
      <c r="AGM2" s="131"/>
      <c r="AGN2" s="131"/>
      <c r="AGO2" s="131"/>
      <c r="AGP2" s="131"/>
      <c r="AGQ2" s="131"/>
      <c r="AGR2" s="131"/>
      <c r="AGS2" s="131"/>
      <c r="AGT2" s="131"/>
      <c r="AGU2" s="131"/>
      <c r="AGV2" s="131"/>
      <c r="AGW2" s="131"/>
      <c r="AGX2" s="131"/>
      <c r="AGY2" s="131"/>
      <c r="AGZ2" s="131"/>
      <c r="AHA2" s="131"/>
      <c r="AHB2" s="131"/>
      <c r="AHC2" s="131"/>
      <c r="AHD2" s="131"/>
      <c r="AHE2" s="131"/>
      <c r="AHF2" s="131"/>
      <c r="AHG2" s="131"/>
      <c r="AHH2" s="131"/>
      <c r="AHI2" s="131"/>
      <c r="AHJ2" s="131"/>
      <c r="AHK2" s="131"/>
      <c r="AHL2" s="131"/>
      <c r="AHM2" s="131"/>
      <c r="AHN2" s="131"/>
      <c r="AHO2" s="131"/>
      <c r="AHP2" s="131"/>
      <c r="AHQ2" s="131"/>
      <c r="AHR2" s="131"/>
      <c r="AHS2" s="131"/>
      <c r="AHT2" s="131"/>
      <c r="AHU2" s="131"/>
    </row>
    <row r="3" spans="1:905" s="2" customFormat="1" ht="18.75" customHeight="1" x14ac:dyDescent="0.3">
      <c r="A3" s="104" t="s">
        <v>70</v>
      </c>
      <c r="B3" s="105"/>
      <c r="C3" s="105"/>
      <c r="D3" s="105"/>
      <c r="E3" s="105"/>
      <c r="F3" s="105"/>
      <c r="G3" s="105"/>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c r="NY3" s="131"/>
      <c r="NZ3" s="131"/>
      <c r="OA3" s="131"/>
      <c r="OB3" s="131"/>
      <c r="OC3" s="131"/>
      <c r="OD3" s="131"/>
      <c r="OE3" s="131"/>
      <c r="OF3" s="131"/>
      <c r="OG3" s="131"/>
      <c r="OH3" s="131"/>
      <c r="OI3" s="131"/>
      <c r="OJ3" s="131"/>
      <c r="OK3" s="131"/>
      <c r="OL3" s="131"/>
      <c r="OM3" s="131"/>
      <c r="ON3" s="131"/>
      <c r="OO3" s="131"/>
      <c r="OP3" s="131"/>
      <c r="OQ3" s="131"/>
      <c r="OR3" s="131"/>
      <c r="OS3" s="131"/>
      <c r="OT3" s="131"/>
      <c r="OU3" s="131"/>
      <c r="OV3" s="131"/>
      <c r="OW3" s="131"/>
      <c r="OX3" s="131"/>
      <c r="OY3" s="131"/>
      <c r="OZ3" s="131"/>
      <c r="PA3" s="131"/>
      <c r="PB3" s="131"/>
      <c r="PC3" s="131"/>
      <c r="PD3" s="131"/>
      <c r="PE3" s="131"/>
      <c r="PF3" s="131"/>
      <c r="PG3" s="131"/>
      <c r="PH3" s="131"/>
      <c r="PI3" s="131"/>
      <c r="PJ3" s="131"/>
      <c r="PK3" s="131"/>
      <c r="PL3" s="131"/>
      <c r="PM3" s="131"/>
      <c r="PN3" s="131"/>
      <c r="PO3" s="131"/>
      <c r="PP3" s="131"/>
      <c r="PQ3" s="131"/>
      <c r="PR3" s="131"/>
      <c r="PS3" s="131"/>
      <c r="PT3" s="131"/>
      <c r="PU3" s="131"/>
      <c r="PV3" s="131"/>
      <c r="PW3" s="131"/>
      <c r="PX3" s="131"/>
      <c r="PY3" s="131"/>
      <c r="PZ3" s="131"/>
      <c r="QA3" s="131"/>
      <c r="QB3" s="131"/>
      <c r="QC3" s="131"/>
      <c r="QD3" s="131"/>
      <c r="QE3" s="131"/>
      <c r="QF3" s="131"/>
      <c r="QG3" s="131"/>
      <c r="QH3" s="131"/>
      <c r="QI3" s="131"/>
      <c r="QJ3" s="131"/>
      <c r="QK3" s="131"/>
      <c r="QL3" s="131"/>
      <c r="QM3" s="131"/>
      <c r="QN3" s="131"/>
      <c r="QO3" s="131"/>
      <c r="QP3" s="131"/>
      <c r="QQ3" s="131"/>
      <c r="QR3" s="131"/>
      <c r="QS3" s="131"/>
      <c r="QT3" s="131"/>
      <c r="QU3" s="131"/>
      <c r="QV3" s="131"/>
      <c r="QW3" s="131"/>
      <c r="QX3" s="131"/>
      <c r="QY3" s="131"/>
      <c r="QZ3" s="131"/>
      <c r="RA3" s="131"/>
      <c r="RB3" s="131"/>
      <c r="RC3" s="131"/>
      <c r="RD3" s="131"/>
      <c r="RE3" s="131"/>
      <c r="RF3" s="131"/>
      <c r="RG3" s="131"/>
      <c r="RH3" s="131"/>
      <c r="RI3" s="131"/>
      <c r="RJ3" s="131"/>
      <c r="RK3" s="131"/>
      <c r="RL3" s="131"/>
      <c r="RM3" s="131"/>
      <c r="RN3" s="131"/>
      <c r="RO3" s="131"/>
      <c r="RP3" s="131"/>
      <c r="RQ3" s="131"/>
      <c r="RR3" s="131"/>
      <c r="RS3" s="131"/>
      <c r="RT3" s="131"/>
      <c r="RU3" s="131"/>
      <c r="RV3" s="131"/>
      <c r="RW3" s="131"/>
      <c r="RX3" s="131"/>
      <c r="RY3" s="131"/>
      <c r="RZ3" s="131"/>
      <c r="SA3" s="131"/>
      <c r="SB3" s="131"/>
      <c r="SC3" s="131"/>
      <c r="SD3" s="131"/>
      <c r="SE3" s="131"/>
      <c r="SF3" s="131"/>
      <c r="SG3" s="131"/>
      <c r="SH3" s="131"/>
      <c r="SI3" s="131"/>
      <c r="SJ3" s="131"/>
      <c r="SK3" s="131"/>
      <c r="SL3" s="131"/>
      <c r="SM3" s="131"/>
      <c r="SN3" s="131"/>
      <c r="SO3" s="131"/>
      <c r="SP3" s="131"/>
      <c r="SQ3" s="131"/>
      <c r="SR3" s="131"/>
      <c r="SS3" s="131"/>
      <c r="ST3" s="131"/>
      <c r="SU3" s="131"/>
      <c r="SV3" s="131"/>
      <c r="SW3" s="131"/>
      <c r="SX3" s="131"/>
      <c r="SY3" s="131"/>
      <c r="SZ3" s="131"/>
      <c r="TA3" s="131"/>
      <c r="TB3" s="131"/>
      <c r="TC3" s="131"/>
      <c r="TD3" s="131"/>
      <c r="TE3" s="131"/>
      <c r="TF3" s="131"/>
      <c r="TG3" s="131"/>
      <c r="TH3" s="131"/>
      <c r="TI3" s="131"/>
      <c r="TJ3" s="131"/>
      <c r="TK3" s="131"/>
      <c r="TL3" s="131"/>
      <c r="TM3" s="131"/>
      <c r="TN3" s="131"/>
      <c r="TO3" s="131"/>
      <c r="TP3" s="131"/>
      <c r="TQ3" s="131"/>
      <c r="TR3" s="131"/>
      <c r="TS3" s="131"/>
      <c r="TT3" s="131"/>
      <c r="TU3" s="131"/>
      <c r="TV3" s="131"/>
      <c r="TW3" s="131"/>
      <c r="TX3" s="131"/>
      <c r="TY3" s="131"/>
      <c r="TZ3" s="131"/>
      <c r="UA3" s="131"/>
      <c r="UB3" s="131"/>
      <c r="UC3" s="131"/>
      <c r="UD3" s="131"/>
      <c r="UE3" s="131"/>
      <c r="UF3" s="131"/>
      <c r="UG3" s="131"/>
      <c r="UH3" s="131"/>
      <c r="UI3" s="131"/>
      <c r="UJ3" s="131"/>
      <c r="UK3" s="131"/>
      <c r="UL3" s="131"/>
      <c r="UM3" s="131"/>
      <c r="UN3" s="131"/>
      <c r="UO3" s="131"/>
      <c r="UP3" s="131"/>
      <c r="UQ3" s="131"/>
      <c r="UR3" s="131"/>
      <c r="US3" s="131"/>
      <c r="UT3" s="131"/>
      <c r="UU3" s="131"/>
      <c r="UV3" s="131"/>
      <c r="UW3" s="131"/>
      <c r="UX3" s="131"/>
      <c r="UY3" s="131"/>
      <c r="UZ3" s="131"/>
      <c r="VA3" s="131"/>
      <c r="VB3" s="131"/>
      <c r="VC3" s="131"/>
      <c r="VD3" s="131"/>
      <c r="VE3" s="131"/>
      <c r="VF3" s="131"/>
      <c r="VG3" s="131"/>
      <c r="VH3" s="131"/>
      <c r="VI3" s="131"/>
      <c r="VJ3" s="131"/>
      <c r="VK3" s="131"/>
      <c r="VL3" s="131"/>
      <c r="VM3" s="131"/>
      <c r="VN3" s="131"/>
      <c r="VO3" s="131"/>
      <c r="VP3" s="131"/>
      <c r="VQ3" s="131"/>
      <c r="VR3" s="131"/>
      <c r="VS3" s="131"/>
      <c r="VT3" s="131"/>
      <c r="VU3" s="131"/>
      <c r="VV3" s="131"/>
      <c r="VW3" s="131"/>
      <c r="VX3" s="131"/>
      <c r="VY3" s="131"/>
      <c r="VZ3" s="131"/>
      <c r="WA3" s="131"/>
      <c r="WB3" s="131"/>
      <c r="WC3" s="131"/>
      <c r="WD3" s="131"/>
      <c r="WE3" s="131"/>
      <c r="WF3" s="131"/>
      <c r="WG3" s="131"/>
      <c r="WH3" s="131"/>
      <c r="WI3" s="131"/>
      <c r="WJ3" s="131"/>
      <c r="WK3" s="131"/>
      <c r="WL3" s="131"/>
      <c r="WM3" s="131"/>
      <c r="WN3" s="131"/>
      <c r="WO3" s="131"/>
      <c r="WP3" s="131"/>
      <c r="WQ3" s="131"/>
      <c r="WR3" s="131"/>
      <c r="WS3" s="131"/>
      <c r="WT3" s="131"/>
      <c r="WU3" s="131"/>
      <c r="WV3" s="131"/>
      <c r="WW3" s="131"/>
      <c r="WX3" s="131"/>
      <c r="WY3" s="131"/>
      <c r="WZ3" s="131"/>
      <c r="XA3" s="131"/>
      <c r="XB3" s="131"/>
      <c r="XC3" s="131"/>
      <c r="XD3" s="131"/>
      <c r="XE3" s="131"/>
      <c r="XF3" s="131"/>
      <c r="XG3" s="131"/>
      <c r="XH3" s="131"/>
      <c r="XI3" s="131"/>
      <c r="XJ3" s="131"/>
      <c r="XK3" s="131"/>
      <c r="XL3" s="131"/>
      <c r="XM3" s="131"/>
      <c r="XN3" s="131"/>
      <c r="XO3" s="131"/>
      <c r="XP3" s="131"/>
      <c r="XQ3" s="131"/>
      <c r="XR3" s="131"/>
      <c r="XS3" s="131"/>
      <c r="XT3" s="131"/>
      <c r="XU3" s="131"/>
      <c r="XV3" s="131"/>
      <c r="XW3" s="131"/>
      <c r="XX3" s="131"/>
      <c r="XY3" s="131"/>
      <c r="XZ3" s="131"/>
      <c r="YA3" s="131"/>
      <c r="YB3" s="131"/>
      <c r="YC3" s="131"/>
      <c r="YD3" s="131"/>
      <c r="YE3" s="131"/>
      <c r="YF3" s="131"/>
      <c r="YG3" s="131"/>
      <c r="YH3" s="131"/>
      <c r="YI3" s="131"/>
      <c r="YJ3" s="131"/>
      <c r="YK3" s="131"/>
      <c r="YL3" s="131"/>
      <c r="YM3" s="131"/>
      <c r="YN3" s="131"/>
      <c r="YO3" s="131"/>
      <c r="YP3" s="131"/>
      <c r="YQ3" s="131"/>
      <c r="YR3" s="131"/>
      <c r="YS3" s="131"/>
      <c r="YT3" s="131"/>
      <c r="YU3" s="131"/>
      <c r="YV3" s="131"/>
      <c r="YW3" s="131"/>
      <c r="YX3" s="131"/>
      <c r="YY3" s="131"/>
      <c r="YZ3" s="131"/>
      <c r="ZA3" s="131"/>
      <c r="ZB3" s="131"/>
      <c r="ZC3" s="131"/>
      <c r="ZD3" s="131"/>
      <c r="ZE3" s="131"/>
      <c r="ZF3" s="131"/>
      <c r="ZG3" s="131"/>
      <c r="ZH3" s="131"/>
      <c r="ZI3" s="131"/>
      <c r="ZJ3" s="131"/>
      <c r="ZK3" s="131"/>
      <c r="ZL3" s="131"/>
      <c r="ZM3" s="131"/>
      <c r="ZN3" s="131"/>
      <c r="ZO3" s="131"/>
      <c r="ZP3" s="131"/>
      <c r="ZQ3" s="131"/>
      <c r="ZR3" s="131"/>
      <c r="ZS3" s="131"/>
      <c r="ZT3" s="131"/>
      <c r="ZU3" s="131"/>
      <c r="ZV3" s="131"/>
      <c r="ZW3" s="131"/>
      <c r="ZX3" s="131"/>
      <c r="ZY3" s="131"/>
      <c r="ZZ3" s="131"/>
      <c r="AAA3" s="131"/>
      <c r="AAB3" s="131"/>
      <c r="AAC3" s="131"/>
      <c r="AAD3" s="131"/>
      <c r="AAE3" s="131"/>
      <c r="AAF3" s="131"/>
      <c r="AAG3" s="131"/>
      <c r="AAH3" s="131"/>
      <c r="AAI3" s="131"/>
      <c r="AAJ3" s="131"/>
      <c r="AAK3" s="131"/>
      <c r="AAL3" s="131"/>
      <c r="AAM3" s="131"/>
      <c r="AAN3" s="131"/>
      <c r="AAO3" s="131"/>
      <c r="AAP3" s="131"/>
      <c r="AAQ3" s="131"/>
      <c r="AAR3" s="131"/>
      <c r="AAS3" s="131"/>
      <c r="AAT3" s="131"/>
      <c r="AAU3" s="131"/>
      <c r="AAV3" s="131"/>
      <c r="AAW3" s="131"/>
      <c r="AAX3" s="131"/>
      <c r="AAY3" s="131"/>
      <c r="AAZ3" s="131"/>
      <c r="ABA3" s="131"/>
      <c r="ABB3" s="131"/>
      <c r="ABC3" s="131"/>
      <c r="ABD3" s="131"/>
      <c r="ABE3" s="131"/>
      <c r="ABF3" s="131"/>
      <c r="ABG3" s="131"/>
      <c r="ABH3" s="131"/>
      <c r="ABI3" s="131"/>
      <c r="ABJ3" s="131"/>
      <c r="ABK3" s="131"/>
      <c r="ABL3" s="131"/>
      <c r="ABM3" s="131"/>
      <c r="ABN3" s="131"/>
      <c r="ABO3" s="131"/>
      <c r="ABP3" s="131"/>
      <c r="ABQ3" s="131"/>
      <c r="ABR3" s="131"/>
      <c r="ABS3" s="131"/>
      <c r="ABT3" s="131"/>
      <c r="ABU3" s="131"/>
      <c r="ABV3" s="131"/>
      <c r="ABW3" s="131"/>
      <c r="ABX3" s="131"/>
      <c r="ABY3" s="131"/>
      <c r="ABZ3" s="131"/>
      <c r="ACA3" s="131"/>
      <c r="ACB3" s="131"/>
      <c r="ACC3" s="131"/>
      <c r="ACD3" s="131"/>
      <c r="ACE3" s="131"/>
      <c r="ACF3" s="131"/>
      <c r="ACG3" s="131"/>
      <c r="ACH3" s="131"/>
      <c r="ACI3" s="131"/>
      <c r="ACJ3" s="131"/>
      <c r="ACK3" s="131"/>
      <c r="ACL3" s="131"/>
      <c r="ACM3" s="131"/>
      <c r="ACN3" s="131"/>
      <c r="ACO3" s="131"/>
      <c r="ACP3" s="131"/>
      <c r="ACQ3" s="131"/>
      <c r="ACR3" s="131"/>
      <c r="ACS3" s="131"/>
      <c r="ACT3" s="131"/>
      <c r="ACU3" s="131"/>
      <c r="ACV3" s="131"/>
      <c r="ACW3" s="131"/>
      <c r="ACX3" s="131"/>
      <c r="ACY3" s="131"/>
      <c r="ACZ3" s="131"/>
      <c r="ADA3" s="131"/>
      <c r="ADB3" s="131"/>
      <c r="ADC3" s="131"/>
      <c r="ADD3" s="131"/>
      <c r="ADE3" s="131"/>
      <c r="ADF3" s="131"/>
      <c r="ADG3" s="131"/>
      <c r="ADH3" s="131"/>
      <c r="ADI3" s="131"/>
      <c r="ADJ3" s="131"/>
      <c r="ADK3" s="131"/>
      <c r="ADL3" s="131"/>
      <c r="ADM3" s="131"/>
      <c r="ADN3" s="131"/>
      <c r="ADO3" s="131"/>
      <c r="ADP3" s="131"/>
      <c r="ADQ3" s="131"/>
      <c r="ADR3" s="131"/>
      <c r="ADS3" s="131"/>
      <c r="ADT3" s="131"/>
      <c r="ADU3" s="131"/>
      <c r="ADV3" s="131"/>
      <c r="ADW3" s="131"/>
      <c r="ADX3" s="131"/>
      <c r="ADY3" s="131"/>
      <c r="ADZ3" s="131"/>
      <c r="AEA3" s="131"/>
      <c r="AEB3" s="131"/>
      <c r="AEC3" s="131"/>
      <c r="AED3" s="131"/>
      <c r="AEE3" s="131"/>
      <c r="AEF3" s="131"/>
      <c r="AEG3" s="131"/>
      <c r="AEH3" s="131"/>
      <c r="AEI3" s="131"/>
      <c r="AEJ3" s="131"/>
      <c r="AEK3" s="131"/>
      <c r="AEL3" s="131"/>
      <c r="AEM3" s="131"/>
      <c r="AEN3" s="131"/>
      <c r="AEO3" s="131"/>
      <c r="AEP3" s="131"/>
      <c r="AEQ3" s="131"/>
      <c r="AER3" s="131"/>
      <c r="AES3" s="131"/>
      <c r="AET3" s="131"/>
      <c r="AEU3" s="131"/>
      <c r="AEV3" s="131"/>
      <c r="AEW3" s="131"/>
      <c r="AEX3" s="131"/>
      <c r="AEY3" s="131"/>
      <c r="AEZ3" s="131"/>
      <c r="AFA3" s="131"/>
      <c r="AFB3" s="131"/>
      <c r="AFC3" s="131"/>
      <c r="AFD3" s="131"/>
      <c r="AFE3" s="131"/>
      <c r="AFF3" s="131"/>
      <c r="AFG3" s="131"/>
      <c r="AFH3" s="131"/>
      <c r="AFI3" s="131"/>
      <c r="AFJ3" s="131"/>
      <c r="AFK3" s="131"/>
      <c r="AFL3" s="131"/>
      <c r="AFM3" s="131"/>
      <c r="AFN3" s="131"/>
      <c r="AFO3" s="131"/>
      <c r="AFP3" s="131"/>
      <c r="AFQ3" s="131"/>
      <c r="AFR3" s="131"/>
      <c r="AFS3" s="131"/>
      <c r="AFT3" s="131"/>
      <c r="AFU3" s="131"/>
      <c r="AFV3" s="131"/>
      <c r="AFW3" s="131"/>
      <c r="AFX3" s="131"/>
      <c r="AFY3" s="131"/>
      <c r="AFZ3" s="131"/>
      <c r="AGA3" s="131"/>
      <c r="AGB3" s="131"/>
      <c r="AGC3" s="131"/>
      <c r="AGD3" s="131"/>
      <c r="AGE3" s="131"/>
      <c r="AGF3" s="131"/>
      <c r="AGG3" s="131"/>
      <c r="AGH3" s="131"/>
      <c r="AGI3" s="131"/>
      <c r="AGJ3" s="131"/>
      <c r="AGK3" s="131"/>
      <c r="AGL3" s="131"/>
      <c r="AGM3" s="131"/>
      <c r="AGN3" s="131"/>
      <c r="AGO3" s="131"/>
      <c r="AGP3" s="131"/>
      <c r="AGQ3" s="131"/>
      <c r="AGR3" s="131"/>
      <c r="AGS3" s="131"/>
      <c r="AGT3" s="131"/>
      <c r="AGU3" s="131"/>
      <c r="AGV3" s="131"/>
      <c r="AGW3" s="131"/>
      <c r="AGX3" s="131"/>
      <c r="AGY3" s="131"/>
      <c r="AGZ3" s="131"/>
      <c r="AHA3" s="131"/>
      <c r="AHB3" s="131"/>
      <c r="AHC3" s="131"/>
      <c r="AHD3" s="131"/>
      <c r="AHE3" s="131"/>
      <c r="AHF3" s="131"/>
      <c r="AHG3" s="131"/>
      <c r="AHH3" s="131"/>
      <c r="AHI3" s="131"/>
      <c r="AHJ3" s="131"/>
      <c r="AHK3" s="131"/>
      <c r="AHL3" s="131"/>
      <c r="AHM3" s="131"/>
      <c r="AHN3" s="131"/>
      <c r="AHO3" s="131"/>
      <c r="AHP3" s="131"/>
      <c r="AHQ3" s="131"/>
      <c r="AHR3" s="131"/>
      <c r="AHS3" s="131"/>
      <c r="AHT3" s="131"/>
      <c r="AHU3" s="131"/>
    </row>
    <row r="4" spans="1:905" s="2" customFormat="1" ht="17.25" customHeight="1" x14ac:dyDescent="0.2">
      <c r="A4" s="109" t="s">
        <v>62</v>
      </c>
      <c r="B4" s="105" t="str">
        <f>+'Krycí list'!E26</f>
        <v xml:space="preserve">Vršanská uhelná a. s. </v>
      </c>
      <c r="C4" s="105"/>
      <c r="D4" s="105"/>
      <c r="E4" s="105"/>
      <c r="F4" s="105"/>
      <c r="G4" s="105"/>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c r="NY4" s="131"/>
      <c r="NZ4" s="131"/>
      <c r="OA4" s="131"/>
      <c r="OB4" s="131"/>
      <c r="OC4" s="131"/>
      <c r="OD4" s="131"/>
      <c r="OE4" s="131"/>
      <c r="OF4" s="131"/>
      <c r="OG4" s="131"/>
      <c r="OH4" s="131"/>
      <c r="OI4" s="131"/>
      <c r="OJ4" s="131"/>
      <c r="OK4" s="131"/>
      <c r="OL4" s="131"/>
      <c r="OM4" s="131"/>
      <c r="ON4" s="131"/>
      <c r="OO4" s="131"/>
      <c r="OP4" s="131"/>
      <c r="OQ4" s="131"/>
      <c r="OR4" s="131"/>
      <c r="OS4" s="131"/>
      <c r="OT4" s="131"/>
      <c r="OU4" s="131"/>
      <c r="OV4" s="131"/>
      <c r="OW4" s="131"/>
      <c r="OX4" s="131"/>
      <c r="OY4" s="131"/>
      <c r="OZ4" s="131"/>
      <c r="PA4" s="131"/>
      <c r="PB4" s="131"/>
      <c r="PC4" s="131"/>
      <c r="PD4" s="131"/>
      <c r="PE4" s="131"/>
      <c r="PF4" s="131"/>
      <c r="PG4" s="131"/>
      <c r="PH4" s="131"/>
      <c r="PI4" s="131"/>
      <c r="PJ4" s="131"/>
      <c r="PK4" s="131"/>
      <c r="PL4" s="131"/>
      <c r="PM4" s="131"/>
      <c r="PN4" s="131"/>
      <c r="PO4" s="131"/>
      <c r="PP4" s="131"/>
      <c r="PQ4" s="131"/>
      <c r="PR4" s="131"/>
      <c r="PS4" s="131"/>
      <c r="PT4" s="131"/>
      <c r="PU4" s="131"/>
      <c r="PV4" s="131"/>
      <c r="PW4" s="131"/>
      <c r="PX4" s="131"/>
      <c r="PY4" s="131"/>
      <c r="PZ4" s="131"/>
      <c r="QA4" s="131"/>
      <c r="QB4" s="131"/>
      <c r="QC4" s="131"/>
      <c r="QD4" s="131"/>
      <c r="QE4" s="131"/>
      <c r="QF4" s="131"/>
      <c r="QG4" s="131"/>
      <c r="QH4" s="131"/>
      <c r="QI4" s="131"/>
      <c r="QJ4" s="131"/>
      <c r="QK4" s="131"/>
      <c r="QL4" s="131"/>
      <c r="QM4" s="131"/>
      <c r="QN4" s="131"/>
      <c r="QO4" s="131"/>
      <c r="QP4" s="131"/>
      <c r="QQ4" s="131"/>
      <c r="QR4" s="131"/>
      <c r="QS4" s="131"/>
      <c r="QT4" s="131"/>
      <c r="QU4" s="131"/>
      <c r="QV4" s="131"/>
      <c r="QW4" s="131"/>
      <c r="QX4" s="131"/>
      <c r="QY4" s="131"/>
      <c r="QZ4" s="131"/>
      <c r="RA4" s="131"/>
      <c r="RB4" s="131"/>
      <c r="RC4" s="131"/>
      <c r="RD4" s="131"/>
      <c r="RE4" s="131"/>
      <c r="RF4" s="131"/>
      <c r="RG4" s="131"/>
      <c r="RH4" s="131"/>
      <c r="RI4" s="131"/>
      <c r="RJ4" s="131"/>
      <c r="RK4" s="131"/>
      <c r="RL4" s="131"/>
      <c r="RM4" s="131"/>
      <c r="RN4" s="131"/>
      <c r="RO4" s="131"/>
      <c r="RP4" s="131"/>
      <c r="RQ4" s="131"/>
      <c r="RR4" s="131"/>
      <c r="RS4" s="131"/>
      <c r="RT4" s="131"/>
      <c r="RU4" s="131"/>
      <c r="RV4" s="131"/>
      <c r="RW4" s="131"/>
      <c r="RX4" s="131"/>
      <c r="RY4" s="131"/>
      <c r="RZ4" s="131"/>
      <c r="SA4" s="131"/>
      <c r="SB4" s="131"/>
      <c r="SC4" s="131"/>
      <c r="SD4" s="131"/>
      <c r="SE4" s="131"/>
      <c r="SF4" s="131"/>
      <c r="SG4" s="131"/>
      <c r="SH4" s="131"/>
      <c r="SI4" s="131"/>
      <c r="SJ4" s="131"/>
      <c r="SK4" s="131"/>
      <c r="SL4" s="131"/>
      <c r="SM4" s="131"/>
      <c r="SN4" s="131"/>
      <c r="SO4" s="131"/>
      <c r="SP4" s="131"/>
      <c r="SQ4" s="131"/>
      <c r="SR4" s="131"/>
      <c r="SS4" s="131"/>
      <c r="ST4" s="131"/>
      <c r="SU4" s="131"/>
      <c r="SV4" s="131"/>
      <c r="SW4" s="131"/>
      <c r="SX4" s="131"/>
      <c r="SY4" s="131"/>
      <c r="SZ4" s="131"/>
      <c r="TA4" s="131"/>
      <c r="TB4" s="131"/>
      <c r="TC4" s="131"/>
      <c r="TD4" s="131"/>
      <c r="TE4" s="131"/>
      <c r="TF4" s="131"/>
      <c r="TG4" s="131"/>
      <c r="TH4" s="131"/>
      <c r="TI4" s="131"/>
      <c r="TJ4" s="131"/>
      <c r="TK4" s="131"/>
      <c r="TL4" s="131"/>
      <c r="TM4" s="131"/>
      <c r="TN4" s="131"/>
      <c r="TO4" s="131"/>
      <c r="TP4" s="131"/>
      <c r="TQ4" s="131"/>
      <c r="TR4" s="131"/>
      <c r="TS4" s="131"/>
      <c r="TT4" s="131"/>
      <c r="TU4" s="131"/>
      <c r="TV4" s="131"/>
      <c r="TW4" s="131"/>
      <c r="TX4" s="131"/>
      <c r="TY4" s="131"/>
      <c r="TZ4" s="131"/>
      <c r="UA4" s="131"/>
      <c r="UB4" s="131"/>
      <c r="UC4" s="131"/>
      <c r="UD4" s="131"/>
      <c r="UE4" s="131"/>
      <c r="UF4" s="131"/>
      <c r="UG4" s="131"/>
      <c r="UH4" s="131"/>
      <c r="UI4" s="131"/>
      <c r="UJ4" s="131"/>
      <c r="UK4" s="131"/>
      <c r="UL4" s="131"/>
      <c r="UM4" s="131"/>
      <c r="UN4" s="131"/>
      <c r="UO4" s="131"/>
      <c r="UP4" s="131"/>
      <c r="UQ4" s="131"/>
      <c r="UR4" s="131"/>
      <c r="US4" s="131"/>
      <c r="UT4" s="131"/>
      <c r="UU4" s="131"/>
      <c r="UV4" s="131"/>
      <c r="UW4" s="131"/>
      <c r="UX4" s="131"/>
      <c r="UY4" s="131"/>
      <c r="UZ4" s="131"/>
      <c r="VA4" s="131"/>
      <c r="VB4" s="131"/>
      <c r="VC4" s="131"/>
      <c r="VD4" s="131"/>
      <c r="VE4" s="131"/>
      <c r="VF4" s="131"/>
      <c r="VG4" s="131"/>
      <c r="VH4" s="131"/>
      <c r="VI4" s="131"/>
      <c r="VJ4" s="131"/>
      <c r="VK4" s="131"/>
      <c r="VL4" s="131"/>
      <c r="VM4" s="131"/>
      <c r="VN4" s="131"/>
      <c r="VO4" s="131"/>
      <c r="VP4" s="131"/>
      <c r="VQ4" s="131"/>
      <c r="VR4" s="131"/>
      <c r="VS4" s="131"/>
      <c r="VT4" s="131"/>
      <c r="VU4" s="131"/>
      <c r="VV4" s="131"/>
      <c r="VW4" s="131"/>
      <c r="VX4" s="131"/>
      <c r="VY4" s="131"/>
      <c r="VZ4" s="131"/>
      <c r="WA4" s="131"/>
      <c r="WB4" s="131"/>
      <c r="WC4" s="131"/>
      <c r="WD4" s="131"/>
      <c r="WE4" s="131"/>
      <c r="WF4" s="131"/>
      <c r="WG4" s="131"/>
      <c r="WH4" s="131"/>
      <c r="WI4" s="131"/>
      <c r="WJ4" s="131"/>
      <c r="WK4" s="131"/>
      <c r="WL4" s="131"/>
      <c r="WM4" s="131"/>
      <c r="WN4" s="131"/>
      <c r="WO4" s="131"/>
      <c r="WP4" s="131"/>
      <c r="WQ4" s="131"/>
      <c r="WR4" s="131"/>
      <c r="WS4" s="131"/>
      <c r="WT4" s="131"/>
      <c r="WU4" s="131"/>
      <c r="WV4" s="131"/>
      <c r="WW4" s="131"/>
      <c r="WX4" s="131"/>
      <c r="WY4" s="131"/>
      <c r="WZ4" s="131"/>
      <c r="XA4" s="131"/>
      <c r="XB4" s="131"/>
      <c r="XC4" s="131"/>
      <c r="XD4" s="131"/>
      <c r="XE4" s="131"/>
      <c r="XF4" s="131"/>
      <c r="XG4" s="131"/>
      <c r="XH4" s="131"/>
      <c r="XI4" s="131"/>
      <c r="XJ4" s="131"/>
      <c r="XK4" s="131"/>
      <c r="XL4" s="131"/>
      <c r="XM4" s="131"/>
      <c r="XN4" s="131"/>
      <c r="XO4" s="131"/>
      <c r="XP4" s="131"/>
      <c r="XQ4" s="131"/>
      <c r="XR4" s="131"/>
      <c r="XS4" s="131"/>
      <c r="XT4" s="131"/>
      <c r="XU4" s="131"/>
      <c r="XV4" s="131"/>
      <c r="XW4" s="131"/>
      <c r="XX4" s="131"/>
      <c r="XY4" s="131"/>
      <c r="XZ4" s="131"/>
      <c r="YA4" s="131"/>
      <c r="YB4" s="131"/>
      <c r="YC4" s="131"/>
      <c r="YD4" s="131"/>
      <c r="YE4" s="131"/>
      <c r="YF4" s="131"/>
      <c r="YG4" s="131"/>
      <c r="YH4" s="131"/>
      <c r="YI4" s="131"/>
      <c r="YJ4" s="131"/>
      <c r="YK4" s="131"/>
      <c r="YL4" s="131"/>
      <c r="YM4" s="131"/>
      <c r="YN4" s="131"/>
      <c r="YO4" s="131"/>
      <c r="YP4" s="131"/>
      <c r="YQ4" s="131"/>
      <c r="YR4" s="131"/>
      <c r="YS4" s="131"/>
      <c r="YT4" s="131"/>
      <c r="YU4" s="131"/>
      <c r="YV4" s="131"/>
      <c r="YW4" s="131"/>
      <c r="YX4" s="131"/>
      <c r="YY4" s="131"/>
      <c r="YZ4" s="131"/>
      <c r="ZA4" s="131"/>
      <c r="ZB4" s="131"/>
      <c r="ZC4" s="131"/>
      <c r="ZD4" s="131"/>
      <c r="ZE4" s="131"/>
      <c r="ZF4" s="131"/>
      <c r="ZG4" s="131"/>
      <c r="ZH4" s="131"/>
      <c r="ZI4" s="131"/>
      <c r="ZJ4" s="131"/>
      <c r="ZK4" s="131"/>
      <c r="ZL4" s="131"/>
      <c r="ZM4" s="131"/>
      <c r="ZN4" s="131"/>
      <c r="ZO4" s="131"/>
      <c r="ZP4" s="131"/>
      <c r="ZQ4" s="131"/>
      <c r="ZR4" s="131"/>
      <c r="ZS4" s="131"/>
      <c r="ZT4" s="131"/>
      <c r="ZU4" s="131"/>
      <c r="ZV4" s="131"/>
      <c r="ZW4" s="131"/>
      <c r="ZX4" s="131"/>
      <c r="ZY4" s="131"/>
      <c r="ZZ4" s="131"/>
      <c r="AAA4" s="131"/>
      <c r="AAB4" s="131"/>
      <c r="AAC4" s="131"/>
      <c r="AAD4" s="131"/>
      <c r="AAE4" s="131"/>
      <c r="AAF4" s="131"/>
      <c r="AAG4" s="131"/>
      <c r="AAH4" s="131"/>
      <c r="AAI4" s="131"/>
      <c r="AAJ4" s="131"/>
      <c r="AAK4" s="131"/>
      <c r="AAL4" s="131"/>
      <c r="AAM4" s="131"/>
      <c r="AAN4" s="131"/>
      <c r="AAO4" s="131"/>
      <c r="AAP4" s="131"/>
      <c r="AAQ4" s="131"/>
      <c r="AAR4" s="131"/>
      <c r="AAS4" s="131"/>
      <c r="AAT4" s="131"/>
      <c r="AAU4" s="131"/>
      <c r="AAV4" s="131"/>
      <c r="AAW4" s="131"/>
      <c r="AAX4" s="131"/>
      <c r="AAY4" s="131"/>
      <c r="AAZ4" s="131"/>
      <c r="ABA4" s="131"/>
      <c r="ABB4" s="131"/>
      <c r="ABC4" s="131"/>
      <c r="ABD4" s="131"/>
      <c r="ABE4" s="131"/>
      <c r="ABF4" s="131"/>
      <c r="ABG4" s="131"/>
      <c r="ABH4" s="131"/>
      <c r="ABI4" s="131"/>
      <c r="ABJ4" s="131"/>
      <c r="ABK4" s="131"/>
      <c r="ABL4" s="131"/>
      <c r="ABM4" s="131"/>
      <c r="ABN4" s="131"/>
      <c r="ABO4" s="131"/>
      <c r="ABP4" s="131"/>
      <c r="ABQ4" s="131"/>
      <c r="ABR4" s="131"/>
      <c r="ABS4" s="131"/>
      <c r="ABT4" s="131"/>
      <c r="ABU4" s="131"/>
      <c r="ABV4" s="131"/>
      <c r="ABW4" s="131"/>
      <c r="ABX4" s="131"/>
      <c r="ABY4" s="131"/>
      <c r="ABZ4" s="131"/>
      <c r="ACA4" s="131"/>
      <c r="ACB4" s="131"/>
      <c r="ACC4" s="131"/>
      <c r="ACD4" s="131"/>
      <c r="ACE4" s="131"/>
      <c r="ACF4" s="131"/>
      <c r="ACG4" s="131"/>
      <c r="ACH4" s="131"/>
      <c r="ACI4" s="131"/>
      <c r="ACJ4" s="131"/>
      <c r="ACK4" s="131"/>
      <c r="ACL4" s="131"/>
      <c r="ACM4" s="131"/>
      <c r="ACN4" s="131"/>
      <c r="ACO4" s="131"/>
      <c r="ACP4" s="131"/>
      <c r="ACQ4" s="131"/>
      <c r="ACR4" s="131"/>
      <c r="ACS4" s="131"/>
      <c r="ACT4" s="131"/>
      <c r="ACU4" s="131"/>
      <c r="ACV4" s="131"/>
      <c r="ACW4" s="131"/>
      <c r="ACX4" s="131"/>
      <c r="ACY4" s="131"/>
      <c r="ACZ4" s="131"/>
      <c r="ADA4" s="131"/>
      <c r="ADB4" s="131"/>
      <c r="ADC4" s="131"/>
      <c r="ADD4" s="131"/>
      <c r="ADE4" s="131"/>
      <c r="ADF4" s="131"/>
      <c r="ADG4" s="131"/>
      <c r="ADH4" s="131"/>
      <c r="ADI4" s="131"/>
      <c r="ADJ4" s="131"/>
      <c r="ADK4" s="131"/>
      <c r="ADL4" s="131"/>
      <c r="ADM4" s="131"/>
      <c r="ADN4" s="131"/>
      <c r="ADO4" s="131"/>
      <c r="ADP4" s="131"/>
      <c r="ADQ4" s="131"/>
      <c r="ADR4" s="131"/>
      <c r="ADS4" s="131"/>
      <c r="ADT4" s="131"/>
      <c r="ADU4" s="131"/>
      <c r="ADV4" s="131"/>
      <c r="ADW4" s="131"/>
      <c r="ADX4" s="131"/>
      <c r="ADY4" s="131"/>
      <c r="ADZ4" s="131"/>
      <c r="AEA4" s="131"/>
      <c r="AEB4" s="131"/>
      <c r="AEC4" s="131"/>
      <c r="AED4" s="131"/>
      <c r="AEE4" s="131"/>
      <c r="AEF4" s="131"/>
      <c r="AEG4" s="131"/>
      <c r="AEH4" s="131"/>
      <c r="AEI4" s="131"/>
      <c r="AEJ4" s="131"/>
      <c r="AEK4" s="131"/>
      <c r="AEL4" s="131"/>
      <c r="AEM4" s="131"/>
      <c r="AEN4" s="131"/>
      <c r="AEO4" s="131"/>
      <c r="AEP4" s="131"/>
      <c r="AEQ4" s="131"/>
      <c r="AER4" s="131"/>
      <c r="AES4" s="131"/>
      <c r="AET4" s="131"/>
      <c r="AEU4" s="131"/>
      <c r="AEV4" s="131"/>
      <c r="AEW4" s="131"/>
      <c r="AEX4" s="131"/>
      <c r="AEY4" s="131"/>
      <c r="AEZ4" s="131"/>
      <c r="AFA4" s="131"/>
      <c r="AFB4" s="131"/>
      <c r="AFC4" s="131"/>
      <c r="AFD4" s="131"/>
      <c r="AFE4" s="131"/>
      <c r="AFF4" s="131"/>
      <c r="AFG4" s="131"/>
      <c r="AFH4" s="131"/>
      <c r="AFI4" s="131"/>
      <c r="AFJ4" s="131"/>
      <c r="AFK4" s="131"/>
      <c r="AFL4" s="131"/>
      <c r="AFM4" s="131"/>
      <c r="AFN4" s="131"/>
      <c r="AFO4" s="131"/>
      <c r="AFP4" s="131"/>
      <c r="AFQ4" s="131"/>
      <c r="AFR4" s="131"/>
      <c r="AFS4" s="131"/>
      <c r="AFT4" s="131"/>
      <c r="AFU4" s="131"/>
      <c r="AFV4" s="131"/>
      <c r="AFW4" s="131"/>
      <c r="AFX4" s="131"/>
      <c r="AFY4" s="131"/>
      <c r="AFZ4" s="131"/>
      <c r="AGA4" s="131"/>
      <c r="AGB4" s="131"/>
      <c r="AGC4" s="131"/>
      <c r="AGD4" s="131"/>
      <c r="AGE4" s="131"/>
      <c r="AGF4" s="131"/>
      <c r="AGG4" s="131"/>
      <c r="AGH4" s="131"/>
      <c r="AGI4" s="131"/>
      <c r="AGJ4" s="131"/>
      <c r="AGK4" s="131"/>
      <c r="AGL4" s="131"/>
      <c r="AGM4" s="131"/>
      <c r="AGN4" s="131"/>
      <c r="AGO4" s="131"/>
      <c r="AGP4" s="131"/>
      <c r="AGQ4" s="131"/>
      <c r="AGR4" s="131"/>
      <c r="AGS4" s="131"/>
      <c r="AGT4" s="131"/>
      <c r="AGU4" s="131"/>
      <c r="AGV4" s="131"/>
      <c r="AGW4" s="131"/>
      <c r="AGX4" s="131"/>
      <c r="AGY4" s="131"/>
      <c r="AGZ4" s="131"/>
      <c r="AHA4" s="131"/>
      <c r="AHB4" s="131"/>
      <c r="AHC4" s="131"/>
      <c r="AHD4" s="131"/>
      <c r="AHE4" s="131"/>
      <c r="AHF4" s="131"/>
      <c r="AHG4" s="131"/>
      <c r="AHH4" s="131"/>
      <c r="AHI4" s="131"/>
      <c r="AHJ4" s="131"/>
      <c r="AHK4" s="131"/>
      <c r="AHL4" s="131"/>
      <c r="AHM4" s="131"/>
      <c r="AHN4" s="131"/>
      <c r="AHO4" s="131"/>
      <c r="AHP4" s="131"/>
      <c r="AHQ4" s="131"/>
      <c r="AHR4" s="131"/>
      <c r="AHS4" s="131"/>
      <c r="AHT4" s="131"/>
      <c r="AHU4" s="131"/>
    </row>
    <row r="5" spans="1:905" s="2" customFormat="1" ht="23.25" customHeight="1" x14ac:dyDescent="0.2">
      <c r="A5" s="109" t="s">
        <v>78</v>
      </c>
      <c r="B5" s="105">
        <f>+'Krycí list'!E27</f>
        <v>0</v>
      </c>
      <c r="C5" s="105"/>
      <c r="D5" s="105"/>
      <c r="E5" s="105"/>
      <c r="F5" s="105"/>
      <c r="G5" s="105"/>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31"/>
      <c r="DD5" s="131"/>
      <c r="DE5" s="131"/>
      <c r="DF5" s="131"/>
      <c r="DG5" s="131"/>
      <c r="DH5" s="131"/>
      <c r="DI5" s="131"/>
      <c r="DJ5" s="131"/>
      <c r="DK5" s="131"/>
      <c r="DL5" s="131"/>
      <c r="DM5" s="131"/>
      <c r="DN5" s="131"/>
      <c r="DO5" s="131"/>
      <c r="DP5" s="131"/>
      <c r="DQ5" s="131"/>
      <c r="DR5" s="131"/>
      <c r="DS5" s="131"/>
      <c r="DT5" s="131"/>
      <c r="DU5" s="131"/>
      <c r="DV5" s="131"/>
      <c r="DW5" s="131"/>
      <c r="DX5" s="131"/>
      <c r="DY5" s="131"/>
      <c r="DZ5" s="131"/>
      <c r="EA5" s="131"/>
      <c r="EB5" s="131"/>
      <c r="EC5" s="131"/>
      <c r="ED5" s="131"/>
      <c r="EE5" s="131"/>
      <c r="EF5" s="131"/>
      <c r="EG5" s="131"/>
      <c r="EH5" s="131"/>
      <c r="EI5" s="131"/>
      <c r="EJ5" s="131"/>
      <c r="EK5" s="131"/>
      <c r="EL5" s="131"/>
      <c r="EM5" s="131"/>
      <c r="EN5" s="131"/>
      <c r="EO5" s="131"/>
      <c r="EP5" s="131"/>
      <c r="EQ5" s="131"/>
      <c r="ER5" s="131"/>
      <c r="ES5" s="131"/>
      <c r="ET5" s="131"/>
      <c r="EU5" s="131"/>
      <c r="EV5" s="131"/>
      <c r="EW5" s="131"/>
      <c r="EX5" s="131"/>
      <c r="EY5" s="131"/>
      <c r="EZ5" s="131"/>
      <c r="FA5" s="131"/>
      <c r="FB5" s="131"/>
      <c r="FC5" s="131"/>
      <c r="FD5" s="131"/>
      <c r="FE5" s="131"/>
      <c r="FF5" s="131"/>
      <c r="FG5" s="131"/>
      <c r="FH5" s="131"/>
      <c r="FI5" s="131"/>
      <c r="FJ5" s="131"/>
      <c r="FK5" s="131"/>
      <c r="FL5" s="131"/>
      <c r="FM5" s="131"/>
      <c r="FN5" s="131"/>
      <c r="FO5" s="131"/>
      <c r="FP5" s="131"/>
      <c r="FQ5" s="131"/>
      <c r="FR5" s="131"/>
      <c r="FS5" s="131"/>
      <c r="FT5" s="131"/>
      <c r="FU5" s="131"/>
      <c r="FV5" s="131"/>
      <c r="FW5" s="131"/>
      <c r="FX5" s="131"/>
      <c r="FY5" s="131"/>
      <c r="FZ5" s="131"/>
      <c r="GA5" s="131"/>
      <c r="GB5" s="131"/>
      <c r="GC5" s="131"/>
      <c r="GD5" s="131"/>
      <c r="GE5" s="131"/>
      <c r="GF5" s="131"/>
      <c r="GG5" s="131"/>
      <c r="GH5" s="131"/>
      <c r="GI5" s="131"/>
      <c r="GJ5" s="131"/>
      <c r="GK5" s="131"/>
      <c r="GL5" s="131"/>
      <c r="GM5" s="131"/>
      <c r="GN5" s="131"/>
      <c r="GO5" s="131"/>
      <c r="GP5" s="131"/>
      <c r="GQ5" s="131"/>
      <c r="GR5" s="131"/>
      <c r="GS5" s="131"/>
      <c r="GT5" s="131"/>
      <c r="GU5" s="131"/>
      <c r="GV5" s="131"/>
      <c r="GW5" s="131"/>
      <c r="GX5" s="131"/>
      <c r="GY5" s="131"/>
      <c r="GZ5" s="131"/>
      <c r="HA5" s="131"/>
      <c r="HB5" s="131"/>
      <c r="HC5" s="131"/>
      <c r="HD5" s="131"/>
      <c r="HE5" s="131"/>
      <c r="HF5" s="131"/>
      <c r="HG5" s="131"/>
      <c r="HH5" s="131"/>
      <c r="HI5" s="131"/>
      <c r="HJ5" s="131"/>
      <c r="HK5" s="131"/>
      <c r="HL5" s="131"/>
      <c r="HM5" s="131"/>
      <c r="HN5" s="131"/>
      <c r="HO5" s="131"/>
      <c r="HP5" s="131"/>
      <c r="HQ5" s="131"/>
      <c r="HR5" s="131"/>
      <c r="HS5" s="131"/>
      <c r="HT5" s="131"/>
      <c r="HU5" s="131"/>
      <c r="HV5" s="131"/>
      <c r="HW5" s="131"/>
      <c r="HX5" s="131"/>
      <c r="HY5" s="131"/>
      <c r="HZ5" s="131"/>
      <c r="IA5" s="131"/>
      <c r="IB5" s="131"/>
      <c r="IC5" s="131"/>
      <c r="ID5" s="131"/>
      <c r="IE5" s="131"/>
      <c r="IF5" s="131"/>
      <c r="IG5" s="131"/>
      <c r="IH5" s="131"/>
      <c r="II5" s="131"/>
      <c r="IJ5" s="131"/>
      <c r="IK5" s="131"/>
      <c r="IL5" s="131"/>
      <c r="IM5" s="131"/>
      <c r="IN5" s="131"/>
      <c r="IO5" s="131"/>
      <c r="IP5" s="131"/>
      <c r="IQ5" s="131"/>
      <c r="IR5" s="131"/>
      <c r="IS5" s="131"/>
      <c r="IT5" s="131"/>
      <c r="IU5" s="131"/>
      <c r="IV5" s="131"/>
      <c r="IW5" s="131"/>
      <c r="IX5" s="131"/>
      <c r="IY5" s="131"/>
      <c r="IZ5" s="131"/>
      <c r="JA5" s="131"/>
      <c r="JB5" s="131"/>
      <c r="JC5" s="131"/>
      <c r="JD5" s="131"/>
      <c r="JE5" s="131"/>
      <c r="JF5" s="131"/>
      <c r="JG5" s="131"/>
      <c r="JH5" s="131"/>
      <c r="JI5" s="131"/>
      <c r="JJ5" s="131"/>
      <c r="JK5" s="131"/>
      <c r="JL5" s="131"/>
      <c r="JM5" s="131"/>
      <c r="JN5" s="131"/>
      <c r="JO5" s="131"/>
      <c r="JP5" s="131"/>
      <c r="JQ5" s="131"/>
      <c r="JR5" s="131"/>
      <c r="JS5" s="131"/>
      <c r="JT5" s="131"/>
      <c r="JU5" s="131"/>
      <c r="JV5" s="131"/>
      <c r="JW5" s="131"/>
      <c r="JX5" s="131"/>
      <c r="JY5" s="131"/>
      <c r="JZ5" s="131"/>
      <c r="KA5" s="131"/>
      <c r="KB5" s="131"/>
      <c r="KC5" s="131"/>
      <c r="KD5" s="131"/>
      <c r="KE5" s="131"/>
      <c r="KF5" s="131"/>
      <c r="KG5" s="131"/>
      <c r="KH5" s="131"/>
      <c r="KI5" s="131"/>
      <c r="KJ5" s="131"/>
      <c r="KK5" s="131"/>
      <c r="KL5" s="131"/>
      <c r="KM5" s="131"/>
      <c r="KN5" s="131"/>
      <c r="KO5" s="131"/>
      <c r="KP5" s="131"/>
      <c r="KQ5" s="131"/>
      <c r="KR5" s="131"/>
      <c r="KS5" s="131"/>
      <c r="KT5" s="131"/>
      <c r="KU5" s="131"/>
      <c r="KV5" s="131"/>
      <c r="KW5" s="131"/>
      <c r="KX5" s="131"/>
      <c r="KY5" s="131"/>
      <c r="KZ5" s="131"/>
      <c r="LA5" s="131"/>
      <c r="LB5" s="131"/>
      <c r="LC5" s="131"/>
      <c r="LD5" s="131"/>
      <c r="LE5" s="131"/>
      <c r="LF5" s="131"/>
      <c r="LG5" s="131"/>
      <c r="LH5" s="131"/>
      <c r="LI5" s="131"/>
      <c r="LJ5" s="131"/>
      <c r="LK5" s="131"/>
      <c r="LL5" s="131"/>
      <c r="LM5" s="131"/>
      <c r="LN5" s="131"/>
      <c r="LO5" s="131"/>
      <c r="LP5" s="131"/>
      <c r="LQ5" s="131"/>
      <c r="LR5" s="131"/>
      <c r="LS5" s="131"/>
      <c r="LT5" s="131"/>
      <c r="LU5" s="131"/>
      <c r="LV5" s="131"/>
      <c r="LW5" s="131"/>
      <c r="LX5" s="131"/>
      <c r="LY5" s="131"/>
      <c r="LZ5" s="131"/>
      <c r="MA5" s="131"/>
      <c r="MB5" s="131"/>
      <c r="MC5" s="131"/>
      <c r="MD5" s="131"/>
      <c r="ME5" s="131"/>
      <c r="MF5" s="131"/>
      <c r="MG5" s="131"/>
      <c r="MH5" s="131"/>
      <c r="MI5" s="131"/>
      <c r="MJ5" s="131"/>
      <c r="MK5" s="131"/>
      <c r="ML5" s="131"/>
      <c r="MM5" s="131"/>
      <c r="MN5" s="131"/>
      <c r="MO5" s="131"/>
      <c r="MP5" s="131"/>
      <c r="MQ5" s="131"/>
      <c r="MR5" s="131"/>
      <c r="MS5" s="131"/>
      <c r="MT5" s="131"/>
      <c r="MU5" s="131"/>
      <c r="MV5" s="131"/>
      <c r="MW5" s="131"/>
      <c r="MX5" s="131"/>
      <c r="MY5" s="131"/>
      <c r="MZ5" s="131"/>
      <c r="NA5" s="131"/>
      <c r="NB5" s="131"/>
      <c r="NC5" s="131"/>
      <c r="ND5" s="131"/>
      <c r="NE5" s="131"/>
      <c r="NF5" s="131"/>
      <c r="NG5" s="131"/>
      <c r="NH5" s="131"/>
      <c r="NI5" s="131"/>
      <c r="NJ5" s="131"/>
      <c r="NK5" s="131"/>
      <c r="NL5" s="131"/>
      <c r="NM5" s="131"/>
      <c r="NN5" s="131"/>
      <c r="NO5" s="131"/>
      <c r="NP5" s="131"/>
      <c r="NQ5" s="131"/>
      <c r="NR5" s="131"/>
      <c r="NS5" s="131"/>
      <c r="NT5" s="131"/>
      <c r="NU5" s="131"/>
      <c r="NV5" s="131"/>
      <c r="NW5" s="131"/>
      <c r="NX5" s="131"/>
      <c r="NY5" s="131"/>
      <c r="NZ5" s="131"/>
      <c r="OA5" s="131"/>
      <c r="OB5" s="131"/>
      <c r="OC5" s="131"/>
      <c r="OD5" s="131"/>
      <c r="OE5" s="131"/>
      <c r="OF5" s="131"/>
      <c r="OG5" s="131"/>
      <c r="OH5" s="131"/>
      <c r="OI5" s="131"/>
      <c r="OJ5" s="131"/>
      <c r="OK5" s="131"/>
      <c r="OL5" s="131"/>
      <c r="OM5" s="131"/>
      <c r="ON5" s="131"/>
      <c r="OO5" s="131"/>
      <c r="OP5" s="131"/>
      <c r="OQ5" s="131"/>
      <c r="OR5" s="131"/>
      <c r="OS5" s="131"/>
      <c r="OT5" s="131"/>
      <c r="OU5" s="131"/>
      <c r="OV5" s="131"/>
      <c r="OW5" s="131"/>
      <c r="OX5" s="131"/>
      <c r="OY5" s="131"/>
      <c r="OZ5" s="131"/>
      <c r="PA5" s="131"/>
      <c r="PB5" s="131"/>
      <c r="PC5" s="131"/>
      <c r="PD5" s="131"/>
      <c r="PE5" s="131"/>
      <c r="PF5" s="131"/>
      <c r="PG5" s="131"/>
      <c r="PH5" s="131"/>
      <c r="PI5" s="131"/>
      <c r="PJ5" s="131"/>
      <c r="PK5" s="131"/>
      <c r="PL5" s="131"/>
      <c r="PM5" s="131"/>
      <c r="PN5" s="131"/>
      <c r="PO5" s="131"/>
      <c r="PP5" s="131"/>
      <c r="PQ5" s="131"/>
      <c r="PR5" s="131"/>
      <c r="PS5" s="131"/>
      <c r="PT5" s="131"/>
      <c r="PU5" s="131"/>
      <c r="PV5" s="131"/>
      <c r="PW5" s="131"/>
      <c r="PX5" s="131"/>
      <c r="PY5" s="131"/>
      <c r="PZ5" s="131"/>
      <c r="QA5" s="131"/>
      <c r="QB5" s="131"/>
      <c r="QC5" s="131"/>
      <c r="QD5" s="131"/>
      <c r="QE5" s="131"/>
      <c r="QF5" s="131"/>
      <c r="QG5" s="131"/>
      <c r="QH5" s="131"/>
      <c r="QI5" s="131"/>
      <c r="QJ5" s="131"/>
      <c r="QK5" s="131"/>
      <c r="QL5" s="131"/>
      <c r="QM5" s="131"/>
      <c r="QN5" s="131"/>
      <c r="QO5" s="131"/>
      <c r="QP5" s="131"/>
      <c r="QQ5" s="131"/>
      <c r="QR5" s="131"/>
      <c r="QS5" s="131"/>
      <c r="QT5" s="131"/>
      <c r="QU5" s="131"/>
      <c r="QV5" s="131"/>
      <c r="QW5" s="131"/>
      <c r="QX5" s="131"/>
      <c r="QY5" s="131"/>
      <c r="QZ5" s="131"/>
      <c r="RA5" s="131"/>
      <c r="RB5" s="131"/>
      <c r="RC5" s="131"/>
      <c r="RD5" s="131"/>
      <c r="RE5" s="131"/>
      <c r="RF5" s="131"/>
      <c r="RG5" s="131"/>
      <c r="RH5" s="131"/>
      <c r="RI5" s="131"/>
      <c r="RJ5" s="131"/>
      <c r="RK5" s="131"/>
      <c r="RL5" s="131"/>
      <c r="RM5" s="131"/>
      <c r="RN5" s="131"/>
      <c r="RO5" s="131"/>
      <c r="RP5" s="131"/>
      <c r="RQ5" s="131"/>
      <c r="RR5" s="131"/>
      <c r="RS5" s="131"/>
      <c r="RT5" s="131"/>
      <c r="RU5" s="131"/>
      <c r="RV5" s="131"/>
      <c r="RW5" s="131"/>
      <c r="RX5" s="131"/>
      <c r="RY5" s="131"/>
      <c r="RZ5" s="131"/>
      <c r="SA5" s="131"/>
      <c r="SB5" s="131"/>
      <c r="SC5" s="131"/>
      <c r="SD5" s="131"/>
      <c r="SE5" s="131"/>
      <c r="SF5" s="131"/>
      <c r="SG5" s="131"/>
      <c r="SH5" s="131"/>
      <c r="SI5" s="131"/>
      <c r="SJ5" s="131"/>
      <c r="SK5" s="131"/>
      <c r="SL5" s="131"/>
      <c r="SM5" s="131"/>
      <c r="SN5" s="131"/>
      <c r="SO5" s="131"/>
      <c r="SP5" s="131"/>
      <c r="SQ5" s="131"/>
      <c r="SR5" s="131"/>
      <c r="SS5" s="131"/>
      <c r="ST5" s="131"/>
      <c r="SU5" s="131"/>
      <c r="SV5" s="131"/>
      <c r="SW5" s="131"/>
      <c r="SX5" s="131"/>
      <c r="SY5" s="131"/>
      <c r="SZ5" s="131"/>
      <c r="TA5" s="131"/>
      <c r="TB5" s="131"/>
      <c r="TC5" s="131"/>
      <c r="TD5" s="131"/>
      <c r="TE5" s="131"/>
      <c r="TF5" s="131"/>
      <c r="TG5" s="131"/>
      <c r="TH5" s="131"/>
      <c r="TI5" s="131"/>
      <c r="TJ5" s="131"/>
      <c r="TK5" s="131"/>
      <c r="TL5" s="131"/>
      <c r="TM5" s="131"/>
      <c r="TN5" s="131"/>
      <c r="TO5" s="131"/>
      <c r="TP5" s="131"/>
      <c r="TQ5" s="131"/>
      <c r="TR5" s="131"/>
      <c r="TS5" s="131"/>
      <c r="TT5" s="131"/>
      <c r="TU5" s="131"/>
      <c r="TV5" s="131"/>
      <c r="TW5" s="131"/>
      <c r="TX5" s="131"/>
      <c r="TY5" s="131"/>
      <c r="TZ5" s="131"/>
      <c r="UA5" s="131"/>
      <c r="UB5" s="131"/>
      <c r="UC5" s="131"/>
      <c r="UD5" s="131"/>
      <c r="UE5" s="131"/>
      <c r="UF5" s="131"/>
      <c r="UG5" s="131"/>
      <c r="UH5" s="131"/>
      <c r="UI5" s="131"/>
      <c r="UJ5" s="131"/>
      <c r="UK5" s="131"/>
      <c r="UL5" s="131"/>
      <c r="UM5" s="131"/>
      <c r="UN5" s="131"/>
      <c r="UO5" s="131"/>
      <c r="UP5" s="131"/>
      <c r="UQ5" s="131"/>
      <c r="UR5" s="131"/>
      <c r="US5" s="131"/>
      <c r="UT5" s="131"/>
      <c r="UU5" s="131"/>
      <c r="UV5" s="131"/>
      <c r="UW5" s="131"/>
      <c r="UX5" s="131"/>
      <c r="UY5" s="131"/>
      <c r="UZ5" s="131"/>
      <c r="VA5" s="131"/>
      <c r="VB5" s="131"/>
      <c r="VC5" s="131"/>
      <c r="VD5" s="131"/>
      <c r="VE5" s="131"/>
      <c r="VF5" s="131"/>
      <c r="VG5" s="131"/>
      <c r="VH5" s="131"/>
      <c r="VI5" s="131"/>
      <c r="VJ5" s="131"/>
      <c r="VK5" s="131"/>
      <c r="VL5" s="131"/>
      <c r="VM5" s="131"/>
      <c r="VN5" s="131"/>
      <c r="VO5" s="131"/>
      <c r="VP5" s="131"/>
      <c r="VQ5" s="131"/>
      <c r="VR5" s="131"/>
      <c r="VS5" s="131"/>
      <c r="VT5" s="131"/>
      <c r="VU5" s="131"/>
      <c r="VV5" s="131"/>
      <c r="VW5" s="131"/>
      <c r="VX5" s="131"/>
      <c r="VY5" s="131"/>
      <c r="VZ5" s="131"/>
      <c r="WA5" s="131"/>
      <c r="WB5" s="131"/>
      <c r="WC5" s="131"/>
      <c r="WD5" s="131"/>
      <c r="WE5" s="131"/>
      <c r="WF5" s="131"/>
      <c r="WG5" s="131"/>
      <c r="WH5" s="131"/>
      <c r="WI5" s="131"/>
      <c r="WJ5" s="131"/>
      <c r="WK5" s="131"/>
      <c r="WL5" s="131"/>
      <c r="WM5" s="131"/>
      <c r="WN5" s="131"/>
      <c r="WO5" s="131"/>
      <c r="WP5" s="131"/>
      <c r="WQ5" s="131"/>
      <c r="WR5" s="131"/>
      <c r="WS5" s="131"/>
      <c r="WT5" s="131"/>
      <c r="WU5" s="131"/>
      <c r="WV5" s="131"/>
      <c r="WW5" s="131"/>
      <c r="WX5" s="131"/>
      <c r="WY5" s="131"/>
      <c r="WZ5" s="131"/>
      <c r="XA5" s="131"/>
      <c r="XB5" s="131"/>
      <c r="XC5" s="131"/>
      <c r="XD5" s="131"/>
      <c r="XE5" s="131"/>
      <c r="XF5" s="131"/>
      <c r="XG5" s="131"/>
      <c r="XH5" s="131"/>
      <c r="XI5" s="131"/>
      <c r="XJ5" s="131"/>
      <c r="XK5" s="131"/>
      <c r="XL5" s="131"/>
      <c r="XM5" s="131"/>
      <c r="XN5" s="131"/>
      <c r="XO5" s="131"/>
      <c r="XP5" s="131"/>
      <c r="XQ5" s="131"/>
      <c r="XR5" s="131"/>
      <c r="XS5" s="131"/>
      <c r="XT5" s="131"/>
      <c r="XU5" s="131"/>
      <c r="XV5" s="131"/>
      <c r="XW5" s="131"/>
      <c r="XX5" s="131"/>
      <c r="XY5" s="131"/>
      <c r="XZ5" s="131"/>
      <c r="YA5" s="131"/>
      <c r="YB5" s="131"/>
      <c r="YC5" s="131"/>
      <c r="YD5" s="131"/>
      <c r="YE5" s="131"/>
      <c r="YF5" s="131"/>
      <c r="YG5" s="131"/>
      <c r="YH5" s="131"/>
      <c r="YI5" s="131"/>
      <c r="YJ5" s="131"/>
      <c r="YK5" s="131"/>
      <c r="YL5" s="131"/>
      <c r="YM5" s="131"/>
      <c r="YN5" s="131"/>
      <c r="YO5" s="131"/>
      <c r="YP5" s="131"/>
      <c r="YQ5" s="131"/>
      <c r="YR5" s="131"/>
      <c r="YS5" s="131"/>
      <c r="YT5" s="131"/>
      <c r="YU5" s="131"/>
      <c r="YV5" s="131"/>
      <c r="YW5" s="131"/>
      <c r="YX5" s="131"/>
      <c r="YY5" s="131"/>
      <c r="YZ5" s="131"/>
      <c r="ZA5" s="131"/>
      <c r="ZB5" s="131"/>
      <c r="ZC5" s="131"/>
      <c r="ZD5" s="131"/>
      <c r="ZE5" s="131"/>
      <c r="ZF5" s="131"/>
      <c r="ZG5" s="131"/>
      <c r="ZH5" s="131"/>
      <c r="ZI5" s="131"/>
      <c r="ZJ5" s="131"/>
      <c r="ZK5" s="131"/>
      <c r="ZL5" s="131"/>
      <c r="ZM5" s="131"/>
      <c r="ZN5" s="131"/>
      <c r="ZO5" s="131"/>
      <c r="ZP5" s="131"/>
      <c r="ZQ5" s="131"/>
      <c r="ZR5" s="131"/>
      <c r="ZS5" s="131"/>
      <c r="ZT5" s="131"/>
      <c r="ZU5" s="131"/>
      <c r="ZV5" s="131"/>
      <c r="ZW5" s="131"/>
      <c r="ZX5" s="131"/>
      <c r="ZY5" s="131"/>
      <c r="ZZ5" s="131"/>
      <c r="AAA5" s="131"/>
      <c r="AAB5" s="131"/>
      <c r="AAC5" s="131"/>
      <c r="AAD5" s="131"/>
      <c r="AAE5" s="131"/>
      <c r="AAF5" s="131"/>
      <c r="AAG5" s="131"/>
      <c r="AAH5" s="131"/>
      <c r="AAI5" s="131"/>
      <c r="AAJ5" s="131"/>
      <c r="AAK5" s="131"/>
      <c r="AAL5" s="131"/>
      <c r="AAM5" s="131"/>
      <c r="AAN5" s="131"/>
      <c r="AAO5" s="131"/>
      <c r="AAP5" s="131"/>
      <c r="AAQ5" s="131"/>
      <c r="AAR5" s="131"/>
      <c r="AAS5" s="131"/>
      <c r="AAT5" s="131"/>
      <c r="AAU5" s="131"/>
      <c r="AAV5" s="131"/>
      <c r="AAW5" s="131"/>
      <c r="AAX5" s="131"/>
      <c r="AAY5" s="131"/>
      <c r="AAZ5" s="131"/>
      <c r="ABA5" s="131"/>
      <c r="ABB5" s="131"/>
      <c r="ABC5" s="131"/>
      <c r="ABD5" s="131"/>
      <c r="ABE5" s="131"/>
      <c r="ABF5" s="131"/>
      <c r="ABG5" s="131"/>
      <c r="ABH5" s="131"/>
      <c r="ABI5" s="131"/>
      <c r="ABJ5" s="131"/>
      <c r="ABK5" s="131"/>
      <c r="ABL5" s="131"/>
      <c r="ABM5" s="131"/>
      <c r="ABN5" s="131"/>
      <c r="ABO5" s="131"/>
      <c r="ABP5" s="131"/>
      <c r="ABQ5" s="131"/>
      <c r="ABR5" s="131"/>
      <c r="ABS5" s="131"/>
      <c r="ABT5" s="131"/>
      <c r="ABU5" s="131"/>
      <c r="ABV5" s="131"/>
      <c r="ABW5" s="131"/>
      <c r="ABX5" s="131"/>
      <c r="ABY5" s="131"/>
      <c r="ABZ5" s="131"/>
      <c r="ACA5" s="131"/>
      <c r="ACB5" s="131"/>
      <c r="ACC5" s="131"/>
      <c r="ACD5" s="131"/>
      <c r="ACE5" s="131"/>
      <c r="ACF5" s="131"/>
      <c r="ACG5" s="131"/>
      <c r="ACH5" s="131"/>
      <c r="ACI5" s="131"/>
      <c r="ACJ5" s="131"/>
      <c r="ACK5" s="131"/>
      <c r="ACL5" s="131"/>
      <c r="ACM5" s="131"/>
      <c r="ACN5" s="131"/>
      <c r="ACO5" s="131"/>
      <c r="ACP5" s="131"/>
      <c r="ACQ5" s="131"/>
      <c r="ACR5" s="131"/>
      <c r="ACS5" s="131"/>
      <c r="ACT5" s="131"/>
      <c r="ACU5" s="131"/>
      <c r="ACV5" s="131"/>
      <c r="ACW5" s="131"/>
      <c r="ACX5" s="131"/>
      <c r="ACY5" s="131"/>
      <c r="ACZ5" s="131"/>
      <c r="ADA5" s="131"/>
      <c r="ADB5" s="131"/>
      <c r="ADC5" s="131"/>
      <c r="ADD5" s="131"/>
      <c r="ADE5" s="131"/>
      <c r="ADF5" s="131"/>
      <c r="ADG5" s="131"/>
      <c r="ADH5" s="131"/>
      <c r="ADI5" s="131"/>
      <c r="ADJ5" s="131"/>
      <c r="ADK5" s="131"/>
      <c r="ADL5" s="131"/>
      <c r="ADM5" s="131"/>
      <c r="ADN5" s="131"/>
      <c r="ADO5" s="131"/>
      <c r="ADP5" s="131"/>
      <c r="ADQ5" s="131"/>
      <c r="ADR5" s="131"/>
      <c r="ADS5" s="131"/>
      <c r="ADT5" s="131"/>
      <c r="ADU5" s="131"/>
      <c r="ADV5" s="131"/>
      <c r="ADW5" s="131"/>
      <c r="ADX5" s="131"/>
      <c r="ADY5" s="131"/>
      <c r="ADZ5" s="131"/>
      <c r="AEA5" s="131"/>
      <c r="AEB5" s="131"/>
      <c r="AEC5" s="131"/>
      <c r="AED5" s="131"/>
      <c r="AEE5" s="131"/>
      <c r="AEF5" s="131"/>
      <c r="AEG5" s="131"/>
      <c r="AEH5" s="131"/>
      <c r="AEI5" s="131"/>
      <c r="AEJ5" s="131"/>
      <c r="AEK5" s="131"/>
      <c r="AEL5" s="131"/>
      <c r="AEM5" s="131"/>
      <c r="AEN5" s="131"/>
      <c r="AEO5" s="131"/>
      <c r="AEP5" s="131"/>
      <c r="AEQ5" s="131"/>
      <c r="AER5" s="131"/>
      <c r="AES5" s="131"/>
      <c r="AET5" s="131"/>
      <c r="AEU5" s="131"/>
      <c r="AEV5" s="131"/>
      <c r="AEW5" s="131"/>
      <c r="AEX5" s="131"/>
      <c r="AEY5" s="131"/>
      <c r="AEZ5" s="131"/>
      <c r="AFA5" s="131"/>
      <c r="AFB5" s="131"/>
      <c r="AFC5" s="131"/>
      <c r="AFD5" s="131"/>
      <c r="AFE5" s="131"/>
      <c r="AFF5" s="131"/>
      <c r="AFG5" s="131"/>
      <c r="AFH5" s="131"/>
      <c r="AFI5" s="131"/>
      <c r="AFJ5" s="131"/>
      <c r="AFK5" s="131"/>
      <c r="AFL5" s="131"/>
      <c r="AFM5" s="131"/>
      <c r="AFN5" s="131"/>
      <c r="AFO5" s="131"/>
      <c r="AFP5" s="131"/>
      <c r="AFQ5" s="131"/>
      <c r="AFR5" s="131"/>
      <c r="AFS5" s="131"/>
      <c r="AFT5" s="131"/>
      <c r="AFU5" s="131"/>
      <c r="AFV5" s="131"/>
      <c r="AFW5" s="131"/>
      <c r="AFX5" s="131"/>
      <c r="AFY5" s="131"/>
      <c r="AFZ5" s="131"/>
      <c r="AGA5" s="131"/>
      <c r="AGB5" s="131"/>
      <c r="AGC5" s="131"/>
      <c r="AGD5" s="131"/>
      <c r="AGE5" s="131"/>
      <c r="AGF5" s="131"/>
      <c r="AGG5" s="131"/>
      <c r="AGH5" s="131"/>
      <c r="AGI5" s="131"/>
      <c r="AGJ5" s="131"/>
      <c r="AGK5" s="131"/>
      <c r="AGL5" s="131"/>
      <c r="AGM5" s="131"/>
      <c r="AGN5" s="131"/>
      <c r="AGO5" s="131"/>
      <c r="AGP5" s="131"/>
      <c r="AGQ5" s="131"/>
      <c r="AGR5" s="131"/>
      <c r="AGS5" s="131"/>
      <c r="AGT5" s="131"/>
      <c r="AGU5" s="131"/>
      <c r="AGV5" s="131"/>
      <c r="AGW5" s="131"/>
      <c r="AGX5" s="131"/>
      <c r="AGY5" s="131"/>
      <c r="AGZ5" s="131"/>
      <c r="AHA5" s="131"/>
      <c r="AHB5" s="131"/>
      <c r="AHC5" s="131"/>
      <c r="AHD5" s="131"/>
      <c r="AHE5" s="131"/>
      <c r="AHF5" s="131"/>
      <c r="AHG5" s="131"/>
      <c r="AHH5" s="131"/>
      <c r="AHI5" s="131"/>
      <c r="AHJ5" s="131"/>
      <c r="AHK5" s="131"/>
      <c r="AHL5" s="131"/>
      <c r="AHM5" s="131"/>
      <c r="AHN5" s="131"/>
      <c r="AHO5" s="131"/>
      <c r="AHP5" s="131"/>
      <c r="AHQ5" s="131"/>
      <c r="AHR5" s="131"/>
      <c r="AHS5" s="131"/>
      <c r="AHT5" s="131"/>
      <c r="AHU5" s="131"/>
    </row>
    <row r="6" spans="1:905" s="2" customFormat="1" ht="21.75" customHeight="1" x14ac:dyDescent="0.25">
      <c r="A6" s="105" t="s">
        <v>63</v>
      </c>
      <c r="B6" s="134">
        <f>+'Krycí list'!O31</f>
        <v>43865</v>
      </c>
      <c r="C6" s="105"/>
      <c r="D6" s="105"/>
      <c r="E6" s="105"/>
      <c r="F6" s="105"/>
      <c r="G6" s="105"/>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131"/>
      <c r="GA6" s="131"/>
      <c r="GB6" s="131"/>
      <c r="GC6" s="131"/>
      <c r="GD6" s="131"/>
      <c r="GE6" s="131"/>
      <c r="GF6" s="131"/>
      <c r="GG6" s="131"/>
      <c r="GH6" s="131"/>
      <c r="GI6" s="131"/>
      <c r="GJ6" s="131"/>
      <c r="GK6" s="131"/>
      <c r="GL6" s="131"/>
      <c r="GM6" s="131"/>
      <c r="GN6" s="131"/>
      <c r="GO6" s="131"/>
      <c r="GP6" s="131"/>
      <c r="GQ6" s="131"/>
      <c r="GR6" s="131"/>
      <c r="GS6" s="131"/>
      <c r="GT6" s="131"/>
      <c r="GU6" s="131"/>
      <c r="GV6" s="131"/>
      <c r="GW6" s="131"/>
      <c r="GX6" s="131"/>
      <c r="GY6" s="131"/>
      <c r="GZ6" s="131"/>
      <c r="HA6" s="131"/>
      <c r="HB6" s="131"/>
      <c r="HC6" s="131"/>
      <c r="HD6" s="131"/>
      <c r="HE6" s="131"/>
      <c r="HF6" s="131"/>
      <c r="HG6" s="131"/>
      <c r="HH6" s="131"/>
      <c r="HI6" s="131"/>
      <c r="HJ6" s="131"/>
      <c r="HK6" s="131"/>
      <c r="HL6" s="131"/>
      <c r="HM6" s="131"/>
      <c r="HN6" s="131"/>
      <c r="HO6" s="131"/>
      <c r="HP6" s="131"/>
      <c r="HQ6" s="131"/>
      <c r="HR6" s="131"/>
      <c r="HS6" s="131"/>
      <c r="HT6" s="131"/>
      <c r="HU6" s="131"/>
      <c r="HV6" s="131"/>
      <c r="HW6" s="131"/>
      <c r="HX6" s="131"/>
      <c r="HY6" s="131"/>
      <c r="HZ6" s="131"/>
      <c r="IA6" s="131"/>
      <c r="IB6" s="131"/>
      <c r="IC6" s="131"/>
      <c r="ID6" s="131"/>
      <c r="IE6" s="131"/>
      <c r="IF6" s="131"/>
      <c r="IG6" s="131"/>
      <c r="IH6" s="131"/>
      <c r="II6" s="131"/>
      <c r="IJ6" s="131"/>
      <c r="IK6" s="131"/>
      <c r="IL6" s="131"/>
      <c r="IM6" s="131"/>
      <c r="IN6" s="131"/>
      <c r="IO6" s="131"/>
      <c r="IP6" s="131"/>
      <c r="IQ6" s="131"/>
      <c r="IR6" s="131"/>
      <c r="IS6" s="131"/>
      <c r="IT6" s="131"/>
      <c r="IU6" s="131"/>
      <c r="IV6" s="131"/>
      <c r="IW6" s="131"/>
      <c r="IX6" s="131"/>
      <c r="IY6" s="131"/>
      <c r="IZ6" s="131"/>
      <c r="JA6" s="131"/>
      <c r="JB6" s="131"/>
      <c r="JC6" s="131"/>
      <c r="JD6" s="131"/>
      <c r="JE6" s="131"/>
      <c r="JF6" s="131"/>
      <c r="JG6" s="131"/>
      <c r="JH6" s="131"/>
      <c r="JI6" s="131"/>
      <c r="JJ6" s="131"/>
      <c r="JK6" s="131"/>
      <c r="JL6" s="131"/>
      <c r="JM6" s="131"/>
      <c r="JN6" s="131"/>
      <c r="JO6" s="131"/>
      <c r="JP6" s="131"/>
      <c r="JQ6" s="131"/>
      <c r="JR6" s="131"/>
      <c r="JS6" s="131"/>
      <c r="JT6" s="131"/>
      <c r="JU6" s="131"/>
      <c r="JV6" s="131"/>
      <c r="JW6" s="131"/>
      <c r="JX6" s="131"/>
      <c r="JY6" s="131"/>
      <c r="JZ6" s="131"/>
      <c r="KA6" s="131"/>
      <c r="KB6" s="131"/>
      <c r="KC6" s="131"/>
      <c r="KD6" s="131"/>
      <c r="KE6" s="131"/>
      <c r="KF6" s="131"/>
      <c r="KG6" s="131"/>
      <c r="KH6" s="131"/>
      <c r="KI6" s="131"/>
      <c r="KJ6" s="131"/>
      <c r="KK6" s="131"/>
      <c r="KL6" s="131"/>
      <c r="KM6" s="131"/>
      <c r="KN6" s="131"/>
      <c r="KO6" s="131"/>
      <c r="KP6" s="131"/>
      <c r="KQ6" s="131"/>
      <c r="KR6" s="131"/>
      <c r="KS6" s="131"/>
      <c r="KT6" s="131"/>
      <c r="KU6" s="131"/>
      <c r="KV6" s="131"/>
      <c r="KW6" s="131"/>
      <c r="KX6" s="131"/>
      <c r="KY6" s="131"/>
      <c r="KZ6" s="131"/>
      <c r="LA6" s="131"/>
      <c r="LB6" s="131"/>
      <c r="LC6" s="131"/>
      <c r="LD6" s="131"/>
      <c r="LE6" s="131"/>
      <c r="LF6" s="131"/>
      <c r="LG6" s="131"/>
      <c r="LH6" s="131"/>
      <c r="LI6" s="131"/>
      <c r="LJ6" s="131"/>
      <c r="LK6" s="131"/>
      <c r="LL6" s="131"/>
      <c r="LM6" s="131"/>
      <c r="LN6" s="131"/>
      <c r="LO6" s="131"/>
      <c r="LP6" s="131"/>
      <c r="LQ6" s="131"/>
      <c r="LR6" s="131"/>
      <c r="LS6" s="131"/>
      <c r="LT6" s="131"/>
      <c r="LU6" s="131"/>
      <c r="LV6" s="131"/>
      <c r="LW6" s="131"/>
      <c r="LX6" s="131"/>
      <c r="LY6" s="131"/>
      <c r="LZ6" s="131"/>
      <c r="MA6" s="131"/>
      <c r="MB6" s="131"/>
      <c r="MC6" s="131"/>
      <c r="MD6" s="131"/>
      <c r="ME6" s="131"/>
      <c r="MF6" s="131"/>
      <c r="MG6" s="131"/>
      <c r="MH6" s="131"/>
      <c r="MI6" s="131"/>
      <c r="MJ6" s="131"/>
      <c r="MK6" s="131"/>
      <c r="ML6" s="131"/>
      <c r="MM6" s="131"/>
      <c r="MN6" s="131"/>
      <c r="MO6" s="131"/>
      <c r="MP6" s="131"/>
      <c r="MQ6" s="131"/>
      <c r="MR6" s="131"/>
      <c r="MS6" s="131"/>
      <c r="MT6" s="131"/>
      <c r="MU6" s="131"/>
      <c r="MV6" s="131"/>
      <c r="MW6" s="131"/>
      <c r="MX6" s="131"/>
      <c r="MY6" s="131"/>
      <c r="MZ6" s="131"/>
      <c r="NA6" s="131"/>
      <c r="NB6" s="131"/>
      <c r="NC6" s="131"/>
      <c r="ND6" s="131"/>
      <c r="NE6" s="131"/>
      <c r="NF6" s="131"/>
      <c r="NG6" s="131"/>
      <c r="NH6" s="131"/>
      <c r="NI6" s="131"/>
      <c r="NJ6" s="131"/>
      <c r="NK6" s="131"/>
      <c r="NL6" s="131"/>
      <c r="NM6" s="131"/>
      <c r="NN6" s="131"/>
      <c r="NO6" s="131"/>
      <c r="NP6" s="131"/>
      <c r="NQ6" s="131"/>
      <c r="NR6" s="131"/>
      <c r="NS6" s="131"/>
      <c r="NT6" s="131"/>
      <c r="NU6" s="131"/>
      <c r="NV6" s="131"/>
      <c r="NW6" s="131"/>
      <c r="NX6" s="131"/>
      <c r="NY6" s="131"/>
      <c r="NZ6" s="131"/>
      <c r="OA6" s="131"/>
      <c r="OB6" s="131"/>
      <c r="OC6" s="131"/>
      <c r="OD6" s="131"/>
      <c r="OE6" s="131"/>
      <c r="OF6" s="131"/>
      <c r="OG6" s="131"/>
      <c r="OH6" s="131"/>
      <c r="OI6" s="131"/>
      <c r="OJ6" s="131"/>
      <c r="OK6" s="131"/>
      <c r="OL6" s="131"/>
      <c r="OM6" s="131"/>
      <c r="ON6" s="131"/>
      <c r="OO6" s="131"/>
      <c r="OP6" s="131"/>
      <c r="OQ6" s="131"/>
      <c r="OR6" s="131"/>
      <c r="OS6" s="131"/>
      <c r="OT6" s="131"/>
      <c r="OU6" s="131"/>
      <c r="OV6" s="131"/>
      <c r="OW6" s="131"/>
      <c r="OX6" s="131"/>
      <c r="OY6" s="131"/>
      <c r="OZ6" s="131"/>
      <c r="PA6" s="131"/>
      <c r="PB6" s="131"/>
      <c r="PC6" s="131"/>
      <c r="PD6" s="131"/>
      <c r="PE6" s="131"/>
      <c r="PF6" s="131"/>
      <c r="PG6" s="131"/>
      <c r="PH6" s="131"/>
      <c r="PI6" s="131"/>
      <c r="PJ6" s="131"/>
      <c r="PK6" s="131"/>
      <c r="PL6" s="131"/>
      <c r="PM6" s="131"/>
      <c r="PN6" s="131"/>
      <c r="PO6" s="131"/>
      <c r="PP6" s="131"/>
      <c r="PQ6" s="131"/>
      <c r="PR6" s="131"/>
      <c r="PS6" s="131"/>
      <c r="PT6" s="131"/>
      <c r="PU6" s="131"/>
      <c r="PV6" s="131"/>
      <c r="PW6" s="131"/>
      <c r="PX6" s="131"/>
      <c r="PY6" s="131"/>
      <c r="PZ6" s="131"/>
      <c r="QA6" s="131"/>
      <c r="QB6" s="131"/>
      <c r="QC6" s="131"/>
      <c r="QD6" s="131"/>
      <c r="QE6" s="131"/>
      <c r="QF6" s="131"/>
      <c r="QG6" s="131"/>
      <c r="QH6" s="131"/>
      <c r="QI6" s="131"/>
      <c r="QJ6" s="131"/>
      <c r="QK6" s="131"/>
      <c r="QL6" s="131"/>
      <c r="QM6" s="131"/>
      <c r="QN6" s="131"/>
      <c r="QO6" s="131"/>
      <c r="QP6" s="131"/>
      <c r="QQ6" s="131"/>
      <c r="QR6" s="131"/>
      <c r="QS6" s="131"/>
      <c r="QT6" s="131"/>
      <c r="QU6" s="131"/>
      <c r="QV6" s="131"/>
      <c r="QW6" s="131"/>
      <c r="QX6" s="131"/>
      <c r="QY6" s="131"/>
      <c r="QZ6" s="131"/>
      <c r="RA6" s="131"/>
      <c r="RB6" s="131"/>
      <c r="RC6" s="131"/>
      <c r="RD6" s="131"/>
      <c r="RE6" s="131"/>
      <c r="RF6" s="131"/>
      <c r="RG6" s="131"/>
      <c r="RH6" s="131"/>
      <c r="RI6" s="131"/>
      <c r="RJ6" s="131"/>
      <c r="RK6" s="131"/>
      <c r="RL6" s="131"/>
      <c r="RM6" s="131"/>
      <c r="RN6" s="131"/>
      <c r="RO6" s="131"/>
      <c r="RP6" s="131"/>
      <c r="RQ6" s="131"/>
      <c r="RR6" s="131"/>
      <c r="RS6" s="131"/>
      <c r="RT6" s="131"/>
      <c r="RU6" s="131"/>
      <c r="RV6" s="131"/>
      <c r="RW6" s="131"/>
      <c r="RX6" s="131"/>
      <c r="RY6" s="131"/>
      <c r="RZ6" s="131"/>
      <c r="SA6" s="131"/>
      <c r="SB6" s="131"/>
      <c r="SC6" s="131"/>
      <c r="SD6" s="131"/>
      <c r="SE6" s="131"/>
      <c r="SF6" s="131"/>
      <c r="SG6" s="131"/>
      <c r="SH6" s="131"/>
      <c r="SI6" s="131"/>
      <c r="SJ6" s="131"/>
      <c r="SK6" s="131"/>
      <c r="SL6" s="131"/>
      <c r="SM6" s="131"/>
      <c r="SN6" s="131"/>
      <c r="SO6" s="131"/>
      <c r="SP6" s="131"/>
      <c r="SQ6" s="131"/>
      <c r="SR6" s="131"/>
      <c r="SS6" s="131"/>
      <c r="ST6" s="131"/>
      <c r="SU6" s="131"/>
      <c r="SV6" s="131"/>
      <c r="SW6" s="131"/>
      <c r="SX6" s="131"/>
      <c r="SY6" s="131"/>
      <c r="SZ6" s="131"/>
      <c r="TA6" s="131"/>
      <c r="TB6" s="131"/>
      <c r="TC6" s="131"/>
      <c r="TD6" s="131"/>
      <c r="TE6" s="131"/>
      <c r="TF6" s="131"/>
      <c r="TG6" s="131"/>
      <c r="TH6" s="131"/>
      <c r="TI6" s="131"/>
      <c r="TJ6" s="131"/>
      <c r="TK6" s="131"/>
      <c r="TL6" s="131"/>
      <c r="TM6" s="131"/>
      <c r="TN6" s="131"/>
      <c r="TO6" s="131"/>
      <c r="TP6" s="131"/>
      <c r="TQ6" s="131"/>
      <c r="TR6" s="131"/>
      <c r="TS6" s="131"/>
      <c r="TT6" s="131"/>
      <c r="TU6" s="131"/>
      <c r="TV6" s="131"/>
      <c r="TW6" s="131"/>
      <c r="TX6" s="131"/>
      <c r="TY6" s="131"/>
      <c r="TZ6" s="131"/>
      <c r="UA6" s="131"/>
      <c r="UB6" s="131"/>
      <c r="UC6" s="131"/>
      <c r="UD6" s="131"/>
      <c r="UE6" s="131"/>
      <c r="UF6" s="131"/>
      <c r="UG6" s="131"/>
      <c r="UH6" s="131"/>
      <c r="UI6" s="131"/>
      <c r="UJ6" s="131"/>
      <c r="UK6" s="131"/>
      <c r="UL6" s="131"/>
      <c r="UM6" s="131"/>
      <c r="UN6" s="131"/>
      <c r="UO6" s="131"/>
      <c r="UP6" s="131"/>
      <c r="UQ6" s="131"/>
      <c r="UR6" s="131"/>
      <c r="US6" s="131"/>
      <c r="UT6" s="131"/>
      <c r="UU6" s="131"/>
      <c r="UV6" s="131"/>
      <c r="UW6" s="131"/>
      <c r="UX6" s="131"/>
      <c r="UY6" s="131"/>
      <c r="UZ6" s="131"/>
      <c r="VA6" s="131"/>
      <c r="VB6" s="131"/>
      <c r="VC6" s="131"/>
      <c r="VD6" s="131"/>
      <c r="VE6" s="131"/>
      <c r="VF6" s="131"/>
      <c r="VG6" s="131"/>
      <c r="VH6" s="131"/>
      <c r="VI6" s="131"/>
      <c r="VJ6" s="131"/>
      <c r="VK6" s="131"/>
      <c r="VL6" s="131"/>
      <c r="VM6" s="131"/>
      <c r="VN6" s="131"/>
      <c r="VO6" s="131"/>
      <c r="VP6" s="131"/>
      <c r="VQ6" s="131"/>
      <c r="VR6" s="131"/>
      <c r="VS6" s="131"/>
      <c r="VT6" s="131"/>
      <c r="VU6" s="131"/>
      <c r="VV6" s="131"/>
      <c r="VW6" s="131"/>
      <c r="VX6" s="131"/>
      <c r="VY6" s="131"/>
      <c r="VZ6" s="131"/>
      <c r="WA6" s="131"/>
      <c r="WB6" s="131"/>
      <c r="WC6" s="131"/>
      <c r="WD6" s="131"/>
      <c r="WE6" s="131"/>
      <c r="WF6" s="131"/>
      <c r="WG6" s="131"/>
      <c r="WH6" s="131"/>
      <c r="WI6" s="131"/>
      <c r="WJ6" s="131"/>
      <c r="WK6" s="131"/>
      <c r="WL6" s="131"/>
      <c r="WM6" s="131"/>
      <c r="WN6" s="131"/>
      <c r="WO6" s="131"/>
      <c r="WP6" s="131"/>
      <c r="WQ6" s="131"/>
      <c r="WR6" s="131"/>
      <c r="WS6" s="131"/>
      <c r="WT6" s="131"/>
      <c r="WU6" s="131"/>
      <c r="WV6" s="131"/>
      <c r="WW6" s="131"/>
      <c r="WX6" s="131"/>
      <c r="WY6" s="131"/>
      <c r="WZ6" s="131"/>
      <c r="XA6" s="131"/>
      <c r="XB6" s="131"/>
      <c r="XC6" s="131"/>
      <c r="XD6" s="131"/>
      <c r="XE6" s="131"/>
      <c r="XF6" s="131"/>
      <c r="XG6" s="131"/>
      <c r="XH6" s="131"/>
      <c r="XI6" s="131"/>
      <c r="XJ6" s="131"/>
      <c r="XK6" s="131"/>
      <c r="XL6" s="131"/>
      <c r="XM6" s="131"/>
      <c r="XN6" s="131"/>
      <c r="XO6" s="131"/>
      <c r="XP6" s="131"/>
      <c r="XQ6" s="131"/>
      <c r="XR6" s="131"/>
      <c r="XS6" s="131"/>
      <c r="XT6" s="131"/>
      <c r="XU6" s="131"/>
      <c r="XV6" s="131"/>
      <c r="XW6" s="131"/>
      <c r="XX6" s="131"/>
      <c r="XY6" s="131"/>
      <c r="XZ6" s="131"/>
      <c r="YA6" s="131"/>
      <c r="YB6" s="131"/>
      <c r="YC6" s="131"/>
      <c r="YD6" s="131"/>
      <c r="YE6" s="131"/>
      <c r="YF6" s="131"/>
      <c r="YG6" s="131"/>
      <c r="YH6" s="131"/>
      <c r="YI6" s="131"/>
      <c r="YJ6" s="131"/>
      <c r="YK6" s="131"/>
      <c r="YL6" s="131"/>
      <c r="YM6" s="131"/>
      <c r="YN6" s="131"/>
      <c r="YO6" s="131"/>
      <c r="YP6" s="131"/>
      <c r="YQ6" s="131"/>
      <c r="YR6" s="131"/>
      <c r="YS6" s="131"/>
      <c r="YT6" s="131"/>
      <c r="YU6" s="131"/>
      <c r="YV6" s="131"/>
      <c r="YW6" s="131"/>
      <c r="YX6" s="131"/>
      <c r="YY6" s="131"/>
      <c r="YZ6" s="131"/>
      <c r="ZA6" s="131"/>
      <c r="ZB6" s="131"/>
      <c r="ZC6" s="131"/>
      <c r="ZD6" s="131"/>
      <c r="ZE6" s="131"/>
      <c r="ZF6" s="131"/>
      <c r="ZG6" s="131"/>
      <c r="ZH6" s="131"/>
      <c r="ZI6" s="131"/>
      <c r="ZJ6" s="131"/>
      <c r="ZK6" s="131"/>
      <c r="ZL6" s="131"/>
      <c r="ZM6" s="131"/>
      <c r="ZN6" s="131"/>
      <c r="ZO6" s="131"/>
      <c r="ZP6" s="131"/>
      <c r="ZQ6" s="131"/>
      <c r="ZR6" s="131"/>
      <c r="ZS6" s="131"/>
      <c r="ZT6" s="131"/>
      <c r="ZU6" s="131"/>
      <c r="ZV6" s="131"/>
      <c r="ZW6" s="131"/>
      <c r="ZX6" s="131"/>
      <c r="ZY6" s="131"/>
      <c r="ZZ6" s="131"/>
      <c r="AAA6" s="131"/>
      <c r="AAB6" s="131"/>
      <c r="AAC6" s="131"/>
      <c r="AAD6" s="131"/>
      <c r="AAE6" s="131"/>
      <c r="AAF6" s="131"/>
      <c r="AAG6" s="131"/>
      <c r="AAH6" s="131"/>
      <c r="AAI6" s="131"/>
      <c r="AAJ6" s="131"/>
      <c r="AAK6" s="131"/>
      <c r="AAL6" s="131"/>
      <c r="AAM6" s="131"/>
      <c r="AAN6" s="131"/>
      <c r="AAO6" s="131"/>
      <c r="AAP6" s="131"/>
      <c r="AAQ6" s="131"/>
      <c r="AAR6" s="131"/>
      <c r="AAS6" s="131"/>
      <c r="AAT6" s="131"/>
      <c r="AAU6" s="131"/>
      <c r="AAV6" s="131"/>
      <c r="AAW6" s="131"/>
      <c r="AAX6" s="131"/>
      <c r="AAY6" s="131"/>
      <c r="AAZ6" s="131"/>
      <c r="ABA6" s="131"/>
      <c r="ABB6" s="131"/>
      <c r="ABC6" s="131"/>
      <c r="ABD6" s="131"/>
      <c r="ABE6" s="131"/>
      <c r="ABF6" s="131"/>
      <c r="ABG6" s="131"/>
      <c r="ABH6" s="131"/>
      <c r="ABI6" s="131"/>
      <c r="ABJ6" s="131"/>
      <c r="ABK6" s="131"/>
      <c r="ABL6" s="131"/>
      <c r="ABM6" s="131"/>
      <c r="ABN6" s="131"/>
      <c r="ABO6" s="131"/>
      <c r="ABP6" s="131"/>
      <c r="ABQ6" s="131"/>
      <c r="ABR6" s="131"/>
      <c r="ABS6" s="131"/>
      <c r="ABT6" s="131"/>
      <c r="ABU6" s="131"/>
      <c r="ABV6" s="131"/>
      <c r="ABW6" s="131"/>
      <c r="ABX6" s="131"/>
      <c r="ABY6" s="131"/>
      <c r="ABZ6" s="131"/>
      <c r="ACA6" s="131"/>
      <c r="ACB6" s="131"/>
      <c r="ACC6" s="131"/>
      <c r="ACD6" s="131"/>
      <c r="ACE6" s="131"/>
      <c r="ACF6" s="131"/>
      <c r="ACG6" s="131"/>
      <c r="ACH6" s="131"/>
      <c r="ACI6" s="131"/>
      <c r="ACJ6" s="131"/>
      <c r="ACK6" s="131"/>
      <c r="ACL6" s="131"/>
      <c r="ACM6" s="131"/>
      <c r="ACN6" s="131"/>
      <c r="ACO6" s="131"/>
      <c r="ACP6" s="131"/>
      <c r="ACQ6" s="131"/>
      <c r="ACR6" s="131"/>
      <c r="ACS6" s="131"/>
      <c r="ACT6" s="131"/>
      <c r="ACU6" s="131"/>
      <c r="ACV6" s="131"/>
      <c r="ACW6" s="131"/>
      <c r="ACX6" s="131"/>
      <c r="ACY6" s="131"/>
      <c r="ACZ6" s="131"/>
      <c r="ADA6" s="131"/>
      <c r="ADB6" s="131"/>
      <c r="ADC6" s="131"/>
      <c r="ADD6" s="131"/>
      <c r="ADE6" s="131"/>
      <c r="ADF6" s="131"/>
      <c r="ADG6" s="131"/>
      <c r="ADH6" s="131"/>
      <c r="ADI6" s="131"/>
      <c r="ADJ6" s="131"/>
      <c r="ADK6" s="131"/>
      <c r="ADL6" s="131"/>
      <c r="ADM6" s="131"/>
      <c r="ADN6" s="131"/>
      <c r="ADO6" s="131"/>
      <c r="ADP6" s="131"/>
      <c r="ADQ6" s="131"/>
      <c r="ADR6" s="131"/>
      <c r="ADS6" s="131"/>
      <c r="ADT6" s="131"/>
      <c r="ADU6" s="131"/>
      <c r="ADV6" s="131"/>
      <c r="ADW6" s="131"/>
      <c r="ADX6" s="131"/>
      <c r="ADY6" s="131"/>
      <c r="ADZ6" s="131"/>
      <c r="AEA6" s="131"/>
      <c r="AEB6" s="131"/>
      <c r="AEC6" s="131"/>
      <c r="AED6" s="131"/>
      <c r="AEE6" s="131"/>
      <c r="AEF6" s="131"/>
      <c r="AEG6" s="131"/>
      <c r="AEH6" s="131"/>
      <c r="AEI6" s="131"/>
      <c r="AEJ6" s="131"/>
      <c r="AEK6" s="131"/>
      <c r="AEL6" s="131"/>
      <c r="AEM6" s="131"/>
      <c r="AEN6" s="131"/>
      <c r="AEO6" s="131"/>
      <c r="AEP6" s="131"/>
      <c r="AEQ6" s="131"/>
      <c r="AER6" s="131"/>
      <c r="AES6" s="131"/>
      <c r="AET6" s="131"/>
      <c r="AEU6" s="131"/>
      <c r="AEV6" s="131"/>
      <c r="AEW6" s="131"/>
      <c r="AEX6" s="131"/>
      <c r="AEY6" s="131"/>
      <c r="AEZ6" s="131"/>
      <c r="AFA6" s="131"/>
      <c r="AFB6" s="131"/>
      <c r="AFC6" s="131"/>
      <c r="AFD6" s="131"/>
      <c r="AFE6" s="131"/>
      <c r="AFF6" s="131"/>
      <c r="AFG6" s="131"/>
      <c r="AFH6" s="131"/>
      <c r="AFI6" s="131"/>
      <c r="AFJ6" s="131"/>
      <c r="AFK6" s="131"/>
      <c r="AFL6" s="131"/>
      <c r="AFM6" s="131"/>
      <c r="AFN6" s="131"/>
      <c r="AFO6" s="131"/>
      <c r="AFP6" s="131"/>
      <c r="AFQ6" s="131"/>
      <c r="AFR6" s="131"/>
      <c r="AFS6" s="131"/>
      <c r="AFT6" s="131"/>
      <c r="AFU6" s="131"/>
      <c r="AFV6" s="131"/>
      <c r="AFW6" s="131"/>
      <c r="AFX6" s="131"/>
      <c r="AFY6" s="131"/>
      <c r="AFZ6" s="131"/>
      <c r="AGA6" s="131"/>
      <c r="AGB6" s="131"/>
      <c r="AGC6" s="131"/>
      <c r="AGD6" s="131"/>
      <c r="AGE6" s="131"/>
      <c r="AGF6" s="131"/>
      <c r="AGG6" s="131"/>
      <c r="AGH6" s="131"/>
      <c r="AGI6" s="131"/>
      <c r="AGJ6" s="131"/>
      <c r="AGK6" s="131"/>
      <c r="AGL6" s="131"/>
      <c r="AGM6" s="131"/>
      <c r="AGN6" s="131"/>
      <c r="AGO6" s="131"/>
      <c r="AGP6" s="131"/>
      <c r="AGQ6" s="131"/>
      <c r="AGR6" s="131"/>
      <c r="AGS6" s="131"/>
      <c r="AGT6" s="131"/>
      <c r="AGU6" s="131"/>
      <c r="AGV6" s="131"/>
      <c r="AGW6" s="131"/>
      <c r="AGX6" s="131"/>
      <c r="AGY6" s="131"/>
      <c r="AGZ6" s="131"/>
      <c r="AHA6" s="131"/>
      <c r="AHB6" s="131"/>
      <c r="AHC6" s="131"/>
      <c r="AHD6" s="131"/>
      <c r="AHE6" s="131"/>
      <c r="AHF6" s="131"/>
      <c r="AHG6" s="131"/>
      <c r="AHH6" s="131"/>
      <c r="AHI6" s="131"/>
      <c r="AHJ6" s="131"/>
      <c r="AHK6" s="131"/>
      <c r="AHL6" s="131"/>
      <c r="AHM6" s="131"/>
      <c r="AHN6" s="131"/>
      <c r="AHO6" s="131"/>
      <c r="AHP6" s="131"/>
      <c r="AHQ6" s="131"/>
      <c r="AHR6" s="131"/>
      <c r="AHS6" s="131"/>
      <c r="AHT6" s="131"/>
      <c r="AHU6" s="131"/>
    </row>
    <row r="7" spans="1:905" s="2" customFormat="1" ht="5.25" customHeight="1" x14ac:dyDescent="0.25">
      <c r="A7" s="108"/>
      <c r="B7" s="108"/>
      <c r="C7" s="108"/>
      <c r="D7" s="108"/>
      <c r="E7" s="108"/>
      <c r="F7" s="108"/>
      <c r="G7" s="108"/>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1"/>
      <c r="HS7" s="131"/>
      <c r="HT7" s="131"/>
      <c r="HU7" s="131"/>
      <c r="HV7" s="131"/>
      <c r="HW7" s="131"/>
      <c r="HX7" s="131"/>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1"/>
      <c r="NI7" s="131"/>
      <c r="NJ7" s="131"/>
      <c r="NK7" s="131"/>
      <c r="NL7" s="131"/>
      <c r="NM7" s="131"/>
      <c r="NN7" s="131"/>
      <c r="NO7" s="131"/>
      <c r="NP7" s="131"/>
      <c r="NQ7" s="131"/>
      <c r="NR7" s="131"/>
      <c r="NS7" s="131"/>
      <c r="NT7" s="131"/>
      <c r="NU7" s="131"/>
      <c r="NV7" s="131"/>
      <c r="NW7" s="131"/>
      <c r="NX7" s="131"/>
      <c r="NY7" s="131"/>
      <c r="NZ7" s="131"/>
      <c r="OA7" s="131"/>
      <c r="OB7" s="131"/>
      <c r="OC7" s="131"/>
      <c r="OD7" s="131"/>
      <c r="OE7" s="131"/>
      <c r="OF7" s="131"/>
      <c r="OG7" s="131"/>
      <c r="OH7" s="131"/>
      <c r="OI7" s="131"/>
      <c r="OJ7" s="131"/>
      <c r="OK7" s="131"/>
      <c r="OL7" s="131"/>
      <c r="OM7" s="131"/>
      <c r="ON7" s="131"/>
      <c r="OO7" s="131"/>
      <c r="OP7" s="131"/>
      <c r="OQ7" s="131"/>
      <c r="OR7" s="131"/>
      <c r="OS7" s="131"/>
      <c r="OT7" s="131"/>
      <c r="OU7" s="131"/>
      <c r="OV7" s="131"/>
      <c r="OW7" s="131"/>
      <c r="OX7" s="131"/>
      <c r="OY7" s="131"/>
      <c r="OZ7" s="131"/>
      <c r="PA7" s="131"/>
      <c r="PB7" s="131"/>
      <c r="PC7" s="131"/>
      <c r="PD7" s="131"/>
      <c r="PE7" s="131"/>
      <c r="PF7" s="131"/>
      <c r="PG7" s="131"/>
      <c r="PH7" s="131"/>
      <c r="PI7" s="131"/>
      <c r="PJ7" s="131"/>
      <c r="PK7" s="131"/>
      <c r="PL7" s="131"/>
      <c r="PM7" s="131"/>
      <c r="PN7" s="131"/>
      <c r="PO7" s="131"/>
      <c r="PP7" s="131"/>
      <c r="PQ7" s="131"/>
      <c r="PR7" s="131"/>
      <c r="PS7" s="131"/>
      <c r="PT7" s="131"/>
      <c r="PU7" s="131"/>
      <c r="PV7" s="131"/>
      <c r="PW7" s="131"/>
      <c r="PX7" s="131"/>
      <c r="PY7" s="131"/>
      <c r="PZ7" s="131"/>
      <c r="QA7" s="131"/>
      <c r="QB7" s="131"/>
      <c r="QC7" s="131"/>
      <c r="QD7" s="131"/>
      <c r="QE7" s="131"/>
      <c r="QF7" s="131"/>
      <c r="QG7" s="131"/>
      <c r="QH7" s="131"/>
      <c r="QI7" s="131"/>
      <c r="QJ7" s="131"/>
      <c r="QK7" s="131"/>
      <c r="QL7" s="131"/>
      <c r="QM7" s="131"/>
      <c r="QN7" s="131"/>
      <c r="QO7" s="131"/>
      <c r="QP7" s="131"/>
      <c r="QQ7" s="131"/>
      <c r="QR7" s="131"/>
      <c r="QS7" s="131"/>
      <c r="QT7" s="131"/>
      <c r="QU7" s="131"/>
      <c r="QV7" s="131"/>
      <c r="QW7" s="131"/>
      <c r="QX7" s="131"/>
      <c r="QY7" s="131"/>
      <c r="QZ7" s="131"/>
      <c r="RA7" s="131"/>
      <c r="RB7" s="131"/>
      <c r="RC7" s="131"/>
      <c r="RD7" s="131"/>
      <c r="RE7" s="131"/>
      <c r="RF7" s="131"/>
      <c r="RG7" s="131"/>
      <c r="RH7" s="131"/>
      <c r="RI7" s="131"/>
      <c r="RJ7" s="131"/>
      <c r="RK7" s="131"/>
      <c r="RL7" s="131"/>
      <c r="RM7" s="131"/>
      <c r="RN7" s="131"/>
      <c r="RO7" s="131"/>
      <c r="RP7" s="131"/>
      <c r="RQ7" s="131"/>
      <c r="RR7" s="131"/>
      <c r="RS7" s="131"/>
      <c r="RT7" s="131"/>
      <c r="RU7" s="131"/>
      <c r="RV7" s="131"/>
      <c r="RW7" s="131"/>
      <c r="RX7" s="131"/>
      <c r="RY7" s="131"/>
      <c r="RZ7" s="131"/>
      <c r="SA7" s="131"/>
      <c r="SB7" s="131"/>
      <c r="SC7" s="131"/>
      <c r="SD7" s="131"/>
      <c r="SE7" s="131"/>
      <c r="SF7" s="131"/>
      <c r="SG7" s="131"/>
      <c r="SH7" s="131"/>
      <c r="SI7" s="131"/>
      <c r="SJ7" s="131"/>
      <c r="SK7" s="131"/>
      <c r="SL7" s="131"/>
      <c r="SM7" s="131"/>
      <c r="SN7" s="131"/>
      <c r="SO7" s="131"/>
      <c r="SP7" s="131"/>
      <c r="SQ7" s="131"/>
      <c r="SR7" s="131"/>
      <c r="SS7" s="131"/>
      <c r="ST7" s="131"/>
      <c r="SU7" s="131"/>
      <c r="SV7" s="131"/>
      <c r="SW7" s="131"/>
      <c r="SX7" s="131"/>
      <c r="SY7" s="131"/>
      <c r="SZ7" s="131"/>
      <c r="TA7" s="131"/>
      <c r="TB7" s="131"/>
      <c r="TC7" s="131"/>
      <c r="TD7" s="131"/>
      <c r="TE7" s="131"/>
      <c r="TF7" s="131"/>
      <c r="TG7" s="131"/>
      <c r="TH7" s="131"/>
      <c r="TI7" s="131"/>
      <c r="TJ7" s="131"/>
      <c r="TK7" s="131"/>
      <c r="TL7" s="131"/>
      <c r="TM7" s="131"/>
      <c r="TN7" s="131"/>
      <c r="TO7" s="131"/>
      <c r="TP7" s="131"/>
      <c r="TQ7" s="131"/>
      <c r="TR7" s="131"/>
      <c r="TS7" s="131"/>
      <c r="TT7" s="131"/>
      <c r="TU7" s="131"/>
      <c r="TV7" s="131"/>
      <c r="TW7" s="131"/>
      <c r="TX7" s="131"/>
      <c r="TY7" s="131"/>
      <c r="TZ7" s="131"/>
      <c r="UA7" s="131"/>
      <c r="UB7" s="131"/>
      <c r="UC7" s="131"/>
      <c r="UD7" s="131"/>
      <c r="UE7" s="131"/>
      <c r="UF7" s="131"/>
      <c r="UG7" s="131"/>
      <c r="UH7" s="131"/>
      <c r="UI7" s="131"/>
      <c r="UJ7" s="131"/>
      <c r="UK7" s="131"/>
      <c r="UL7" s="131"/>
      <c r="UM7" s="131"/>
      <c r="UN7" s="131"/>
      <c r="UO7" s="131"/>
      <c r="UP7" s="131"/>
      <c r="UQ7" s="131"/>
      <c r="UR7" s="131"/>
      <c r="US7" s="131"/>
      <c r="UT7" s="131"/>
      <c r="UU7" s="131"/>
      <c r="UV7" s="131"/>
      <c r="UW7" s="131"/>
      <c r="UX7" s="131"/>
      <c r="UY7" s="131"/>
      <c r="UZ7" s="131"/>
      <c r="VA7" s="131"/>
      <c r="VB7" s="131"/>
      <c r="VC7" s="131"/>
      <c r="VD7" s="131"/>
      <c r="VE7" s="131"/>
      <c r="VF7" s="131"/>
      <c r="VG7" s="131"/>
      <c r="VH7" s="131"/>
      <c r="VI7" s="131"/>
      <c r="VJ7" s="131"/>
      <c r="VK7" s="131"/>
      <c r="VL7" s="131"/>
      <c r="VM7" s="131"/>
      <c r="VN7" s="131"/>
      <c r="VO7" s="131"/>
      <c r="VP7" s="131"/>
      <c r="VQ7" s="131"/>
      <c r="VR7" s="131"/>
      <c r="VS7" s="131"/>
      <c r="VT7" s="131"/>
      <c r="VU7" s="131"/>
      <c r="VV7" s="131"/>
      <c r="VW7" s="131"/>
      <c r="VX7" s="131"/>
      <c r="VY7" s="131"/>
      <c r="VZ7" s="131"/>
      <c r="WA7" s="131"/>
      <c r="WB7" s="131"/>
      <c r="WC7" s="131"/>
      <c r="WD7" s="131"/>
      <c r="WE7" s="131"/>
      <c r="WF7" s="131"/>
      <c r="WG7" s="131"/>
      <c r="WH7" s="131"/>
      <c r="WI7" s="131"/>
      <c r="WJ7" s="131"/>
      <c r="WK7" s="131"/>
      <c r="WL7" s="131"/>
      <c r="WM7" s="131"/>
      <c r="WN7" s="131"/>
      <c r="WO7" s="131"/>
      <c r="WP7" s="131"/>
      <c r="WQ7" s="131"/>
      <c r="WR7" s="131"/>
      <c r="WS7" s="131"/>
      <c r="WT7" s="131"/>
      <c r="WU7" s="131"/>
      <c r="WV7" s="131"/>
      <c r="WW7" s="131"/>
      <c r="WX7" s="131"/>
      <c r="WY7" s="131"/>
      <c r="WZ7" s="131"/>
      <c r="XA7" s="131"/>
      <c r="XB7" s="131"/>
      <c r="XC7" s="131"/>
      <c r="XD7" s="131"/>
      <c r="XE7" s="131"/>
      <c r="XF7" s="131"/>
      <c r="XG7" s="131"/>
      <c r="XH7" s="131"/>
      <c r="XI7" s="131"/>
      <c r="XJ7" s="131"/>
      <c r="XK7" s="131"/>
      <c r="XL7" s="131"/>
      <c r="XM7" s="131"/>
      <c r="XN7" s="131"/>
      <c r="XO7" s="131"/>
      <c r="XP7" s="131"/>
      <c r="XQ7" s="131"/>
      <c r="XR7" s="131"/>
      <c r="XS7" s="131"/>
      <c r="XT7" s="131"/>
      <c r="XU7" s="131"/>
      <c r="XV7" s="131"/>
      <c r="XW7" s="131"/>
      <c r="XX7" s="131"/>
      <c r="XY7" s="131"/>
      <c r="XZ7" s="131"/>
      <c r="YA7" s="131"/>
      <c r="YB7" s="131"/>
      <c r="YC7" s="131"/>
      <c r="YD7" s="131"/>
      <c r="YE7" s="131"/>
      <c r="YF7" s="131"/>
      <c r="YG7" s="131"/>
      <c r="YH7" s="131"/>
      <c r="YI7" s="131"/>
      <c r="YJ7" s="131"/>
      <c r="YK7" s="131"/>
      <c r="YL7" s="131"/>
      <c r="YM7" s="131"/>
      <c r="YN7" s="131"/>
      <c r="YO7" s="131"/>
      <c r="YP7" s="131"/>
      <c r="YQ7" s="131"/>
      <c r="YR7" s="131"/>
      <c r="YS7" s="131"/>
      <c r="YT7" s="131"/>
      <c r="YU7" s="131"/>
      <c r="YV7" s="131"/>
      <c r="YW7" s="131"/>
      <c r="YX7" s="131"/>
      <c r="YY7" s="131"/>
      <c r="YZ7" s="131"/>
      <c r="ZA7" s="131"/>
      <c r="ZB7" s="131"/>
      <c r="ZC7" s="131"/>
      <c r="ZD7" s="131"/>
      <c r="ZE7" s="131"/>
      <c r="ZF7" s="131"/>
      <c r="ZG7" s="131"/>
      <c r="ZH7" s="131"/>
      <c r="ZI7" s="131"/>
      <c r="ZJ7" s="131"/>
      <c r="ZK7" s="131"/>
      <c r="ZL7" s="131"/>
      <c r="ZM7" s="131"/>
      <c r="ZN7" s="131"/>
      <c r="ZO7" s="131"/>
      <c r="ZP7" s="131"/>
      <c r="ZQ7" s="131"/>
      <c r="ZR7" s="131"/>
      <c r="ZS7" s="131"/>
      <c r="ZT7" s="131"/>
      <c r="ZU7" s="131"/>
      <c r="ZV7" s="131"/>
      <c r="ZW7" s="131"/>
      <c r="ZX7" s="131"/>
      <c r="ZY7" s="131"/>
      <c r="ZZ7" s="131"/>
      <c r="AAA7" s="131"/>
      <c r="AAB7" s="131"/>
      <c r="AAC7" s="131"/>
      <c r="AAD7" s="131"/>
      <c r="AAE7" s="131"/>
      <c r="AAF7" s="131"/>
      <c r="AAG7" s="131"/>
      <c r="AAH7" s="131"/>
      <c r="AAI7" s="131"/>
      <c r="AAJ7" s="131"/>
      <c r="AAK7" s="131"/>
      <c r="AAL7" s="131"/>
      <c r="AAM7" s="131"/>
      <c r="AAN7" s="131"/>
      <c r="AAO7" s="131"/>
      <c r="AAP7" s="131"/>
      <c r="AAQ7" s="131"/>
      <c r="AAR7" s="131"/>
      <c r="AAS7" s="131"/>
      <c r="AAT7" s="131"/>
      <c r="AAU7" s="131"/>
      <c r="AAV7" s="131"/>
      <c r="AAW7" s="131"/>
      <c r="AAX7" s="131"/>
      <c r="AAY7" s="131"/>
      <c r="AAZ7" s="131"/>
      <c r="ABA7" s="131"/>
      <c r="ABB7" s="131"/>
      <c r="ABC7" s="131"/>
      <c r="ABD7" s="131"/>
      <c r="ABE7" s="131"/>
      <c r="ABF7" s="131"/>
      <c r="ABG7" s="131"/>
      <c r="ABH7" s="131"/>
      <c r="ABI7" s="131"/>
      <c r="ABJ7" s="131"/>
      <c r="ABK7" s="131"/>
      <c r="ABL7" s="131"/>
      <c r="ABM7" s="131"/>
      <c r="ABN7" s="131"/>
      <c r="ABO7" s="131"/>
      <c r="ABP7" s="131"/>
      <c r="ABQ7" s="131"/>
      <c r="ABR7" s="131"/>
      <c r="ABS7" s="131"/>
      <c r="ABT7" s="131"/>
      <c r="ABU7" s="131"/>
      <c r="ABV7" s="131"/>
      <c r="ABW7" s="131"/>
      <c r="ABX7" s="131"/>
      <c r="ABY7" s="131"/>
      <c r="ABZ7" s="131"/>
      <c r="ACA7" s="131"/>
      <c r="ACB7" s="131"/>
      <c r="ACC7" s="131"/>
      <c r="ACD7" s="131"/>
      <c r="ACE7" s="131"/>
      <c r="ACF7" s="131"/>
      <c r="ACG7" s="131"/>
      <c r="ACH7" s="131"/>
      <c r="ACI7" s="131"/>
      <c r="ACJ7" s="131"/>
      <c r="ACK7" s="131"/>
      <c r="ACL7" s="131"/>
      <c r="ACM7" s="131"/>
      <c r="ACN7" s="131"/>
      <c r="ACO7" s="131"/>
      <c r="ACP7" s="131"/>
      <c r="ACQ7" s="131"/>
      <c r="ACR7" s="131"/>
      <c r="ACS7" s="131"/>
      <c r="ACT7" s="131"/>
      <c r="ACU7" s="131"/>
      <c r="ACV7" s="131"/>
      <c r="ACW7" s="131"/>
      <c r="ACX7" s="131"/>
      <c r="ACY7" s="131"/>
      <c r="ACZ7" s="131"/>
      <c r="ADA7" s="131"/>
      <c r="ADB7" s="131"/>
      <c r="ADC7" s="131"/>
      <c r="ADD7" s="131"/>
      <c r="ADE7" s="131"/>
      <c r="ADF7" s="131"/>
      <c r="ADG7" s="131"/>
      <c r="ADH7" s="131"/>
      <c r="ADI7" s="131"/>
      <c r="ADJ7" s="131"/>
      <c r="ADK7" s="131"/>
      <c r="ADL7" s="131"/>
      <c r="ADM7" s="131"/>
      <c r="ADN7" s="131"/>
      <c r="ADO7" s="131"/>
      <c r="ADP7" s="131"/>
      <c r="ADQ7" s="131"/>
      <c r="ADR7" s="131"/>
      <c r="ADS7" s="131"/>
      <c r="ADT7" s="131"/>
      <c r="ADU7" s="131"/>
      <c r="ADV7" s="131"/>
      <c r="ADW7" s="131"/>
      <c r="ADX7" s="131"/>
      <c r="ADY7" s="131"/>
      <c r="ADZ7" s="131"/>
      <c r="AEA7" s="131"/>
      <c r="AEB7" s="131"/>
      <c r="AEC7" s="131"/>
      <c r="AED7" s="131"/>
      <c r="AEE7" s="131"/>
      <c r="AEF7" s="131"/>
      <c r="AEG7" s="131"/>
      <c r="AEH7" s="131"/>
      <c r="AEI7" s="131"/>
      <c r="AEJ7" s="131"/>
      <c r="AEK7" s="131"/>
      <c r="AEL7" s="131"/>
      <c r="AEM7" s="131"/>
      <c r="AEN7" s="131"/>
      <c r="AEO7" s="131"/>
      <c r="AEP7" s="131"/>
      <c r="AEQ7" s="131"/>
      <c r="AER7" s="131"/>
      <c r="AES7" s="131"/>
      <c r="AET7" s="131"/>
      <c r="AEU7" s="131"/>
      <c r="AEV7" s="131"/>
      <c r="AEW7" s="131"/>
      <c r="AEX7" s="131"/>
      <c r="AEY7" s="131"/>
      <c r="AEZ7" s="131"/>
      <c r="AFA7" s="131"/>
      <c r="AFB7" s="131"/>
      <c r="AFC7" s="131"/>
      <c r="AFD7" s="131"/>
      <c r="AFE7" s="131"/>
      <c r="AFF7" s="131"/>
      <c r="AFG7" s="131"/>
      <c r="AFH7" s="131"/>
      <c r="AFI7" s="131"/>
      <c r="AFJ7" s="131"/>
      <c r="AFK7" s="131"/>
      <c r="AFL7" s="131"/>
      <c r="AFM7" s="131"/>
      <c r="AFN7" s="131"/>
      <c r="AFO7" s="131"/>
      <c r="AFP7" s="131"/>
      <c r="AFQ7" s="131"/>
      <c r="AFR7" s="131"/>
      <c r="AFS7" s="131"/>
      <c r="AFT7" s="131"/>
      <c r="AFU7" s="131"/>
      <c r="AFV7" s="131"/>
      <c r="AFW7" s="131"/>
      <c r="AFX7" s="131"/>
      <c r="AFY7" s="131"/>
      <c r="AFZ7" s="131"/>
      <c r="AGA7" s="131"/>
      <c r="AGB7" s="131"/>
      <c r="AGC7" s="131"/>
      <c r="AGD7" s="131"/>
      <c r="AGE7" s="131"/>
      <c r="AGF7" s="131"/>
      <c r="AGG7" s="131"/>
      <c r="AGH7" s="131"/>
      <c r="AGI7" s="131"/>
      <c r="AGJ7" s="131"/>
      <c r="AGK7" s="131"/>
      <c r="AGL7" s="131"/>
      <c r="AGM7" s="131"/>
      <c r="AGN7" s="131"/>
      <c r="AGO7" s="131"/>
      <c r="AGP7" s="131"/>
      <c r="AGQ7" s="131"/>
      <c r="AGR7" s="131"/>
      <c r="AGS7" s="131"/>
      <c r="AGT7" s="131"/>
      <c r="AGU7" s="131"/>
      <c r="AGV7" s="131"/>
      <c r="AGW7" s="131"/>
      <c r="AGX7" s="131"/>
      <c r="AGY7" s="131"/>
      <c r="AGZ7" s="131"/>
      <c r="AHA7" s="131"/>
      <c r="AHB7" s="131"/>
      <c r="AHC7" s="131"/>
      <c r="AHD7" s="131"/>
      <c r="AHE7" s="131"/>
      <c r="AHF7" s="131"/>
      <c r="AHG7" s="131"/>
      <c r="AHH7" s="131"/>
      <c r="AHI7" s="131"/>
      <c r="AHJ7" s="131"/>
      <c r="AHK7" s="131"/>
      <c r="AHL7" s="131"/>
      <c r="AHM7" s="131"/>
      <c r="AHN7" s="131"/>
      <c r="AHO7" s="131"/>
      <c r="AHP7" s="131"/>
      <c r="AHQ7" s="131"/>
      <c r="AHR7" s="131"/>
      <c r="AHS7" s="131"/>
      <c r="AHT7" s="131"/>
      <c r="AHU7" s="131"/>
    </row>
    <row r="8" spans="1:905" s="2" customFormat="1" ht="23.25" customHeight="1" x14ac:dyDescent="0.25">
      <c r="A8" s="106" t="s">
        <v>67</v>
      </c>
      <c r="B8" s="106" t="s">
        <v>68</v>
      </c>
      <c r="C8" s="106"/>
      <c r="D8" s="106"/>
      <c r="E8" s="106"/>
      <c r="F8" s="106"/>
      <c r="G8" s="138" t="s">
        <v>64</v>
      </c>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CX8" s="129"/>
      <c r="CY8" s="129"/>
      <c r="CZ8" s="129"/>
      <c r="DA8" s="129"/>
      <c r="DB8" s="129"/>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1"/>
      <c r="EG8" s="131"/>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1"/>
      <c r="JW8" s="131"/>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1"/>
      <c r="LP8" s="131"/>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1"/>
      <c r="PF8" s="131"/>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1"/>
      <c r="SL8" s="131"/>
      <c r="SM8" s="131"/>
      <c r="SN8" s="131"/>
      <c r="SO8" s="131"/>
      <c r="SP8" s="131"/>
      <c r="SQ8" s="131"/>
      <c r="SR8" s="131"/>
      <c r="SS8" s="131"/>
      <c r="ST8" s="131"/>
      <c r="SU8" s="131"/>
      <c r="SV8" s="131"/>
      <c r="SW8" s="131"/>
      <c r="SX8" s="131"/>
      <c r="SY8" s="131"/>
      <c r="SZ8" s="131"/>
      <c r="TA8" s="131"/>
      <c r="TB8" s="131"/>
      <c r="TC8" s="131"/>
      <c r="TD8" s="131"/>
      <c r="TE8" s="131"/>
      <c r="TF8" s="131"/>
      <c r="TG8" s="131"/>
      <c r="TH8" s="131"/>
      <c r="TI8" s="131"/>
      <c r="TJ8" s="131"/>
      <c r="TK8" s="131"/>
      <c r="TL8" s="131"/>
      <c r="TM8" s="131"/>
      <c r="TN8" s="131"/>
      <c r="TO8" s="131"/>
      <c r="TP8" s="131"/>
      <c r="TQ8" s="131"/>
      <c r="TR8" s="131"/>
      <c r="TS8" s="131"/>
      <c r="TT8" s="131"/>
      <c r="TU8" s="131"/>
      <c r="TV8" s="131"/>
      <c r="TW8" s="131"/>
      <c r="TX8" s="131"/>
      <c r="TY8" s="131"/>
      <c r="TZ8" s="131"/>
      <c r="UA8" s="131"/>
      <c r="UB8" s="131"/>
      <c r="UC8" s="131"/>
      <c r="UD8" s="131"/>
      <c r="UE8" s="131"/>
      <c r="UF8" s="131"/>
      <c r="UG8" s="131"/>
      <c r="UH8" s="131"/>
      <c r="UI8" s="131"/>
      <c r="UJ8" s="131"/>
      <c r="UK8" s="131"/>
      <c r="UL8" s="131"/>
      <c r="UM8" s="131"/>
      <c r="UN8" s="131"/>
      <c r="UO8" s="131"/>
      <c r="UP8" s="131"/>
      <c r="UQ8" s="131"/>
      <c r="UR8" s="131"/>
      <c r="US8" s="131"/>
      <c r="UT8" s="131"/>
      <c r="UU8" s="131"/>
      <c r="UV8" s="131"/>
      <c r="UW8" s="131"/>
      <c r="UX8" s="131"/>
      <c r="UY8" s="131"/>
      <c r="UZ8" s="131"/>
      <c r="VA8" s="131"/>
      <c r="VB8" s="131"/>
      <c r="VC8" s="131"/>
      <c r="VD8" s="131"/>
      <c r="VE8" s="131"/>
      <c r="VF8" s="131"/>
      <c r="VG8" s="131"/>
      <c r="VH8" s="131"/>
      <c r="VI8" s="131"/>
      <c r="VJ8" s="131"/>
      <c r="VK8" s="131"/>
      <c r="VL8" s="131"/>
      <c r="VM8" s="131"/>
      <c r="VN8" s="131"/>
      <c r="VO8" s="131"/>
      <c r="VP8" s="131"/>
      <c r="VQ8" s="131"/>
      <c r="VR8" s="131"/>
      <c r="VS8" s="131"/>
      <c r="VT8" s="131"/>
      <c r="VU8" s="131"/>
      <c r="VV8" s="131"/>
      <c r="VW8" s="131"/>
      <c r="VX8" s="131"/>
      <c r="VY8" s="131"/>
      <c r="VZ8" s="131"/>
      <c r="WA8" s="131"/>
      <c r="WB8" s="131"/>
      <c r="WC8" s="131"/>
      <c r="WD8" s="131"/>
      <c r="WE8" s="131"/>
      <c r="WF8" s="131"/>
      <c r="WG8" s="131"/>
      <c r="WH8" s="131"/>
      <c r="WI8" s="131"/>
      <c r="WJ8" s="131"/>
      <c r="WK8" s="131"/>
      <c r="WL8" s="131"/>
      <c r="WM8" s="131"/>
      <c r="WN8" s="131"/>
      <c r="WO8" s="131"/>
      <c r="WP8" s="131"/>
      <c r="WQ8" s="131"/>
      <c r="WR8" s="131"/>
      <c r="WS8" s="131"/>
      <c r="WT8" s="131"/>
      <c r="WU8" s="131"/>
      <c r="WV8" s="131"/>
      <c r="WW8" s="131"/>
      <c r="WX8" s="131"/>
      <c r="WY8" s="131"/>
      <c r="WZ8" s="131"/>
      <c r="XA8" s="131"/>
      <c r="XB8" s="131"/>
      <c r="XC8" s="131"/>
      <c r="XD8" s="131"/>
      <c r="XE8" s="131"/>
      <c r="XF8" s="131"/>
      <c r="XG8" s="131"/>
      <c r="XH8" s="131"/>
      <c r="XI8" s="131"/>
      <c r="XJ8" s="131"/>
      <c r="XK8" s="131"/>
      <c r="XL8" s="131"/>
      <c r="XM8" s="131"/>
      <c r="XN8" s="131"/>
      <c r="XO8" s="131"/>
      <c r="XP8" s="131"/>
      <c r="XQ8" s="131"/>
      <c r="XR8" s="131"/>
      <c r="XS8" s="131"/>
      <c r="XT8" s="131"/>
      <c r="XU8" s="131"/>
      <c r="XV8" s="131"/>
      <c r="XW8" s="131"/>
      <c r="XX8" s="131"/>
      <c r="XY8" s="131"/>
      <c r="XZ8" s="131"/>
      <c r="YA8" s="131"/>
      <c r="YB8" s="131"/>
      <c r="YC8" s="131"/>
      <c r="YD8" s="131"/>
      <c r="YE8" s="131"/>
      <c r="YF8" s="131"/>
      <c r="YG8" s="131"/>
      <c r="YH8" s="131"/>
      <c r="YI8" s="131"/>
      <c r="YJ8" s="131"/>
      <c r="YK8" s="131"/>
      <c r="YL8" s="131"/>
      <c r="YM8" s="131"/>
      <c r="YN8" s="131"/>
      <c r="YO8" s="131"/>
      <c r="YP8" s="131"/>
      <c r="YQ8" s="131"/>
      <c r="YR8" s="131"/>
      <c r="YS8" s="131"/>
      <c r="YT8" s="131"/>
      <c r="YU8" s="131"/>
      <c r="YV8" s="131"/>
      <c r="YW8" s="131"/>
      <c r="YX8" s="131"/>
      <c r="YY8" s="131"/>
      <c r="YZ8" s="131"/>
      <c r="ZA8" s="131"/>
      <c r="ZB8" s="131"/>
      <c r="ZC8" s="131"/>
      <c r="ZD8" s="131"/>
      <c r="ZE8" s="131"/>
      <c r="ZF8" s="131"/>
      <c r="ZG8" s="131"/>
      <c r="ZH8" s="131"/>
      <c r="ZI8" s="131"/>
      <c r="ZJ8" s="131"/>
      <c r="ZK8" s="131"/>
      <c r="ZL8" s="131"/>
      <c r="ZM8" s="131"/>
      <c r="ZN8" s="131"/>
      <c r="ZO8" s="131"/>
      <c r="ZP8" s="131"/>
      <c r="ZQ8" s="131"/>
      <c r="ZR8" s="131"/>
      <c r="ZS8" s="131"/>
      <c r="ZT8" s="131"/>
      <c r="ZU8" s="131"/>
      <c r="ZV8" s="131"/>
      <c r="ZW8" s="131"/>
      <c r="ZX8" s="131"/>
      <c r="ZY8" s="131"/>
      <c r="ZZ8" s="131"/>
      <c r="AAA8" s="131"/>
      <c r="AAB8" s="131"/>
      <c r="AAC8" s="131"/>
      <c r="AAD8" s="131"/>
      <c r="AAE8" s="131"/>
      <c r="AAF8" s="131"/>
      <c r="AAG8" s="131"/>
      <c r="AAH8" s="131"/>
      <c r="AAI8" s="131"/>
      <c r="AAJ8" s="131"/>
      <c r="AAK8" s="131"/>
      <c r="AAL8" s="131"/>
      <c r="AAM8" s="131"/>
      <c r="AAN8" s="131"/>
      <c r="AAO8" s="131"/>
      <c r="AAP8" s="131"/>
      <c r="AAQ8" s="131"/>
      <c r="AAR8" s="131"/>
      <c r="AAS8" s="131"/>
      <c r="AAT8" s="131"/>
      <c r="AAU8" s="131"/>
      <c r="AAV8" s="131"/>
      <c r="AAW8" s="131"/>
      <c r="AAX8" s="131"/>
      <c r="AAY8" s="131"/>
      <c r="AAZ8" s="131"/>
      <c r="ABA8" s="131"/>
      <c r="ABB8" s="131"/>
      <c r="ABC8" s="131"/>
      <c r="ABD8" s="131"/>
      <c r="ABE8" s="131"/>
      <c r="ABF8" s="131"/>
      <c r="ABG8" s="131"/>
      <c r="ABH8" s="131"/>
      <c r="ABI8" s="131"/>
      <c r="ABJ8" s="131"/>
      <c r="ABK8" s="131"/>
      <c r="ABL8" s="131"/>
      <c r="ABM8" s="131"/>
      <c r="ABN8" s="131"/>
      <c r="ABO8" s="131"/>
      <c r="ABP8" s="131"/>
      <c r="ABQ8" s="131"/>
      <c r="ABR8" s="131"/>
      <c r="ABS8" s="131"/>
      <c r="ABT8" s="131"/>
      <c r="ABU8" s="131"/>
      <c r="ABV8" s="131"/>
      <c r="ABW8" s="131"/>
      <c r="ABX8" s="131"/>
      <c r="ABY8" s="131"/>
      <c r="ABZ8" s="131"/>
      <c r="ACA8" s="131"/>
      <c r="ACB8" s="131"/>
      <c r="ACC8" s="131"/>
      <c r="ACD8" s="131"/>
      <c r="ACE8" s="131"/>
      <c r="ACF8" s="131"/>
      <c r="ACG8" s="131"/>
      <c r="ACH8" s="131"/>
      <c r="ACI8" s="131"/>
      <c r="ACJ8" s="131"/>
      <c r="ACK8" s="131"/>
      <c r="ACL8" s="131"/>
      <c r="ACM8" s="131"/>
      <c r="ACN8" s="131"/>
      <c r="ACO8" s="131"/>
      <c r="ACP8" s="131"/>
      <c r="ACQ8" s="131"/>
      <c r="ACR8" s="131"/>
      <c r="ACS8" s="131"/>
      <c r="ACT8" s="131"/>
      <c r="ACU8" s="131"/>
      <c r="ACV8" s="131"/>
      <c r="ACW8" s="131"/>
      <c r="ACX8" s="131"/>
      <c r="ACY8" s="131"/>
      <c r="ACZ8" s="131"/>
      <c r="ADA8" s="131"/>
      <c r="ADB8" s="131"/>
      <c r="ADC8" s="131"/>
      <c r="ADD8" s="131"/>
      <c r="ADE8" s="131"/>
      <c r="ADF8" s="131"/>
      <c r="ADG8" s="131"/>
      <c r="ADH8" s="131"/>
      <c r="ADI8" s="131"/>
      <c r="ADJ8" s="131"/>
      <c r="ADK8" s="131"/>
      <c r="ADL8" s="131"/>
      <c r="ADM8" s="131"/>
      <c r="ADN8" s="131"/>
      <c r="ADO8" s="131"/>
      <c r="ADP8" s="131"/>
      <c r="ADQ8" s="131"/>
      <c r="ADR8" s="131"/>
      <c r="ADS8" s="131"/>
      <c r="ADT8" s="131"/>
      <c r="ADU8" s="131"/>
      <c r="ADV8" s="131"/>
      <c r="ADW8" s="131"/>
      <c r="ADX8" s="131"/>
      <c r="ADY8" s="131"/>
      <c r="ADZ8" s="131"/>
      <c r="AEA8" s="131"/>
      <c r="AEB8" s="131"/>
      <c r="AEC8" s="131"/>
      <c r="AED8" s="131"/>
      <c r="AEE8" s="131"/>
      <c r="AEF8" s="131"/>
      <c r="AEG8" s="131"/>
      <c r="AEH8" s="131"/>
      <c r="AEI8" s="131"/>
      <c r="AEJ8" s="131"/>
      <c r="AEK8" s="131"/>
      <c r="AEL8" s="131"/>
      <c r="AEM8" s="131"/>
      <c r="AEN8" s="131"/>
      <c r="AEO8" s="131"/>
      <c r="AEP8" s="131"/>
      <c r="AEQ8" s="131"/>
      <c r="AER8" s="131"/>
      <c r="AES8" s="131"/>
      <c r="AET8" s="131"/>
      <c r="AEU8" s="131"/>
      <c r="AEV8" s="131"/>
      <c r="AEW8" s="131"/>
      <c r="AEX8" s="131"/>
      <c r="AEY8" s="131"/>
      <c r="AEZ8" s="131"/>
      <c r="AFA8" s="131"/>
      <c r="AFB8" s="131"/>
      <c r="AFC8" s="131"/>
      <c r="AFD8" s="131"/>
      <c r="AFE8" s="131"/>
      <c r="AFF8" s="131"/>
      <c r="AFG8" s="131"/>
      <c r="AFH8" s="131"/>
      <c r="AFI8" s="131"/>
      <c r="AFJ8" s="131"/>
      <c r="AFK8" s="131"/>
      <c r="AFL8" s="131"/>
      <c r="AFM8" s="131"/>
      <c r="AFN8" s="131"/>
      <c r="AFO8" s="131"/>
      <c r="AFP8" s="131"/>
      <c r="AFQ8" s="131"/>
      <c r="AFR8" s="131"/>
      <c r="AFS8" s="131"/>
      <c r="AFT8" s="131"/>
      <c r="AFU8" s="131"/>
      <c r="AFV8" s="131"/>
      <c r="AFW8" s="131"/>
      <c r="AFX8" s="131"/>
      <c r="AFY8" s="131"/>
      <c r="AFZ8" s="131"/>
      <c r="AGA8" s="131"/>
      <c r="AGB8" s="131"/>
      <c r="AGC8" s="131"/>
      <c r="AGD8" s="131"/>
      <c r="AGE8" s="131"/>
      <c r="AGF8" s="131"/>
      <c r="AGG8" s="131"/>
      <c r="AGH8" s="131"/>
      <c r="AGI8" s="131"/>
      <c r="AGJ8" s="131"/>
      <c r="AGK8" s="131"/>
      <c r="AGL8" s="131"/>
      <c r="AGM8" s="131"/>
      <c r="AGN8" s="131"/>
      <c r="AGO8" s="131"/>
      <c r="AGP8" s="131"/>
      <c r="AGQ8" s="131"/>
      <c r="AGR8" s="131"/>
      <c r="AGS8" s="131"/>
      <c r="AGT8" s="131"/>
      <c r="AGU8" s="131"/>
      <c r="AGV8" s="131"/>
      <c r="AGW8" s="131"/>
      <c r="AGX8" s="131"/>
      <c r="AGY8" s="131"/>
      <c r="AGZ8" s="131"/>
      <c r="AHA8" s="131"/>
      <c r="AHB8" s="131"/>
      <c r="AHC8" s="131"/>
      <c r="AHD8" s="131"/>
      <c r="AHE8" s="131"/>
      <c r="AHF8" s="131"/>
      <c r="AHG8" s="131"/>
      <c r="AHH8" s="131"/>
      <c r="AHI8" s="131"/>
      <c r="AHJ8" s="131"/>
      <c r="AHK8" s="131"/>
      <c r="AHL8" s="131"/>
      <c r="AHM8" s="131"/>
      <c r="AHN8" s="131"/>
      <c r="AHO8" s="131"/>
      <c r="AHP8" s="131"/>
      <c r="AHQ8" s="131"/>
      <c r="AHR8" s="131"/>
      <c r="AHS8" s="131"/>
      <c r="AHT8" s="131"/>
      <c r="AHU8" s="131"/>
    </row>
    <row r="9" spans="1:905" s="2" customFormat="1" ht="23.25" customHeight="1" thickBot="1" x14ac:dyDescent="0.3">
      <c r="A9" s="124"/>
      <c r="B9" s="124"/>
      <c r="C9" s="124" t="s">
        <v>31</v>
      </c>
      <c r="D9" s="124" t="s">
        <v>39</v>
      </c>
      <c r="E9" s="124" t="s">
        <v>32</v>
      </c>
      <c r="F9" s="124" t="s">
        <v>36</v>
      </c>
      <c r="G9" s="13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29"/>
      <c r="CF9" s="129"/>
      <c r="CG9" s="129"/>
      <c r="CH9" s="129"/>
      <c r="CI9" s="129"/>
      <c r="CJ9" s="129"/>
      <c r="CK9" s="129"/>
      <c r="CL9" s="129"/>
      <c r="CM9" s="129"/>
      <c r="CN9" s="129"/>
      <c r="CO9" s="129"/>
      <c r="CP9" s="129"/>
      <c r="CQ9" s="129"/>
      <c r="CR9" s="129"/>
      <c r="CS9" s="129"/>
      <c r="CT9" s="129"/>
      <c r="CU9" s="129"/>
      <c r="CV9" s="129"/>
      <c r="CW9" s="129"/>
      <c r="CX9" s="129"/>
      <c r="CY9" s="129"/>
      <c r="CZ9" s="129"/>
      <c r="DA9" s="129"/>
      <c r="DB9" s="129"/>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1"/>
      <c r="NI9" s="131"/>
      <c r="NJ9" s="131"/>
      <c r="NK9" s="131"/>
      <c r="NL9" s="131"/>
      <c r="NM9" s="131"/>
      <c r="NN9" s="131"/>
      <c r="NO9" s="131"/>
      <c r="NP9" s="131"/>
      <c r="NQ9" s="131"/>
      <c r="NR9" s="131"/>
      <c r="NS9" s="131"/>
      <c r="NT9" s="131"/>
      <c r="NU9" s="131"/>
      <c r="NV9" s="131"/>
      <c r="NW9" s="131"/>
      <c r="NX9" s="131"/>
      <c r="NY9" s="131"/>
      <c r="NZ9" s="131"/>
      <c r="OA9" s="131"/>
      <c r="OB9" s="131"/>
      <c r="OC9" s="131"/>
      <c r="OD9" s="131"/>
      <c r="OE9" s="131"/>
      <c r="OF9" s="131"/>
      <c r="OG9" s="131"/>
      <c r="OH9" s="131"/>
      <c r="OI9" s="131"/>
      <c r="OJ9" s="131"/>
      <c r="OK9" s="131"/>
      <c r="OL9" s="131"/>
      <c r="OM9" s="131"/>
      <c r="ON9" s="131"/>
      <c r="OO9" s="131"/>
      <c r="OP9" s="131"/>
      <c r="OQ9" s="131"/>
      <c r="OR9" s="131"/>
      <c r="OS9" s="131"/>
      <c r="OT9" s="131"/>
      <c r="OU9" s="131"/>
      <c r="OV9" s="131"/>
      <c r="OW9" s="131"/>
      <c r="OX9" s="131"/>
      <c r="OY9" s="131"/>
      <c r="OZ9" s="131"/>
      <c r="PA9" s="131"/>
      <c r="PB9" s="131"/>
      <c r="PC9" s="131"/>
      <c r="PD9" s="131"/>
      <c r="PE9" s="131"/>
      <c r="PF9" s="131"/>
      <c r="PG9" s="131"/>
      <c r="PH9" s="131"/>
      <c r="PI9" s="131"/>
      <c r="PJ9" s="131"/>
      <c r="PK9" s="131"/>
      <c r="PL9" s="131"/>
      <c r="PM9" s="131"/>
      <c r="PN9" s="131"/>
      <c r="PO9" s="131"/>
      <c r="PP9" s="131"/>
      <c r="PQ9" s="131"/>
      <c r="PR9" s="131"/>
      <c r="PS9" s="131"/>
      <c r="PT9" s="131"/>
      <c r="PU9" s="131"/>
      <c r="PV9" s="131"/>
      <c r="PW9" s="131"/>
      <c r="PX9" s="131"/>
      <c r="PY9" s="131"/>
      <c r="PZ9" s="131"/>
      <c r="QA9" s="131"/>
      <c r="QB9" s="131"/>
      <c r="QC9" s="131"/>
      <c r="QD9" s="131"/>
      <c r="QE9" s="131"/>
      <c r="QF9" s="131"/>
      <c r="QG9" s="131"/>
      <c r="QH9" s="131"/>
      <c r="QI9" s="131"/>
      <c r="QJ9" s="131"/>
      <c r="QK9" s="131"/>
      <c r="QL9" s="131"/>
      <c r="QM9" s="131"/>
      <c r="QN9" s="131"/>
      <c r="QO9" s="131"/>
      <c r="QP9" s="131"/>
      <c r="QQ9" s="131"/>
      <c r="QR9" s="131"/>
      <c r="QS9" s="131"/>
      <c r="QT9" s="131"/>
      <c r="QU9" s="131"/>
      <c r="QV9" s="131"/>
      <c r="QW9" s="131"/>
      <c r="QX9" s="131"/>
      <c r="QY9" s="131"/>
      <c r="QZ9" s="131"/>
      <c r="RA9" s="131"/>
      <c r="RB9" s="131"/>
      <c r="RC9" s="131"/>
      <c r="RD9" s="131"/>
      <c r="RE9" s="131"/>
      <c r="RF9" s="131"/>
      <c r="RG9" s="131"/>
      <c r="RH9" s="131"/>
      <c r="RI9" s="131"/>
      <c r="RJ9" s="131"/>
      <c r="RK9" s="131"/>
      <c r="RL9" s="131"/>
      <c r="RM9" s="131"/>
      <c r="RN9" s="131"/>
      <c r="RO9" s="131"/>
      <c r="RP9" s="131"/>
      <c r="RQ9" s="131"/>
      <c r="RR9" s="131"/>
      <c r="RS9" s="131"/>
      <c r="RT9" s="131"/>
      <c r="RU9" s="131"/>
      <c r="RV9" s="131"/>
      <c r="RW9" s="131"/>
      <c r="RX9" s="131"/>
      <c r="RY9" s="131"/>
      <c r="RZ9" s="131"/>
      <c r="SA9" s="131"/>
      <c r="SB9" s="131"/>
      <c r="SC9" s="131"/>
      <c r="SD9" s="131"/>
      <c r="SE9" s="131"/>
      <c r="SF9" s="131"/>
      <c r="SG9" s="131"/>
      <c r="SH9" s="131"/>
      <c r="SI9" s="131"/>
      <c r="SJ9" s="131"/>
      <c r="SK9" s="131"/>
      <c r="SL9" s="131"/>
      <c r="SM9" s="131"/>
      <c r="SN9" s="131"/>
      <c r="SO9" s="131"/>
      <c r="SP9" s="131"/>
      <c r="SQ9" s="131"/>
      <c r="SR9" s="131"/>
      <c r="SS9" s="131"/>
      <c r="ST9" s="131"/>
      <c r="SU9" s="131"/>
      <c r="SV9" s="131"/>
      <c r="SW9" s="131"/>
      <c r="SX9" s="131"/>
      <c r="SY9" s="131"/>
      <c r="SZ9" s="131"/>
      <c r="TA9" s="131"/>
      <c r="TB9" s="131"/>
      <c r="TC9" s="131"/>
      <c r="TD9" s="131"/>
      <c r="TE9" s="131"/>
      <c r="TF9" s="131"/>
      <c r="TG9" s="131"/>
      <c r="TH9" s="131"/>
      <c r="TI9" s="131"/>
      <c r="TJ9" s="131"/>
      <c r="TK9" s="131"/>
      <c r="TL9" s="131"/>
      <c r="TM9" s="131"/>
      <c r="TN9" s="131"/>
      <c r="TO9" s="131"/>
      <c r="TP9" s="131"/>
      <c r="TQ9" s="131"/>
      <c r="TR9" s="131"/>
      <c r="TS9" s="131"/>
      <c r="TT9" s="131"/>
      <c r="TU9" s="131"/>
      <c r="TV9" s="131"/>
      <c r="TW9" s="131"/>
      <c r="TX9" s="131"/>
      <c r="TY9" s="131"/>
      <c r="TZ9" s="131"/>
      <c r="UA9" s="131"/>
      <c r="UB9" s="131"/>
      <c r="UC9" s="131"/>
      <c r="UD9" s="131"/>
      <c r="UE9" s="131"/>
      <c r="UF9" s="131"/>
      <c r="UG9" s="131"/>
      <c r="UH9" s="131"/>
      <c r="UI9" s="131"/>
      <c r="UJ9" s="131"/>
      <c r="UK9" s="131"/>
      <c r="UL9" s="131"/>
      <c r="UM9" s="131"/>
      <c r="UN9" s="131"/>
      <c r="UO9" s="131"/>
      <c r="UP9" s="131"/>
      <c r="UQ9" s="131"/>
      <c r="UR9" s="131"/>
      <c r="US9" s="131"/>
      <c r="UT9" s="131"/>
      <c r="UU9" s="131"/>
      <c r="UV9" s="131"/>
      <c r="UW9" s="131"/>
      <c r="UX9" s="131"/>
      <c r="UY9" s="131"/>
      <c r="UZ9" s="131"/>
      <c r="VA9" s="131"/>
      <c r="VB9" s="131"/>
      <c r="VC9" s="131"/>
      <c r="VD9" s="131"/>
      <c r="VE9" s="131"/>
      <c r="VF9" s="131"/>
      <c r="VG9" s="131"/>
      <c r="VH9" s="131"/>
      <c r="VI9" s="131"/>
      <c r="VJ9" s="131"/>
      <c r="VK9" s="131"/>
      <c r="VL9" s="131"/>
      <c r="VM9" s="131"/>
      <c r="VN9" s="131"/>
      <c r="VO9" s="131"/>
      <c r="VP9" s="131"/>
      <c r="VQ9" s="131"/>
      <c r="VR9" s="131"/>
      <c r="VS9" s="131"/>
      <c r="VT9" s="131"/>
      <c r="VU9" s="131"/>
      <c r="VV9" s="131"/>
      <c r="VW9" s="131"/>
      <c r="VX9" s="131"/>
      <c r="VY9" s="131"/>
      <c r="VZ9" s="131"/>
      <c r="WA9" s="131"/>
      <c r="WB9" s="131"/>
      <c r="WC9" s="131"/>
      <c r="WD9" s="131"/>
      <c r="WE9" s="131"/>
      <c r="WF9" s="131"/>
      <c r="WG9" s="131"/>
      <c r="WH9" s="131"/>
      <c r="WI9" s="131"/>
      <c r="WJ9" s="131"/>
      <c r="WK9" s="131"/>
      <c r="WL9" s="131"/>
      <c r="WM9" s="131"/>
      <c r="WN9" s="131"/>
      <c r="WO9" s="131"/>
      <c r="WP9" s="131"/>
      <c r="WQ9" s="131"/>
      <c r="WR9" s="131"/>
      <c r="WS9" s="131"/>
      <c r="WT9" s="131"/>
      <c r="WU9" s="131"/>
      <c r="WV9" s="131"/>
      <c r="WW9" s="131"/>
      <c r="WX9" s="131"/>
      <c r="WY9" s="131"/>
      <c r="WZ9" s="131"/>
      <c r="XA9" s="131"/>
      <c r="XB9" s="131"/>
      <c r="XC9" s="131"/>
      <c r="XD9" s="131"/>
      <c r="XE9" s="131"/>
      <c r="XF9" s="131"/>
      <c r="XG9" s="131"/>
      <c r="XH9" s="131"/>
      <c r="XI9" s="131"/>
      <c r="XJ9" s="131"/>
      <c r="XK9" s="131"/>
      <c r="XL9" s="131"/>
      <c r="XM9" s="131"/>
      <c r="XN9" s="131"/>
      <c r="XO9" s="131"/>
      <c r="XP9" s="131"/>
      <c r="XQ9" s="131"/>
      <c r="XR9" s="131"/>
      <c r="XS9" s="131"/>
      <c r="XT9" s="131"/>
      <c r="XU9" s="131"/>
      <c r="XV9" s="131"/>
      <c r="XW9" s="131"/>
      <c r="XX9" s="131"/>
      <c r="XY9" s="131"/>
      <c r="XZ9" s="131"/>
      <c r="YA9" s="131"/>
      <c r="YB9" s="131"/>
      <c r="YC9" s="131"/>
      <c r="YD9" s="131"/>
      <c r="YE9" s="131"/>
      <c r="YF9" s="131"/>
      <c r="YG9" s="131"/>
      <c r="YH9" s="131"/>
      <c r="YI9" s="131"/>
      <c r="YJ9" s="131"/>
      <c r="YK9" s="131"/>
      <c r="YL9" s="131"/>
      <c r="YM9" s="131"/>
      <c r="YN9" s="131"/>
      <c r="YO9" s="131"/>
      <c r="YP9" s="131"/>
      <c r="YQ9" s="131"/>
      <c r="YR9" s="131"/>
      <c r="YS9" s="131"/>
      <c r="YT9" s="131"/>
      <c r="YU9" s="131"/>
      <c r="YV9" s="131"/>
      <c r="YW9" s="131"/>
      <c r="YX9" s="131"/>
      <c r="YY9" s="131"/>
      <c r="YZ9" s="131"/>
      <c r="ZA9" s="131"/>
      <c r="ZB9" s="131"/>
      <c r="ZC9" s="131"/>
      <c r="ZD9" s="131"/>
      <c r="ZE9" s="131"/>
      <c r="ZF9" s="131"/>
      <c r="ZG9" s="131"/>
      <c r="ZH9" s="131"/>
      <c r="ZI9" s="131"/>
      <c r="ZJ9" s="131"/>
      <c r="ZK9" s="131"/>
      <c r="ZL9" s="131"/>
      <c r="ZM9" s="131"/>
      <c r="ZN9" s="131"/>
      <c r="ZO9" s="131"/>
      <c r="ZP9" s="131"/>
      <c r="ZQ9" s="131"/>
      <c r="ZR9" s="131"/>
      <c r="ZS9" s="131"/>
      <c r="ZT9" s="131"/>
      <c r="ZU9" s="131"/>
      <c r="ZV9" s="131"/>
      <c r="ZW9" s="131"/>
      <c r="ZX9" s="131"/>
      <c r="ZY9" s="131"/>
      <c r="ZZ9" s="131"/>
      <c r="AAA9" s="131"/>
      <c r="AAB9" s="131"/>
      <c r="AAC9" s="131"/>
      <c r="AAD9" s="131"/>
      <c r="AAE9" s="131"/>
      <c r="AAF9" s="131"/>
      <c r="AAG9" s="131"/>
      <c r="AAH9" s="131"/>
      <c r="AAI9" s="131"/>
      <c r="AAJ9" s="131"/>
      <c r="AAK9" s="131"/>
      <c r="AAL9" s="131"/>
      <c r="AAM9" s="131"/>
      <c r="AAN9" s="131"/>
      <c r="AAO9" s="131"/>
      <c r="AAP9" s="131"/>
      <c r="AAQ9" s="131"/>
      <c r="AAR9" s="131"/>
      <c r="AAS9" s="131"/>
      <c r="AAT9" s="131"/>
      <c r="AAU9" s="131"/>
      <c r="AAV9" s="131"/>
      <c r="AAW9" s="131"/>
      <c r="AAX9" s="131"/>
      <c r="AAY9" s="131"/>
      <c r="AAZ9" s="131"/>
      <c r="ABA9" s="131"/>
      <c r="ABB9" s="131"/>
      <c r="ABC9" s="131"/>
      <c r="ABD9" s="131"/>
      <c r="ABE9" s="131"/>
      <c r="ABF9" s="131"/>
      <c r="ABG9" s="131"/>
      <c r="ABH9" s="131"/>
      <c r="ABI9" s="131"/>
      <c r="ABJ9" s="131"/>
      <c r="ABK9" s="131"/>
      <c r="ABL9" s="131"/>
      <c r="ABM9" s="131"/>
      <c r="ABN9" s="131"/>
      <c r="ABO9" s="131"/>
      <c r="ABP9" s="131"/>
      <c r="ABQ9" s="131"/>
      <c r="ABR9" s="131"/>
      <c r="ABS9" s="131"/>
      <c r="ABT9" s="131"/>
      <c r="ABU9" s="131"/>
      <c r="ABV9" s="131"/>
      <c r="ABW9" s="131"/>
      <c r="ABX9" s="131"/>
      <c r="ABY9" s="131"/>
      <c r="ABZ9" s="131"/>
      <c r="ACA9" s="131"/>
      <c r="ACB9" s="131"/>
      <c r="ACC9" s="131"/>
      <c r="ACD9" s="131"/>
      <c r="ACE9" s="131"/>
      <c r="ACF9" s="131"/>
      <c r="ACG9" s="131"/>
      <c r="ACH9" s="131"/>
      <c r="ACI9" s="131"/>
      <c r="ACJ9" s="131"/>
      <c r="ACK9" s="131"/>
      <c r="ACL9" s="131"/>
      <c r="ACM9" s="131"/>
      <c r="ACN9" s="131"/>
      <c r="ACO9" s="131"/>
      <c r="ACP9" s="131"/>
      <c r="ACQ9" s="131"/>
      <c r="ACR9" s="131"/>
      <c r="ACS9" s="131"/>
      <c r="ACT9" s="131"/>
      <c r="ACU9" s="131"/>
      <c r="ACV9" s="131"/>
      <c r="ACW9" s="131"/>
      <c r="ACX9" s="131"/>
      <c r="ACY9" s="131"/>
      <c r="ACZ9" s="131"/>
      <c r="ADA9" s="131"/>
      <c r="ADB9" s="131"/>
      <c r="ADC9" s="131"/>
      <c r="ADD9" s="131"/>
      <c r="ADE9" s="131"/>
      <c r="ADF9" s="131"/>
      <c r="ADG9" s="131"/>
      <c r="ADH9" s="131"/>
      <c r="ADI9" s="131"/>
      <c r="ADJ9" s="131"/>
      <c r="ADK9" s="131"/>
      <c r="ADL9" s="131"/>
      <c r="ADM9" s="131"/>
      <c r="ADN9" s="131"/>
      <c r="ADO9" s="131"/>
      <c r="ADP9" s="131"/>
      <c r="ADQ9" s="131"/>
      <c r="ADR9" s="131"/>
      <c r="ADS9" s="131"/>
      <c r="ADT9" s="131"/>
      <c r="ADU9" s="131"/>
      <c r="ADV9" s="131"/>
      <c r="ADW9" s="131"/>
      <c r="ADX9" s="131"/>
      <c r="ADY9" s="131"/>
      <c r="ADZ9" s="131"/>
      <c r="AEA9" s="131"/>
      <c r="AEB9" s="131"/>
      <c r="AEC9" s="131"/>
      <c r="AED9" s="131"/>
      <c r="AEE9" s="131"/>
      <c r="AEF9" s="131"/>
      <c r="AEG9" s="131"/>
      <c r="AEH9" s="131"/>
      <c r="AEI9" s="131"/>
      <c r="AEJ9" s="131"/>
      <c r="AEK9" s="131"/>
      <c r="AEL9" s="131"/>
      <c r="AEM9" s="131"/>
      <c r="AEN9" s="131"/>
      <c r="AEO9" s="131"/>
      <c r="AEP9" s="131"/>
      <c r="AEQ9" s="131"/>
      <c r="AER9" s="131"/>
      <c r="AES9" s="131"/>
      <c r="AET9" s="131"/>
      <c r="AEU9" s="131"/>
      <c r="AEV9" s="131"/>
      <c r="AEW9" s="131"/>
      <c r="AEX9" s="131"/>
      <c r="AEY9" s="131"/>
      <c r="AEZ9" s="131"/>
      <c r="AFA9" s="131"/>
      <c r="AFB9" s="131"/>
      <c r="AFC9" s="131"/>
      <c r="AFD9" s="131"/>
      <c r="AFE9" s="131"/>
      <c r="AFF9" s="131"/>
      <c r="AFG9" s="131"/>
      <c r="AFH9" s="131"/>
      <c r="AFI9" s="131"/>
      <c r="AFJ9" s="131"/>
      <c r="AFK9" s="131"/>
      <c r="AFL9" s="131"/>
      <c r="AFM9" s="131"/>
      <c r="AFN9" s="131"/>
      <c r="AFO9" s="131"/>
      <c r="AFP9" s="131"/>
      <c r="AFQ9" s="131"/>
      <c r="AFR9" s="131"/>
      <c r="AFS9" s="131"/>
      <c r="AFT9" s="131"/>
      <c r="AFU9" s="131"/>
      <c r="AFV9" s="131"/>
      <c r="AFW9" s="131"/>
      <c r="AFX9" s="131"/>
      <c r="AFY9" s="131"/>
      <c r="AFZ9" s="131"/>
      <c r="AGA9" s="131"/>
      <c r="AGB9" s="131"/>
      <c r="AGC9" s="131"/>
      <c r="AGD9" s="131"/>
      <c r="AGE9" s="131"/>
      <c r="AGF9" s="131"/>
      <c r="AGG9" s="131"/>
      <c r="AGH9" s="131"/>
      <c r="AGI9" s="131"/>
      <c r="AGJ9" s="131"/>
      <c r="AGK9" s="131"/>
      <c r="AGL9" s="131"/>
      <c r="AGM9" s="131"/>
      <c r="AGN9" s="131"/>
      <c r="AGO9" s="131"/>
      <c r="AGP9" s="131"/>
      <c r="AGQ9" s="131"/>
      <c r="AGR9" s="131"/>
      <c r="AGS9" s="131"/>
      <c r="AGT9" s="131"/>
      <c r="AGU9" s="131"/>
      <c r="AGV9" s="131"/>
      <c r="AGW9" s="131"/>
      <c r="AGX9" s="131"/>
      <c r="AGY9" s="131"/>
      <c r="AGZ9" s="131"/>
      <c r="AHA9" s="131"/>
      <c r="AHB9" s="131"/>
      <c r="AHC9" s="131"/>
      <c r="AHD9" s="131"/>
      <c r="AHE9" s="131"/>
      <c r="AHF9" s="131"/>
      <c r="AHG9" s="131"/>
      <c r="AHH9" s="131"/>
      <c r="AHI9" s="131"/>
      <c r="AHJ9" s="131"/>
      <c r="AHK9" s="131"/>
      <c r="AHL9" s="131"/>
      <c r="AHM9" s="131"/>
      <c r="AHN9" s="131"/>
      <c r="AHO9" s="131"/>
      <c r="AHP9" s="131"/>
      <c r="AHQ9" s="131"/>
      <c r="AHR9" s="131"/>
      <c r="AHS9" s="131"/>
      <c r="AHT9" s="131"/>
      <c r="AHU9" s="131"/>
    </row>
    <row r="10" spans="1:905" s="107" customFormat="1" ht="15" customHeight="1" x14ac:dyDescent="0.25">
      <c r="A10" s="391"/>
      <c r="B10" s="392" t="s">
        <v>443</v>
      </c>
      <c r="C10" s="393"/>
      <c r="D10" s="393"/>
      <c r="E10" s="393">
        <f>+Přístroje!I37</f>
        <v>0</v>
      </c>
      <c r="F10" s="393">
        <f>+Souhrn!D8+Souhrn!D9</f>
        <v>0</v>
      </c>
      <c r="G10" s="394">
        <f>SUM(C10:F10)</f>
        <v>0</v>
      </c>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5"/>
      <c r="CN10" s="135"/>
      <c r="CO10" s="135"/>
      <c r="CP10" s="135"/>
      <c r="CQ10" s="135"/>
      <c r="CR10" s="135"/>
      <c r="CS10" s="135"/>
      <c r="CT10" s="135"/>
      <c r="CU10" s="135"/>
      <c r="CV10" s="135"/>
      <c r="CW10" s="135"/>
      <c r="CX10" s="135"/>
      <c r="CY10" s="135"/>
      <c r="CZ10" s="135"/>
      <c r="DA10" s="135"/>
      <c r="DB10" s="135"/>
      <c r="DC10" s="136"/>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7"/>
      <c r="EG10" s="137"/>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7"/>
      <c r="FZ10" s="137"/>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7"/>
      <c r="HS10" s="137"/>
      <c r="HT10" s="137"/>
      <c r="HU10" s="137"/>
      <c r="HV10" s="137"/>
      <c r="HW10" s="137"/>
      <c r="HX10" s="137"/>
      <c r="HY10" s="137"/>
      <c r="HZ10" s="137"/>
      <c r="IA10" s="137"/>
      <c r="IB10" s="137"/>
      <c r="IC10" s="137"/>
      <c r="ID10" s="137"/>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7"/>
      <c r="JW10" s="137"/>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7"/>
      <c r="LP10" s="137"/>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7"/>
      <c r="NI10" s="137"/>
      <c r="NJ10" s="137"/>
      <c r="NK10" s="137"/>
      <c r="NL10" s="137"/>
      <c r="NM10" s="137"/>
      <c r="NN10" s="137"/>
      <c r="NO10" s="137"/>
      <c r="NP10" s="137"/>
      <c r="NQ10" s="137"/>
      <c r="NR10" s="137"/>
      <c r="NS10" s="137"/>
      <c r="NT10" s="137"/>
      <c r="NU10" s="137"/>
      <c r="NV10" s="137"/>
      <c r="NW10" s="137"/>
      <c r="NX10" s="137"/>
      <c r="NY10" s="137"/>
      <c r="NZ10" s="137"/>
      <c r="OA10" s="137"/>
      <c r="OB10" s="137"/>
      <c r="OC10" s="137"/>
      <c r="OD10" s="137"/>
      <c r="OE10" s="137"/>
      <c r="OF10" s="137"/>
      <c r="OG10" s="137"/>
      <c r="OH10" s="137"/>
      <c r="OI10" s="137"/>
      <c r="OJ10" s="137"/>
      <c r="OK10" s="137"/>
      <c r="OL10" s="137"/>
      <c r="OM10" s="137"/>
      <c r="ON10" s="137"/>
      <c r="OO10" s="137"/>
      <c r="OP10" s="137"/>
      <c r="OQ10" s="137"/>
      <c r="OR10" s="137"/>
      <c r="OS10" s="137"/>
      <c r="OT10" s="137"/>
      <c r="OU10" s="137"/>
      <c r="OV10" s="137"/>
      <c r="OW10" s="137"/>
      <c r="OX10" s="137"/>
      <c r="OY10" s="137"/>
      <c r="OZ10" s="137"/>
      <c r="PA10" s="137"/>
      <c r="PB10" s="137"/>
      <c r="PC10" s="137"/>
      <c r="PD10" s="137"/>
      <c r="PE10" s="137"/>
      <c r="PF10" s="137"/>
      <c r="PG10" s="137"/>
      <c r="PH10" s="137"/>
      <c r="PI10" s="137"/>
      <c r="PJ10" s="137"/>
      <c r="PK10" s="137"/>
      <c r="PL10" s="137"/>
      <c r="PM10" s="137"/>
      <c r="PN10" s="137"/>
      <c r="PO10" s="137"/>
      <c r="PP10" s="137"/>
      <c r="PQ10" s="137"/>
      <c r="PR10" s="137"/>
      <c r="PS10" s="137"/>
      <c r="PT10" s="137"/>
      <c r="PU10" s="137"/>
      <c r="PV10" s="137"/>
      <c r="PW10" s="137"/>
      <c r="PX10" s="137"/>
      <c r="PY10" s="137"/>
      <c r="PZ10" s="137"/>
      <c r="QA10" s="137"/>
      <c r="QB10" s="137"/>
      <c r="QC10" s="137"/>
      <c r="QD10" s="137"/>
      <c r="QE10" s="137"/>
      <c r="QF10" s="137"/>
      <c r="QG10" s="137"/>
      <c r="QH10" s="137"/>
      <c r="QI10" s="137"/>
      <c r="QJ10" s="137"/>
      <c r="QK10" s="137"/>
      <c r="QL10" s="137"/>
      <c r="QM10" s="137"/>
      <c r="QN10" s="137"/>
      <c r="QO10" s="137"/>
      <c r="QP10" s="137"/>
      <c r="QQ10" s="137"/>
      <c r="QR10" s="137"/>
      <c r="QS10" s="137"/>
      <c r="QT10" s="137"/>
      <c r="QU10" s="137"/>
      <c r="QV10" s="137"/>
      <c r="QW10" s="137"/>
      <c r="QX10" s="137"/>
      <c r="QY10" s="137"/>
      <c r="QZ10" s="137"/>
      <c r="RA10" s="137"/>
      <c r="RB10" s="137"/>
      <c r="RC10" s="137"/>
      <c r="RD10" s="137"/>
      <c r="RE10" s="137"/>
      <c r="RF10" s="137"/>
      <c r="RG10" s="137"/>
      <c r="RH10" s="137"/>
      <c r="RI10" s="137"/>
      <c r="RJ10" s="137"/>
      <c r="RK10" s="137"/>
      <c r="RL10" s="137"/>
      <c r="RM10" s="137"/>
      <c r="RN10" s="137"/>
      <c r="RO10" s="137"/>
      <c r="RP10" s="137"/>
      <c r="RQ10" s="137"/>
      <c r="RR10" s="137"/>
      <c r="RS10" s="137"/>
      <c r="RT10" s="137"/>
      <c r="RU10" s="137"/>
      <c r="RV10" s="137"/>
      <c r="RW10" s="137"/>
      <c r="RX10" s="137"/>
      <c r="RY10" s="137"/>
      <c r="RZ10" s="137"/>
      <c r="SA10" s="137"/>
      <c r="SB10" s="137"/>
      <c r="SC10" s="137"/>
      <c r="SD10" s="137"/>
      <c r="SE10" s="137"/>
      <c r="SF10" s="137"/>
      <c r="SG10" s="137"/>
      <c r="SH10" s="137"/>
      <c r="SI10" s="137"/>
      <c r="SJ10" s="137"/>
      <c r="SK10" s="137"/>
      <c r="SL10" s="137"/>
      <c r="SM10" s="137"/>
      <c r="SN10" s="137"/>
      <c r="SO10" s="137"/>
      <c r="SP10" s="137"/>
      <c r="SQ10" s="137"/>
      <c r="SR10" s="137"/>
      <c r="SS10" s="137"/>
      <c r="ST10" s="137"/>
      <c r="SU10" s="137"/>
      <c r="SV10" s="137"/>
      <c r="SW10" s="137"/>
      <c r="SX10" s="137"/>
      <c r="SY10" s="137"/>
      <c r="SZ10" s="137"/>
      <c r="TA10" s="137"/>
      <c r="TB10" s="137"/>
      <c r="TC10" s="137"/>
      <c r="TD10" s="137"/>
      <c r="TE10" s="137"/>
      <c r="TF10" s="137"/>
      <c r="TG10" s="137"/>
      <c r="TH10" s="137"/>
      <c r="TI10" s="137"/>
      <c r="TJ10" s="137"/>
      <c r="TK10" s="137"/>
      <c r="TL10" s="137"/>
      <c r="TM10" s="137"/>
      <c r="TN10" s="137"/>
      <c r="TO10" s="137"/>
      <c r="TP10" s="137"/>
      <c r="TQ10" s="137"/>
      <c r="TR10" s="137"/>
      <c r="TS10" s="137"/>
      <c r="TT10" s="137"/>
      <c r="TU10" s="137"/>
      <c r="TV10" s="137"/>
      <c r="TW10" s="137"/>
      <c r="TX10" s="137"/>
      <c r="TY10" s="137"/>
      <c r="TZ10" s="137"/>
      <c r="UA10" s="137"/>
      <c r="UB10" s="137"/>
      <c r="UC10" s="137"/>
      <c r="UD10" s="137"/>
      <c r="UE10" s="137"/>
      <c r="UF10" s="137"/>
      <c r="UG10" s="137"/>
      <c r="UH10" s="137"/>
      <c r="UI10" s="137"/>
      <c r="UJ10" s="137"/>
      <c r="UK10" s="137"/>
      <c r="UL10" s="137"/>
      <c r="UM10" s="137"/>
      <c r="UN10" s="137"/>
      <c r="UO10" s="137"/>
      <c r="UP10" s="137"/>
      <c r="UQ10" s="137"/>
      <c r="UR10" s="137"/>
      <c r="US10" s="137"/>
      <c r="UT10" s="137"/>
      <c r="UU10" s="137"/>
      <c r="UV10" s="137"/>
      <c r="UW10" s="137"/>
      <c r="UX10" s="137"/>
      <c r="UY10" s="137"/>
      <c r="UZ10" s="137"/>
      <c r="VA10" s="137"/>
      <c r="VB10" s="137"/>
      <c r="VC10" s="137"/>
      <c r="VD10" s="137"/>
      <c r="VE10" s="137"/>
      <c r="VF10" s="137"/>
      <c r="VG10" s="137"/>
      <c r="VH10" s="137"/>
      <c r="VI10" s="137"/>
      <c r="VJ10" s="137"/>
      <c r="VK10" s="137"/>
      <c r="VL10" s="137"/>
      <c r="VM10" s="137"/>
      <c r="VN10" s="137"/>
      <c r="VO10" s="137"/>
      <c r="VP10" s="137"/>
      <c r="VQ10" s="137"/>
      <c r="VR10" s="137"/>
      <c r="VS10" s="137"/>
      <c r="VT10" s="137"/>
      <c r="VU10" s="137"/>
      <c r="VV10" s="137"/>
      <c r="VW10" s="137"/>
      <c r="VX10" s="137"/>
      <c r="VY10" s="137"/>
      <c r="VZ10" s="137"/>
      <c r="WA10" s="137"/>
      <c r="WB10" s="137"/>
      <c r="WC10" s="137"/>
      <c r="WD10" s="137"/>
      <c r="WE10" s="137"/>
      <c r="WF10" s="137"/>
      <c r="WG10" s="137"/>
      <c r="WH10" s="137"/>
      <c r="WI10" s="137"/>
      <c r="WJ10" s="137"/>
      <c r="WK10" s="137"/>
      <c r="WL10" s="137"/>
      <c r="WM10" s="137"/>
      <c r="WN10" s="137"/>
      <c r="WO10" s="137"/>
      <c r="WP10" s="137"/>
      <c r="WQ10" s="137"/>
      <c r="WR10" s="137"/>
      <c r="WS10" s="137"/>
      <c r="WT10" s="137"/>
      <c r="WU10" s="137"/>
      <c r="WV10" s="137"/>
      <c r="WW10" s="137"/>
      <c r="WX10" s="137"/>
      <c r="WY10" s="137"/>
      <c r="WZ10" s="137"/>
      <c r="XA10" s="137"/>
      <c r="XB10" s="137"/>
      <c r="XC10" s="137"/>
      <c r="XD10" s="137"/>
      <c r="XE10" s="137"/>
      <c r="XF10" s="137"/>
      <c r="XG10" s="137"/>
      <c r="XH10" s="137"/>
      <c r="XI10" s="137"/>
      <c r="XJ10" s="137"/>
      <c r="XK10" s="137"/>
      <c r="XL10" s="137"/>
      <c r="XM10" s="137"/>
      <c r="XN10" s="137"/>
      <c r="XO10" s="137"/>
      <c r="XP10" s="137"/>
      <c r="XQ10" s="137"/>
      <c r="XR10" s="137"/>
      <c r="XS10" s="137"/>
      <c r="XT10" s="137"/>
      <c r="XU10" s="137"/>
      <c r="XV10" s="137"/>
      <c r="XW10" s="137"/>
      <c r="XX10" s="137"/>
      <c r="XY10" s="137"/>
      <c r="XZ10" s="137"/>
      <c r="YA10" s="137"/>
      <c r="YB10" s="137"/>
      <c r="YC10" s="137"/>
      <c r="YD10" s="137"/>
      <c r="YE10" s="137"/>
      <c r="YF10" s="137"/>
      <c r="YG10" s="137"/>
      <c r="YH10" s="137"/>
      <c r="YI10" s="137"/>
      <c r="YJ10" s="137"/>
      <c r="YK10" s="137"/>
      <c r="YL10" s="137"/>
      <c r="YM10" s="137"/>
      <c r="YN10" s="137"/>
      <c r="YO10" s="137"/>
      <c r="YP10" s="137"/>
      <c r="YQ10" s="137"/>
      <c r="YR10" s="137"/>
      <c r="YS10" s="137"/>
      <c r="YT10" s="137"/>
      <c r="YU10" s="137"/>
      <c r="YV10" s="137"/>
      <c r="YW10" s="137"/>
      <c r="YX10" s="137"/>
      <c r="YY10" s="137"/>
      <c r="YZ10" s="137"/>
      <c r="ZA10" s="137"/>
      <c r="ZB10" s="137"/>
      <c r="ZC10" s="137"/>
      <c r="ZD10" s="137"/>
      <c r="ZE10" s="137"/>
      <c r="ZF10" s="137"/>
      <c r="ZG10" s="137"/>
      <c r="ZH10" s="137"/>
      <c r="ZI10" s="137"/>
      <c r="ZJ10" s="137"/>
      <c r="ZK10" s="137"/>
      <c r="ZL10" s="137"/>
      <c r="ZM10" s="137"/>
      <c r="ZN10" s="137"/>
      <c r="ZO10" s="137"/>
      <c r="ZP10" s="137"/>
      <c r="ZQ10" s="137"/>
      <c r="ZR10" s="137"/>
      <c r="ZS10" s="137"/>
      <c r="ZT10" s="137"/>
      <c r="ZU10" s="137"/>
      <c r="ZV10" s="137"/>
      <c r="ZW10" s="137"/>
      <c r="ZX10" s="137"/>
      <c r="ZY10" s="137"/>
      <c r="ZZ10" s="137"/>
      <c r="AAA10" s="137"/>
      <c r="AAB10" s="137"/>
      <c r="AAC10" s="137"/>
      <c r="AAD10" s="137"/>
      <c r="AAE10" s="137"/>
      <c r="AAF10" s="137"/>
      <c r="AAG10" s="137"/>
      <c r="AAH10" s="137"/>
      <c r="AAI10" s="137"/>
      <c r="AAJ10" s="137"/>
      <c r="AAK10" s="137"/>
      <c r="AAL10" s="137"/>
      <c r="AAM10" s="137"/>
      <c r="AAN10" s="137"/>
      <c r="AAO10" s="137"/>
      <c r="AAP10" s="137"/>
      <c r="AAQ10" s="137"/>
      <c r="AAR10" s="137"/>
      <c r="AAS10" s="137"/>
      <c r="AAT10" s="137"/>
      <c r="AAU10" s="137"/>
      <c r="AAV10" s="137"/>
      <c r="AAW10" s="137"/>
      <c r="AAX10" s="137"/>
      <c r="AAY10" s="137"/>
      <c r="AAZ10" s="137"/>
      <c r="ABA10" s="137"/>
      <c r="ABB10" s="137"/>
      <c r="ABC10" s="137"/>
      <c r="ABD10" s="137"/>
      <c r="ABE10" s="137"/>
      <c r="ABF10" s="137"/>
      <c r="ABG10" s="137"/>
      <c r="ABH10" s="137"/>
      <c r="ABI10" s="137"/>
      <c r="ABJ10" s="137"/>
      <c r="ABK10" s="137"/>
      <c r="ABL10" s="137"/>
      <c r="ABM10" s="137"/>
      <c r="ABN10" s="137"/>
      <c r="ABO10" s="137"/>
      <c r="ABP10" s="137"/>
      <c r="ABQ10" s="137"/>
      <c r="ABR10" s="137"/>
      <c r="ABS10" s="137"/>
      <c r="ABT10" s="137"/>
      <c r="ABU10" s="137"/>
      <c r="ABV10" s="137"/>
      <c r="ABW10" s="137"/>
      <c r="ABX10" s="137"/>
      <c r="ABY10" s="137"/>
      <c r="ABZ10" s="137"/>
      <c r="ACA10" s="137"/>
      <c r="ACB10" s="137"/>
      <c r="ACC10" s="137"/>
      <c r="ACD10" s="137"/>
      <c r="ACE10" s="137"/>
      <c r="ACF10" s="137"/>
      <c r="ACG10" s="137"/>
      <c r="ACH10" s="137"/>
      <c r="ACI10" s="137"/>
      <c r="ACJ10" s="137"/>
      <c r="ACK10" s="137"/>
      <c r="ACL10" s="137"/>
      <c r="ACM10" s="137"/>
      <c r="ACN10" s="137"/>
      <c r="ACO10" s="137"/>
      <c r="ACP10" s="137"/>
      <c r="ACQ10" s="137"/>
      <c r="ACR10" s="137"/>
      <c r="ACS10" s="137"/>
      <c r="ACT10" s="137"/>
      <c r="ACU10" s="137"/>
      <c r="ACV10" s="137"/>
      <c r="ACW10" s="137"/>
      <c r="ACX10" s="137"/>
      <c r="ACY10" s="137"/>
      <c r="ACZ10" s="137"/>
      <c r="ADA10" s="137"/>
      <c r="ADB10" s="137"/>
      <c r="ADC10" s="137"/>
      <c r="ADD10" s="137"/>
      <c r="ADE10" s="137"/>
      <c r="ADF10" s="137"/>
      <c r="ADG10" s="137"/>
      <c r="ADH10" s="137"/>
      <c r="ADI10" s="137"/>
      <c r="ADJ10" s="137"/>
      <c r="ADK10" s="137"/>
      <c r="ADL10" s="137"/>
      <c r="ADM10" s="137"/>
      <c r="ADN10" s="137"/>
      <c r="ADO10" s="137"/>
      <c r="ADP10" s="137"/>
      <c r="ADQ10" s="137"/>
      <c r="ADR10" s="137"/>
      <c r="ADS10" s="137"/>
      <c r="ADT10" s="137"/>
      <c r="ADU10" s="137"/>
      <c r="ADV10" s="137"/>
      <c r="ADW10" s="137"/>
      <c r="ADX10" s="137"/>
      <c r="ADY10" s="137"/>
      <c r="ADZ10" s="137"/>
      <c r="AEA10" s="137"/>
      <c r="AEB10" s="137"/>
      <c r="AEC10" s="137"/>
      <c r="AED10" s="137"/>
      <c r="AEE10" s="137"/>
      <c r="AEF10" s="137"/>
      <c r="AEG10" s="137"/>
      <c r="AEH10" s="137"/>
      <c r="AEI10" s="137"/>
      <c r="AEJ10" s="137"/>
      <c r="AEK10" s="137"/>
      <c r="AEL10" s="137"/>
      <c r="AEM10" s="137"/>
      <c r="AEN10" s="137"/>
      <c r="AEO10" s="137"/>
      <c r="AEP10" s="137"/>
      <c r="AEQ10" s="137"/>
      <c r="AER10" s="137"/>
      <c r="AES10" s="137"/>
      <c r="AET10" s="137"/>
      <c r="AEU10" s="137"/>
      <c r="AEV10" s="137"/>
      <c r="AEW10" s="137"/>
      <c r="AEX10" s="137"/>
      <c r="AEY10" s="137"/>
      <c r="AEZ10" s="137"/>
      <c r="AFA10" s="137"/>
      <c r="AFB10" s="137"/>
      <c r="AFC10" s="137"/>
      <c r="AFD10" s="137"/>
      <c r="AFE10" s="137"/>
      <c r="AFF10" s="137"/>
      <c r="AFG10" s="137"/>
      <c r="AFH10" s="137"/>
      <c r="AFI10" s="137"/>
      <c r="AFJ10" s="137"/>
      <c r="AFK10" s="137"/>
      <c r="AFL10" s="137"/>
      <c r="AFM10" s="137"/>
      <c r="AFN10" s="137"/>
      <c r="AFO10" s="137"/>
      <c r="AFP10" s="137"/>
      <c r="AFQ10" s="137"/>
      <c r="AFR10" s="137"/>
      <c r="AFS10" s="137"/>
      <c r="AFT10" s="137"/>
      <c r="AFU10" s="137"/>
      <c r="AFV10" s="137"/>
      <c r="AFW10" s="137"/>
      <c r="AFX10" s="137"/>
      <c r="AFY10" s="137"/>
      <c r="AFZ10" s="137"/>
      <c r="AGA10" s="137"/>
      <c r="AGB10" s="137"/>
      <c r="AGC10" s="137"/>
      <c r="AGD10" s="137"/>
      <c r="AGE10" s="137"/>
      <c r="AGF10" s="137"/>
      <c r="AGG10" s="137"/>
      <c r="AGH10" s="137"/>
      <c r="AGI10" s="137"/>
      <c r="AGJ10" s="137"/>
      <c r="AGK10" s="137"/>
      <c r="AGL10" s="137"/>
      <c r="AGM10" s="137"/>
      <c r="AGN10" s="137"/>
      <c r="AGO10" s="137"/>
      <c r="AGP10" s="137"/>
      <c r="AGQ10" s="137"/>
      <c r="AGR10" s="137"/>
      <c r="AGS10" s="137"/>
      <c r="AGT10" s="137"/>
      <c r="AGU10" s="137"/>
      <c r="AGV10" s="137"/>
      <c r="AGW10" s="137"/>
      <c r="AGX10" s="137"/>
      <c r="AGY10" s="137"/>
      <c r="AGZ10" s="137"/>
      <c r="AHA10" s="137"/>
      <c r="AHB10" s="137"/>
      <c r="AHC10" s="137"/>
      <c r="AHD10" s="137"/>
      <c r="AHE10" s="137"/>
      <c r="AHF10" s="137"/>
      <c r="AHG10" s="137"/>
      <c r="AHH10" s="137"/>
      <c r="AHI10" s="137"/>
      <c r="AHJ10" s="137"/>
      <c r="AHK10" s="137"/>
      <c r="AHL10" s="137"/>
      <c r="AHM10" s="137"/>
      <c r="AHN10" s="137"/>
      <c r="AHO10" s="137"/>
      <c r="AHP10" s="137"/>
      <c r="AHQ10" s="137"/>
      <c r="AHR10" s="137"/>
      <c r="AHS10" s="137"/>
      <c r="AHT10" s="137"/>
      <c r="AHU10" s="137"/>
    </row>
    <row r="11" spans="1:905" ht="15" customHeight="1" x14ac:dyDescent="0.25">
      <c r="A11" s="391"/>
      <c r="B11" s="392" t="s">
        <v>1135</v>
      </c>
      <c r="C11" s="395"/>
      <c r="D11" s="393"/>
      <c r="E11" s="393">
        <f>+Přístroje!H65+Přístroje!H132+Přístroje!H160+Přístroje!H283</f>
        <v>0</v>
      </c>
      <c r="F11" s="393">
        <f>+Souhrn!D12+Souhrn!D13+Souhrn!D16+Souhrn!D17+Souhrn!D20+Souhrn!D21+Souhrn!D25+Souhrn!D24</f>
        <v>0</v>
      </c>
      <c r="G11" s="394">
        <f>SUM(C11:F11)</f>
        <v>0</v>
      </c>
    </row>
    <row r="12" spans="1:905" ht="15" customHeight="1" x14ac:dyDescent="0.25">
      <c r="A12" s="391"/>
      <c r="B12" s="392" t="s">
        <v>444</v>
      </c>
      <c r="C12" s="396"/>
      <c r="D12" s="397"/>
      <c r="E12" s="397">
        <f>+PLC!H48</f>
        <v>0</v>
      </c>
      <c r="F12" s="397">
        <f>+Souhrn!D28</f>
        <v>0</v>
      </c>
      <c r="G12" s="394">
        <f t="shared" ref="G12:G13" si="0">SUM(C12:F12)</f>
        <v>0</v>
      </c>
    </row>
    <row r="13" spans="1:905" ht="15" customHeight="1" x14ac:dyDescent="0.25">
      <c r="A13" s="391"/>
      <c r="B13" s="392" t="s">
        <v>445</v>
      </c>
      <c r="C13" s="396"/>
      <c r="D13" s="397"/>
      <c r="E13" s="397">
        <f>+Kabely!K63</f>
        <v>0</v>
      </c>
      <c r="F13" s="397">
        <f>+Souhrn!C37+Souhrn!C38+Souhrn!C39</f>
        <v>0</v>
      </c>
      <c r="G13" s="394">
        <f t="shared" si="0"/>
        <v>0</v>
      </c>
    </row>
    <row r="14" spans="1:905" ht="15" customHeight="1" x14ac:dyDescent="0.25">
      <c r="A14" s="862" t="s">
        <v>1142</v>
      </c>
      <c r="B14" s="831" t="s">
        <v>435</v>
      </c>
      <c r="C14" s="396"/>
      <c r="D14" s="397"/>
      <c r="E14" s="397">
        <f>+Souhrn!C40</f>
        <v>0</v>
      </c>
      <c r="F14" s="397"/>
      <c r="G14" s="394">
        <f t="shared" ref="G14:G21" si="1">SUM(C14:E14)</f>
        <v>0</v>
      </c>
    </row>
    <row r="15" spans="1:905" ht="15" customHeight="1" x14ac:dyDescent="0.25">
      <c r="A15" s="863"/>
      <c r="B15" s="831" t="s">
        <v>436</v>
      </c>
      <c r="C15" s="396"/>
      <c r="D15" s="397"/>
      <c r="E15" s="397">
        <f>+Souhrn!C41</f>
        <v>0</v>
      </c>
      <c r="F15" s="397"/>
      <c r="G15" s="394">
        <f t="shared" si="1"/>
        <v>0</v>
      </c>
    </row>
    <row r="16" spans="1:905" ht="15" customHeight="1" x14ac:dyDescent="0.25">
      <c r="A16" s="863"/>
      <c r="B16" s="831" t="s">
        <v>437</v>
      </c>
      <c r="C16" s="396"/>
      <c r="D16" s="397"/>
      <c r="E16" s="397">
        <f>+Souhrn!C42</f>
        <v>0</v>
      </c>
      <c r="F16" s="397"/>
      <c r="G16" s="394">
        <f t="shared" si="1"/>
        <v>0</v>
      </c>
    </row>
    <row r="17" spans="1:7" ht="15" customHeight="1" x14ac:dyDescent="0.25">
      <c r="A17" s="863"/>
      <c r="B17" s="831" t="s">
        <v>438</v>
      </c>
      <c r="C17" s="396"/>
      <c r="D17" s="397"/>
      <c r="E17" s="397">
        <f>+Souhrn!C43</f>
        <v>0</v>
      </c>
      <c r="F17" s="397"/>
      <c r="G17" s="394">
        <f t="shared" si="1"/>
        <v>0</v>
      </c>
    </row>
    <row r="18" spans="1:7" ht="15" customHeight="1" x14ac:dyDescent="0.25">
      <c r="A18" s="863"/>
      <c r="B18" s="831" t="s">
        <v>83</v>
      </c>
      <c r="C18" s="396"/>
      <c r="D18" s="397"/>
      <c r="E18" s="397">
        <f>+Souhrn!C44</f>
        <v>0</v>
      </c>
      <c r="F18" s="397"/>
      <c r="G18" s="394">
        <f t="shared" si="1"/>
        <v>0</v>
      </c>
    </row>
    <row r="19" spans="1:7" ht="15" customHeight="1" x14ac:dyDescent="0.25">
      <c r="A19" s="863"/>
      <c r="B19" s="831" t="s">
        <v>439</v>
      </c>
      <c r="C19" s="396"/>
      <c r="D19" s="397"/>
      <c r="E19" s="397">
        <f>+Souhrn!C45</f>
        <v>0</v>
      </c>
      <c r="F19" s="397"/>
      <c r="G19" s="394">
        <f t="shared" si="1"/>
        <v>0</v>
      </c>
    </row>
    <row r="20" spans="1:7" ht="15" customHeight="1" x14ac:dyDescent="0.25">
      <c r="A20" s="863"/>
      <c r="B20" s="831" t="s">
        <v>441</v>
      </c>
      <c r="C20" s="399"/>
      <c r="D20" s="400"/>
      <c r="E20" s="400">
        <f>+Souhrn!C47</f>
        <v>0</v>
      </c>
      <c r="F20" s="400"/>
      <c r="G20" s="394">
        <f t="shared" si="1"/>
        <v>0</v>
      </c>
    </row>
    <row r="21" spans="1:7" ht="15" customHeight="1" x14ac:dyDescent="0.25">
      <c r="A21" s="864"/>
      <c r="B21" s="831" t="s">
        <v>440</v>
      </c>
      <c r="C21" s="395"/>
      <c r="D21" s="393"/>
      <c r="E21" s="393">
        <f>+Souhrn!C46</f>
        <v>0</v>
      </c>
      <c r="F21" s="397"/>
      <c r="G21" s="394">
        <f t="shared" si="1"/>
        <v>0</v>
      </c>
    </row>
    <row r="22" spans="1:7" ht="15" customHeight="1" x14ac:dyDescent="0.25">
      <c r="A22" s="391">
        <v>1</v>
      </c>
      <c r="B22" s="398" t="s">
        <v>1144</v>
      </c>
      <c r="C22" s="399"/>
      <c r="D22" s="400"/>
      <c r="E22" s="400">
        <f>+'01 - základy sloupů'!J84</f>
        <v>0</v>
      </c>
      <c r="F22" s="400"/>
      <c r="G22" s="394">
        <f t="shared" ref="G22:G35" si="2">+C22+D22+E22+F22</f>
        <v>0</v>
      </c>
    </row>
    <row r="23" spans="1:7" ht="15" customHeight="1" x14ac:dyDescent="0.25">
      <c r="A23" s="391">
        <v>2</v>
      </c>
      <c r="B23" s="398" t="s">
        <v>1095</v>
      </c>
      <c r="C23" s="399"/>
      <c r="D23" s="400"/>
      <c r="E23" s="400">
        <f>+'02 - komunikace'!J56</f>
        <v>0</v>
      </c>
      <c r="F23" s="400"/>
      <c r="G23" s="394">
        <f t="shared" si="2"/>
        <v>0</v>
      </c>
    </row>
    <row r="24" spans="1:7" ht="15" customHeight="1" x14ac:dyDescent="0.25">
      <c r="A24" s="391">
        <v>3</v>
      </c>
      <c r="B24" s="398" t="s">
        <v>1096</v>
      </c>
      <c r="C24" s="399"/>
      <c r="D24" s="400"/>
      <c r="E24" s="400">
        <f>+'03 - vodovod'!J30</f>
        <v>0</v>
      </c>
      <c r="F24" s="400"/>
      <c r="G24" s="394">
        <f t="shared" si="2"/>
        <v>0</v>
      </c>
    </row>
    <row r="25" spans="1:7" ht="15" customHeight="1" x14ac:dyDescent="0.25">
      <c r="A25" s="391">
        <v>5</v>
      </c>
      <c r="B25" s="398" t="s">
        <v>1097</v>
      </c>
      <c r="C25" s="399"/>
      <c r="D25" s="400"/>
      <c r="E25" s="400">
        <f>+'05 - Osvětlení'!J30</f>
        <v>0</v>
      </c>
      <c r="F25" s="400"/>
      <c r="G25" s="394">
        <f t="shared" si="2"/>
        <v>0</v>
      </c>
    </row>
    <row r="26" spans="1:7" ht="15" customHeight="1" x14ac:dyDescent="0.25">
      <c r="A26" s="391">
        <v>6</v>
      </c>
      <c r="B26" s="398" t="s">
        <v>1143</v>
      </c>
      <c r="C26" s="399"/>
      <c r="D26" s="400"/>
      <c r="E26" s="400">
        <f>+'06 - ocelové sloupy'!J30</f>
        <v>0</v>
      </c>
      <c r="F26" s="400"/>
      <c r="G26" s="394">
        <f t="shared" si="2"/>
        <v>0</v>
      </c>
    </row>
    <row r="27" spans="1:7" ht="15" customHeight="1" x14ac:dyDescent="0.25">
      <c r="A27" s="391">
        <v>7</v>
      </c>
      <c r="B27" s="398" t="s">
        <v>1098</v>
      </c>
      <c r="C27" s="399"/>
      <c r="D27" s="400"/>
      <c r="E27" s="400">
        <f>+'07 - RMJ 630 N1'!J30</f>
        <v>0</v>
      </c>
      <c r="F27" s="400"/>
      <c r="G27" s="394">
        <f t="shared" si="2"/>
        <v>0</v>
      </c>
    </row>
    <row r="28" spans="1:7" ht="15" customHeight="1" x14ac:dyDescent="0.25">
      <c r="A28" s="391"/>
      <c r="B28" s="398"/>
      <c r="C28" s="399"/>
      <c r="D28" s="400"/>
      <c r="E28" s="400"/>
      <c r="F28" s="400"/>
      <c r="G28" s="394">
        <f t="shared" si="2"/>
        <v>0</v>
      </c>
    </row>
    <row r="29" spans="1:7" ht="15" customHeight="1" x14ac:dyDescent="0.25">
      <c r="A29" s="391"/>
      <c r="B29" s="398"/>
      <c r="C29" s="399"/>
      <c r="D29" s="400"/>
      <c r="E29" s="400"/>
      <c r="F29" s="400"/>
      <c r="G29" s="394">
        <f t="shared" si="2"/>
        <v>0</v>
      </c>
    </row>
    <row r="30" spans="1:7" ht="15" customHeight="1" x14ac:dyDescent="0.25">
      <c r="A30" s="391"/>
      <c r="B30" s="398"/>
      <c r="C30" s="399"/>
      <c r="D30" s="400"/>
      <c r="E30" s="400"/>
      <c r="F30" s="400"/>
      <c r="G30" s="394">
        <f t="shared" si="2"/>
        <v>0</v>
      </c>
    </row>
    <row r="31" spans="1:7" ht="15" customHeight="1" x14ac:dyDescent="0.25">
      <c r="A31" s="391"/>
      <c r="B31" s="398"/>
      <c r="C31" s="399"/>
      <c r="D31" s="400"/>
      <c r="E31" s="400"/>
      <c r="F31" s="400"/>
      <c r="G31" s="394">
        <f t="shared" si="2"/>
        <v>0</v>
      </c>
    </row>
    <row r="32" spans="1:7" ht="15" customHeight="1" x14ac:dyDescent="0.25">
      <c r="A32" s="391"/>
      <c r="B32" s="398"/>
      <c r="C32" s="399"/>
      <c r="D32" s="400"/>
      <c r="E32" s="400"/>
      <c r="F32" s="400"/>
      <c r="G32" s="394">
        <f t="shared" si="2"/>
        <v>0</v>
      </c>
    </row>
    <row r="33" spans="1:7" ht="15" customHeight="1" x14ac:dyDescent="0.25">
      <c r="A33" s="391"/>
      <c r="B33" s="392"/>
      <c r="C33" s="395"/>
      <c r="D33" s="393"/>
      <c r="E33" s="393"/>
      <c r="F33" s="393"/>
      <c r="G33" s="394">
        <f t="shared" si="2"/>
        <v>0</v>
      </c>
    </row>
    <row r="34" spans="1:7" ht="15" customHeight="1" x14ac:dyDescent="0.25">
      <c r="A34" s="391"/>
      <c r="B34" s="392"/>
      <c r="C34" s="395"/>
      <c r="D34" s="393"/>
      <c r="E34" s="393"/>
      <c r="F34" s="393"/>
      <c r="G34" s="394">
        <f t="shared" si="2"/>
        <v>0</v>
      </c>
    </row>
    <row r="35" spans="1:7" ht="15" customHeight="1" x14ac:dyDescent="0.25">
      <c r="A35" s="401"/>
      <c r="B35" s="402"/>
      <c r="C35" s="403"/>
      <c r="D35" s="403"/>
      <c r="E35" s="403"/>
      <c r="F35" s="403"/>
      <c r="G35" s="394">
        <f t="shared" si="2"/>
        <v>0</v>
      </c>
    </row>
    <row r="36" spans="1:7" ht="19.5" customHeight="1" x14ac:dyDescent="0.25">
      <c r="A36" s="127"/>
      <c r="B36" s="388" t="s">
        <v>79</v>
      </c>
      <c r="C36" s="389">
        <f>SUM(C10:C35)</f>
        <v>0</v>
      </c>
      <c r="D36" s="389">
        <f t="shared" ref="D36:F36" si="3">SUM(D10:D35)</f>
        <v>0</v>
      </c>
      <c r="E36" s="389">
        <f t="shared" si="3"/>
        <v>0</v>
      </c>
      <c r="F36" s="389">
        <f t="shared" si="3"/>
        <v>0</v>
      </c>
      <c r="G36" s="390">
        <f>+C36+D36+E36+F36</f>
        <v>0</v>
      </c>
    </row>
    <row r="37" spans="1:7" ht="11.25" customHeight="1" x14ac:dyDescent="0.25">
      <c r="G37" s="141"/>
    </row>
    <row r="38" spans="1:7" ht="13.2" x14ac:dyDescent="0.25"/>
    <row r="45" spans="1:7" ht="11.25" customHeight="1" x14ac:dyDescent="0.25">
      <c r="E45" s="128"/>
    </row>
  </sheetData>
  <mergeCells count="2">
    <mergeCell ref="B2:D2"/>
    <mergeCell ref="A14:A21"/>
  </mergeCells>
  <phoneticPr fontId="4" type="noConversion"/>
  <printOptions horizontalCentered="1"/>
  <pageMargins left="0.59055118110236227" right="0.59055118110236227" top="0.9055118110236221" bottom="0.9055118110236221" header="0" footer="0"/>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134"/>
  <sheetViews>
    <sheetView showGridLines="0" zoomScaleNormal="100" workbookViewId="0">
      <selection activeCell="F2" sqref="F2"/>
    </sheetView>
  </sheetViews>
  <sheetFormatPr defaultColWidth="9.109375" defaultRowHeight="10.199999999999999" x14ac:dyDescent="0.2"/>
  <cols>
    <col min="1" max="1" width="7.109375" style="170" customWidth="1"/>
    <col min="2" max="2" width="1" style="170" customWidth="1"/>
    <col min="3" max="3" width="3.5546875" style="170" customWidth="1"/>
    <col min="4" max="4" width="3.6640625" style="170" customWidth="1"/>
    <col min="5" max="5" width="14.6640625" style="170" customWidth="1"/>
    <col min="6" max="6" width="86.44140625" style="170" customWidth="1"/>
    <col min="7" max="7" width="6.44140625" style="170" customWidth="1"/>
    <col min="8" max="8" width="9.88671875" style="170" customWidth="1"/>
    <col min="9" max="10" width="17.33203125" style="170" customWidth="1"/>
    <col min="11" max="11" width="8" style="170" customWidth="1"/>
    <col min="12" max="12" width="9.33203125" style="170" hidden="1" customWidth="1"/>
    <col min="13" max="13" width="9.109375" style="170"/>
    <col min="14" max="19" width="12.109375" style="170" hidden="1" customWidth="1"/>
    <col min="20" max="20" width="14" style="170" hidden="1" customWidth="1"/>
    <col min="21" max="21" width="10.5546875" style="170" customWidth="1"/>
    <col min="22" max="22" width="14" style="170" customWidth="1"/>
    <col min="23" max="23" width="10.5546875" style="170" customWidth="1"/>
    <col min="24" max="24" width="12.88671875" style="170" customWidth="1"/>
    <col min="25" max="25" width="9.44140625" style="170" customWidth="1"/>
    <col min="26" max="26" width="12.88671875" style="170" customWidth="1"/>
    <col min="27" max="27" width="14" style="170" customWidth="1"/>
    <col min="28" max="28" width="9.44140625" style="170" customWidth="1"/>
    <col min="29" max="29" width="12.88671875" style="170" customWidth="1"/>
    <col min="30" max="30" width="14" style="170" customWidth="1"/>
    <col min="31" max="61" width="9.109375" style="170"/>
    <col min="62" max="62" width="10" style="170" bestFit="1" customWidth="1"/>
    <col min="63" max="16384" width="9.109375" style="170"/>
  </cols>
  <sheetData>
    <row r="1" spans="1:45" x14ac:dyDescent="0.2">
      <c r="A1" s="169"/>
    </row>
    <row r="2" spans="1:45" ht="36.9" customHeight="1" x14ac:dyDescent="0.2">
      <c r="K2" s="869" t="s">
        <v>446</v>
      </c>
      <c r="L2" s="870"/>
      <c r="M2" s="870"/>
      <c r="N2" s="870"/>
      <c r="O2" s="870"/>
      <c r="P2" s="870"/>
      <c r="Q2" s="870"/>
      <c r="R2" s="870"/>
      <c r="S2" s="870"/>
      <c r="T2" s="870"/>
      <c r="U2" s="870"/>
      <c r="AS2" s="171" t="s">
        <v>447</v>
      </c>
    </row>
    <row r="3" spans="1:45" ht="6.9" customHeight="1" x14ac:dyDescent="0.2">
      <c r="B3" s="172"/>
      <c r="C3" s="173"/>
      <c r="D3" s="173"/>
      <c r="E3" s="173"/>
      <c r="F3" s="173"/>
      <c r="G3" s="173"/>
      <c r="H3" s="173"/>
      <c r="I3" s="173"/>
      <c r="J3" s="173"/>
      <c r="K3" s="174"/>
      <c r="AS3" s="171" t="s">
        <v>448</v>
      </c>
    </row>
    <row r="4" spans="1:45" ht="24.9" customHeight="1" x14ac:dyDescent="0.2">
      <c r="B4" s="174"/>
      <c r="D4" s="175" t="s">
        <v>449</v>
      </c>
      <c r="K4" s="174"/>
      <c r="L4" s="176" t="s">
        <v>450</v>
      </c>
      <c r="AS4" s="171" t="s">
        <v>451</v>
      </c>
    </row>
    <row r="5" spans="1:45" ht="6.9" customHeight="1" x14ac:dyDescent="0.2">
      <c r="B5" s="174"/>
      <c r="K5" s="174"/>
    </row>
    <row r="6" spans="1:45" ht="12" customHeight="1" x14ac:dyDescent="0.2">
      <c r="B6" s="174"/>
      <c r="D6" s="177" t="s">
        <v>61</v>
      </c>
      <c r="K6" s="174"/>
    </row>
    <row r="7" spans="1:45" ht="16.5" customHeight="1" x14ac:dyDescent="0.2">
      <c r="B7" s="174"/>
      <c r="E7" s="867" t="str">
        <f>'[3]Rekapitulace stavby'!K6</f>
        <v>Mlžná stěna na DEPU I Vršanská uhelná a.s.</v>
      </c>
      <c r="F7" s="868"/>
      <c r="G7" s="868"/>
      <c r="H7" s="868"/>
      <c r="K7" s="174"/>
    </row>
    <row r="8" spans="1:45" s="181" customFormat="1" ht="12" customHeight="1" x14ac:dyDescent="0.25">
      <c r="A8" s="178"/>
      <c r="B8" s="179"/>
      <c r="C8" s="178"/>
      <c r="D8" s="177" t="s">
        <v>70</v>
      </c>
      <c r="E8" s="178"/>
      <c r="F8" s="178"/>
      <c r="G8" s="178"/>
      <c r="H8" s="178"/>
      <c r="I8" s="178"/>
      <c r="J8" s="178"/>
      <c r="K8" s="180"/>
      <c r="R8" s="178"/>
      <c r="S8" s="178"/>
      <c r="T8" s="178"/>
      <c r="U8" s="178"/>
      <c r="V8" s="178"/>
      <c r="W8" s="178"/>
      <c r="X8" s="178"/>
      <c r="Y8" s="178"/>
      <c r="Z8" s="178"/>
      <c r="AA8" s="178"/>
      <c r="AB8" s="178"/>
      <c r="AC8" s="178"/>
      <c r="AD8" s="178"/>
    </row>
    <row r="9" spans="1:45" s="181" customFormat="1" ht="16.5" customHeight="1" x14ac:dyDescent="0.25">
      <c r="A9" s="178"/>
      <c r="B9" s="179"/>
      <c r="C9" s="178"/>
      <c r="D9" s="178"/>
      <c r="E9" s="865" t="s">
        <v>1145</v>
      </c>
      <c r="F9" s="866"/>
      <c r="G9" s="866"/>
      <c r="H9" s="866"/>
      <c r="I9" s="178"/>
      <c r="J9" s="178"/>
      <c r="K9" s="180"/>
      <c r="R9" s="178"/>
      <c r="S9" s="178"/>
      <c r="T9" s="178"/>
      <c r="U9" s="178"/>
      <c r="V9" s="178"/>
      <c r="W9" s="178"/>
      <c r="X9" s="178"/>
      <c r="Y9" s="178"/>
      <c r="Z9" s="178"/>
      <c r="AA9" s="178"/>
      <c r="AB9" s="178"/>
      <c r="AC9" s="178"/>
      <c r="AD9" s="178"/>
    </row>
    <row r="10" spans="1:45" s="181" customFormat="1" x14ac:dyDescent="0.25">
      <c r="A10" s="178"/>
      <c r="B10" s="179"/>
      <c r="C10" s="178"/>
      <c r="D10" s="178"/>
      <c r="E10" s="178"/>
      <c r="F10" s="178"/>
      <c r="G10" s="178"/>
      <c r="H10" s="178"/>
      <c r="I10" s="178"/>
      <c r="J10" s="178"/>
      <c r="K10" s="180"/>
      <c r="R10" s="178"/>
      <c r="S10" s="178"/>
      <c r="T10" s="178"/>
      <c r="U10" s="178"/>
      <c r="V10" s="178"/>
      <c r="W10" s="178"/>
      <c r="X10" s="178"/>
      <c r="Y10" s="178"/>
      <c r="Z10" s="178"/>
      <c r="AA10" s="178"/>
      <c r="AB10" s="178"/>
      <c r="AC10" s="178"/>
      <c r="AD10" s="178"/>
    </row>
    <row r="11" spans="1:45" s="181" customFormat="1" ht="12" customHeight="1" x14ac:dyDescent="0.25">
      <c r="A11" s="178"/>
      <c r="B11" s="179"/>
      <c r="C11" s="178"/>
      <c r="D11" s="177" t="s">
        <v>452</v>
      </c>
      <c r="E11" s="178"/>
      <c r="F11" s="182" t="s">
        <v>453</v>
      </c>
      <c r="G11" s="178"/>
      <c r="H11" s="178"/>
      <c r="I11" s="177" t="s">
        <v>454</v>
      </c>
      <c r="J11" s="182" t="s">
        <v>453</v>
      </c>
      <c r="K11" s="180"/>
      <c r="R11" s="178"/>
      <c r="S11" s="178"/>
      <c r="T11" s="178"/>
      <c r="U11" s="178"/>
      <c r="V11" s="178"/>
      <c r="W11" s="178"/>
      <c r="X11" s="178"/>
      <c r="Y11" s="178"/>
      <c r="Z11" s="178"/>
      <c r="AA11" s="178"/>
      <c r="AB11" s="178"/>
      <c r="AC11" s="178"/>
      <c r="AD11" s="178"/>
    </row>
    <row r="12" spans="1:45" s="181" customFormat="1" ht="12" customHeight="1" x14ac:dyDescent="0.25">
      <c r="A12" s="178"/>
      <c r="B12" s="179"/>
      <c r="C12" s="178"/>
      <c r="D12" s="177" t="s">
        <v>455</v>
      </c>
      <c r="E12" s="178"/>
      <c r="F12" s="182" t="s">
        <v>2</v>
      </c>
      <c r="G12" s="178"/>
      <c r="H12" s="178"/>
      <c r="I12" s="177" t="s">
        <v>63</v>
      </c>
      <c r="J12" s="183" t="str">
        <f>'[3]Rekapitulace stavby'!AN8</f>
        <v>7. 9. 2020</v>
      </c>
      <c r="K12" s="180"/>
      <c r="R12" s="178"/>
      <c r="S12" s="178"/>
      <c r="T12" s="178"/>
      <c r="U12" s="178"/>
      <c r="V12" s="178"/>
      <c r="W12" s="178"/>
      <c r="X12" s="178"/>
      <c r="Y12" s="178"/>
      <c r="Z12" s="178"/>
      <c r="AA12" s="178"/>
      <c r="AB12" s="178"/>
      <c r="AC12" s="178"/>
      <c r="AD12" s="178"/>
    </row>
    <row r="13" spans="1:45" s="181" customFormat="1" ht="10.95" customHeight="1" x14ac:dyDescent="0.25">
      <c r="A13" s="178"/>
      <c r="B13" s="179"/>
      <c r="C13" s="178"/>
      <c r="D13" s="178"/>
      <c r="E13" s="178"/>
      <c r="F13" s="178"/>
      <c r="G13" s="178"/>
      <c r="H13" s="178"/>
      <c r="I13" s="178"/>
      <c r="J13" s="178"/>
      <c r="K13" s="180"/>
      <c r="R13" s="178"/>
      <c r="S13" s="178"/>
      <c r="T13" s="178"/>
      <c r="U13" s="178"/>
      <c r="V13" s="178"/>
      <c r="W13" s="178"/>
      <c r="X13" s="178"/>
      <c r="Y13" s="178"/>
      <c r="Z13" s="178"/>
      <c r="AA13" s="178"/>
      <c r="AB13" s="178"/>
      <c r="AC13" s="178"/>
      <c r="AD13" s="178"/>
    </row>
    <row r="14" spans="1:45" s="181" customFormat="1" ht="12" customHeight="1" x14ac:dyDescent="0.25">
      <c r="A14" s="178"/>
      <c r="B14" s="179"/>
      <c r="C14" s="178"/>
      <c r="D14" s="177" t="s">
        <v>456</v>
      </c>
      <c r="E14" s="178"/>
      <c r="F14" s="178"/>
      <c r="G14" s="178"/>
      <c r="H14" s="178"/>
      <c r="I14" s="177" t="s">
        <v>457</v>
      </c>
      <c r="J14" s="182" t="s">
        <v>453</v>
      </c>
      <c r="K14" s="180"/>
      <c r="R14" s="178"/>
      <c r="S14" s="178"/>
      <c r="T14" s="178"/>
      <c r="U14" s="178"/>
      <c r="V14" s="178"/>
      <c r="W14" s="178"/>
      <c r="X14" s="178"/>
      <c r="Y14" s="178"/>
      <c r="Z14" s="178"/>
      <c r="AA14" s="178"/>
      <c r="AB14" s="178"/>
      <c r="AC14" s="178"/>
      <c r="AD14" s="178"/>
    </row>
    <row r="15" spans="1:45" s="181" customFormat="1" ht="18" customHeight="1" x14ac:dyDescent="0.25">
      <c r="A15" s="178"/>
      <c r="B15" s="179"/>
      <c r="C15" s="178"/>
      <c r="D15" s="178"/>
      <c r="E15" s="182" t="s">
        <v>458</v>
      </c>
      <c r="F15" s="178"/>
      <c r="G15" s="178"/>
      <c r="H15" s="178"/>
      <c r="I15" s="177" t="s">
        <v>459</v>
      </c>
      <c r="J15" s="182" t="s">
        <v>453</v>
      </c>
      <c r="K15" s="180"/>
      <c r="R15" s="178"/>
      <c r="S15" s="178"/>
      <c r="T15" s="178"/>
      <c r="U15" s="178"/>
      <c r="V15" s="178"/>
      <c r="W15" s="178"/>
      <c r="X15" s="178"/>
      <c r="Y15" s="178"/>
      <c r="Z15" s="178"/>
      <c r="AA15" s="178"/>
      <c r="AB15" s="178"/>
      <c r="AC15" s="178"/>
      <c r="AD15" s="178"/>
    </row>
    <row r="16" spans="1:45" s="181" customFormat="1" ht="6.9" customHeight="1" x14ac:dyDescent="0.25">
      <c r="A16" s="178"/>
      <c r="B16" s="179"/>
      <c r="C16" s="178"/>
      <c r="D16" s="178"/>
      <c r="E16" s="178"/>
      <c r="F16" s="178"/>
      <c r="G16" s="178"/>
      <c r="H16" s="178"/>
      <c r="I16" s="178"/>
      <c r="J16" s="178"/>
      <c r="K16" s="180"/>
      <c r="R16" s="178"/>
      <c r="S16" s="178"/>
      <c r="T16" s="178"/>
      <c r="U16" s="178"/>
      <c r="V16" s="178"/>
      <c r="W16" s="178"/>
      <c r="X16" s="178"/>
      <c r="Y16" s="178"/>
      <c r="Z16" s="178"/>
      <c r="AA16" s="178"/>
      <c r="AB16" s="178"/>
      <c r="AC16" s="178"/>
      <c r="AD16" s="178"/>
    </row>
    <row r="17" spans="1:30" s="181" customFormat="1" ht="12" customHeight="1" x14ac:dyDescent="0.25">
      <c r="A17" s="178"/>
      <c r="B17" s="179"/>
      <c r="C17" s="178"/>
      <c r="D17" s="177" t="s">
        <v>460</v>
      </c>
      <c r="E17" s="178"/>
      <c r="F17" s="178"/>
      <c r="G17" s="178"/>
      <c r="H17" s="178"/>
      <c r="I17" s="177" t="s">
        <v>457</v>
      </c>
      <c r="J17" s="182" t="str">
        <f>'[3]Rekapitulace stavby'!AN13</f>
        <v/>
      </c>
      <c r="K17" s="180"/>
      <c r="R17" s="178"/>
      <c r="S17" s="178"/>
      <c r="T17" s="178"/>
      <c r="U17" s="178"/>
      <c r="V17" s="178"/>
      <c r="W17" s="178"/>
      <c r="X17" s="178"/>
      <c r="Y17" s="178"/>
      <c r="Z17" s="178"/>
      <c r="AA17" s="178"/>
      <c r="AB17" s="178"/>
      <c r="AC17" s="178"/>
      <c r="AD17" s="178"/>
    </row>
    <row r="18" spans="1:30" s="181" customFormat="1" ht="18" customHeight="1" x14ac:dyDescent="0.25">
      <c r="A18" s="178"/>
      <c r="B18" s="179"/>
      <c r="C18" s="178"/>
      <c r="D18" s="178"/>
      <c r="E18" s="871" t="str">
        <f>'[3]Rekapitulace stavby'!E14</f>
        <v xml:space="preserve"> </v>
      </c>
      <c r="F18" s="871"/>
      <c r="G18" s="871"/>
      <c r="H18" s="871"/>
      <c r="I18" s="177" t="s">
        <v>459</v>
      </c>
      <c r="J18" s="182" t="str">
        <f>'[3]Rekapitulace stavby'!AN14</f>
        <v/>
      </c>
      <c r="K18" s="180"/>
      <c r="R18" s="178"/>
      <c r="S18" s="178"/>
      <c r="T18" s="178"/>
      <c r="U18" s="178"/>
      <c r="V18" s="178"/>
      <c r="W18" s="178"/>
      <c r="X18" s="178"/>
      <c r="Y18" s="178"/>
      <c r="Z18" s="178"/>
      <c r="AA18" s="178"/>
      <c r="AB18" s="178"/>
      <c r="AC18" s="178"/>
      <c r="AD18" s="178"/>
    </row>
    <row r="19" spans="1:30" s="181" customFormat="1" ht="6.9" customHeight="1" x14ac:dyDescent="0.25">
      <c r="A19" s="178"/>
      <c r="B19" s="179"/>
      <c r="C19" s="178"/>
      <c r="D19" s="178"/>
      <c r="E19" s="178"/>
      <c r="F19" s="178"/>
      <c r="G19" s="178"/>
      <c r="H19" s="178"/>
      <c r="I19" s="178"/>
      <c r="J19" s="178"/>
      <c r="K19" s="180"/>
      <c r="R19" s="178"/>
      <c r="S19" s="178"/>
      <c r="T19" s="178"/>
      <c r="U19" s="178"/>
      <c r="V19" s="178"/>
      <c r="W19" s="178"/>
      <c r="X19" s="178"/>
      <c r="Y19" s="178"/>
      <c r="Z19" s="178"/>
      <c r="AA19" s="178"/>
      <c r="AB19" s="178"/>
      <c r="AC19" s="178"/>
      <c r="AD19" s="178"/>
    </row>
    <row r="20" spans="1:30" s="181" customFormat="1" ht="12" customHeight="1" x14ac:dyDescent="0.25">
      <c r="A20" s="178"/>
      <c r="B20" s="179"/>
      <c r="C20" s="178"/>
      <c r="D20" s="177" t="s">
        <v>69</v>
      </c>
      <c r="E20" s="178"/>
      <c r="F20" s="178"/>
      <c r="G20" s="178"/>
      <c r="H20" s="178"/>
      <c r="I20" s="177" t="s">
        <v>457</v>
      </c>
      <c r="J20" s="182" t="s">
        <v>453</v>
      </c>
      <c r="K20" s="180"/>
      <c r="R20" s="178"/>
      <c r="S20" s="178"/>
      <c r="T20" s="178"/>
      <c r="U20" s="178"/>
      <c r="V20" s="178"/>
      <c r="W20" s="178"/>
      <c r="X20" s="178"/>
      <c r="Y20" s="178"/>
      <c r="Z20" s="178"/>
      <c r="AA20" s="178"/>
      <c r="AB20" s="178"/>
      <c r="AC20" s="178"/>
      <c r="AD20" s="178"/>
    </row>
    <row r="21" spans="1:30" s="181" customFormat="1" ht="18" customHeight="1" x14ac:dyDescent="0.25">
      <c r="A21" s="178"/>
      <c r="B21" s="179"/>
      <c r="C21" s="178"/>
      <c r="D21" s="178"/>
      <c r="E21" s="182" t="s">
        <v>461</v>
      </c>
      <c r="F21" s="178"/>
      <c r="G21" s="178"/>
      <c r="H21" s="178"/>
      <c r="I21" s="177" t="s">
        <v>459</v>
      </c>
      <c r="J21" s="182" t="s">
        <v>453</v>
      </c>
      <c r="K21" s="180"/>
      <c r="R21" s="178"/>
      <c r="S21" s="178"/>
      <c r="T21" s="178"/>
      <c r="U21" s="178"/>
      <c r="V21" s="178"/>
      <c r="W21" s="178"/>
      <c r="X21" s="178"/>
      <c r="Y21" s="178"/>
      <c r="Z21" s="178"/>
      <c r="AA21" s="178"/>
      <c r="AB21" s="178"/>
      <c r="AC21" s="178"/>
      <c r="AD21" s="178"/>
    </row>
    <row r="22" spans="1:30" s="181" customFormat="1" ht="6.9" customHeight="1" x14ac:dyDescent="0.25">
      <c r="A22" s="178"/>
      <c r="B22" s="179"/>
      <c r="C22" s="178"/>
      <c r="D22" s="178"/>
      <c r="E22" s="178"/>
      <c r="F22" s="178"/>
      <c r="G22" s="178"/>
      <c r="H22" s="178"/>
      <c r="I22" s="178"/>
      <c r="J22" s="178"/>
      <c r="K22" s="180"/>
      <c r="R22" s="178"/>
      <c r="S22" s="178"/>
      <c r="T22" s="178"/>
      <c r="U22" s="178"/>
      <c r="V22" s="178"/>
      <c r="W22" s="178"/>
      <c r="X22" s="178"/>
      <c r="Y22" s="178"/>
      <c r="Z22" s="178"/>
      <c r="AA22" s="178"/>
      <c r="AB22" s="178"/>
      <c r="AC22" s="178"/>
      <c r="AD22" s="178"/>
    </row>
    <row r="23" spans="1:30" s="181" customFormat="1" ht="12" customHeight="1" x14ac:dyDescent="0.25">
      <c r="A23" s="178"/>
      <c r="B23" s="179"/>
      <c r="C23" s="178"/>
      <c r="D23" s="177" t="s">
        <v>462</v>
      </c>
      <c r="E23" s="178"/>
      <c r="F23" s="178"/>
      <c r="G23" s="178"/>
      <c r="H23" s="178"/>
      <c r="I23" s="177" t="s">
        <v>457</v>
      </c>
      <c r="J23" s="182" t="s">
        <v>463</v>
      </c>
      <c r="K23" s="180"/>
      <c r="R23" s="178"/>
      <c r="S23" s="178"/>
      <c r="T23" s="178"/>
      <c r="U23" s="178"/>
      <c r="V23" s="178"/>
      <c r="W23" s="178"/>
      <c r="X23" s="178"/>
      <c r="Y23" s="178"/>
      <c r="Z23" s="178"/>
      <c r="AA23" s="178"/>
      <c r="AB23" s="178"/>
      <c r="AC23" s="178"/>
      <c r="AD23" s="178"/>
    </row>
    <row r="24" spans="1:30" s="181" customFormat="1" ht="18" customHeight="1" x14ac:dyDescent="0.25">
      <c r="A24" s="178"/>
      <c r="B24" s="179"/>
      <c r="C24" s="178"/>
      <c r="D24" s="178"/>
      <c r="E24" s="182" t="s">
        <v>464</v>
      </c>
      <c r="F24" s="178"/>
      <c r="G24" s="178"/>
      <c r="H24" s="178"/>
      <c r="I24" s="177" t="s">
        <v>459</v>
      </c>
      <c r="J24" s="182" t="s">
        <v>465</v>
      </c>
      <c r="K24" s="180"/>
      <c r="R24" s="178"/>
      <c r="S24" s="178"/>
      <c r="T24" s="178"/>
      <c r="U24" s="178"/>
      <c r="V24" s="178"/>
      <c r="W24" s="178"/>
      <c r="X24" s="178"/>
      <c r="Y24" s="178"/>
      <c r="Z24" s="178"/>
      <c r="AA24" s="178"/>
      <c r="AB24" s="178"/>
      <c r="AC24" s="178"/>
      <c r="AD24" s="178"/>
    </row>
    <row r="25" spans="1:30" s="181" customFormat="1" ht="6.9" customHeight="1" x14ac:dyDescent="0.25">
      <c r="A25" s="178"/>
      <c r="B25" s="179"/>
      <c r="C25" s="178"/>
      <c r="D25" s="178"/>
      <c r="E25" s="178"/>
      <c r="F25" s="178"/>
      <c r="G25" s="178"/>
      <c r="H25" s="178"/>
      <c r="I25" s="178"/>
      <c r="J25" s="178"/>
      <c r="K25" s="180"/>
      <c r="R25" s="178"/>
      <c r="S25" s="178"/>
      <c r="T25" s="178"/>
      <c r="U25" s="178"/>
      <c r="V25" s="178"/>
      <c r="W25" s="178"/>
      <c r="X25" s="178"/>
      <c r="Y25" s="178"/>
      <c r="Z25" s="178"/>
      <c r="AA25" s="178"/>
      <c r="AB25" s="178"/>
      <c r="AC25" s="178"/>
      <c r="AD25" s="178"/>
    </row>
    <row r="26" spans="1:30" s="181" customFormat="1" ht="12" customHeight="1" x14ac:dyDescent="0.25">
      <c r="A26" s="178"/>
      <c r="B26" s="179"/>
      <c r="C26" s="178"/>
      <c r="D26" s="177" t="s">
        <v>466</v>
      </c>
      <c r="E26" s="178"/>
      <c r="F26" s="178"/>
      <c r="G26" s="178"/>
      <c r="H26" s="178"/>
      <c r="I26" s="178"/>
      <c r="J26" s="178"/>
      <c r="K26" s="180"/>
      <c r="R26" s="178"/>
      <c r="S26" s="178"/>
      <c r="T26" s="178"/>
      <c r="U26" s="178"/>
      <c r="V26" s="178"/>
      <c r="W26" s="178"/>
      <c r="X26" s="178"/>
      <c r="Y26" s="178"/>
      <c r="Z26" s="178"/>
      <c r="AA26" s="178"/>
      <c r="AB26" s="178"/>
      <c r="AC26" s="178"/>
      <c r="AD26" s="178"/>
    </row>
    <row r="27" spans="1:30" s="187" customFormat="1" ht="16.5" customHeight="1" x14ac:dyDescent="0.25">
      <c r="A27" s="184"/>
      <c r="B27" s="185"/>
      <c r="C27" s="184"/>
      <c r="D27" s="184"/>
      <c r="E27" s="872" t="s">
        <v>453</v>
      </c>
      <c r="F27" s="872"/>
      <c r="G27" s="872"/>
      <c r="H27" s="872"/>
      <c r="I27" s="184"/>
      <c r="J27" s="184"/>
      <c r="K27" s="186"/>
      <c r="R27" s="184"/>
      <c r="S27" s="184"/>
      <c r="T27" s="184"/>
      <c r="U27" s="184"/>
      <c r="V27" s="184"/>
      <c r="W27" s="184"/>
      <c r="X27" s="184"/>
      <c r="Y27" s="184"/>
      <c r="Z27" s="184"/>
      <c r="AA27" s="184"/>
      <c r="AB27" s="184"/>
      <c r="AC27" s="184"/>
      <c r="AD27" s="184"/>
    </row>
    <row r="28" spans="1:30" s="181" customFormat="1" ht="6.9" customHeight="1" x14ac:dyDescent="0.25">
      <c r="A28" s="178"/>
      <c r="B28" s="179"/>
      <c r="C28" s="178"/>
      <c r="D28" s="178"/>
      <c r="E28" s="178"/>
      <c r="F28" s="178"/>
      <c r="G28" s="178"/>
      <c r="H28" s="178"/>
      <c r="I28" s="178"/>
      <c r="J28" s="178"/>
      <c r="K28" s="180"/>
      <c r="R28" s="178"/>
      <c r="S28" s="178"/>
      <c r="T28" s="178"/>
      <c r="U28" s="178"/>
      <c r="V28" s="178"/>
      <c r="W28" s="178"/>
      <c r="X28" s="178"/>
      <c r="Y28" s="178"/>
      <c r="Z28" s="178"/>
      <c r="AA28" s="178"/>
      <c r="AB28" s="178"/>
      <c r="AC28" s="178"/>
      <c r="AD28" s="178"/>
    </row>
    <row r="29" spans="1:30" s="181" customFormat="1" ht="6.9" customHeight="1" x14ac:dyDescent="0.25">
      <c r="A29" s="178"/>
      <c r="B29" s="179"/>
      <c r="C29" s="178"/>
      <c r="D29" s="188"/>
      <c r="E29" s="188"/>
      <c r="F29" s="188"/>
      <c r="G29" s="188"/>
      <c r="H29" s="188"/>
      <c r="I29" s="188"/>
      <c r="J29" s="188"/>
      <c r="K29" s="180"/>
      <c r="R29" s="178"/>
      <c r="S29" s="178"/>
      <c r="T29" s="178"/>
      <c r="U29" s="178"/>
      <c r="V29" s="178"/>
      <c r="W29" s="178"/>
      <c r="X29" s="178"/>
      <c r="Y29" s="178"/>
      <c r="Z29" s="178"/>
      <c r="AA29" s="178"/>
      <c r="AB29" s="178"/>
      <c r="AC29" s="178"/>
      <c r="AD29" s="178"/>
    </row>
    <row r="30" spans="1:30" s="181" customFormat="1" ht="25.35" customHeight="1" x14ac:dyDescent="0.25">
      <c r="A30" s="178"/>
      <c r="B30" s="179"/>
      <c r="C30" s="178"/>
      <c r="D30" s="189" t="s">
        <v>467</v>
      </c>
      <c r="E30" s="178"/>
      <c r="F30" s="178"/>
      <c r="G30" s="178"/>
      <c r="H30" s="178"/>
      <c r="I30" s="178"/>
      <c r="J30" s="190">
        <f>ROUND(J84, 2)</f>
        <v>0</v>
      </c>
      <c r="K30" s="180"/>
      <c r="R30" s="178"/>
      <c r="S30" s="178"/>
      <c r="T30" s="178"/>
      <c r="U30" s="178"/>
      <c r="V30" s="178"/>
      <c r="W30" s="178"/>
      <c r="X30" s="178"/>
      <c r="Y30" s="178"/>
      <c r="Z30" s="178"/>
      <c r="AA30" s="178"/>
      <c r="AB30" s="178"/>
      <c r="AC30" s="178"/>
      <c r="AD30" s="178"/>
    </row>
    <row r="31" spans="1:30" s="181" customFormat="1" ht="6.9" customHeight="1" x14ac:dyDescent="0.25">
      <c r="A31" s="178"/>
      <c r="B31" s="179"/>
      <c r="C31" s="178"/>
      <c r="D31" s="188"/>
      <c r="E31" s="188"/>
      <c r="F31" s="188"/>
      <c r="G31" s="188"/>
      <c r="H31" s="188"/>
      <c r="I31" s="188"/>
      <c r="J31" s="188"/>
      <c r="K31" s="180"/>
      <c r="R31" s="178"/>
      <c r="S31" s="178"/>
      <c r="T31" s="178"/>
      <c r="U31" s="178"/>
      <c r="V31" s="178"/>
      <c r="W31" s="178"/>
      <c r="X31" s="178"/>
      <c r="Y31" s="178"/>
      <c r="Z31" s="178"/>
      <c r="AA31" s="178"/>
      <c r="AB31" s="178"/>
      <c r="AC31" s="178"/>
      <c r="AD31" s="178"/>
    </row>
    <row r="32" spans="1:30" s="181" customFormat="1" ht="14.4" customHeight="1" x14ac:dyDescent="0.25">
      <c r="A32" s="178"/>
      <c r="B32" s="179"/>
      <c r="C32" s="178"/>
      <c r="D32" s="178"/>
      <c r="E32" s="178"/>
      <c r="F32" s="191" t="s">
        <v>468</v>
      </c>
      <c r="G32" s="178"/>
      <c r="H32" s="178"/>
      <c r="I32" s="191" t="s">
        <v>469</v>
      </c>
      <c r="J32" s="191" t="s">
        <v>470</v>
      </c>
      <c r="K32" s="180"/>
      <c r="R32" s="178"/>
      <c r="S32" s="178"/>
      <c r="T32" s="178"/>
      <c r="U32" s="178"/>
      <c r="V32" s="178"/>
      <c r="W32" s="178"/>
      <c r="X32" s="178"/>
      <c r="Y32" s="178"/>
      <c r="Z32" s="178"/>
      <c r="AA32" s="178"/>
      <c r="AB32" s="178"/>
      <c r="AC32" s="178"/>
      <c r="AD32" s="178"/>
    </row>
    <row r="33" spans="1:30" s="181" customFormat="1" ht="14.4" customHeight="1" x14ac:dyDescent="0.25">
      <c r="A33" s="178"/>
      <c r="B33" s="179"/>
      <c r="C33" s="178"/>
      <c r="D33" s="192" t="s">
        <v>54</v>
      </c>
      <c r="E33" s="177" t="s">
        <v>471</v>
      </c>
      <c r="F33" s="193">
        <f>ROUND((SUM(BD84:BD133)),  2)</f>
        <v>0</v>
      </c>
      <c r="G33" s="178"/>
      <c r="H33" s="178"/>
      <c r="I33" s="194">
        <v>0.21</v>
      </c>
      <c r="J33" s="193">
        <f>ROUND(((SUM(BD84:BD133))*I33),  2)</f>
        <v>0</v>
      </c>
      <c r="K33" s="180"/>
      <c r="R33" s="178"/>
      <c r="S33" s="178"/>
      <c r="T33" s="178"/>
      <c r="U33" s="178"/>
      <c r="V33" s="178"/>
      <c r="W33" s="178"/>
      <c r="X33" s="178"/>
      <c r="Y33" s="178"/>
      <c r="Z33" s="178"/>
      <c r="AA33" s="178"/>
      <c r="AB33" s="178"/>
      <c r="AC33" s="178"/>
      <c r="AD33" s="178"/>
    </row>
    <row r="34" spans="1:30" s="181" customFormat="1" ht="14.4" customHeight="1" x14ac:dyDescent="0.25">
      <c r="A34" s="178"/>
      <c r="B34" s="179"/>
      <c r="C34" s="178"/>
      <c r="D34" s="178"/>
      <c r="E34" s="177" t="s">
        <v>472</v>
      </c>
      <c r="F34" s="193">
        <f>ROUND((SUM(BE84:BE133)),  2)</f>
        <v>0</v>
      </c>
      <c r="G34" s="178"/>
      <c r="H34" s="178"/>
      <c r="I34" s="194">
        <v>0.15</v>
      </c>
      <c r="J34" s="193">
        <f>ROUND(((SUM(BE84:BE133))*I34),  2)</f>
        <v>0</v>
      </c>
      <c r="K34" s="180"/>
      <c r="R34" s="178"/>
      <c r="S34" s="178"/>
      <c r="T34" s="178"/>
      <c r="U34" s="178"/>
      <c r="V34" s="178"/>
      <c r="W34" s="178"/>
      <c r="X34" s="178"/>
      <c r="Y34" s="178"/>
      <c r="Z34" s="178"/>
      <c r="AA34" s="178"/>
      <c r="AB34" s="178"/>
      <c r="AC34" s="178"/>
      <c r="AD34" s="178"/>
    </row>
    <row r="35" spans="1:30" s="181" customFormat="1" ht="14.4" hidden="1" customHeight="1" x14ac:dyDescent="0.25">
      <c r="A35" s="178"/>
      <c r="B35" s="179"/>
      <c r="C35" s="178"/>
      <c r="D35" s="178"/>
      <c r="E35" s="177" t="s">
        <v>473</v>
      </c>
      <c r="F35" s="193">
        <f>ROUND((SUM(BF84:BF133)),  2)</f>
        <v>0</v>
      </c>
      <c r="G35" s="178"/>
      <c r="H35" s="178"/>
      <c r="I35" s="194">
        <v>0.21</v>
      </c>
      <c r="J35" s="193">
        <f>0</f>
        <v>0</v>
      </c>
      <c r="K35" s="180"/>
      <c r="R35" s="178"/>
      <c r="S35" s="178"/>
      <c r="T35" s="178"/>
      <c r="U35" s="178"/>
      <c r="V35" s="178"/>
      <c r="W35" s="178"/>
      <c r="X35" s="178"/>
      <c r="Y35" s="178"/>
      <c r="Z35" s="178"/>
      <c r="AA35" s="178"/>
      <c r="AB35" s="178"/>
      <c r="AC35" s="178"/>
      <c r="AD35" s="178"/>
    </row>
    <row r="36" spans="1:30" s="181" customFormat="1" ht="14.4" hidden="1" customHeight="1" x14ac:dyDescent="0.25">
      <c r="A36" s="178"/>
      <c r="B36" s="179"/>
      <c r="C36" s="178"/>
      <c r="D36" s="178"/>
      <c r="E36" s="177" t="s">
        <v>474</v>
      </c>
      <c r="F36" s="193">
        <f>ROUND((SUM(BG84:BG133)),  2)</f>
        <v>0</v>
      </c>
      <c r="G36" s="178"/>
      <c r="H36" s="178"/>
      <c r="I36" s="194">
        <v>0.15</v>
      </c>
      <c r="J36" s="193">
        <f>0</f>
        <v>0</v>
      </c>
      <c r="K36" s="180"/>
      <c r="R36" s="178"/>
      <c r="S36" s="178"/>
      <c r="T36" s="178"/>
      <c r="U36" s="178"/>
      <c r="V36" s="178"/>
      <c r="W36" s="178"/>
      <c r="X36" s="178"/>
      <c r="Y36" s="178"/>
      <c r="Z36" s="178"/>
      <c r="AA36" s="178"/>
      <c r="AB36" s="178"/>
      <c r="AC36" s="178"/>
      <c r="AD36" s="178"/>
    </row>
    <row r="37" spans="1:30" s="181" customFormat="1" ht="14.4" hidden="1" customHeight="1" x14ac:dyDescent="0.25">
      <c r="A37" s="178"/>
      <c r="B37" s="179"/>
      <c r="C37" s="178"/>
      <c r="D37" s="178"/>
      <c r="E37" s="177" t="s">
        <v>475</v>
      </c>
      <c r="F37" s="193">
        <f>ROUND((SUM(BH84:BH133)),  2)</f>
        <v>0</v>
      </c>
      <c r="G37" s="178"/>
      <c r="H37" s="178"/>
      <c r="I37" s="194">
        <v>0</v>
      </c>
      <c r="J37" s="193">
        <f>0</f>
        <v>0</v>
      </c>
      <c r="K37" s="180"/>
      <c r="R37" s="178"/>
      <c r="S37" s="178"/>
      <c r="T37" s="178"/>
      <c r="U37" s="178"/>
      <c r="V37" s="178"/>
      <c r="W37" s="178"/>
      <c r="X37" s="178"/>
      <c r="Y37" s="178"/>
      <c r="Z37" s="178"/>
      <c r="AA37" s="178"/>
      <c r="AB37" s="178"/>
      <c r="AC37" s="178"/>
      <c r="AD37" s="178"/>
    </row>
    <row r="38" spans="1:30" s="181" customFormat="1" ht="6.9" customHeight="1" x14ac:dyDescent="0.25">
      <c r="A38" s="178"/>
      <c r="B38" s="179"/>
      <c r="C38" s="178"/>
      <c r="D38" s="178"/>
      <c r="E38" s="178"/>
      <c r="F38" s="178"/>
      <c r="G38" s="178"/>
      <c r="H38" s="178"/>
      <c r="I38" s="178"/>
      <c r="J38" s="178"/>
      <c r="K38" s="180"/>
      <c r="R38" s="178"/>
      <c r="S38" s="178"/>
      <c r="T38" s="178"/>
      <c r="U38" s="178"/>
      <c r="V38" s="178"/>
      <c r="W38" s="178"/>
      <c r="X38" s="178"/>
      <c r="Y38" s="178"/>
      <c r="Z38" s="178"/>
      <c r="AA38" s="178"/>
      <c r="AB38" s="178"/>
      <c r="AC38" s="178"/>
      <c r="AD38" s="178"/>
    </row>
    <row r="39" spans="1:30" s="181" customFormat="1" ht="25.35" customHeight="1" x14ac:dyDescent="0.25">
      <c r="A39" s="178"/>
      <c r="B39" s="179"/>
      <c r="C39" s="195"/>
      <c r="D39" s="196" t="s">
        <v>476</v>
      </c>
      <c r="E39" s="197"/>
      <c r="F39" s="197"/>
      <c r="G39" s="198" t="s">
        <v>477</v>
      </c>
      <c r="H39" s="199" t="s">
        <v>25</v>
      </c>
      <c r="I39" s="197"/>
      <c r="J39" s="200">
        <f>SUM(J30:J37)</f>
        <v>0</v>
      </c>
      <c r="K39" s="180"/>
      <c r="R39" s="178"/>
      <c r="S39" s="178"/>
      <c r="T39" s="178"/>
      <c r="U39" s="178"/>
      <c r="V39" s="178"/>
      <c r="W39" s="178"/>
      <c r="X39" s="178"/>
      <c r="Y39" s="178"/>
      <c r="Z39" s="178"/>
      <c r="AA39" s="178"/>
      <c r="AB39" s="178"/>
      <c r="AC39" s="178"/>
      <c r="AD39" s="178"/>
    </row>
    <row r="40" spans="1:30" s="181" customFormat="1" ht="14.4" customHeight="1" x14ac:dyDescent="0.25">
      <c r="A40" s="178"/>
      <c r="B40" s="202"/>
      <c r="C40" s="203"/>
      <c r="D40" s="203"/>
      <c r="E40" s="203"/>
      <c r="F40" s="203"/>
      <c r="G40" s="203"/>
      <c r="H40" s="203"/>
      <c r="I40" s="203"/>
      <c r="J40" s="203"/>
      <c r="K40" s="180"/>
      <c r="R40" s="178"/>
      <c r="S40" s="178"/>
      <c r="T40" s="178"/>
      <c r="U40" s="178"/>
      <c r="V40" s="178"/>
      <c r="W40" s="178"/>
      <c r="X40" s="178"/>
      <c r="Y40" s="178"/>
      <c r="Z40" s="178"/>
      <c r="AA40" s="178"/>
      <c r="AB40" s="178"/>
      <c r="AC40" s="178"/>
      <c r="AD40" s="178"/>
    </row>
    <row r="44" spans="1:30" s="181" customFormat="1" ht="6.9" customHeight="1" x14ac:dyDescent="0.25">
      <c r="A44" s="178"/>
      <c r="B44" s="204"/>
      <c r="C44" s="205"/>
      <c r="D44" s="205"/>
      <c r="E44" s="205"/>
      <c r="F44" s="205"/>
      <c r="G44" s="205"/>
      <c r="H44" s="205"/>
      <c r="I44" s="205"/>
      <c r="J44" s="205"/>
      <c r="K44" s="180"/>
      <c r="R44" s="178"/>
      <c r="S44" s="178"/>
      <c r="T44" s="178"/>
      <c r="U44" s="178"/>
      <c r="V44" s="178"/>
      <c r="W44" s="178"/>
      <c r="X44" s="178"/>
      <c r="Y44" s="178"/>
      <c r="Z44" s="178"/>
      <c r="AA44" s="178"/>
      <c r="AB44" s="178"/>
      <c r="AC44" s="178"/>
      <c r="AD44" s="178"/>
    </row>
    <row r="45" spans="1:30" s="181" customFormat="1" ht="24.9" customHeight="1" x14ac:dyDescent="0.25">
      <c r="A45" s="178"/>
      <c r="B45" s="179"/>
      <c r="C45" s="175" t="s">
        <v>478</v>
      </c>
      <c r="D45" s="178"/>
      <c r="E45" s="178"/>
      <c r="F45" s="178"/>
      <c r="G45" s="178"/>
      <c r="H45" s="178"/>
      <c r="I45" s="178"/>
      <c r="J45" s="178"/>
      <c r="K45" s="180"/>
      <c r="R45" s="178"/>
      <c r="S45" s="178"/>
      <c r="T45" s="178"/>
      <c r="U45" s="178"/>
      <c r="V45" s="178"/>
      <c r="W45" s="178"/>
      <c r="X45" s="178"/>
      <c r="Y45" s="178"/>
      <c r="Z45" s="178"/>
      <c r="AA45" s="178"/>
      <c r="AB45" s="178"/>
      <c r="AC45" s="178"/>
      <c r="AD45" s="178"/>
    </row>
    <row r="46" spans="1:30" s="181" customFormat="1" ht="6.9" customHeight="1" x14ac:dyDescent="0.25">
      <c r="A46" s="178"/>
      <c r="B46" s="179"/>
      <c r="C46" s="178"/>
      <c r="D46" s="178"/>
      <c r="E46" s="178"/>
      <c r="F46" s="178"/>
      <c r="G46" s="178"/>
      <c r="H46" s="178"/>
      <c r="I46" s="178"/>
      <c r="J46" s="178"/>
      <c r="K46" s="180"/>
      <c r="R46" s="178"/>
      <c r="S46" s="178"/>
      <c r="T46" s="178"/>
      <c r="U46" s="178"/>
      <c r="V46" s="178"/>
      <c r="W46" s="178"/>
      <c r="X46" s="178"/>
      <c r="Y46" s="178"/>
      <c r="Z46" s="178"/>
      <c r="AA46" s="178"/>
      <c r="AB46" s="178"/>
      <c r="AC46" s="178"/>
      <c r="AD46" s="178"/>
    </row>
    <row r="47" spans="1:30" s="181" customFormat="1" ht="12" customHeight="1" x14ac:dyDescent="0.25">
      <c r="A47" s="178"/>
      <c r="B47" s="179"/>
      <c r="C47" s="177" t="s">
        <v>61</v>
      </c>
      <c r="D47" s="178"/>
      <c r="E47" s="178"/>
      <c r="F47" s="178"/>
      <c r="G47" s="178"/>
      <c r="H47" s="178"/>
      <c r="I47" s="178"/>
      <c r="J47" s="178"/>
      <c r="K47" s="180"/>
      <c r="R47" s="178"/>
      <c r="S47" s="178"/>
      <c r="T47" s="178"/>
      <c r="U47" s="178"/>
      <c r="V47" s="178"/>
      <c r="W47" s="178"/>
      <c r="X47" s="178"/>
      <c r="Y47" s="178"/>
      <c r="Z47" s="178"/>
      <c r="AA47" s="178"/>
      <c r="AB47" s="178"/>
      <c r="AC47" s="178"/>
      <c r="AD47" s="178"/>
    </row>
    <row r="48" spans="1:30" s="181" customFormat="1" ht="16.5" customHeight="1" x14ac:dyDescent="0.25">
      <c r="A48" s="178"/>
      <c r="B48" s="179"/>
      <c r="C48" s="178"/>
      <c r="D48" s="178"/>
      <c r="E48" s="867" t="str">
        <f>E7</f>
        <v>Mlžná stěna na DEPU I Vršanská uhelná a.s.</v>
      </c>
      <c r="F48" s="868"/>
      <c r="G48" s="868"/>
      <c r="H48" s="868"/>
      <c r="I48" s="178"/>
      <c r="J48" s="178"/>
      <c r="K48" s="180"/>
      <c r="R48" s="178"/>
      <c r="S48" s="178"/>
      <c r="T48" s="178"/>
      <c r="U48" s="178"/>
      <c r="V48" s="178"/>
      <c r="W48" s="178"/>
      <c r="X48" s="178"/>
      <c r="Y48" s="178"/>
      <c r="Z48" s="178"/>
      <c r="AA48" s="178"/>
      <c r="AB48" s="178"/>
      <c r="AC48" s="178"/>
      <c r="AD48" s="178"/>
    </row>
    <row r="49" spans="1:46" s="181" customFormat="1" ht="12" customHeight="1" x14ac:dyDescent="0.25">
      <c r="A49" s="178"/>
      <c r="B49" s="179"/>
      <c r="C49" s="177" t="s">
        <v>70</v>
      </c>
      <c r="D49" s="178"/>
      <c r="E49" s="178"/>
      <c r="F49" s="178"/>
      <c r="G49" s="178"/>
      <c r="H49" s="178"/>
      <c r="I49" s="178"/>
      <c r="J49" s="178"/>
      <c r="K49" s="180"/>
      <c r="R49" s="178"/>
      <c r="S49" s="178"/>
      <c r="T49" s="178"/>
      <c r="U49" s="178"/>
      <c r="V49" s="178"/>
      <c r="W49" s="178"/>
      <c r="X49" s="178"/>
      <c r="Y49" s="178"/>
      <c r="Z49" s="178"/>
      <c r="AA49" s="178"/>
      <c r="AB49" s="178"/>
      <c r="AC49" s="178"/>
      <c r="AD49" s="178"/>
    </row>
    <row r="50" spans="1:46" s="181" customFormat="1" ht="16.5" customHeight="1" x14ac:dyDescent="0.25">
      <c r="A50" s="178"/>
      <c r="B50" s="179"/>
      <c r="C50" s="178"/>
      <c r="D50" s="178"/>
      <c r="E50" s="865" t="str">
        <f>E9</f>
        <v>01 - základy sloupů</v>
      </c>
      <c r="F50" s="866"/>
      <c r="G50" s="866"/>
      <c r="H50" s="866"/>
      <c r="I50" s="178"/>
      <c r="J50" s="178"/>
      <c r="K50" s="180"/>
      <c r="R50" s="178"/>
      <c r="S50" s="178"/>
      <c r="T50" s="178"/>
      <c r="U50" s="178"/>
      <c r="V50" s="178"/>
      <c r="W50" s="178"/>
      <c r="X50" s="178"/>
      <c r="Y50" s="178"/>
      <c r="Z50" s="178"/>
      <c r="AA50" s="178"/>
      <c r="AB50" s="178"/>
      <c r="AC50" s="178"/>
      <c r="AD50" s="178"/>
    </row>
    <row r="51" spans="1:46" s="181" customFormat="1" ht="6.9" customHeight="1" x14ac:dyDescent="0.25">
      <c r="A51" s="178"/>
      <c r="B51" s="179"/>
      <c r="C51" s="178"/>
      <c r="D51" s="178"/>
      <c r="E51" s="178"/>
      <c r="F51" s="178"/>
      <c r="G51" s="178"/>
      <c r="H51" s="178"/>
      <c r="I51" s="178"/>
      <c r="J51" s="178"/>
      <c r="K51" s="180"/>
      <c r="R51" s="178"/>
      <c r="S51" s="178"/>
      <c r="T51" s="178"/>
      <c r="U51" s="178"/>
      <c r="V51" s="178"/>
      <c r="W51" s="178"/>
      <c r="X51" s="178"/>
      <c r="Y51" s="178"/>
      <c r="Z51" s="178"/>
      <c r="AA51" s="178"/>
      <c r="AB51" s="178"/>
      <c r="AC51" s="178"/>
      <c r="AD51" s="178"/>
    </row>
    <row r="52" spans="1:46" s="181" customFormat="1" ht="12" customHeight="1" x14ac:dyDescent="0.25">
      <c r="A52" s="178"/>
      <c r="B52" s="179"/>
      <c r="C52" s="177" t="s">
        <v>455</v>
      </c>
      <c r="D52" s="178"/>
      <c r="E52" s="178"/>
      <c r="F52" s="182" t="str">
        <f>F12</f>
        <v xml:space="preserve"> </v>
      </c>
      <c r="G52" s="178"/>
      <c r="H52" s="178"/>
      <c r="I52" s="177" t="s">
        <v>63</v>
      </c>
      <c r="J52" s="183" t="str">
        <f>IF(J12="","",J12)</f>
        <v>7. 9. 2020</v>
      </c>
      <c r="K52" s="180"/>
      <c r="R52" s="178"/>
      <c r="S52" s="178"/>
      <c r="T52" s="178"/>
      <c r="U52" s="178"/>
      <c r="V52" s="178"/>
      <c r="W52" s="178"/>
      <c r="X52" s="178"/>
      <c r="Y52" s="178"/>
      <c r="Z52" s="178"/>
      <c r="AA52" s="178"/>
      <c r="AB52" s="178"/>
      <c r="AC52" s="178"/>
      <c r="AD52" s="178"/>
    </row>
    <row r="53" spans="1:46" s="181" customFormat="1" ht="6.9" customHeight="1" x14ac:dyDescent="0.25">
      <c r="A53" s="178"/>
      <c r="B53" s="179"/>
      <c r="C53" s="178"/>
      <c r="D53" s="178"/>
      <c r="E53" s="178"/>
      <c r="F53" s="178"/>
      <c r="G53" s="178"/>
      <c r="H53" s="178"/>
      <c r="I53" s="178"/>
      <c r="J53" s="178"/>
      <c r="K53" s="180"/>
      <c r="R53" s="178"/>
      <c r="S53" s="178"/>
      <c r="T53" s="178"/>
      <c r="U53" s="178"/>
      <c r="V53" s="178"/>
      <c r="W53" s="178"/>
      <c r="X53" s="178"/>
      <c r="Y53" s="178"/>
      <c r="Z53" s="178"/>
      <c r="AA53" s="178"/>
      <c r="AB53" s="178"/>
      <c r="AC53" s="178"/>
      <c r="AD53" s="178"/>
    </row>
    <row r="54" spans="1:46" s="181" customFormat="1" ht="25.65" customHeight="1" x14ac:dyDescent="0.25">
      <c r="A54" s="178"/>
      <c r="B54" s="179"/>
      <c r="C54" s="177" t="s">
        <v>456</v>
      </c>
      <c r="D54" s="178"/>
      <c r="E54" s="178"/>
      <c r="F54" s="182" t="str">
        <f>E15</f>
        <v xml:space="preserve"> Vršanská uhelná a.s.</v>
      </c>
      <c r="G54" s="178"/>
      <c r="H54" s="178"/>
      <c r="I54" s="177" t="s">
        <v>69</v>
      </c>
      <c r="J54" s="206" t="str">
        <f>E21</f>
        <v>MultiTechnik Divize II s.r.o. Chomutov</v>
      </c>
      <c r="K54" s="180"/>
      <c r="R54" s="178"/>
      <c r="S54" s="178"/>
      <c r="T54" s="178"/>
      <c r="U54" s="178"/>
      <c r="V54" s="178"/>
      <c r="W54" s="178"/>
      <c r="X54" s="178"/>
      <c r="Y54" s="178"/>
      <c r="Z54" s="178"/>
      <c r="AA54" s="178"/>
      <c r="AB54" s="178"/>
      <c r="AC54" s="178"/>
      <c r="AD54" s="178"/>
    </row>
    <row r="55" spans="1:46" s="181" customFormat="1" ht="25.65" customHeight="1" x14ac:dyDescent="0.25">
      <c r="A55" s="178"/>
      <c r="B55" s="179"/>
      <c r="C55" s="177" t="s">
        <v>460</v>
      </c>
      <c r="D55" s="178"/>
      <c r="E55" s="178"/>
      <c r="F55" s="182" t="str">
        <f>IF(E18="","",E18)</f>
        <v xml:space="preserve"> </v>
      </c>
      <c r="G55" s="178"/>
      <c r="H55" s="178"/>
      <c r="I55" s="177" t="s">
        <v>462</v>
      </c>
      <c r="J55" s="206" t="str">
        <f>E24</f>
        <v>Ing. Kateřina Tumpachová</v>
      </c>
      <c r="K55" s="180"/>
      <c r="R55" s="178"/>
      <c r="S55" s="178"/>
      <c r="T55" s="178"/>
      <c r="U55" s="178"/>
      <c r="V55" s="178"/>
      <c r="W55" s="178"/>
      <c r="X55" s="178"/>
      <c r="Y55" s="178"/>
      <c r="Z55" s="178"/>
      <c r="AA55" s="178"/>
      <c r="AB55" s="178"/>
      <c r="AC55" s="178"/>
      <c r="AD55" s="178"/>
    </row>
    <row r="56" spans="1:46" s="181" customFormat="1" ht="10.35" customHeight="1" x14ac:dyDescent="0.25">
      <c r="A56" s="178"/>
      <c r="B56" s="179"/>
      <c r="C56" s="178"/>
      <c r="D56" s="178"/>
      <c r="E56" s="178"/>
      <c r="F56" s="178"/>
      <c r="G56" s="178"/>
      <c r="H56" s="178"/>
      <c r="I56" s="178"/>
      <c r="J56" s="178"/>
      <c r="K56" s="180"/>
      <c r="R56" s="178"/>
      <c r="S56" s="178"/>
      <c r="T56" s="178"/>
      <c r="U56" s="178"/>
      <c r="V56" s="178"/>
      <c r="W56" s="178"/>
      <c r="X56" s="178"/>
      <c r="Y56" s="178"/>
      <c r="Z56" s="178"/>
      <c r="AA56" s="178"/>
      <c r="AB56" s="178"/>
      <c r="AC56" s="178"/>
      <c r="AD56" s="178"/>
    </row>
    <row r="57" spans="1:46" s="181" customFormat="1" ht="29.25" customHeight="1" x14ac:dyDescent="0.25">
      <c r="A57" s="178"/>
      <c r="B57" s="179"/>
      <c r="C57" s="207" t="s">
        <v>479</v>
      </c>
      <c r="D57" s="195"/>
      <c r="E57" s="195"/>
      <c r="F57" s="195"/>
      <c r="G57" s="195"/>
      <c r="H57" s="195"/>
      <c r="I57" s="195"/>
      <c r="J57" s="208" t="s">
        <v>480</v>
      </c>
      <c r="K57" s="180"/>
      <c r="R57" s="178"/>
      <c r="S57" s="178"/>
      <c r="T57" s="178"/>
      <c r="U57" s="178"/>
      <c r="V57" s="178"/>
      <c r="W57" s="178"/>
      <c r="X57" s="178"/>
      <c r="Y57" s="178"/>
      <c r="Z57" s="178"/>
      <c r="AA57" s="178"/>
      <c r="AB57" s="178"/>
      <c r="AC57" s="178"/>
      <c r="AD57" s="178"/>
    </row>
    <row r="58" spans="1:46" s="181" customFormat="1" ht="10.35" customHeight="1" x14ac:dyDescent="0.25">
      <c r="A58" s="178"/>
      <c r="B58" s="179"/>
      <c r="C58" s="178"/>
      <c r="D58" s="178"/>
      <c r="E58" s="178"/>
      <c r="F58" s="178"/>
      <c r="G58" s="178"/>
      <c r="H58" s="178"/>
      <c r="I58" s="178"/>
      <c r="J58" s="178"/>
      <c r="K58" s="180"/>
      <c r="R58" s="178"/>
      <c r="S58" s="178"/>
      <c r="T58" s="178"/>
      <c r="U58" s="178"/>
      <c r="V58" s="178"/>
      <c r="W58" s="178"/>
      <c r="X58" s="178"/>
      <c r="Y58" s="178"/>
      <c r="Z58" s="178"/>
      <c r="AA58" s="178"/>
      <c r="AB58" s="178"/>
      <c r="AC58" s="178"/>
      <c r="AD58" s="178"/>
    </row>
    <row r="59" spans="1:46" s="181" customFormat="1" ht="22.95" customHeight="1" x14ac:dyDescent="0.25">
      <c r="A59" s="178"/>
      <c r="B59" s="179"/>
      <c r="C59" s="209" t="s">
        <v>481</v>
      </c>
      <c r="D59" s="178"/>
      <c r="E59" s="178"/>
      <c r="F59" s="178"/>
      <c r="G59" s="178"/>
      <c r="H59" s="178"/>
      <c r="I59" s="178"/>
      <c r="J59" s="190">
        <f>J84</f>
        <v>0</v>
      </c>
      <c r="K59" s="180"/>
      <c r="R59" s="178"/>
      <c r="S59" s="178"/>
      <c r="T59" s="178"/>
      <c r="U59" s="178"/>
      <c r="V59" s="178"/>
      <c r="W59" s="178"/>
      <c r="X59" s="178"/>
      <c r="Y59" s="178"/>
      <c r="Z59" s="178"/>
      <c r="AA59" s="178"/>
      <c r="AB59" s="178"/>
      <c r="AC59" s="178"/>
      <c r="AD59" s="178"/>
      <c r="AT59" s="171" t="s">
        <v>482</v>
      </c>
    </row>
    <row r="60" spans="1:46" s="210" customFormat="1" ht="24.9" customHeight="1" x14ac:dyDescent="0.25">
      <c r="B60" s="211"/>
      <c r="D60" s="212" t="s">
        <v>483</v>
      </c>
      <c r="E60" s="213"/>
      <c r="F60" s="213"/>
      <c r="G60" s="213"/>
      <c r="H60" s="213"/>
      <c r="I60" s="213"/>
      <c r="J60" s="214">
        <f>J85</f>
        <v>0</v>
      </c>
      <c r="K60" s="211"/>
    </row>
    <row r="61" spans="1:46" s="215" customFormat="1" ht="19.95" customHeight="1" x14ac:dyDescent="0.25">
      <c r="B61" s="216"/>
      <c r="D61" s="217" t="s">
        <v>484</v>
      </c>
      <c r="E61" s="218"/>
      <c r="F61" s="218"/>
      <c r="G61" s="218"/>
      <c r="H61" s="218"/>
      <c r="I61" s="218"/>
      <c r="J61" s="219">
        <f>J86</f>
        <v>0</v>
      </c>
      <c r="K61" s="216"/>
    </row>
    <row r="62" spans="1:46" s="215" customFormat="1" ht="19.95" customHeight="1" x14ac:dyDescent="0.25">
      <c r="B62" s="216"/>
      <c r="D62" s="217" t="s">
        <v>485</v>
      </c>
      <c r="E62" s="218"/>
      <c r="F62" s="218"/>
      <c r="G62" s="218"/>
      <c r="H62" s="218"/>
      <c r="I62" s="218"/>
      <c r="J62" s="219">
        <f>J90</f>
        <v>0</v>
      </c>
      <c r="K62" s="216"/>
    </row>
    <row r="63" spans="1:46" s="215" customFormat="1" ht="19.95" customHeight="1" x14ac:dyDescent="0.25">
      <c r="B63" s="216"/>
      <c r="D63" s="217" t="s">
        <v>487</v>
      </c>
      <c r="E63" s="218"/>
      <c r="F63" s="218"/>
      <c r="G63" s="218"/>
      <c r="H63" s="218"/>
      <c r="I63" s="218"/>
      <c r="J63" s="219">
        <f>J123</f>
        <v>0</v>
      </c>
      <c r="K63" s="216"/>
    </row>
    <row r="64" spans="1:46" s="215" customFormat="1" ht="19.95" customHeight="1" x14ac:dyDescent="0.25">
      <c r="B64" s="216"/>
      <c r="D64" s="217" t="s">
        <v>488</v>
      </c>
      <c r="E64" s="218"/>
      <c r="F64" s="218"/>
      <c r="G64" s="218"/>
      <c r="H64" s="218"/>
      <c r="I64" s="218"/>
      <c r="J64" s="219">
        <f>J131</f>
        <v>0</v>
      </c>
      <c r="K64" s="216"/>
    </row>
    <row r="65" spans="1:30" s="181" customFormat="1" ht="21.75" customHeight="1" x14ac:dyDescent="0.25">
      <c r="A65" s="178"/>
      <c r="B65" s="179"/>
      <c r="C65" s="178"/>
      <c r="D65" s="178"/>
      <c r="E65" s="178"/>
      <c r="F65" s="178"/>
      <c r="G65" s="178"/>
      <c r="H65" s="178"/>
      <c r="I65" s="178"/>
      <c r="J65" s="178"/>
      <c r="K65" s="180"/>
      <c r="R65" s="178"/>
      <c r="S65" s="178"/>
      <c r="T65" s="178"/>
      <c r="U65" s="178"/>
      <c r="V65" s="178"/>
      <c r="W65" s="178"/>
      <c r="X65" s="178"/>
      <c r="Y65" s="178"/>
      <c r="Z65" s="178"/>
      <c r="AA65" s="178"/>
      <c r="AB65" s="178"/>
      <c r="AC65" s="178"/>
      <c r="AD65" s="178"/>
    </row>
    <row r="66" spans="1:30" s="181" customFormat="1" ht="6.9" customHeight="1" x14ac:dyDescent="0.25">
      <c r="A66" s="178"/>
      <c r="B66" s="202"/>
      <c r="C66" s="203"/>
      <c r="D66" s="203"/>
      <c r="E66" s="203"/>
      <c r="F66" s="203"/>
      <c r="G66" s="203"/>
      <c r="H66" s="203"/>
      <c r="I66" s="203"/>
      <c r="J66" s="203"/>
      <c r="K66" s="180"/>
      <c r="R66" s="178"/>
      <c r="S66" s="178"/>
      <c r="T66" s="178"/>
      <c r="U66" s="178"/>
      <c r="V66" s="178"/>
      <c r="W66" s="178"/>
      <c r="X66" s="178"/>
      <c r="Y66" s="178"/>
      <c r="Z66" s="178"/>
      <c r="AA66" s="178"/>
      <c r="AB66" s="178"/>
      <c r="AC66" s="178"/>
      <c r="AD66" s="178"/>
    </row>
    <row r="70" spans="1:30" s="181" customFormat="1" ht="6.9" customHeight="1" x14ac:dyDescent="0.25">
      <c r="A70" s="178"/>
      <c r="B70" s="204"/>
      <c r="C70" s="205"/>
      <c r="D70" s="205"/>
      <c r="E70" s="205"/>
      <c r="F70" s="205"/>
      <c r="G70" s="205"/>
      <c r="H70" s="205"/>
      <c r="I70" s="205"/>
      <c r="J70" s="205"/>
      <c r="K70" s="180"/>
      <c r="R70" s="178"/>
      <c r="S70" s="178"/>
      <c r="T70" s="178"/>
      <c r="U70" s="178"/>
      <c r="V70" s="178"/>
      <c r="W70" s="178"/>
      <c r="X70" s="178"/>
      <c r="Y70" s="178"/>
      <c r="Z70" s="178"/>
      <c r="AA70" s="178"/>
      <c r="AB70" s="178"/>
      <c r="AC70" s="178"/>
      <c r="AD70" s="178"/>
    </row>
    <row r="71" spans="1:30" s="181" customFormat="1" ht="24.9" customHeight="1" x14ac:dyDescent="0.25">
      <c r="A71" s="178"/>
      <c r="B71" s="179"/>
      <c r="C71" s="175" t="s">
        <v>489</v>
      </c>
      <c r="D71" s="178"/>
      <c r="E71" s="178"/>
      <c r="F71" s="178"/>
      <c r="G71" s="178"/>
      <c r="H71" s="178"/>
      <c r="I71" s="178"/>
      <c r="J71" s="178"/>
      <c r="K71" s="180"/>
      <c r="R71" s="178"/>
      <c r="S71" s="178"/>
      <c r="T71" s="178"/>
      <c r="U71" s="178"/>
      <c r="V71" s="178"/>
      <c r="W71" s="178"/>
      <c r="X71" s="178"/>
      <c r="Y71" s="178"/>
      <c r="Z71" s="178"/>
      <c r="AA71" s="178"/>
      <c r="AB71" s="178"/>
      <c r="AC71" s="178"/>
      <c r="AD71" s="178"/>
    </row>
    <row r="72" spans="1:30" s="181" customFormat="1" ht="6.9" customHeight="1" x14ac:dyDescent="0.25">
      <c r="A72" s="178"/>
      <c r="B72" s="179"/>
      <c r="C72" s="178"/>
      <c r="D72" s="178"/>
      <c r="E72" s="178"/>
      <c r="F72" s="178"/>
      <c r="G72" s="178"/>
      <c r="H72" s="178"/>
      <c r="I72" s="178"/>
      <c r="J72" s="178"/>
      <c r="K72" s="180"/>
      <c r="R72" s="178"/>
      <c r="S72" s="178"/>
      <c r="T72" s="178"/>
      <c r="U72" s="178"/>
      <c r="V72" s="178"/>
      <c r="W72" s="178"/>
      <c r="X72" s="178"/>
      <c r="Y72" s="178"/>
      <c r="Z72" s="178"/>
      <c r="AA72" s="178"/>
      <c r="AB72" s="178"/>
      <c r="AC72" s="178"/>
      <c r="AD72" s="178"/>
    </row>
    <row r="73" spans="1:30" s="181" customFormat="1" ht="12" customHeight="1" x14ac:dyDescent="0.25">
      <c r="A73" s="178"/>
      <c r="B73" s="179"/>
      <c r="C73" s="177" t="s">
        <v>61</v>
      </c>
      <c r="D73" s="178"/>
      <c r="E73" s="178"/>
      <c r="F73" s="178"/>
      <c r="G73" s="178"/>
      <c r="H73" s="178"/>
      <c r="I73" s="178"/>
      <c r="J73" s="178"/>
      <c r="K73" s="180"/>
      <c r="R73" s="178"/>
      <c r="S73" s="178"/>
      <c r="T73" s="178"/>
      <c r="U73" s="178"/>
      <c r="V73" s="178"/>
      <c r="W73" s="178"/>
      <c r="X73" s="178"/>
      <c r="Y73" s="178"/>
      <c r="Z73" s="178"/>
      <c r="AA73" s="178"/>
      <c r="AB73" s="178"/>
      <c r="AC73" s="178"/>
      <c r="AD73" s="178"/>
    </row>
    <row r="74" spans="1:30" s="181" customFormat="1" ht="16.5" customHeight="1" x14ac:dyDescent="0.25">
      <c r="A74" s="178"/>
      <c r="B74" s="179"/>
      <c r="C74" s="178"/>
      <c r="D74" s="178"/>
      <c r="E74" s="867" t="str">
        <f>E7</f>
        <v>Mlžná stěna na DEPU I Vršanská uhelná a.s.</v>
      </c>
      <c r="F74" s="868"/>
      <c r="G74" s="868"/>
      <c r="H74" s="868"/>
      <c r="I74" s="178"/>
      <c r="J74" s="178"/>
      <c r="K74" s="180"/>
      <c r="R74" s="178"/>
      <c r="S74" s="178"/>
      <c r="T74" s="178"/>
      <c r="U74" s="178"/>
      <c r="V74" s="178"/>
      <c r="W74" s="178"/>
      <c r="X74" s="178"/>
      <c r="Y74" s="178"/>
      <c r="Z74" s="178"/>
      <c r="AA74" s="178"/>
      <c r="AB74" s="178"/>
      <c r="AC74" s="178"/>
      <c r="AD74" s="178"/>
    </row>
    <row r="75" spans="1:30" s="181" customFormat="1" ht="12" customHeight="1" x14ac:dyDescent="0.25">
      <c r="A75" s="178"/>
      <c r="B75" s="179"/>
      <c r="C75" s="177" t="s">
        <v>70</v>
      </c>
      <c r="D75" s="178"/>
      <c r="E75" s="178"/>
      <c r="F75" s="178"/>
      <c r="G75" s="178"/>
      <c r="H75" s="178"/>
      <c r="I75" s="178"/>
      <c r="J75" s="178"/>
      <c r="K75" s="180"/>
      <c r="R75" s="178"/>
      <c r="S75" s="178"/>
      <c r="T75" s="178"/>
      <c r="U75" s="178"/>
      <c r="V75" s="178"/>
      <c r="W75" s="178"/>
      <c r="X75" s="178"/>
      <c r="Y75" s="178"/>
      <c r="Z75" s="178"/>
      <c r="AA75" s="178"/>
      <c r="AB75" s="178"/>
      <c r="AC75" s="178"/>
      <c r="AD75" s="178"/>
    </row>
    <row r="76" spans="1:30" s="181" customFormat="1" ht="16.5" customHeight="1" x14ac:dyDescent="0.25">
      <c r="A76" s="178"/>
      <c r="B76" s="179"/>
      <c r="C76" s="178"/>
      <c r="D76" s="178"/>
      <c r="E76" s="865" t="str">
        <f>E9</f>
        <v>01 - základy sloupů</v>
      </c>
      <c r="F76" s="866"/>
      <c r="G76" s="866"/>
      <c r="H76" s="866"/>
      <c r="I76" s="178"/>
      <c r="J76" s="178"/>
      <c r="K76" s="180"/>
      <c r="R76" s="178"/>
      <c r="S76" s="178"/>
      <c r="T76" s="178"/>
      <c r="U76" s="178"/>
      <c r="V76" s="178"/>
      <c r="W76" s="178"/>
      <c r="X76" s="178"/>
      <c r="Y76" s="178"/>
      <c r="Z76" s="178"/>
      <c r="AA76" s="178"/>
      <c r="AB76" s="178"/>
      <c r="AC76" s="178"/>
      <c r="AD76" s="178"/>
    </row>
    <row r="77" spans="1:30" s="181" customFormat="1" ht="6.9" customHeight="1" x14ac:dyDescent="0.25">
      <c r="A77" s="178"/>
      <c r="B77" s="179"/>
      <c r="C77" s="178"/>
      <c r="D77" s="178"/>
      <c r="E77" s="178"/>
      <c r="F77" s="178"/>
      <c r="G77" s="178"/>
      <c r="H77" s="178"/>
      <c r="I77" s="178"/>
      <c r="J77" s="178"/>
      <c r="K77" s="180"/>
      <c r="R77" s="178"/>
      <c r="S77" s="178"/>
      <c r="T77" s="178"/>
      <c r="U77" s="178"/>
      <c r="V77" s="178"/>
      <c r="W77" s="178"/>
      <c r="X77" s="178"/>
      <c r="Y77" s="178"/>
      <c r="Z77" s="178"/>
      <c r="AA77" s="178"/>
      <c r="AB77" s="178"/>
      <c r="AC77" s="178"/>
      <c r="AD77" s="178"/>
    </row>
    <row r="78" spans="1:30" s="181" customFormat="1" ht="12" customHeight="1" x14ac:dyDescent="0.25">
      <c r="A78" s="178"/>
      <c r="B78" s="179"/>
      <c r="C78" s="177" t="s">
        <v>455</v>
      </c>
      <c r="D78" s="178"/>
      <c r="E78" s="178"/>
      <c r="F78" s="182" t="str">
        <f>F12</f>
        <v xml:space="preserve"> </v>
      </c>
      <c r="G78" s="178"/>
      <c r="H78" s="178"/>
      <c r="I78" s="177" t="s">
        <v>63</v>
      </c>
      <c r="J78" s="183" t="str">
        <f>IF(J12="","",J12)</f>
        <v>7. 9. 2020</v>
      </c>
      <c r="K78" s="180"/>
      <c r="R78" s="178"/>
      <c r="S78" s="178"/>
      <c r="T78" s="178"/>
      <c r="U78" s="178"/>
      <c r="V78" s="178"/>
      <c r="W78" s="178"/>
      <c r="X78" s="178"/>
      <c r="Y78" s="178"/>
      <c r="Z78" s="178"/>
      <c r="AA78" s="178"/>
      <c r="AB78" s="178"/>
      <c r="AC78" s="178"/>
      <c r="AD78" s="178"/>
    </row>
    <row r="79" spans="1:30" s="181" customFormat="1" ht="6.9" customHeight="1" x14ac:dyDescent="0.25">
      <c r="A79" s="178"/>
      <c r="B79" s="179"/>
      <c r="C79" s="178"/>
      <c r="D79" s="178"/>
      <c r="E79" s="178"/>
      <c r="F79" s="178"/>
      <c r="G79" s="178"/>
      <c r="H79" s="178"/>
      <c r="I79" s="178"/>
      <c r="J79" s="178"/>
      <c r="K79" s="180"/>
      <c r="R79" s="178"/>
      <c r="S79" s="178"/>
      <c r="T79" s="178"/>
      <c r="U79" s="178"/>
      <c r="V79" s="178"/>
      <c r="W79" s="178"/>
      <c r="X79" s="178"/>
      <c r="Y79" s="178"/>
      <c r="Z79" s="178"/>
      <c r="AA79" s="178"/>
      <c r="AB79" s="178"/>
      <c r="AC79" s="178"/>
      <c r="AD79" s="178"/>
    </row>
    <row r="80" spans="1:30" s="181" customFormat="1" ht="25.65" customHeight="1" x14ac:dyDescent="0.25">
      <c r="A80" s="178"/>
      <c r="B80" s="179"/>
      <c r="C80" s="177" t="s">
        <v>456</v>
      </c>
      <c r="D80" s="178"/>
      <c r="E80" s="178"/>
      <c r="F80" s="182" t="str">
        <f>E15</f>
        <v xml:space="preserve"> Vršanská uhelná a.s.</v>
      </c>
      <c r="G80" s="178"/>
      <c r="H80" s="178"/>
      <c r="I80" s="177" t="s">
        <v>69</v>
      </c>
      <c r="J80" s="206" t="str">
        <f>E21</f>
        <v>MultiTechnik Divize II s.r.o. Chomutov</v>
      </c>
      <c r="K80" s="180"/>
      <c r="R80" s="178"/>
      <c r="S80" s="178"/>
      <c r="T80" s="178"/>
      <c r="U80" s="178"/>
      <c r="V80" s="178"/>
      <c r="W80" s="178"/>
      <c r="X80" s="178"/>
      <c r="Y80" s="178"/>
      <c r="Z80" s="178"/>
      <c r="AA80" s="178"/>
      <c r="AB80" s="178"/>
      <c r="AC80" s="178"/>
      <c r="AD80" s="178"/>
    </row>
    <row r="81" spans="1:64" s="181" customFormat="1" ht="25.65" customHeight="1" x14ac:dyDescent="0.25">
      <c r="A81" s="178"/>
      <c r="B81" s="179"/>
      <c r="C81" s="177" t="s">
        <v>460</v>
      </c>
      <c r="D81" s="178"/>
      <c r="E81" s="178"/>
      <c r="F81" s="182" t="str">
        <f>IF(E18="","",E18)</f>
        <v xml:space="preserve"> </v>
      </c>
      <c r="G81" s="178"/>
      <c r="H81" s="178"/>
      <c r="I81" s="177" t="s">
        <v>462</v>
      </c>
      <c r="J81" s="206" t="str">
        <f>E24</f>
        <v>Ing. Kateřina Tumpachová</v>
      </c>
      <c r="K81" s="180"/>
      <c r="R81" s="178"/>
      <c r="S81" s="178"/>
      <c r="T81" s="178"/>
      <c r="U81" s="178"/>
      <c r="V81" s="178"/>
      <c r="W81" s="178"/>
      <c r="X81" s="178"/>
      <c r="Y81" s="178"/>
      <c r="Z81" s="178"/>
      <c r="AA81" s="178"/>
      <c r="AB81" s="178"/>
      <c r="AC81" s="178"/>
      <c r="AD81" s="178"/>
    </row>
    <row r="82" spans="1:64" s="181" customFormat="1" ht="10.35" customHeight="1" x14ac:dyDescent="0.25">
      <c r="A82" s="178"/>
      <c r="B82" s="179"/>
      <c r="C82" s="178"/>
      <c r="D82" s="178"/>
      <c r="E82" s="178"/>
      <c r="F82" s="178"/>
      <c r="G82" s="178"/>
      <c r="H82" s="178"/>
      <c r="I82" s="178"/>
      <c r="J82" s="178"/>
      <c r="K82" s="180"/>
      <c r="R82" s="178"/>
      <c r="S82" s="178"/>
      <c r="T82" s="178"/>
      <c r="U82" s="178"/>
      <c r="V82" s="178"/>
      <c r="W82" s="171" t="s">
        <v>1099</v>
      </c>
      <c r="X82" s="171" t="s">
        <v>1100</v>
      </c>
      <c r="Y82" s="171" t="s">
        <v>1101</v>
      </c>
      <c r="Z82" s="171" t="s">
        <v>1102</v>
      </c>
      <c r="AA82" s="271" t="s">
        <v>1103</v>
      </c>
      <c r="AB82" s="271" t="s">
        <v>1104</v>
      </c>
      <c r="AC82" s="171" t="s">
        <v>1105</v>
      </c>
      <c r="AD82" s="171"/>
      <c r="AE82" s="309"/>
    </row>
    <row r="83" spans="1:64" s="229" customFormat="1" ht="29.25" customHeight="1" x14ac:dyDescent="0.25">
      <c r="A83" s="220"/>
      <c r="B83" s="221"/>
      <c r="C83" s="222" t="s">
        <v>490</v>
      </c>
      <c r="D83" s="223" t="s">
        <v>491</v>
      </c>
      <c r="E83" s="223" t="s">
        <v>492</v>
      </c>
      <c r="F83" s="223" t="s">
        <v>82</v>
      </c>
      <c r="G83" s="223" t="s">
        <v>493</v>
      </c>
      <c r="H83" s="223" t="s">
        <v>494</v>
      </c>
      <c r="I83" s="223" t="s">
        <v>495</v>
      </c>
      <c r="J83" s="223" t="s">
        <v>480</v>
      </c>
      <c r="K83" s="225"/>
      <c r="L83" s="226" t="s">
        <v>453</v>
      </c>
      <c r="M83" s="227" t="s">
        <v>54</v>
      </c>
      <c r="N83" s="227" t="s">
        <v>497</v>
      </c>
      <c r="O83" s="227" t="s">
        <v>498</v>
      </c>
      <c r="P83" s="227" t="s">
        <v>499</v>
      </c>
      <c r="Q83" s="227" t="s">
        <v>500</v>
      </c>
      <c r="R83" s="227" t="s">
        <v>501</v>
      </c>
      <c r="S83" s="228" t="s">
        <v>502</v>
      </c>
      <c r="T83" s="220"/>
      <c r="U83" s="220"/>
      <c r="V83" s="220"/>
      <c r="W83" s="310">
        <f>SUM(X83:AC83)</f>
        <v>0</v>
      </c>
      <c r="X83" s="310"/>
      <c r="Y83" s="310"/>
      <c r="Z83" s="310">
        <f>+J91+J94/2+J95/2</f>
        <v>0</v>
      </c>
      <c r="AA83" s="310">
        <f>+J99/5*2</f>
        <v>0</v>
      </c>
      <c r="AB83" s="310">
        <f>+H98*I97</f>
        <v>0</v>
      </c>
      <c r="AC83" s="310">
        <f>+(J117+J115+J112+J109+J105+J102)/5*2</f>
        <v>0</v>
      </c>
      <c r="AD83" s="310"/>
      <c r="AE83" s="311"/>
      <c r="AF83" s="312"/>
      <c r="AG83" s="312"/>
      <c r="AH83" s="312"/>
      <c r="AI83" s="312"/>
      <c r="AJ83" s="312"/>
    </row>
    <row r="84" spans="1:64" s="181" customFormat="1" ht="22.95" customHeight="1" x14ac:dyDescent="0.3">
      <c r="A84" s="178"/>
      <c r="B84" s="179"/>
      <c r="C84" s="230" t="s">
        <v>503</v>
      </c>
      <c r="D84" s="178"/>
      <c r="E84" s="178"/>
      <c r="F84" s="178"/>
      <c r="G84" s="178"/>
      <c r="H84" s="178"/>
      <c r="I84" s="178"/>
      <c r="J84" s="231">
        <f>+J85</f>
        <v>0</v>
      </c>
      <c r="K84" s="179"/>
      <c r="L84" s="232"/>
      <c r="M84" s="233"/>
      <c r="N84" s="188"/>
      <c r="O84" s="234" t="e">
        <f>O85</f>
        <v>#REF!</v>
      </c>
      <c r="P84" s="188"/>
      <c r="Q84" s="234" t="e">
        <f>Q85</f>
        <v>#REF!</v>
      </c>
      <c r="R84" s="188"/>
      <c r="S84" s="235" t="e">
        <f>S85</f>
        <v>#REF!</v>
      </c>
      <c r="T84" s="178"/>
      <c r="U84" s="178"/>
      <c r="V84" s="178" t="s">
        <v>1112</v>
      </c>
      <c r="W84" s="310">
        <f>+W83/10*21</f>
        <v>0</v>
      </c>
      <c r="X84" s="313"/>
      <c r="Y84" s="313"/>
      <c r="Z84" s="313"/>
      <c r="AA84" s="313"/>
      <c r="AB84" s="313"/>
      <c r="AC84" s="313"/>
      <c r="AD84" s="313"/>
      <c r="AE84" s="314"/>
      <c r="AF84" s="315"/>
      <c r="AG84" s="315"/>
      <c r="AH84" s="315"/>
      <c r="AI84" s="315"/>
      <c r="AJ84" s="315"/>
      <c r="AS84" s="171" t="s">
        <v>49</v>
      </c>
      <c r="AT84" s="171" t="s">
        <v>482</v>
      </c>
      <c r="BJ84" s="236" t="e">
        <f>BJ85</f>
        <v>#REF!</v>
      </c>
    </row>
    <row r="85" spans="1:64" s="237" customFormat="1" ht="25.95" customHeight="1" x14ac:dyDescent="0.25">
      <c r="B85" s="238"/>
      <c r="D85" s="239" t="s">
        <v>49</v>
      </c>
      <c r="E85" s="240" t="s">
        <v>31</v>
      </c>
      <c r="F85" s="240" t="s">
        <v>504</v>
      </c>
      <c r="J85" s="241">
        <f>+J86+J90</f>
        <v>0</v>
      </c>
      <c r="K85" s="238"/>
      <c r="L85" s="242"/>
      <c r="M85" s="243"/>
      <c r="N85" s="243"/>
      <c r="O85" s="244" t="e">
        <f>O86+O90+#REF!+O123+O131</f>
        <v>#REF!</v>
      </c>
      <c r="P85" s="243"/>
      <c r="Q85" s="244" t="e">
        <f>Q86+Q90+#REF!+Q123+Q131</f>
        <v>#REF!</v>
      </c>
      <c r="R85" s="243"/>
      <c r="S85" s="245" t="e">
        <f>S86+S90+#REF!+S123+S131</f>
        <v>#REF!</v>
      </c>
      <c r="W85" s="318"/>
      <c r="X85" s="316"/>
      <c r="Y85" s="316"/>
      <c r="Z85" s="316"/>
      <c r="AA85" s="316"/>
      <c r="AB85" s="316"/>
      <c r="AC85" s="316"/>
      <c r="AD85" s="316"/>
      <c r="AE85" s="316"/>
      <c r="AF85" s="317"/>
      <c r="AG85" s="317"/>
      <c r="AH85" s="317"/>
      <c r="AI85" s="317"/>
      <c r="AJ85" s="317"/>
      <c r="AQ85" s="239" t="s">
        <v>132</v>
      </c>
      <c r="AS85" s="246" t="s">
        <v>49</v>
      </c>
      <c r="AT85" s="246" t="s">
        <v>505</v>
      </c>
      <c r="AX85" s="239" t="s">
        <v>506</v>
      </c>
      <c r="BJ85" s="247" t="e">
        <f>BJ86+BJ90+#REF!+BJ123+BJ131</f>
        <v>#REF!</v>
      </c>
    </row>
    <row r="86" spans="1:64" s="237" customFormat="1" ht="22.95" customHeight="1" x14ac:dyDescent="0.25">
      <c r="B86" s="238"/>
      <c r="D86" s="239" t="s">
        <v>49</v>
      </c>
      <c r="E86" s="248" t="s">
        <v>132</v>
      </c>
      <c r="F86" s="248" t="s">
        <v>507</v>
      </c>
      <c r="J86" s="249">
        <f>BJ86</f>
        <v>0</v>
      </c>
      <c r="K86" s="238"/>
      <c r="L86" s="242"/>
      <c r="M86" s="243"/>
      <c r="N86" s="243"/>
      <c r="O86" s="244">
        <f>SUM(O87:O89)</f>
        <v>0</v>
      </c>
      <c r="P86" s="243"/>
      <c r="Q86" s="244">
        <f>SUM(Q87:Q89)</f>
        <v>0</v>
      </c>
      <c r="R86" s="243"/>
      <c r="S86" s="245">
        <f>SUM(S87:S89)</f>
        <v>0</v>
      </c>
      <c r="W86" s="316"/>
      <c r="X86" s="316"/>
      <c r="Y86" s="316"/>
      <c r="Z86" s="316"/>
      <c r="AA86" s="316"/>
      <c r="AB86" s="316"/>
      <c r="AC86" s="316"/>
      <c r="AD86" s="316"/>
      <c r="AE86" s="316"/>
      <c r="AF86" s="317"/>
      <c r="AG86" s="317"/>
      <c r="AH86" s="317"/>
      <c r="AI86" s="317"/>
      <c r="AJ86" s="317"/>
      <c r="AQ86" s="239" t="s">
        <v>132</v>
      </c>
      <c r="AS86" s="246" t="s">
        <v>49</v>
      </c>
      <c r="AT86" s="246" t="s">
        <v>132</v>
      </c>
      <c r="AX86" s="239" t="s">
        <v>506</v>
      </c>
      <c r="BJ86" s="247">
        <f>SUM(BJ87:BJ89)</f>
        <v>0</v>
      </c>
    </row>
    <row r="87" spans="1:64" s="276" customFormat="1" x14ac:dyDescent="0.25">
      <c r="B87" s="277"/>
      <c r="D87" s="263"/>
      <c r="E87" s="278"/>
      <c r="F87" s="279"/>
      <c r="H87" s="280"/>
      <c r="K87" s="277"/>
      <c r="L87" s="281"/>
      <c r="M87" s="282"/>
      <c r="N87" s="282"/>
      <c r="O87" s="282"/>
      <c r="P87" s="282"/>
      <c r="Q87" s="282"/>
      <c r="R87" s="282"/>
      <c r="S87" s="283"/>
      <c r="AS87" s="278"/>
      <c r="AT87" s="278"/>
      <c r="AX87" s="278"/>
    </row>
    <row r="88" spans="1:64" s="269" customFormat="1" x14ac:dyDescent="0.25">
      <c r="B88" s="270"/>
      <c r="D88" s="263"/>
      <c r="E88" s="271"/>
      <c r="F88" s="272"/>
      <c r="H88" s="271"/>
      <c r="K88" s="270"/>
      <c r="L88" s="273"/>
      <c r="M88" s="274"/>
      <c r="N88" s="274"/>
      <c r="O88" s="274"/>
      <c r="P88" s="274"/>
      <c r="Q88" s="274"/>
      <c r="R88" s="274"/>
      <c r="S88" s="275"/>
      <c r="AS88" s="271"/>
      <c r="AT88" s="271"/>
      <c r="AX88" s="271"/>
    </row>
    <row r="89" spans="1:64" s="276" customFormat="1" x14ac:dyDescent="0.25">
      <c r="B89" s="277"/>
      <c r="D89" s="263"/>
      <c r="E89" s="278"/>
      <c r="F89" s="279"/>
      <c r="H89" s="280"/>
      <c r="K89" s="277"/>
      <c r="L89" s="281"/>
      <c r="M89" s="282"/>
      <c r="N89" s="282"/>
      <c r="O89" s="282"/>
      <c r="P89" s="282"/>
      <c r="Q89" s="282"/>
      <c r="R89" s="282"/>
      <c r="S89" s="283"/>
      <c r="AS89" s="278"/>
      <c r="AT89" s="278"/>
      <c r="AX89" s="278"/>
    </row>
    <row r="90" spans="1:64" s="237" customFormat="1" ht="22.95" customHeight="1" x14ac:dyDescent="0.25">
      <c r="B90" s="238"/>
      <c r="D90" s="239" t="s">
        <v>49</v>
      </c>
      <c r="E90" s="248" t="s">
        <v>448</v>
      </c>
      <c r="F90" s="248" t="s">
        <v>536</v>
      </c>
      <c r="J90" s="249">
        <f>+J91+J94+J95+J97+J99+J102+J105+J109++J112+J115+J117+J120+J126+J129+J132</f>
        <v>0</v>
      </c>
      <c r="K90" s="238"/>
      <c r="L90" s="242"/>
      <c r="M90" s="243"/>
      <c r="N90" s="243"/>
      <c r="O90" s="244">
        <f>SUM(O91:O119)</f>
        <v>376.14912099999998</v>
      </c>
      <c r="P90" s="243"/>
      <c r="Q90" s="244">
        <f>SUM(Q91:Q119)</f>
        <v>104.15000399</v>
      </c>
      <c r="R90" s="243"/>
      <c r="S90" s="245">
        <f>SUM(S91:S119)</f>
        <v>33.980000000000004</v>
      </c>
      <c r="AQ90" s="239" t="s">
        <v>132</v>
      </c>
      <c r="AS90" s="246" t="s">
        <v>49</v>
      </c>
      <c r="AT90" s="246" t="s">
        <v>132</v>
      </c>
      <c r="AX90" s="239" t="s">
        <v>506</v>
      </c>
      <c r="BJ90" s="247">
        <f>SUM(BJ91:BJ119)</f>
        <v>0</v>
      </c>
    </row>
    <row r="91" spans="1:64" s="181" customFormat="1" ht="24.15" customHeight="1" x14ac:dyDescent="0.25">
      <c r="A91" s="178"/>
      <c r="B91" s="250"/>
      <c r="C91" s="251" t="s">
        <v>537</v>
      </c>
      <c r="D91" s="251" t="s">
        <v>508</v>
      </c>
      <c r="E91" s="252" t="s">
        <v>538</v>
      </c>
      <c r="F91" s="253" t="s">
        <v>539</v>
      </c>
      <c r="G91" s="254" t="s">
        <v>73</v>
      </c>
      <c r="H91" s="255">
        <v>50</v>
      </c>
      <c r="I91" s="256"/>
      <c r="J91" s="848">
        <f>ROUND(I91*H91,2)</f>
        <v>0</v>
      </c>
      <c r="K91" s="179"/>
      <c r="L91" s="257" t="s">
        <v>453</v>
      </c>
      <c r="M91" s="258" t="s">
        <v>471</v>
      </c>
      <c r="N91" s="259">
        <v>0.30299999999999999</v>
      </c>
      <c r="O91" s="259">
        <f>N91*H91</f>
        <v>15.15</v>
      </c>
      <c r="P91" s="259">
        <v>1.2999999999999999E-4</v>
      </c>
      <c r="Q91" s="259">
        <f>P91*H91</f>
        <v>6.4999999999999997E-3</v>
      </c>
      <c r="R91" s="259">
        <v>0</v>
      </c>
      <c r="S91" s="260">
        <f>R91*H91</f>
        <v>0</v>
      </c>
      <c r="T91" s="178"/>
      <c r="U91" s="178"/>
      <c r="V91" s="178"/>
      <c r="W91" s="178"/>
      <c r="X91" s="178"/>
      <c r="Y91" s="178"/>
      <c r="Z91" s="178"/>
      <c r="AA91" s="178"/>
      <c r="AB91" s="178"/>
      <c r="AC91" s="178"/>
      <c r="AD91" s="178"/>
      <c r="AQ91" s="261" t="s">
        <v>511</v>
      </c>
      <c r="AS91" s="261" t="s">
        <v>508</v>
      </c>
      <c r="AT91" s="261" t="s">
        <v>448</v>
      </c>
      <c r="AX91" s="171" t="s">
        <v>506</v>
      </c>
      <c r="BD91" s="262">
        <f>IF(M91="základní",J91,0)</f>
        <v>0</v>
      </c>
      <c r="BE91" s="262">
        <f>IF(M91="snížená",J91,0)</f>
        <v>0</v>
      </c>
      <c r="BF91" s="262">
        <f>IF(M91="zákl. přenesená",J91,0)</f>
        <v>0</v>
      </c>
      <c r="BG91" s="262">
        <f>IF(M91="sníž. přenesená",J91,0)</f>
        <v>0</v>
      </c>
      <c r="BH91" s="262">
        <f>IF(M91="nulová",J91,0)</f>
        <v>0</v>
      </c>
      <c r="BI91" s="171" t="s">
        <v>132</v>
      </c>
      <c r="BJ91" s="262">
        <f>ROUND(I91*H91,2)</f>
        <v>0</v>
      </c>
      <c r="BK91" s="171" t="s">
        <v>511</v>
      </c>
      <c r="BL91" s="261" t="s">
        <v>540</v>
      </c>
    </row>
    <row r="92" spans="1:64" s="269" customFormat="1" ht="11.4" x14ac:dyDescent="0.25">
      <c r="B92" s="270"/>
      <c r="D92" s="263" t="s">
        <v>513</v>
      </c>
      <c r="E92" s="271" t="s">
        <v>453</v>
      </c>
      <c r="F92" s="272" t="s">
        <v>541</v>
      </c>
      <c r="H92" s="271" t="s">
        <v>453</v>
      </c>
      <c r="J92" s="848"/>
      <c r="K92" s="270"/>
      <c r="L92" s="273"/>
      <c r="M92" s="274"/>
      <c r="N92" s="274"/>
      <c r="O92" s="274"/>
      <c r="P92" s="274"/>
      <c r="Q92" s="274"/>
      <c r="R92" s="274"/>
      <c r="S92" s="275"/>
      <c r="AS92" s="271" t="s">
        <v>513</v>
      </c>
      <c r="AT92" s="271" t="s">
        <v>448</v>
      </c>
      <c r="AU92" s="269" t="s">
        <v>132</v>
      </c>
      <c r="AV92" s="269" t="s">
        <v>514</v>
      </c>
      <c r="AW92" s="269" t="s">
        <v>505</v>
      </c>
      <c r="AX92" s="271" t="s">
        <v>506</v>
      </c>
    </row>
    <row r="93" spans="1:64" s="276" customFormat="1" ht="11.4" x14ac:dyDescent="0.25">
      <c r="B93" s="277"/>
      <c r="D93" s="263" t="s">
        <v>513</v>
      </c>
      <c r="E93" s="278" t="s">
        <v>453</v>
      </c>
      <c r="F93" s="279" t="s">
        <v>1141</v>
      </c>
      <c r="H93" s="280">
        <v>50</v>
      </c>
      <c r="J93" s="848"/>
      <c r="K93" s="277"/>
      <c r="L93" s="281"/>
      <c r="M93" s="282"/>
      <c r="N93" s="282"/>
      <c r="O93" s="282"/>
      <c r="P93" s="282"/>
      <c r="Q93" s="282"/>
      <c r="R93" s="282"/>
      <c r="S93" s="283"/>
      <c r="AS93" s="278" t="s">
        <v>513</v>
      </c>
      <c r="AT93" s="278" t="s">
        <v>448</v>
      </c>
      <c r="AU93" s="276" t="s">
        <v>448</v>
      </c>
      <c r="AV93" s="276" t="s">
        <v>514</v>
      </c>
      <c r="AW93" s="276" t="s">
        <v>132</v>
      </c>
      <c r="AX93" s="278" t="s">
        <v>506</v>
      </c>
    </row>
    <row r="94" spans="1:64" s="181" customFormat="1" ht="14.4" customHeight="1" x14ac:dyDescent="0.25">
      <c r="A94" s="178"/>
      <c r="B94" s="250"/>
      <c r="C94" s="251" t="s">
        <v>543</v>
      </c>
      <c r="D94" s="251" t="s">
        <v>508</v>
      </c>
      <c r="E94" s="252" t="s">
        <v>544</v>
      </c>
      <c r="F94" s="253" t="s">
        <v>545</v>
      </c>
      <c r="G94" s="254" t="s">
        <v>73</v>
      </c>
      <c r="H94" s="255">
        <v>40</v>
      </c>
      <c r="I94" s="256"/>
      <c r="J94" s="848">
        <f t="shared" ref="J94:J132" si="0">ROUND(I94*H94,2)</f>
        <v>0</v>
      </c>
      <c r="K94" s="179"/>
      <c r="L94" s="257" t="s">
        <v>453</v>
      </c>
      <c r="M94" s="258" t="s">
        <v>471</v>
      </c>
      <c r="N94" s="259">
        <v>0.63700000000000001</v>
      </c>
      <c r="O94" s="259">
        <f>N94*H94</f>
        <v>25.48</v>
      </c>
      <c r="P94" s="259">
        <v>0</v>
      </c>
      <c r="Q94" s="259">
        <f>P94*H94</f>
        <v>0</v>
      </c>
      <c r="R94" s="259">
        <v>0</v>
      </c>
      <c r="S94" s="260">
        <f>R94*H94</f>
        <v>0</v>
      </c>
      <c r="T94" s="178"/>
      <c r="U94" s="178"/>
      <c r="V94" s="178"/>
      <c r="W94" s="178"/>
      <c r="X94" s="178"/>
      <c r="Y94" s="178"/>
      <c r="Z94" s="178"/>
      <c r="AA94" s="178"/>
      <c r="AB94" s="178"/>
      <c r="AC94" s="178"/>
      <c r="AD94" s="178"/>
      <c r="AQ94" s="261" t="s">
        <v>511</v>
      </c>
      <c r="AS94" s="261" t="s">
        <v>508</v>
      </c>
      <c r="AT94" s="261" t="s">
        <v>448</v>
      </c>
      <c r="AX94" s="171" t="s">
        <v>506</v>
      </c>
      <c r="BD94" s="262">
        <f>IF(M94="základní",J94,0)</f>
        <v>0</v>
      </c>
      <c r="BE94" s="262">
        <f>IF(M94="snížená",J94,0)</f>
        <v>0</v>
      </c>
      <c r="BF94" s="262">
        <f>IF(M94="zákl. přenesená",J94,0)</f>
        <v>0</v>
      </c>
      <c r="BG94" s="262">
        <f>IF(M94="sníž. přenesená",J94,0)</f>
        <v>0</v>
      </c>
      <c r="BH94" s="262">
        <f>IF(M94="nulová",J94,0)</f>
        <v>0</v>
      </c>
      <c r="BI94" s="171" t="s">
        <v>132</v>
      </c>
      <c r="BJ94" s="262">
        <f>ROUND(I94*H94,2)</f>
        <v>0</v>
      </c>
      <c r="BK94" s="171" t="s">
        <v>511</v>
      </c>
      <c r="BL94" s="261" t="s">
        <v>546</v>
      </c>
    </row>
    <row r="95" spans="1:64" s="181" customFormat="1" ht="24.15" customHeight="1" x14ac:dyDescent="0.25">
      <c r="A95" s="178"/>
      <c r="B95" s="250"/>
      <c r="C95" s="251" t="s">
        <v>547</v>
      </c>
      <c r="D95" s="251" t="s">
        <v>508</v>
      </c>
      <c r="E95" s="252" t="s">
        <v>548</v>
      </c>
      <c r="F95" s="253" t="s">
        <v>549</v>
      </c>
      <c r="G95" s="254" t="s">
        <v>73</v>
      </c>
      <c r="H95" s="255">
        <v>40</v>
      </c>
      <c r="I95" s="256"/>
      <c r="J95" s="848">
        <f t="shared" si="0"/>
        <v>0</v>
      </c>
      <c r="K95" s="179"/>
      <c r="L95" s="257" t="s">
        <v>453</v>
      </c>
      <c r="M95" s="258" t="s">
        <v>471</v>
      </c>
      <c r="N95" s="259">
        <v>0.56000000000000005</v>
      </c>
      <c r="O95" s="259">
        <f>N95*H95</f>
        <v>22.400000000000002</v>
      </c>
      <c r="P95" s="259">
        <v>0</v>
      </c>
      <c r="Q95" s="259">
        <f>P95*H95</f>
        <v>0</v>
      </c>
      <c r="R95" s="259">
        <v>0</v>
      </c>
      <c r="S95" s="260">
        <f>R95*H95</f>
        <v>0</v>
      </c>
      <c r="T95" s="178"/>
      <c r="U95" s="178"/>
      <c r="V95" s="178"/>
      <c r="W95" s="178"/>
      <c r="X95" s="178"/>
      <c r="Y95" s="178"/>
      <c r="Z95" s="178"/>
      <c r="AA95" s="178"/>
      <c r="AB95" s="178"/>
      <c r="AC95" s="178"/>
      <c r="AD95" s="178"/>
      <c r="AQ95" s="261" t="s">
        <v>511</v>
      </c>
      <c r="AS95" s="261" t="s">
        <v>508</v>
      </c>
      <c r="AT95" s="261" t="s">
        <v>448</v>
      </c>
      <c r="AX95" s="171" t="s">
        <v>506</v>
      </c>
      <c r="BD95" s="262">
        <f>IF(M95="základní",J95,0)</f>
        <v>0</v>
      </c>
      <c r="BE95" s="262">
        <f>IF(M95="snížená",J95,0)</f>
        <v>0</v>
      </c>
      <c r="BF95" s="262">
        <f>IF(M95="zákl. přenesená",J95,0)</f>
        <v>0</v>
      </c>
      <c r="BG95" s="262">
        <f>IF(M95="sníž. přenesená",J95,0)</f>
        <v>0</v>
      </c>
      <c r="BH95" s="262">
        <f>IF(M95="nulová",J95,0)</f>
        <v>0</v>
      </c>
      <c r="BI95" s="171" t="s">
        <v>132</v>
      </c>
      <c r="BJ95" s="262">
        <f>ROUND(I95*H95,2)</f>
        <v>0</v>
      </c>
      <c r="BK95" s="171" t="s">
        <v>511</v>
      </c>
      <c r="BL95" s="261" t="s">
        <v>550</v>
      </c>
    </row>
    <row r="96" spans="1:64" s="181" customFormat="1" ht="86.4" x14ac:dyDescent="0.25">
      <c r="A96" s="178"/>
      <c r="B96" s="179"/>
      <c r="C96" s="178"/>
      <c r="D96" s="263" t="s">
        <v>512</v>
      </c>
      <c r="E96" s="178"/>
      <c r="F96" s="264" t="s">
        <v>551</v>
      </c>
      <c r="G96" s="178"/>
      <c r="H96" s="178"/>
      <c r="I96" s="178"/>
      <c r="J96" s="848"/>
      <c r="K96" s="179"/>
      <c r="L96" s="265"/>
      <c r="M96" s="266"/>
      <c r="N96" s="267"/>
      <c r="O96" s="267"/>
      <c r="P96" s="267"/>
      <c r="Q96" s="267"/>
      <c r="R96" s="267"/>
      <c r="S96" s="268"/>
      <c r="T96" s="178"/>
      <c r="U96" s="178"/>
      <c r="V96" s="178"/>
      <c r="W96" s="178"/>
      <c r="X96" s="178"/>
      <c r="Y96" s="178"/>
      <c r="Z96" s="178"/>
      <c r="AA96" s="178"/>
      <c r="AB96" s="178"/>
      <c r="AC96" s="178"/>
      <c r="AD96" s="178"/>
      <c r="AS96" s="171" t="s">
        <v>512</v>
      </c>
      <c r="AT96" s="171" t="s">
        <v>448</v>
      </c>
    </row>
    <row r="97" spans="1:64" s="181" customFormat="1" ht="14.4" customHeight="1" x14ac:dyDescent="0.25">
      <c r="A97" s="178"/>
      <c r="B97" s="250"/>
      <c r="C97" s="292" t="s">
        <v>552</v>
      </c>
      <c r="D97" s="292" t="s">
        <v>553</v>
      </c>
      <c r="E97" s="293" t="s">
        <v>554</v>
      </c>
      <c r="F97" s="294" t="s">
        <v>555</v>
      </c>
      <c r="G97" s="295" t="s">
        <v>515</v>
      </c>
      <c r="H97" s="296">
        <v>20.100000000000001</v>
      </c>
      <c r="I97" s="297"/>
      <c r="J97" s="848">
        <f t="shared" si="0"/>
        <v>0</v>
      </c>
      <c r="K97" s="298"/>
      <c r="L97" s="299" t="s">
        <v>453</v>
      </c>
      <c r="M97" s="300" t="s">
        <v>471</v>
      </c>
      <c r="N97" s="259">
        <v>0</v>
      </c>
      <c r="O97" s="259">
        <f>N97*H97</f>
        <v>0</v>
      </c>
      <c r="P97" s="259">
        <v>2.4289999999999998</v>
      </c>
      <c r="Q97" s="259">
        <f>P97*H97</f>
        <v>48.822899999999997</v>
      </c>
      <c r="R97" s="259">
        <v>0</v>
      </c>
      <c r="S97" s="260">
        <f>R97*H97</f>
        <v>0</v>
      </c>
      <c r="T97" s="178"/>
      <c r="U97" s="178"/>
      <c r="V97" s="178"/>
      <c r="W97" s="178"/>
      <c r="X97" s="178"/>
      <c r="Y97" s="178"/>
      <c r="Z97" s="178"/>
      <c r="AA97" s="178"/>
      <c r="AB97" s="178"/>
      <c r="AC97" s="178"/>
      <c r="AD97" s="178"/>
      <c r="AQ97" s="261" t="s">
        <v>520</v>
      </c>
      <c r="AS97" s="261" t="s">
        <v>553</v>
      </c>
      <c r="AT97" s="261" t="s">
        <v>448</v>
      </c>
      <c r="AX97" s="171" t="s">
        <v>506</v>
      </c>
      <c r="BD97" s="262">
        <f>IF(M97="základní",J97,0)</f>
        <v>0</v>
      </c>
      <c r="BE97" s="262">
        <f>IF(M97="snížená",J97,0)</f>
        <v>0</v>
      </c>
      <c r="BF97" s="262">
        <f>IF(M97="zákl. přenesená",J97,0)</f>
        <v>0</v>
      </c>
      <c r="BG97" s="262">
        <f>IF(M97="sníž. přenesená",J97,0)</f>
        <v>0</v>
      </c>
      <c r="BH97" s="262">
        <f>IF(M97="nulová",J97,0)</f>
        <v>0</v>
      </c>
      <c r="BI97" s="171" t="s">
        <v>132</v>
      </c>
      <c r="BJ97" s="262">
        <f>ROUND(I97*H97,2)</f>
        <v>0</v>
      </c>
      <c r="BK97" s="171" t="s">
        <v>511</v>
      </c>
      <c r="BL97" s="261" t="s">
        <v>556</v>
      </c>
    </row>
    <row r="98" spans="1:64" s="276" customFormat="1" ht="11.4" x14ac:dyDescent="0.25">
      <c r="B98" s="277"/>
      <c r="D98" s="263" t="s">
        <v>513</v>
      </c>
      <c r="E98" s="278" t="s">
        <v>453</v>
      </c>
      <c r="F98" s="279" t="s">
        <v>557</v>
      </c>
      <c r="H98" s="280">
        <v>20.100000000000001</v>
      </c>
      <c r="J98" s="848">
        <f t="shared" si="0"/>
        <v>0</v>
      </c>
      <c r="K98" s="277"/>
      <c r="L98" s="281"/>
      <c r="M98" s="282"/>
      <c r="N98" s="282"/>
      <c r="O98" s="282"/>
      <c r="P98" s="282"/>
      <c r="Q98" s="282"/>
      <c r="R98" s="282"/>
      <c r="S98" s="283"/>
      <c r="AS98" s="278" t="s">
        <v>513</v>
      </c>
      <c r="AT98" s="278" t="s">
        <v>448</v>
      </c>
      <c r="AU98" s="276" t="s">
        <v>448</v>
      </c>
      <c r="AV98" s="276" t="s">
        <v>514</v>
      </c>
      <c r="AW98" s="276" t="s">
        <v>505</v>
      </c>
      <c r="AX98" s="278" t="s">
        <v>506</v>
      </c>
    </row>
    <row r="99" spans="1:64" s="181" customFormat="1" ht="14.4" customHeight="1" x14ac:dyDescent="0.25">
      <c r="A99" s="178"/>
      <c r="B99" s="250"/>
      <c r="C99" s="251" t="s">
        <v>558</v>
      </c>
      <c r="D99" s="251" t="s">
        <v>508</v>
      </c>
      <c r="E99" s="252" t="s">
        <v>559</v>
      </c>
      <c r="F99" s="253" t="s">
        <v>560</v>
      </c>
      <c r="G99" s="254" t="s">
        <v>561</v>
      </c>
      <c r="H99" s="255">
        <v>1.7549999999999999</v>
      </c>
      <c r="I99" s="256"/>
      <c r="J99" s="848"/>
      <c r="K99" s="179"/>
      <c r="L99" s="257" t="s">
        <v>453</v>
      </c>
      <c r="M99" s="258" t="s">
        <v>471</v>
      </c>
      <c r="N99" s="259">
        <v>17.539000000000001</v>
      </c>
      <c r="O99" s="259">
        <f>N99*H99</f>
        <v>30.780944999999999</v>
      </c>
      <c r="P99" s="259">
        <v>1.11381</v>
      </c>
      <c r="Q99" s="259">
        <f>P99*H99</f>
        <v>1.9547365499999998</v>
      </c>
      <c r="R99" s="259">
        <v>0</v>
      </c>
      <c r="S99" s="260">
        <f>R99*H99</f>
        <v>0</v>
      </c>
      <c r="T99" s="178"/>
      <c r="U99" s="178"/>
      <c r="V99" s="178"/>
      <c r="W99" s="178"/>
      <c r="X99" s="178"/>
      <c r="Y99" s="178"/>
      <c r="Z99" s="178"/>
      <c r="AA99" s="178"/>
      <c r="AB99" s="178"/>
      <c r="AC99" s="178"/>
      <c r="AD99" s="178"/>
      <c r="AQ99" s="261" t="s">
        <v>511</v>
      </c>
      <c r="AS99" s="261" t="s">
        <v>508</v>
      </c>
      <c r="AT99" s="261" t="s">
        <v>448</v>
      </c>
      <c r="AX99" s="171" t="s">
        <v>506</v>
      </c>
      <c r="BD99" s="262">
        <f>IF(M99="základní",J99,0)</f>
        <v>0</v>
      </c>
      <c r="BE99" s="262">
        <f>IF(M99="snížená",J99,0)</f>
        <v>0</v>
      </c>
      <c r="BF99" s="262">
        <f>IF(M99="zákl. přenesená",J99,0)</f>
        <v>0</v>
      </c>
      <c r="BG99" s="262">
        <f>IF(M99="sníž. přenesená",J99,0)</f>
        <v>0</v>
      </c>
      <c r="BH99" s="262">
        <f>IF(M99="nulová",J99,0)</f>
        <v>0</v>
      </c>
      <c r="BI99" s="171" t="s">
        <v>132</v>
      </c>
      <c r="BJ99" s="262">
        <f>ROUND(I99*H99,2)</f>
        <v>0</v>
      </c>
      <c r="BK99" s="171" t="s">
        <v>511</v>
      </c>
      <c r="BL99" s="261" t="s">
        <v>562</v>
      </c>
    </row>
    <row r="100" spans="1:64" s="181" customFormat="1" ht="48" x14ac:dyDescent="0.25">
      <c r="A100" s="178"/>
      <c r="B100" s="179"/>
      <c r="C100" s="178"/>
      <c r="D100" s="263" t="s">
        <v>512</v>
      </c>
      <c r="E100" s="178"/>
      <c r="F100" s="264" t="s">
        <v>563</v>
      </c>
      <c r="G100" s="178"/>
      <c r="H100" s="178"/>
      <c r="I100" s="178"/>
      <c r="J100" s="848"/>
      <c r="K100" s="179"/>
      <c r="L100" s="265"/>
      <c r="M100" s="266"/>
      <c r="N100" s="267"/>
      <c r="O100" s="267"/>
      <c r="P100" s="267"/>
      <c r="Q100" s="267"/>
      <c r="R100" s="267"/>
      <c r="S100" s="268"/>
      <c r="T100" s="178"/>
      <c r="U100" s="178"/>
      <c r="V100" s="178"/>
      <c r="W100" s="178"/>
      <c r="X100" s="178"/>
      <c r="Y100" s="178"/>
      <c r="Z100" s="178"/>
      <c r="AA100" s="178"/>
      <c r="AB100" s="178"/>
      <c r="AC100" s="178"/>
      <c r="AD100" s="178"/>
      <c r="AS100" s="171" t="s">
        <v>512</v>
      </c>
      <c r="AT100" s="171" t="s">
        <v>448</v>
      </c>
    </row>
    <row r="101" spans="1:64" s="276" customFormat="1" ht="11.4" x14ac:dyDescent="0.25">
      <c r="B101" s="277"/>
      <c r="D101" s="263" t="s">
        <v>513</v>
      </c>
      <c r="E101" s="278" t="s">
        <v>453</v>
      </c>
      <c r="F101" s="279" t="s">
        <v>564</v>
      </c>
      <c r="H101" s="280">
        <v>1.7549999999999999</v>
      </c>
      <c r="J101" s="848"/>
      <c r="K101" s="277"/>
      <c r="L101" s="281"/>
      <c r="M101" s="282"/>
      <c r="N101" s="282"/>
      <c r="O101" s="282"/>
      <c r="P101" s="282"/>
      <c r="Q101" s="282"/>
      <c r="R101" s="282"/>
      <c r="S101" s="283"/>
      <c r="AS101" s="278" t="s">
        <v>513</v>
      </c>
      <c r="AT101" s="278" t="s">
        <v>448</v>
      </c>
      <c r="AU101" s="276" t="s">
        <v>448</v>
      </c>
      <c r="AV101" s="276" t="s">
        <v>514</v>
      </c>
      <c r="AW101" s="276" t="s">
        <v>505</v>
      </c>
      <c r="AX101" s="278" t="s">
        <v>506</v>
      </c>
    </row>
    <row r="102" spans="1:64" s="181" customFormat="1" ht="14.4" customHeight="1" x14ac:dyDescent="0.25">
      <c r="A102" s="178"/>
      <c r="B102" s="250"/>
      <c r="C102" s="251" t="s">
        <v>565</v>
      </c>
      <c r="D102" s="251" t="s">
        <v>508</v>
      </c>
      <c r="E102" s="252" t="s">
        <v>566</v>
      </c>
      <c r="F102" s="253" t="s">
        <v>567</v>
      </c>
      <c r="G102" s="254" t="s">
        <v>73</v>
      </c>
      <c r="H102" s="255">
        <v>20</v>
      </c>
      <c r="I102" s="256"/>
      <c r="J102" s="848">
        <f t="shared" si="0"/>
        <v>0</v>
      </c>
      <c r="K102" s="179"/>
      <c r="L102" s="257" t="s">
        <v>453</v>
      </c>
      <c r="M102" s="258" t="s">
        <v>471</v>
      </c>
      <c r="N102" s="259">
        <v>9.9</v>
      </c>
      <c r="O102" s="259">
        <f>N102*H102</f>
        <v>198</v>
      </c>
      <c r="P102" s="259">
        <v>0</v>
      </c>
      <c r="Q102" s="259">
        <f>P102*H102</f>
        <v>0</v>
      </c>
      <c r="R102" s="259">
        <v>1.6990000000000001</v>
      </c>
      <c r="S102" s="260">
        <f>R102*H102</f>
        <v>33.980000000000004</v>
      </c>
      <c r="T102" s="178"/>
      <c r="U102" s="178"/>
      <c r="V102" s="178"/>
      <c r="W102" s="178"/>
      <c r="X102" s="178"/>
      <c r="Y102" s="178"/>
      <c r="Z102" s="178"/>
      <c r="AA102" s="178"/>
      <c r="AB102" s="178"/>
      <c r="AC102" s="178"/>
      <c r="AD102" s="178"/>
      <c r="AQ102" s="261" t="s">
        <v>511</v>
      </c>
      <c r="AS102" s="261" t="s">
        <v>508</v>
      </c>
      <c r="AT102" s="261" t="s">
        <v>448</v>
      </c>
      <c r="AX102" s="171" t="s">
        <v>506</v>
      </c>
      <c r="BD102" s="262">
        <f>IF(M102="základní",J102,0)</f>
        <v>0</v>
      </c>
      <c r="BE102" s="262">
        <f>IF(M102="snížená",J102,0)</f>
        <v>0</v>
      </c>
      <c r="BF102" s="262">
        <f>IF(M102="zákl. přenesená",J102,0)</f>
        <v>0</v>
      </c>
      <c r="BG102" s="262">
        <f>IF(M102="sníž. přenesená",J102,0)</f>
        <v>0</v>
      </c>
      <c r="BH102" s="262">
        <f>IF(M102="nulová",J102,0)</f>
        <v>0</v>
      </c>
      <c r="BI102" s="171" t="s">
        <v>132</v>
      </c>
      <c r="BJ102" s="262">
        <f>ROUND(I102*H102,2)</f>
        <v>0</v>
      </c>
      <c r="BK102" s="171" t="s">
        <v>511</v>
      </c>
      <c r="BL102" s="261" t="s">
        <v>568</v>
      </c>
    </row>
    <row r="103" spans="1:64" s="181" customFormat="1" ht="28.8" x14ac:dyDescent="0.25">
      <c r="A103" s="178"/>
      <c r="B103" s="179"/>
      <c r="C103" s="178"/>
      <c r="D103" s="263" t="s">
        <v>512</v>
      </c>
      <c r="E103" s="178"/>
      <c r="F103" s="264" t="s">
        <v>569</v>
      </c>
      <c r="G103" s="178"/>
      <c r="H103" s="178"/>
      <c r="I103" s="178"/>
      <c r="J103" s="848"/>
      <c r="K103" s="179"/>
      <c r="L103" s="265"/>
      <c r="M103" s="266"/>
      <c r="N103" s="267"/>
      <c r="O103" s="267"/>
      <c r="P103" s="267"/>
      <c r="Q103" s="267"/>
      <c r="R103" s="267"/>
      <c r="S103" s="268"/>
      <c r="T103" s="178"/>
      <c r="U103" s="178"/>
      <c r="V103" s="178"/>
      <c r="W103" s="178"/>
      <c r="X103" s="178"/>
      <c r="Y103" s="178"/>
      <c r="Z103" s="178"/>
      <c r="AA103" s="178"/>
      <c r="AB103" s="178"/>
      <c r="AC103" s="178"/>
      <c r="AD103" s="178"/>
      <c r="AS103" s="171" t="s">
        <v>512</v>
      </c>
      <c r="AT103" s="171" t="s">
        <v>448</v>
      </c>
    </row>
    <row r="104" spans="1:64" s="276" customFormat="1" ht="11.4" x14ac:dyDescent="0.25">
      <c r="B104" s="277"/>
      <c r="D104" s="263" t="s">
        <v>513</v>
      </c>
      <c r="E104" s="278" t="s">
        <v>453</v>
      </c>
      <c r="F104" s="279" t="s">
        <v>570</v>
      </c>
      <c r="H104" s="280">
        <v>20</v>
      </c>
      <c r="J104" s="848"/>
      <c r="K104" s="277"/>
      <c r="L104" s="281"/>
      <c r="M104" s="282"/>
      <c r="N104" s="282"/>
      <c r="O104" s="282"/>
      <c r="P104" s="282"/>
      <c r="Q104" s="282"/>
      <c r="R104" s="282"/>
      <c r="S104" s="283"/>
      <c r="AS104" s="278" t="s">
        <v>513</v>
      </c>
      <c r="AT104" s="278" t="s">
        <v>448</v>
      </c>
      <c r="AU104" s="276" t="s">
        <v>448</v>
      </c>
      <c r="AV104" s="276" t="s">
        <v>514</v>
      </c>
      <c r="AW104" s="276" t="s">
        <v>132</v>
      </c>
      <c r="AX104" s="278" t="s">
        <v>506</v>
      </c>
    </row>
    <row r="105" spans="1:64" s="181" customFormat="1" ht="14.4" customHeight="1" x14ac:dyDescent="0.25">
      <c r="A105" s="178"/>
      <c r="B105" s="250"/>
      <c r="C105" s="251" t="s">
        <v>571</v>
      </c>
      <c r="D105" s="251" t="s">
        <v>508</v>
      </c>
      <c r="E105" s="252" t="s">
        <v>572</v>
      </c>
      <c r="F105" s="253" t="s">
        <v>573</v>
      </c>
      <c r="G105" s="254" t="s">
        <v>515</v>
      </c>
      <c r="H105" s="255">
        <v>2.4</v>
      </c>
      <c r="I105" s="256"/>
      <c r="J105" s="848">
        <f t="shared" si="0"/>
        <v>0</v>
      </c>
      <c r="K105" s="179"/>
      <c r="L105" s="257" t="s">
        <v>453</v>
      </c>
      <c r="M105" s="258" t="s">
        <v>471</v>
      </c>
      <c r="N105" s="259">
        <v>1.0249999999999999</v>
      </c>
      <c r="O105" s="259">
        <f>N105*H105</f>
        <v>2.4599999999999995</v>
      </c>
      <c r="P105" s="259">
        <v>2.16</v>
      </c>
      <c r="Q105" s="259">
        <f>P105*H105</f>
        <v>5.1840000000000002</v>
      </c>
      <c r="R105" s="259">
        <v>0</v>
      </c>
      <c r="S105" s="260">
        <f>R105*H105</f>
        <v>0</v>
      </c>
      <c r="T105" s="178"/>
      <c r="U105" s="178"/>
      <c r="V105" s="178"/>
      <c r="W105" s="178"/>
      <c r="X105" s="178"/>
      <c r="Y105" s="178"/>
      <c r="Z105" s="178"/>
      <c r="AA105" s="178"/>
      <c r="AB105" s="178"/>
      <c r="AC105" s="178"/>
      <c r="AD105" s="178"/>
      <c r="AQ105" s="261" t="s">
        <v>511</v>
      </c>
      <c r="AS105" s="261" t="s">
        <v>508</v>
      </c>
      <c r="AT105" s="261" t="s">
        <v>448</v>
      </c>
      <c r="AX105" s="171" t="s">
        <v>506</v>
      </c>
      <c r="BD105" s="262">
        <f>IF(M105="základní",J105,0)</f>
        <v>0</v>
      </c>
      <c r="BE105" s="262">
        <f>IF(M105="snížená",J105,0)</f>
        <v>0</v>
      </c>
      <c r="BF105" s="262">
        <f>IF(M105="zákl. přenesená",J105,0)</f>
        <v>0</v>
      </c>
      <c r="BG105" s="262">
        <f>IF(M105="sníž. přenesená",J105,0)</f>
        <v>0</v>
      </c>
      <c r="BH105" s="262">
        <f>IF(M105="nulová",J105,0)</f>
        <v>0</v>
      </c>
      <c r="BI105" s="171" t="s">
        <v>132</v>
      </c>
      <c r="BJ105" s="262">
        <f>ROUND(I105*H105,2)</f>
        <v>0</v>
      </c>
      <c r="BK105" s="171" t="s">
        <v>511</v>
      </c>
      <c r="BL105" s="261" t="s">
        <v>574</v>
      </c>
    </row>
    <row r="106" spans="1:64" s="181" customFormat="1" ht="48" x14ac:dyDescent="0.25">
      <c r="A106" s="178"/>
      <c r="B106" s="179"/>
      <c r="C106" s="178"/>
      <c r="D106" s="263" t="s">
        <v>512</v>
      </c>
      <c r="E106" s="178"/>
      <c r="F106" s="264" t="s">
        <v>575</v>
      </c>
      <c r="G106" s="178"/>
      <c r="H106" s="178"/>
      <c r="I106" s="178"/>
      <c r="J106" s="848"/>
      <c r="K106" s="179"/>
      <c r="L106" s="265"/>
      <c r="M106" s="266"/>
      <c r="N106" s="267"/>
      <c r="O106" s="267"/>
      <c r="P106" s="267"/>
      <c r="Q106" s="267"/>
      <c r="R106" s="267"/>
      <c r="S106" s="268"/>
      <c r="T106" s="178"/>
      <c r="U106" s="178"/>
      <c r="V106" s="178"/>
      <c r="W106" s="178"/>
      <c r="X106" s="178"/>
      <c r="Y106" s="178"/>
      <c r="Z106" s="178"/>
      <c r="AA106" s="178"/>
      <c r="AB106" s="178"/>
      <c r="AC106" s="178"/>
      <c r="AD106" s="178"/>
      <c r="AS106" s="171" t="s">
        <v>512</v>
      </c>
      <c r="AT106" s="171" t="s">
        <v>448</v>
      </c>
    </row>
    <row r="107" spans="1:64" s="269" customFormat="1" ht="11.4" x14ac:dyDescent="0.25">
      <c r="B107" s="270"/>
      <c r="D107" s="263" t="s">
        <v>513</v>
      </c>
      <c r="E107" s="271" t="s">
        <v>453</v>
      </c>
      <c r="F107" s="272" t="s">
        <v>576</v>
      </c>
      <c r="H107" s="271" t="s">
        <v>453</v>
      </c>
      <c r="J107" s="848"/>
      <c r="K107" s="270"/>
      <c r="L107" s="273"/>
      <c r="M107" s="274"/>
      <c r="N107" s="274"/>
      <c r="O107" s="274"/>
      <c r="P107" s="274"/>
      <c r="Q107" s="274"/>
      <c r="R107" s="274"/>
      <c r="S107" s="275"/>
      <c r="AS107" s="271" t="s">
        <v>513</v>
      </c>
      <c r="AT107" s="271" t="s">
        <v>448</v>
      </c>
      <c r="AU107" s="269" t="s">
        <v>132</v>
      </c>
      <c r="AV107" s="269" t="s">
        <v>514</v>
      </c>
      <c r="AW107" s="269" t="s">
        <v>505</v>
      </c>
      <c r="AX107" s="271" t="s">
        <v>506</v>
      </c>
    </row>
    <row r="108" spans="1:64" s="276" customFormat="1" ht="11.4" x14ac:dyDescent="0.25">
      <c r="B108" s="277"/>
      <c r="D108" s="263" t="s">
        <v>513</v>
      </c>
      <c r="E108" s="278" t="s">
        <v>453</v>
      </c>
      <c r="F108" s="279" t="s">
        <v>577</v>
      </c>
      <c r="H108" s="280">
        <v>2.4</v>
      </c>
      <c r="J108" s="848"/>
      <c r="K108" s="277"/>
      <c r="L108" s="281"/>
      <c r="M108" s="282"/>
      <c r="N108" s="282"/>
      <c r="O108" s="282"/>
      <c r="P108" s="282"/>
      <c r="Q108" s="282"/>
      <c r="R108" s="282"/>
      <c r="S108" s="283"/>
      <c r="AS108" s="278" t="s">
        <v>513</v>
      </c>
      <c r="AT108" s="278" t="s">
        <v>448</v>
      </c>
      <c r="AU108" s="276" t="s">
        <v>448</v>
      </c>
      <c r="AV108" s="276" t="s">
        <v>514</v>
      </c>
      <c r="AW108" s="276" t="s">
        <v>132</v>
      </c>
      <c r="AX108" s="278" t="s">
        <v>506</v>
      </c>
    </row>
    <row r="109" spans="1:64" s="181" customFormat="1" ht="14.4" customHeight="1" x14ac:dyDescent="0.25">
      <c r="A109" s="178"/>
      <c r="B109" s="250"/>
      <c r="C109" s="251" t="s">
        <v>578</v>
      </c>
      <c r="D109" s="251" t="s">
        <v>508</v>
      </c>
      <c r="E109" s="252" t="s">
        <v>579</v>
      </c>
      <c r="F109" s="253" t="s">
        <v>580</v>
      </c>
      <c r="G109" s="254" t="s">
        <v>515</v>
      </c>
      <c r="H109" s="255">
        <v>18.72</v>
      </c>
      <c r="I109" s="256"/>
      <c r="J109" s="848">
        <f t="shared" si="0"/>
        <v>0</v>
      </c>
      <c r="K109" s="179"/>
      <c r="L109" s="257" t="s">
        <v>453</v>
      </c>
      <c r="M109" s="258" t="s">
        <v>471</v>
      </c>
      <c r="N109" s="259">
        <v>0.629</v>
      </c>
      <c r="O109" s="259">
        <f>N109*H109</f>
        <v>11.77488</v>
      </c>
      <c r="P109" s="259">
        <v>2.45329</v>
      </c>
      <c r="Q109" s="259">
        <f>P109*H109</f>
        <v>45.9255888</v>
      </c>
      <c r="R109" s="259">
        <v>0</v>
      </c>
      <c r="S109" s="260">
        <f>R109*H109</f>
        <v>0</v>
      </c>
      <c r="T109" s="178"/>
      <c r="U109" s="178"/>
      <c r="V109" s="178"/>
      <c r="W109" s="178"/>
      <c r="X109" s="178"/>
      <c r="Y109" s="178"/>
      <c r="Z109" s="178"/>
      <c r="AA109" s="178"/>
      <c r="AB109" s="178"/>
      <c r="AC109" s="178"/>
      <c r="AD109" s="178"/>
      <c r="AQ109" s="261" t="s">
        <v>511</v>
      </c>
      <c r="AS109" s="261" t="s">
        <v>508</v>
      </c>
      <c r="AT109" s="261" t="s">
        <v>448</v>
      </c>
      <c r="AX109" s="171" t="s">
        <v>506</v>
      </c>
      <c r="BD109" s="262">
        <f>IF(M109="základní",J109,0)</f>
        <v>0</v>
      </c>
      <c r="BE109" s="262">
        <f>IF(M109="snížená",J109,0)</f>
        <v>0</v>
      </c>
      <c r="BF109" s="262">
        <f>IF(M109="zákl. přenesená",J109,0)</f>
        <v>0</v>
      </c>
      <c r="BG109" s="262">
        <f>IF(M109="sníž. přenesená",J109,0)</f>
        <v>0</v>
      </c>
      <c r="BH109" s="262">
        <f>IF(M109="nulová",J109,0)</f>
        <v>0</v>
      </c>
      <c r="BI109" s="171" t="s">
        <v>132</v>
      </c>
      <c r="BJ109" s="262">
        <f>ROUND(I109*H109,2)</f>
        <v>0</v>
      </c>
      <c r="BK109" s="171" t="s">
        <v>511</v>
      </c>
      <c r="BL109" s="261" t="s">
        <v>581</v>
      </c>
    </row>
    <row r="110" spans="1:64" s="181" customFormat="1" ht="86.4" x14ac:dyDescent="0.25">
      <c r="A110" s="178"/>
      <c r="B110" s="179"/>
      <c r="C110" s="178"/>
      <c r="D110" s="263" t="s">
        <v>512</v>
      </c>
      <c r="E110" s="178"/>
      <c r="F110" s="264" t="s">
        <v>582</v>
      </c>
      <c r="G110" s="178"/>
      <c r="H110" s="178"/>
      <c r="I110" s="178"/>
      <c r="J110" s="848"/>
      <c r="K110" s="179"/>
      <c r="L110" s="265"/>
      <c r="M110" s="266"/>
      <c r="N110" s="267"/>
      <c r="O110" s="267"/>
      <c r="P110" s="267"/>
      <c r="Q110" s="267"/>
      <c r="R110" s="267"/>
      <c r="S110" s="268"/>
      <c r="T110" s="178"/>
      <c r="U110" s="178"/>
      <c r="V110" s="178"/>
      <c r="W110" s="178"/>
      <c r="X110" s="178"/>
      <c r="Y110" s="178"/>
      <c r="Z110" s="178"/>
      <c r="AA110" s="178"/>
      <c r="AB110" s="178"/>
      <c r="AC110" s="178"/>
      <c r="AD110" s="178"/>
      <c r="AS110" s="171" t="s">
        <v>512</v>
      </c>
      <c r="AT110" s="171" t="s">
        <v>448</v>
      </c>
    </row>
    <row r="111" spans="1:64" s="276" customFormat="1" ht="11.4" x14ac:dyDescent="0.25">
      <c r="B111" s="277"/>
      <c r="D111" s="263" t="s">
        <v>513</v>
      </c>
      <c r="E111" s="278" t="s">
        <v>453</v>
      </c>
      <c r="F111" s="279" t="s">
        <v>1140</v>
      </c>
      <c r="H111" s="280">
        <v>18.72</v>
      </c>
      <c r="J111" s="848"/>
      <c r="K111" s="277"/>
      <c r="L111" s="281"/>
      <c r="M111" s="282"/>
      <c r="N111" s="282"/>
      <c r="O111" s="282"/>
      <c r="P111" s="282"/>
      <c r="Q111" s="282"/>
      <c r="R111" s="282"/>
      <c r="S111" s="283"/>
      <c r="AS111" s="278" t="s">
        <v>513</v>
      </c>
      <c r="AT111" s="278" t="s">
        <v>448</v>
      </c>
      <c r="AU111" s="276" t="s">
        <v>448</v>
      </c>
      <c r="AV111" s="276" t="s">
        <v>514</v>
      </c>
      <c r="AW111" s="276" t="s">
        <v>132</v>
      </c>
      <c r="AX111" s="278" t="s">
        <v>506</v>
      </c>
    </row>
    <row r="112" spans="1:64" s="181" customFormat="1" ht="14.4" customHeight="1" x14ac:dyDescent="0.25">
      <c r="A112" s="178"/>
      <c r="B112" s="250"/>
      <c r="C112" s="251" t="s">
        <v>583</v>
      </c>
      <c r="D112" s="251" t="s">
        <v>508</v>
      </c>
      <c r="E112" s="252" t="s">
        <v>584</v>
      </c>
      <c r="F112" s="253" t="s">
        <v>585</v>
      </c>
      <c r="G112" s="254" t="s">
        <v>509</v>
      </c>
      <c r="H112" s="255">
        <v>62.4</v>
      </c>
      <c r="I112" s="256"/>
      <c r="J112" s="848">
        <f t="shared" si="0"/>
        <v>0</v>
      </c>
      <c r="K112" s="179"/>
      <c r="L112" s="257" t="s">
        <v>453</v>
      </c>
      <c r="M112" s="258" t="s">
        <v>471</v>
      </c>
      <c r="N112" s="259">
        <v>0.27400000000000002</v>
      </c>
      <c r="O112" s="259">
        <f>N112*H112</f>
        <v>17.0976</v>
      </c>
      <c r="P112" s="259">
        <v>2.64E-3</v>
      </c>
      <c r="Q112" s="259">
        <f>P112*H112</f>
        <v>0.16473599999999999</v>
      </c>
      <c r="R112" s="259">
        <v>0</v>
      </c>
      <c r="S112" s="260">
        <f>R112*H112</f>
        <v>0</v>
      </c>
      <c r="T112" s="178"/>
      <c r="U112" s="178"/>
      <c r="V112" s="178"/>
      <c r="W112" s="178"/>
      <c r="X112" s="178"/>
      <c r="Y112" s="178"/>
      <c r="Z112" s="178"/>
      <c r="AA112" s="178"/>
      <c r="AB112" s="178"/>
      <c r="AC112" s="178"/>
      <c r="AD112" s="178"/>
      <c r="AQ112" s="261" t="s">
        <v>511</v>
      </c>
      <c r="AS112" s="261" t="s">
        <v>508</v>
      </c>
      <c r="AT112" s="261" t="s">
        <v>448</v>
      </c>
      <c r="AX112" s="171" t="s">
        <v>506</v>
      </c>
      <c r="BD112" s="262">
        <f>IF(M112="základní",J112,0)</f>
        <v>0</v>
      </c>
      <c r="BE112" s="262">
        <f>IF(M112="snížená",J112,0)</f>
        <v>0</v>
      </c>
      <c r="BF112" s="262">
        <f>IF(M112="zákl. přenesená",J112,0)</f>
        <v>0</v>
      </c>
      <c r="BG112" s="262">
        <f>IF(M112="sníž. přenesená",J112,0)</f>
        <v>0</v>
      </c>
      <c r="BH112" s="262">
        <f>IF(M112="nulová",J112,0)</f>
        <v>0</v>
      </c>
      <c r="BI112" s="171" t="s">
        <v>132</v>
      </c>
      <c r="BJ112" s="262">
        <f>ROUND(I112*H112,2)</f>
        <v>0</v>
      </c>
      <c r="BK112" s="171" t="s">
        <v>511</v>
      </c>
      <c r="BL112" s="261" t="s">
        <v>586</v>
      </c>
    </row>
    <row r="113" spans="1:64" s="181" customFormat="1" ht="38.4" x14ac:dyDescent="0.25">
      <c r="A113" s="178"/>
      <c r="B113" s="179"/>
      <c r="C113" s="178"/>
      <c r="D113" s="263" t="s">
        <v>512</v>
      </c>
      <c r="E113" s="178"/>
      <c r="F113" s="264" t="s">
        <v>587</v>
      </c>
      <c r="G113" s="178"/>
      <c r="H113" s="178"/>
      <c r="I113" s="178"/>
      <c r="J113" s="848"/>
      <c r="K113" s="179"/>
      <c r="L113" s="265"/>
      <c r="M113" s="266"/>
      <c r="N113" s="267"/>
      <c r="O113" s="267"/>
      <c r="P113" s="267"/>
      <c r="Q113" s="267"/>
      <c r="R113" s="267"/>
      <c r="S113" s="268"/>
      <c r="T113" s="178"/>
      <c r="U113" s="178"/>
      <c r="V113" s="178"/>
      <c r="W113" s="178"/>
      <c r="X113" s="178"/>
      <c r="Y113" s="178"/>
      <c r="Z113" s="178"/>
      <c r="AA113" s="178"/>
      <c r="AB113" s="178"/>
      <c r="AC113" s="178"/>
      <c r="AD113" s="178"/>
      <c r="AS113" s="171" t="s">
        <v>512</v>
      </c>
      <c r="AT113" s="171" t="s">
        <v>448</v>
      </c>
    </row>
    <row r="114" spans="1:64" s="276" customFormat="1" ht="11.4" x14ac:dyDescent="0.25">
      <c r="B114" s="277"/>
      <c r="D114" s="263" t="s">
        <v>513</v>
      </c>
      <c r="E114" s="278" t="s">
        <v>453</v>
      </c>
      <c r="F114" s="279">
        <f>4.8*1.3*10</f>
        <v>62.400000000000006</v>
      </c>
      <c r="H114" s="280">
        <v>62.4</v>
      </c>
      <c r="J114" s="848"/>
      <c r="K114" s="277"/>
      <c r="L114" s="281"/>
      <c r="M114" s="282"/>
      <c r="N114" s="282"/>
      <c r="O114" s="282"/>
      <c r="P114" s="282"/>
      <c r="Q114" s="282"/>
      <c r="R114" s="282"/>
      <c r="S114" s="283"/>
      <c r="AS114" s="278" t="s">
        <v>513</v>
      </c>
      <c r="AT114" s="278" t="s">
        <v>448</v>
      </c>
      <c r="AU114" s="276" t="s">
        <v>448</v>
      </c>
      <c r="AV114" s="276" t="s">
        <v>514</v>
      </c>
      <c r="AW114" s="276" t="s">
        <v>132</v>
      </c>
      <c r="AX114" s="278" t="s">
        <v>506</v>
      </c>
    </row>
    <row r="115" spans="1:64" s="181" customFormat="1" ht="14.4" customHeight="1" x14ac:dyDescent="0.25">
      <c r="A115" s="178"/>
      <c r="B115" s="250"/>
      <c r="C115" s="251" t="s">
        <v>588</v>
      </c>
      <c r="D115" s="251" t="s">
        <v>508</v>
      </c>
      <c r="E115" s="252" t="s">
        <v>589</v>
      </c>
      <c r="F115" s="253" t="s">
        <v>590</v>
      </c>
      <c r="G115" s="254" t="s">
        <v>509</v>
      </c>
      <c r="H115" s="255">
        <v>62.4</v>
      </c>
      <c r="I115" s="256"/>
      <c r="J115" s="848">
        <f t="shared" si="0"/>
        <v>0</v>
      </c>
      <c r="K115" s="179"/>
      <c r="L115" s="257" t="s">
        <v>453</v>
      </c>
      <c r="M115" s="258" t="s">
        <v>471</v>
      </c>
      <c r="N115" s="259">
        <v>9.1999999999999998E-2</v>
      </c>
      <c r="O115" s="259">
        <f>N115*H115</f>
        <v>5.7408000000000001</v>
      </c>
      <c r="P115" s="259">
        <v>0</v>
      </c>
      <c r="Q115" s="259">
        <f>P115*H115</f>
        <v>0</v>
      </c>
      <c r="R115" s="259">
        <v>0</v>
      </c>
      <c r="S115" s="260">
        <f>R115*H115</f>
        <v>0</v>
      </c>
      <c r="T115" s="178"/>
      <c r="U115" s="178"/>
      <c r="V115" s="178"/>
      <c r="W115" s="178"/>
      <c r="X115" s="178"/>
      <c r="Y115" s="178"/>
      <c r="Z115" s="178"/>
      <c r="AA115" s="178"/>
      <c r="AB115" s="178"/>
      <c r="AC115" s="178"/>
      <c r="AD115" s="178"/>
      <c r="AQ115" s="261" t="s">
        <v>511</v>
      </c>
      <c r="AS115" s="261" t="s">
        <v>508</v>
      </c>
      <c r="AT115" s="261" t="s">
        <v>448</v>
      </c>
      <c r="AX115" s="171" t="s">
        <v>506</v>
      </c>
      <c r="BD115" s="262">
        <f>IF(M115="základní",J115,0)</f>
        <v>0</v>
      </c>
      <c r="BE115" s="262">
        <f>IF(M115="snížená",J115,0)</f>
        <v>0</v>
      </c>
      <c r="BF115" s="262">
        <f>IF(M115="zákl. přenesená",J115,0)</f>
        <v>0</v>
      </c>
      <c r="BG115" s="262">
        <f>IF(M115="sníž. přenesená",J115,0)</f>
        <v>0</v>
      </c>
      <c r="BH115" s="262">
        <f>IF(M115="nulová",J115,0)</f>
        <v>0</v>
      </c>
      <c r="BI115" s="171" t="s">
        <v>132</v>
      </c>
      <c r="BJ115" s="262">
        <f>ROUND(I115*H115,2)</f>
        <v>0</v>
      </c>
      <c r="BK115" s="171" t="s">
        <v>511</v>
      </c>
      <c r="BL115" s="261" t="s">
        <v>591</v>
      </c>
    </row>
    <row r="116" spans="1:64" s="181" customFormat="1" ht="38.4" x14ac:dyDescent="0.25">
      <c r="A116" s="178"/>
      <c r="B116" s="179"/>
      <c r="C116" s="178"/>
      <c r="D116" s="263" t="s">
        <v>512</v>
      </c>
      <c r="E116" s="178"/>
      <c r="F116" s="264" t="s">
        <v>587</v>
      </c>
      <c r="G116" s="178"/>
      <c r="H116" s="178"/>
      <c r="I116" s="178"/>
      <c r="J116" s="848"/>
      <c r="K116" s="179"/>
      <c r="L116" s="265"/>
      <c r="M116" s="266"/>
      <c r="N116" s="267"/>
      <c r="O116" s="267"/>
      <c r="P116" s="267"/>
      <c r="Q116" s="267"/>
      <c r="R116" s="267"/>
      <c r="S116" s="268"/>
      <c r="T116" s="178"/>
      <c r="U116" s="178"/>
      <c r="V116" s="178"/>
      <c r="W116" s="178"/>
      <c r="X116" s="178"/>
      <c r="Y116" s="178"/>
      <c r="Z116" s="178"/>
      <c r="AA116" s="178"/>
      <c r="AB116" s="178"/>
      <c r="AC116" s="178"/>
      <c r="AD116" s="178"/>
      <c r="AS116" s="171" t="s">
        <v>512</v>
      </c>
      <c r="AT116" s="171" t="s">
        <v>448</v>
      </c>
    </row>
    <row r="117" spans="1:64" s="181" customFormat="1" ht="14.4" customHeight="1" x14ac:dyDescent="0.25">
      <c r="A117" s="178"/>
      <c r="B117" s="250"/>
      <c r="C117" s="251" t="s">
        <v>592</v>
      </c>
      <c r="D117" s="251" t="s">
        <v>508</v>
      </c>
      <c r="E117" s="252" t="s">
        <v>593</v>
      </c>
      <c r="F117" s="253" t="s">
        <v>594</v>
      </c>
      <c r="G117" s="254" t="s">
        <v>561</v>
      </c>
      <c r="H117" s="255">
        <v>1.972</v>
      </c>
      <c r="I117" s="256"/>
      <c r="J117" s="848">
        <f t="shared" si="0"/>
        <v>0</v>
      </c>
      <c r="K117" s="179"/>
      <c r="L117" s="257" t="s">
        <v>453</v>
      </c>
      <c r="M117" s="258" t="s">
        <v>471</v>
      </c>
      <c r="N117" s="259">
        <v>23.968</v>
      </c>
      <c r="O117" s="259">
        <f>N117*H117</f>
        <v>47.264896</v>
      </c>
      <c r="P117" s="259">
        <v>1.0606199999999999</v>
      </c>
      <c r="Q117" s="259">
        <f>P117*H117</f>
        <v>2.0915426399999997</v>
      </c>
      <c r="R117" s="259">
        <v>0</v>
      </c>
      <c r="S117" s="260">
        <f>R117*H117</f>
        <v>0</v>
      </c>
      <c r="T117" s="178"/>
      <c r="U117" s="178"/>
      <c r="V117" s="178"/>
      <c r="W117" s="178"/>
      <c r="X117" s="178"/>
      <c r="Y117" s="178"/>
      <c r="Z117" s="178"/>
      <c r="AA117" s="178"/>
      <c r="AB117" s="178"/>
      <c r="AC117" s="178"/>
      <c r="AD117" s="178"/>
      <c r="AQ117" s="261" t="s">
        <v>511</v>
      </c>
      <c r="AS117" s="261" t="s">
        <v>508</v>
      </c>
      <c r="AT117" s="261" t="s">
        <v>448</v>
      </c>
      <c r="AX117" s="171" t="s">
        <v>506</v>
      </c>
      <c r="BD117" s="262">
        <f>IF(M117="základní",J117,0)</f>
        <v>0</v>
      </c>
      <c r="BE117" s="262">
        <f>IF(M117="snížená",J117,0)</f>
        <v>0</v>
      </c>
      <c r="BF117" s="262">
        <f>IF(M117="zákl. přenesená",J117,0)</f>
        <v>0</v>
      </c>
      <c r="BG117" s="262">
        <f>IF(M117="sníž. přenesená",J117,0)</f>
        <v>0</v>
      </c>
      <c r="BH117" s="262">
        <f>IF(M117="nulová",J117,0)</f>
        <v>0</v>
      </c>
      <c r="BI117" s="171" t="s">
        <v>132</v>
      </c>
      <c r="BJ117" s="262">
        <f>ROUND(I117*H117,2)</f>
        <v>0</v>
      </c>
      <c r="BK117" s="171" t="s">
        <v>511</v>
      </c>
      <c r="BL117" s="261" t="s">
        <v>595</v>
      </c>
    </row>
    <row r="118" spans="1:64" s="181" customFormat="1" ht="28.8" x14ac:dyDescent="0.25">
      <c r="A118" s="178"/>
      <c r="B118" s="179"/>
      <c r="C118" s="178"/>
      <c r="D118" s="263" t="s">
        <v>512</v>
      </c>
      <c r="E118" s="178"/>
      <c r="F118" s="264" t="s">
        <v>596</v>
      </c>
      <c r="G118" s="178"/>
      <c r="H118" s="178"/>
      <c r="I118" s="178"/>
      <c r="J118" s="848"/>
      <c r="K118" s="179"/>
      <c r="L118" s="265"/>
      <c r="M118" s="266"/>
      <c r="N118" s="267"/>
      <c r="O118" s="267"/>
      <c r="P118" s="267"/>
      <c r="Q118" s="267"/>
      <c r="R118" s="267"/>
      <c r="S118" s="268"/>
      <c r="T118" s="178"/>
      <c r="U118" s="178"/>
      <c r="V118" s="178"/>
      <c r="W118" s="178"/>
      <c r="X118" s="178"/>
      <c r="Y118" s="178"/>
      <c r="Z118" s="178"/>
      <c r="AA118" s="178"/>
      <c r="AB118" s="178"/>
      <c r="AC118" s="178"/>
      <c r="AD118" s="178"/>
      <c r="AS118" s="171" t="s">
        <v>512</v>
      </c>
      <c r="AT118" s="171" t="s">
        <v>448</v>
      </c>
    </row>
    <row r="119" spans="1:64" s="276" customFormat="1" ht="11.4" x14ac:dyDescent="0.25">
      <c r="B119" s="277"/>
      <c r="D119" s="263" t="s">
        <v>513</v>
      </c>
      <c r="E119" s="278" t="s">
        <v>453</v>
      </c>
      <c r="F119" s="279">
        <f>0.1972*10</f>
        <v>1.972</v>
      </c>
      <c r="H119" s="280">
        <v>1.972</v>
      </c>
      <c r="J119" s="848"/>
      <c r="K119" s="277"/>
      <c r="L119" s="281"/>
      <c r="M119" s="282"/>
      <c r="N119" s="282"/>
      <c r="O119" s="282"/>
      <c r="P119" s="282"/>
      <c r="Q119" s="282"/>
      <c r="R119" s="282"/>
      <c r="S119" s="283"/>
      <c r="AS119" s="278" t="s">
        <v>513</v>
      </c>
      <c r="AT119" s="278" t="s">
        <v>448</v>
      </c>
      <c r="AU119" s="276" t="s">
        <v>448</v>
      </c>
      <c r="AV119" s="276" t="s">
        <v>514</v>
      </c>
      <c r="AW119" s="276" t="s">
        <v>132</v>
      </c>
      <c r="AX119" s="278" t="s">
        <v>506</v>
      </c>
    </row>
    <row r="120" spans="1:64" s="181" customFormat="1" ht="14.4" customHeight="1" x14ac:dyDescent="0.25">
      <c r="A120" s="178"/>
      <c r="B120" s="250"/>
      <c r="C120" s="251" t="s">
        <v>601</v>
      </c>
      <c r="D120" s="251" t="s">
        <v>508</v>
      </c>
      <c r="E120" s="252" t="s">
        <v>602</v>
      </c>
      <c r="F120" s="253" t="s">
        <v>603</v>
      </c>
      <c r="G120" s="254" t="s">
        <v>509</v>
      </c>
      <c r="H120" s="255">
        <v>58.7</v>
      </c>
      <c r="I120" s="256"/>
      <c r="J120" s="848">
        <f t="shared" si="0"/>
        <v>0</v>
      </c>
      <c r="K120" s="179"/>
      <c r="L120" s="257" t="s">
        <v>453</v>
      </c>
      <c r="M120" s="258" t="s">
        <v>471</v>
      </c>
      <c r="N120" s="259">
        <v>2.5999999999999999E-2</v>
      </c>
      <c r="O120" s="259">
        <f>N120*H120</f>
        <v>1.5262</v>
      </c>
      <c r="P120" s="259">
        <v>0</v>
      </c>
      <c r="Q120" s="259">
        <f>P120*H120</f>
        <v>0</v>
      </c>
      <c r="R120" s="259">
        <v>0</v>
      </c>
      <c r="S120" s="260">
        <f>R120*H120</f>
        <v>0</v>
      </c>
      <c r="T120" s="178"/>
      <c r="U120" s="178"/>
      <c r="V120" s="178"/>
      <c r="W120" s="178"/>
      <c r="X120" s="178"/>
      <c r="Y120" s="178"/>
      <c r="Z120" s="178"/>
      <c r="AA120" s="178"/>
      <c r="AB120" s="178"/>
      <c r="AC120" s="178"/>
      <c r="AD120" s="178"/>
      <c r="AQ120" s="261" t="s">
        <v>511</v>
      </c>
      <c r="AS120" s="261" t="s">
        <v>508</v>
      </c>
      <c r="AT120" s="261" t="s">
        <v>448</v>
      </c>
      <c r="AX120" s="171" t="s">
        <v>506</v>
      </c>
      <c r="BD120" s="262">
        <f>IF(M120="základní",J120,0)</f>
        <v>0</v>
      </c>
      <c r="BE120" s="262">
        <f>IF(M120="snížená",J120,0)</f>
        <v>0</v>
      </c>
      <c r="BF120" s="262">
        <f>IF(M120="zákl. přenesená",J120,0)</f>
        <v>0</v>
      </c>
      <c r="BG120" s="262">
        <f>IF(M120="sníž. přenesená",J120,0)</f>
        <v>0</v>
      </c>
      <c r="BH120" s="262">
        <f>IF(M120="nulová",J120,0)</f>
        <v>0</v>
      </c>
      <c r="BI120" s="171" t="s">
        <v>132</v>
      </c>
      <c r="BJ120" s="262">
        <f>ROUND(I120*H120,2)</f>
        <v>0</v>
      </c>
      <c r="BK120" s="171" t="s">
        <v>511</v>
      </c>
      <c r="BL120" s="261" t="s">
        <v>604</v>
      </c>
    </row>
    <row r="121" spans="1:64" s="269" customFormat="1" ht="11.4" x14ac:dyDescent="0.25">
      <c r="B121" s="270"/>
      <c r="D121" s="263" t="s">
        <v>513</v>
      </c>
      <c r="E121" s="271" t="s">
        <v>453</v>
      </c>
      <c r="F121" s="272" t="s">
        <v>605</v>
      </c>
      <c r="H121" s="271" t="s">
        <v>453</v>
      </c>
      <c r="J121" s="848"/>
      <c r="K121" s="270"/>
      <c r="L121" s="273"/>
      <c r="M121" s="274"/>
      <c r="N121" s="274"/>
      <c r="O121" s="274"/>
      <c r="P121" s="274"/>
      <c r="Q121" s="274"/>
      <c r="R121" s="274"/>
      <c r="S121" s="275"/>
      <c r="AS121" s="271" t="s">
        <v>513</v>
      </c>
      <c r="AT121" s="271" t="s">
        <v>448</v>
      </c>
      <c r="AU121" s="269" t="s">
        <v>132</v>
      </c>
      <c r="AV121" s="269" t="s">
        <v>514</v>
      </c>
      <c r="AW121" s="269" t="s">
        <v>505</v>
      </c>
      <c r="AX121" s="271" t="s">
        <v>506</v>
      </c>
    </row>
    <row r="122" spans="1:64" s="276" customFormat="1" ht="11.4" x14ac:dyDescent="0.25">
      <c r="B122" s="277"/>
      <c r="D122" s="263" t="s">
        <v>513</v>
      </c>
      <c r="E122" s="278" t="s">
        <v>453</v>
      </c>
      <c r="F122" s="279" t="s">
        <v>606</v>
      </c>
      <c r="H122" s="280">
        <v>58.7</v>
      </c>
      <c r="J122" s="848"/>
      <c r="K122" s="277"/>
      <c r="L122" s="281"/>
      <c r="M122" s="282"/>
      <c r="N122" s="282"/>
      <c r="O122" s="282"/>
      <c r="P122" s="282"/>
      <c r="Q122" s="282"/>
      <c r="R122" s="282"/>
      <c r="S122" s="283"/>
      <c r="AS122" s="278" t="s">
        <v>513</v>
      </c>
      <c r="AT122" s="278" t="s">
        <v>448</v>
      </c>
      <c r="AU122" s="276" t="s">
        <v>448</v>
      </c>
      <c r="AV122" s="276" t="s">
        <v>514</v>
      </c>
      <c r="AW122" s="276" t="s">
        <v>132</v>
      </c>
      <c r="AX122" s="278" t="s">
        <v>506</v>
      </c>
    </row>
    <row r="123" spans="1:64" s="237" customFormat="1" ht="22.95" customHeight="1" x14ac:dyDescent="0.25">
      <c r="B123" s="238"/>
      <c r="D123" s="239" t="s">
        <v>49</v>
      </c>
      <c r="E123" s="248" t="s">
        <v>607</v>
      </c>
      <c r="F123" s="248" t="s">
        <v>608</v>
      </c>
      <c r="J123" s="848"/>
      <c r="K123" s="238"/>
      <c r="L123" s="242"/>
      <c r="M123" s="243"/>
      <c r="N123" s="243"/>
      <c r="O123" s="244">
        <f>SUM(O124:O130)</f>
        <v>16.378359999999997</v>
      </c>
      <c r="P123" s="243"/>
      <c r="Q123" s="244">
        <f>SUM(Q124:Q130)</f>
        <v>0</v>
      </c>
      <c r="R123" s="243"/>
      <c r="S123" s="245">
        <f>SUM(S124:S130)</f>
        <v>0</v>
      </c>
      <c r="AQ123" s="239" t="s">
        <v>132</v>
      </c>
      <c r="AS123" s="246" t="s">
        <v>49</v>
      </c>
      <c r="AT123" s="246" t="s">
        <v>132</v>
      </c>
      <c r="AX123" s="239" t="s">
        <v>506</v>
      </c>
      <c r="BJ123" s="247">
        <f>SUM(BJ124:BJ130)</f>
        <v>0</v>
      </c>
    </row>
    <row r="124" spans="1:64" s="181" customFormat="1" ht="24.15" customHeight="1" x14ac:dyDescent="0.25">
      <c r="A124" s="178"/>
      <c r="B124" s="250"/>
      <c r="C124" s="251" t="s">
        <v>609</v>
      </c>
      <c r="D124" s="251" t="s">
        <v>508</v>
      </c>
      <c r="E124" s="252" t="s">
        <v>610</v>
      </c>
      <c r="F124" s="253" t="s">
        <v>611</v>
      </c>
      <c r="G124" s="254" t="s">
        <v>561</v>
      </c>
      <c r="H124" s="377">
        <v>33.979999999999997</v>
      </c>
      <c r="I124" s="256"/>
      <c r="J124" s="848">
        <f t="shared" si="0"/>
        <v>0</v>
      </c>
      <c r="K124" s="179"/>
      <c r="L124" s="257" t="s">
        <v>453</v>
      </c>
      <c r="M124" s="258" t="s">
        <v>471</v>
      </c>
      <c r="N124" s="259">
        <v>0.08</v>
      </c>
      <c r="O124" s="259">
        <f>N124*H124</f>
        <v>2.7183999999999999</v>
      </c>
      <c r="P124" s="259">
        <v>0</v>
      </c>
      <c r="Q124" s="259">
        <f>P124*H124</f>
        <v>0</v>
      </c>
      <c r="R124" s="259">
        <v>0</v>
      </c>
      <c r="S124" s="260">
        <f>R124*H124</f>
        <v>0</v>
      </c>
      <c r="T124" s="178"/>
      <c r="U124" s="178"/>
      <c r="V124" s="178"/>
      <c r="W124" s="178"/>
      <c r="X124" s="178"/>
      <c r="Y124" s="178"/>
      <c r="Z124" s="178"/>
      <c r="AA124" s="178"/>
      <c r="AB124" s="178"/>
      <c r="AC124" s="178"/>
      <c r="AD124" s="178"/>
      <c r="AQ124" s="261" t="s">
        <v>511</v>
      </c>
      <c r="AS124" s="261" t="s">
        <v>508</v>
      </c>
      <c r="AT124" s="261" t="s">
        <v>448</v>
      </c>
      <c r="AX124" s="171" t="s">
        <v>506</v>
      </c>
      <c r="BD124" s="262">
        <f>IF(M124="základní",J124,0)</f>
        <v>0</v>
      </c>
      <c r="BE124" s="262">
        <f>IF(M124="snížená",J124,0)</f>
        <v>0</v>
      </c>
      <c r="BF124" s="262">
        <f>IF(M124="zákl. přenesená",J124,0)</f>
        <v>0</v>
      </c>
      <c r="BG124" s="262">
        <f>IF(M124="sníž. přenesená",J124,0)</f>
        <v>0</v>
      </c>
      <c r="BH124" s="262">
        <f>IF(M124="nulová",J124,0)</f>
        <v>0</v>
      </c>
      <c r="BI124" s="171" t="s">
        <v>132</v>
      </c>
      <c r="BJ124" s="262">
        <f>ROUND(I124*H124,2)</f>
        <v>0</v>
      </c>
      <c r="BK124" s="171" t="s">
        <v>511</v>
      </c>
      <c r="BL124" s="261" t="s">
        <v>612</v>
      </c>
    </row>
    <row r="125" spans="1:64" s="181" customFormat="1" ht="67.2" x14ac:dyDescent="0.25">
      <c r="A125" s="178"/>
      <c r="B125" s="179"/>
      <c r="C125" s="178"/>
      <c r="D125" s="263" t="s">
        <v>512</v>
      </c>
      <c r="E125" s="178"/>
      <c r="F125" s="264" t="s">
        <v>613</v>
      </c>
      <c r="G125" s="178"/>
      <c r="H125" s="847"/>
      <c r="I125" s="178"/>
      <c r="J125" s="848">
        <f t="shared" si="0"/>
        <v>0</v>
      </c>
      <c r="K125" s="179"/>
      <c r="L125" s="265"/>
      <c r="M125" s="266"/>
      <c r="N125" s="267"/>
      <c r="O125" s="267"/>
      <c r="P125" s="267"/>
      <c r="Q125" s="267"/>
      <c r="R125" s="267"/>
      <c r="S125" s="268"/>
      <c r="T125" s="178"/>
      <c r="U125" s="178"/>
      <c r="V125" s="178"/>
      <c r="W125" s="178"/>
      <c r="X125" s="178"/>
      <c r="Y125" s="178"/>
      <c r="Z125" s="178"/>
      <c r="AA125" s="178"/>
      <c r="AB125" s="178"/>
      <c r="AC125" s="178"/>
      <c r="AD125" s="178"/>
      <c r="AS125" s="171" t="s">
        <v>512</v>
      </c>
      <c r="AT125" s="171" t="s">
        <v>448</v>
      </c>
    </row>
    <row r="126" spans="1:64" s="181" customFormat="1" ht="24.15" customHeight="1" x14ac:dyDescent="0.25">
      <c r="A126" s="178"/>
      <c r="B126" s="250"/>
      <c r="C126" s="251" t="s">
        <v>614</v>
      </c>
      <c r="D126" s="251" t="s">
        <v>508</v>
      </c>
      <c r="E126" s="252" t="s">
        <v>615</v>
      </c>
      <c r="F126" s="253" t="s">
        <v>616</v>
      </c>
      <c r="G126" s="254" t="s">
        <v>561</v>
      </c>
      <c r="H126" s="377">
        <v>645.62</v>
      </c>
      <c r="I126" s="256"/>
      <c r="J126" s="848">
        <f t="shared" si="0"/>
        <v>0</v>
      </c>
      <c r="K126" s="179"/>
      <c r="L126" s="257" t="s">
        <v>453</v>
      </c>
      <c r="M126" s="258" t="s">
        <v>471</v>
      </c>
      <c r="N126" s="259">
        <v>1.4E-2</v>
      </c>
      <c r="O126" s="259">
        <f>N126*H126</f>
        <v>9.0386799999999994</v>
      </c>
      <c r="P126" s="259">
        <v>0</v>
      </c>
      <c r="Q126" s="259">
        <f>P126*H126</f>
        <v>0</v>
      </c>
      <c r="R126" s="259">
        <v>0</v>
      </c>
      <c r="S126" s="260">
        <f>R126*H126</f>
        <v>0</v>
      </c>
      <c r="T126" s="178"/>
      <c r="U126" s="178"/>
      <c r="V126" s="178"/>
      <c r="W126" s="178"/>
      <c r="X126" s="178"/>
      <c r="Y126" s="178"/>
      <c r="Z126" s="178"/>
      <c r="AA126" s="178"/>
      <c r="AB126" s="178"/>
      <c r="AC126" s="178"/>
      <c r="AD126" s="178"/>
      <c r="AQ126" s="261" t="s">
        <v>511</v>
      </c>
      <c r="AS126" s="261" t="s">
        <v>508</v>
      </c>
      <c r="AT126" s="261" t="s">
        <v>448</v>
      </c>
      <c r="AX126" s="171" t="s">
        <v>506</v>
      </c>
      <c r="BD126" s="262">
        <f>IF(M126="základní",J126,0)</f>
        <v>0</v>
      </c>
      <c r="BE126" s="262">
        <f>IF(M126="snížená",J126,0)</f>
        <v>0</v>
      </c>
      <c r="BF126" s="262">
        <f>IF(M126="zákl. přenesená",J126,0)</f>
        <v>0</v>
      </c>
      <c r="BG126" s="262">
        <f>IF(M126="sníž. přenesená",J126,0)</f>
        <v>0</v>
      </c>
      <c r="BH126" s="262">
        <f>IF(M126="nulová",J126,0)</f>
        <v>0</v>
      </c>
      <c r="BI126" s="171" t="s">
        <v>132</v>
      </c>
      <c r="BJ126" s="262">
        <f>ROUND(I126*H126,2)</f>
        <v>0</v>
      </c>
      <c r="BK126" s="171" t="s">
        <v>511</v>
      </c>
      <c r="BL126" s="261" t="s">
        <v>617</v>
      </c>
    </row>
    <row r="127" spans="1:64" s="181" customFormat="1" ht="67.2" x14ac:dyDescent="0.25">
      <c r="A127" s="178"/>
      <c r="B127" s="179"/>
      <c r="C127" s="178"/>
      <c r="D127" s="263" t="s">
        <v>512</v>
      </c>
      <c r="E127" s="178"/>
      <c r="F127" s="264" t="s">
        <v>613</v>
      </c>
      <c r="G127" s="178"/>
      <c r="H127" s="847"/>
      <c r="I127" s="178"/>
      <c r="J127" s="848"/>
      <c r="K127" s="179"/>
      <c r="L127" s="265"/>
      <c r="M127" s="266"/>
      <c r="N127" s="267"/>
      <c r="O127" s="267"/>
      <c r="P127" s="267"/>
      <c r="Q127" s="267"/>
      <c r="R127" s="267"/>
      <c r="S127" s="268"/>
      <c r="T127" s="178"/>
      <c r="U127" s="178"/>
      <c r="V127" s="178"/>
      <c r="W127" s="178"/>
      <c r="X127" s="178"/>
      <c r="Y127" s="178"/>
      <c r="Z127" s="178"/>
      <c r="AA127" s="178"/>
      <c r="AB127" s="178"/>
      <c r="AC127" s="178"/>
      <c r="AD127" s="178"/>
      <c r="AS127" s="171" t="s">
        <v>512</v>
      </c>
      <c r="AT127" s="171" t="s">
        <v>448</v>
      </c>
    </row>
    <row r="128" spans="1:64" s="276" customFormat="1" ht="11.4" x14ac:dyDescent="0.25">
      <c r="B128" s="277"/>
      <c r="D128" s="263" t="s">
        <v>513</v>
      </c>
      <c r="F128" s="279" t="s">
        <v>618</v>
      </c>
      <c r="H128" s="280">
        <v>645.62</v>
      </c>
      <c r="J128" s="848"/>
      <c r="K128" s="277"/>
      <c r="L128" s="281"/>
      <c r="M128" s="282"/>
      <c r="N128" s="282"/>
      <c r="O128" s="282"/>
      <c r="P128" s="282"/>
      <c r="Q128" s="282"/>
      <c r="R128" s="282"/>
      <c r="S128" s="283"/>
      <c r="AS128" s="278" t="s">
        <v>513</v>
      </c>
      <c r="AT128" s="278" t="s">
        <v>448</v>
      </c>
      <c r="AU128" s="276" t="s">
        <v>448</v>
      </c>
      <c r="AV128" s="276" t="s">
        <v>451</v>
      </c>
      <c r="AW128" s="276" t="s">
        <v>132</v>
      </c>
      <c r="AX128" s="278" t="s">
        <v>506</v>
      </c>
    </row>
    <row r="129" spans="1:64" s="181" customFormat="1" ht="14.4" customHeight="1" x14ac:dyDescent="0.25">
      <c r="A129" s="178"/>
      <c r="B129" s="250"/>
      <c r="C129" s="251" t="s">
        <v>619</v>
      </c>
      <c r="D129" s="251" t="s">
        <v>508</v>
      </c>
      <c r="E129" s="252" t="s">
        <v>620</v>
      </c>
      <c r="F129" s="253" t="s">
        <v>621</v>
      </c>
      <c r="G129" s="254" t="s">
        <v>561</v>
      </c>
      <c r="H129" s="377">
        <v>33.979999999999997</v>
      </c>
      <c r="I129" s="256"/>
      <c r="J129" s="848">
        <f t="shared" si="0"/>
        <v>0</v>
      </c>
      <c r="K129" s="179"/>
      <c r="L129" s="257" t="s">
        <v>453</v>
      </c>
      <c r="M129" s="258" t="s">
        <v>471</v>
      </c>
      <c r="N129" s="259">
        <v>0.13600000000000001</v>
      </c>
      <c r="O129" s="259">
        <f>N129*H129</f>
        <v>4.6212799999999996</v>
      </c>
      <c r="P129" s="259">
        <v>0</v>
      </c>
      <c r="Q129" s="259">
        <f>P129*H129</f>
        <v>0</v>
      </c>
      <c r="R129" s="259">
        <v>0</v>
      </c>
      <c r="S129" s="260">
        <f>R129*H129</f>
        <v>0</v>
      </c>
      <c r="T129" s="178"/>
      <c r="U129" s="178"/>
      <c r="V129" s="178"/>
      <c r="W129" s="178"/>
      <c r="X129" s="178"/>
      <c r="Y129" s="178"/>
      <c r="Z129" s="178"/>
      <c r="AA129" s="178"/>
      <c r="AB129" s="178"/>
      <c r="AC129" s="178"/>
      <c r="AD129" s="178"/>
      <c r="AQ129" s="261" t="s">
        <v>511</v>
      </c>
      <c r="AS129" s="261" t="s">
        <v>508</v>
      </c>
      <c r="AT129" s="261" t="s">
        <v>448</v>
      </c>
      <c r="AX129" s="171" t="s">
        <v>506</v>
      </c>
      <c r="BD129" s="262">
        <f>IF(M129="základní",J129,0)</f>
        <v>0</v>
      </c>
      <c r="BE129" s="262">
        <f>IF(M129="snížená",J129,0)</f>
        <v>0</v>
      </c>
      <c r="BF129" s="262">
        <f>IF(M129="zákl. přenesená",J129,0)</f>
        <v>0</v>
      </c>
      <c r="BG129" s="262">
        <f>IF(M129="sníž. přenesená",J129,0)</f>
        <v>0</v>
      </c>
      <c r="BH129" s="262">
        <f>IF(M129="nulová",J129,0)</f>
        <v>0</v>
      </c>
      <c r="BI129" s="171" t="s">
        <v>132</v>
      </c>
      <c r="BJ129" s="262">
        <f>ROUND(I129*H129,2)</f>
        <v>0</v>
      </c>
      <c r="BK129" s="171" t="s">
        <v>511</v>
      </c>
      <c r="BL129" s="261" t="s">
        <v>622</v>
      </c>
    </row>
    <row r="130" spans="1:64" s="181" customFormat="1" ht="38.4" x14ac:dyDescent="0.25">
      <c r="A130" s="178"/>
      <c r="B130" s="179"/>
      <c r="C130" s="178"/>
      <c r="D130" s="263" t="s">
        <v>512</v>
      </c>
      <c r="E130" s="178"/>
      <c r="F130" s="264" t="s">
        <v>623</v>
      </c>
      <c r="G130" s="178"/>
      <c r="H130" s="847"/>
      <c r="I130" s="178"/>
      <c r="J130" s="848"/>
      <c r="K130" s="179"/>
      <c r="L130" s="265"/>
      <c r="M130" s="266"/>
      <c r="N130" s="267"/>
      <c r="O130" s="267"/>
      <c r="P130" s="267"/>
      <c r="Q130" s="267"/>
      <c r="R130" s="267"/>
      <c r="S130" s="268"/>
      <c r="T130" s="178"/>
      <c r="U130" s="178"/>
      <c r="V130" s="178"/>
      <c r="W130" s="178"/>
      <c r="X130" s="178"/>
      <c r="Y130" s="178"/>
      <c r="Z130" s="178"/>
      <c r="AA130" s="178"/>
      <c r="AB130" s="178"/>
      <c r="AC130" s="178"/>
      <c r="AD130" s="178"/>
      <c r="AS130" s="171" t="s">
        <v>512</v>
      </c>
      <c r="AT130" s="171" t="s">
        <v>448</v>
      </c>
    </row>
    <row r="131" spans="1:64" s="237" customFormat="1" ht="22.95" customHeight="1" x14ac:dyDescent="0.25">
      <c r="B131" s="238"/>
      <c r="D131" s="239" t="s">
        <v>49</v>
      </c>
      <c r="E131" s="248" t="s">
        <v>624</v>
      </c>
      <c r="F131" s="248" t="s">
        <v>625</v>
      </c>
      <c r="J131" s="848"/>
      <c r="K131" s="238"/>
      <c r="L131" s="242"/>
      <c r="M131" s="243"/>
      <c r="N131" s="243"/>
      <c r="O131" s="244">
        <f>SUM(O132:O133)</f>
        <v>159.99984000000001</v>
      </c>
      <c r="P131" s="243"/>
      <c r="Q131" s="244">
        <f>SUM(Q132:Q133)</f>
        <v>0</v>
      </c>
      <c r="R131" s="243"/>
      <c r="S131" s="245">
        <f>SUM(S132:S133)</f>
        <v>0</v>
      </c>
      <c r="AQ131" s="239" t="s">
        <v>132</v>
      </c>
      <c r="AS131" s="246" t="s">
        <v>49</v>
      </c>
      <c r="AT131" s="246" t="s">
        <v>132</v>
      </c>
      <c r="AX131" s="239" t="s">
        <v>506</v>
      </c>
      <c r="BJ131" s="247">
        <f>SUM(BJ132:BJ133)</f>
        <v>0</v>
      </c>
    </row>
    <row r="132" spans="1:64" s="181" customFormat="1" ht="14.4" customHeight="1" x14ac:dyDescent="0.25">
      <c r="A132" s="178"/>
      <c r="B132" s="250"/>
      <c r="C132" s="251" t="s">
        <v>626</v>
      </c>
      <c r="D132" s="251" t="s">
        <v>508</v>
      </c>
      <c r="E132" s="252" t="s">
        <v>627</v>
      </c>
      <c r="F132" s="253" t="s">
        <v>628</v>
      </c>
      <c r="G132" s="254" t="s">
        <v>561</v>
      </c>
      <c r="H132" s="377">
        <v>256.41000000000003</v>
      </c>
      <c r="I132" s="256"/>
      <c r="J132" s="848">
        <f t="shared" si="0"/>
        <v>0</v>
      </c>
      <c r="K132" s="179"/>
      <c r="L132" s="257" t="s">
        <v>453</v>
      </c>
      <c r="M132" s="258" t="s">
        <v>471</v>
      </c>
      <c r="N132" s="259">
        <v>0.624</v>
      </c>
      <c r="O132" s="259">
        <f>N132*H132</f>
        <v>159.99984000000001</v>
      </c>
      <c r="P132" s="259">
        <v>0</v>
      </c>
      <c r="Q132" s="259">
        <f>P132*H132</f>
        <v>0</v>
      </c>
      <c r="R132" s="259">
        <v>0</v>
      </c>
      <c r="S132" s="260">
        <f>R132*H132</f>
        <v>0</v>
      </c>
      <c r="T132" s="178"/>
      <c r="U132" s="178"/>
      <c r="V132" s="178"/>
      <c r="W132" s="178"/>
      <c r="X132" s="178"/>
      <c r="Y132" s="178"/>
      <c r="Z132" s="178"/>
      <c r="AA132" s="178"/>
      <c r="AB132" s="178"/>
      <c r="AC132" s="178"/>
      <c r="AD132" s="178"/>
      <c r="AQ132" s="261" t="s">
        <v>511</v>
      </c>
      <c r="AS132" s="261" t="s">
        <v>508</v>
      </c>
      <c r="AT132" s="261" t="s">
        <v>448</v>
      </c>
      <c r="AX132" s="171" t="s">
        <v>506</v>
      </c>
      <c r="BD132" s="262">
        <f>IF(M132="základní",J132,0)</f>
        <v>0</v>
      </c>
      <c r="BE132" s="262">
        <f>IF(M132="snížená",J132,0)</f>
        <v>0</v>
      </c>
      <c r="BF132" s="262">
        <f>IF(M132="zákl. přenesená",J132,0)</f>
        <v>0</v>
      </c>
      <c r="BG132" s="262">
        <f>IF(M132="sníž. přenesená",J132,0)</f>
        <v>0</v>
      </c>
      <c r="BH132" s="262">
        <f>IF(M132="nulová",J132,0)</f>
        <v>0</v>
      </c>
      <c r="BI132" s="171" t="s">
        <v>132</v>
      </c>
      <c r="BJ132" s="262">
        <f>ROUND(I132*H132,2)</f>
        <v>0</v>
      </c>
      <c r="BK132" s="171" t="s">
        <v>511</v>
      </c>
      <c r="BL132" s="261" t="s">
        <v>629</v>
      </c>
    </row>
    <row r="133" spans="1:64" s="181" customFormat="1" ht="38.4" x14ac:dyDescent="0.25">
      <c r="A133" s="178"/>
      <c r="B133" s="179"/>
      <c r="C133" s="178"/>
      <c r="D133" s="263" t="s">
        <v>512</v>
      </c>
      <c r="E133" s="178"/>
      <c r="F133" s="264" t="s">
        <v>630</v>
      </c>
      <c r="G133" s="178"/>
      <c r="H133" s="178"/>
      <c r="I133" s="178"/>
      <c r="J133" s="178"/>
      <c r="K133" s="179"/>
      <c r="L133" s="301"/>
      <c r="M133" s="302"/>
      <c r="N133" s="303"/>
      <c r="O133" s="303"/>
      <c r="P133" s="303"/>
      <c r="Q133" s="303"/>
      <c r="R133" s="303"/>
      <c r="S133" s="304"/>
      <c r="T133" s="178"/>
      <c r="U133" s="178"/>
      <c r="V133" s="178"/>
      <c r="W133" s="178"/>
      <c r="X133" s="178"/>
      <c r="Y133" s="178"/>
      <c r="Z133" s="178"/>
      <c r="AA133" s="178"/>
      <c r="AB133" s="178"/>
      <c r="AC133" s="178"/>
      <c r="AD133" s="178"/>
      <c r="AS133" s="171" t="s">
        <v>512</v>
      </c>
      <c r="AT133" s="171" t="s">
        <v>448</v>
      </c>
    </row>
    <row r="134" spans="1:64" s="181" customFormat="1" ht="6.9" customHeight="1" x14ac:dyDescent="0.25">
      <c r="A134" s="178"/>
      <c r="B134" s="202"/>
      <c r="C134" s="203"/>
      <c r="D134" s="203"/>
      <c r="E134" s="203"/>
      <c r="F134" s="203"/>
      <c r="G134" s="203"/>
      <c r="H134" s="203"/>
      <c r="I134" s="203"/>
      <c r="J134" s="203"/>
      <c r="K134" s="179"/>
      <c r="L134" s="178"/>
      <c r="N134" s="178"/>
      <c r="O134" s="178"/>
      <c r="P134" s="178"/>
      <c r="Q134" s="178"/>
      <c r="R134" s="178"/>
      <c r="S134" s="178"/>
      <c r="T134" s="178"/>
      <c r="U134" s="178"/>
      <c r="V134" s="178"/>
      <c r="W134" s="178"/>
      <c r="X134" s="178"/>
      <c r="Y134" s="178"/>
      <c r="Z134" s="178"/>
      <c r="AA134" s="178"/>
      <c r="AB134" s="178"/>
      <c r="AC134" s="178"/>
      <c r="AD134" s="178"/>
    </row>
  </sheetData>
  <autoFilter ref="C83:J133"/>
  <mergeCells count="9">
    <mergeCell ref="E50:H50"/>
    <mergeCell ref="E74:H74"/>
    <mergeCell ref="E76:H76"/>
    <mergeCell ref="K2:U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98"/>
  <sheetViews>
    <sheetView showGridLines="0" workbookViewId="0">
      <selection activeCell="F2" sqref="F2"/>
    </sheetView>
  </sheetViews>
  <sheetFormatPr defaultColWidth="9.109375" defaultRowHeight="10.199999999999999" x14ac:dyDescent="0.2"/>
  <cols>
    <col min="1" max="1" width="7.109375" style="170" customWidth="1"/>
    <col min="2" max="2" width="1" style="170" customWidth="1"/>
    <col min="3" max="3" width="3.5546875" style="170" customWidth="1"/>
    <col min="4" max="4" width="3.6640625" style="170" customWidth="1"/>
    <col min="5" max="5" width="14.6640625" style="170" customWidth="1"/>
    <col min="6" max="6" width="86.44140625" style="170" customWidth="1"/>
    <col min="7" max="7" width="6.44140625" style="170" customWidth="1"/>
    <col min="8" max="8" width="9.88671875" style="170" customWidth="1"/>
    <col min="9" max="11" width="17.33203125" style="170" customWidth="1"/>
    <col min="12" max="12" width="8" style="170" customWidth="1"/>
    <col min="13" max="13" width="9.33203125" style="170" hidden="1" customWidth="1"/>
    <col min="14" max="14" width="0" style="170" hidden="1" customWidth="1"/>
    <col min="15" max="20" width="12.109375" style="170" hidden="1" customWidth="1"/>
    <col min="21" max="21" width="14" style="170" hidden="1" customWidth="1"/>
    <col min="22" max="22" width="10.5546875" style="170" hidden="1" customWidth="1"/>
    <col min="23" max="23" width="14" style="170" customWidth="1"/>
    <col min="24" max="24" width="10.5546875" style="170" customWidth="1"/>
    <col min="25" max="25" width="12.88671875" style="170" customWidth="1"/>
    <col min="26" max="26" width="9.44140625" style="170" customWidth="1"/>
    <col min="27" max="27" width="12.88671875" style="170" customWidth="1"/>
    <col min="28" max="28" width="14" style="170" customWidth="1"/>
    <col min="29" max="29" width="9.44140625" style="170" customWidth="1"/>
    <col min="30" max="30" width="12.88671875" style="170" customWidth="1"/>
    <col min="31" max="31" width="14" style="170" customWidth="1"/>
    <col min="32" max="62" width="9.109375" style="170"/>
    <col min="63" max="63" width="10" style="170" bestFit="1" customWidth="1"/>
    <col min="64" max="16384" width="9.109375" style="170"/>
  </cols>
  <sheetData>
    <row r="1" spans="1:46" x14ac:dyDescent="0.2">
      <c r="A1" s="169"/>
    </row>
    <row r="2" spans="1:46" ht="36.9" customHeight="1" x14ac:dyDescent="0.2">
      <c r="L2" s="869" t="s">
        <v>446</v>
      </c>
      <c r="M2" s="870"/>
      <c r="N2" s="870"/>
      <c r="O2" s="870"/>
      <c r="P2" s="870"/>
      <c r="Q2" s="870"/>
      <c r="R2" s="870"/>
      <c r="S2" s="870"/>
      <c r="T2" s="870"/>
      <c r="U2" s="870"/>
      <c r="V2" s="870"/>
      <c r="AT2" s="171" t="s">
        <v>631</v>
      </c>
    </row>
    <row r="3" spans="1:46" ht="6.9" customHeight="1" x14ac:dyDescent="0.2">
      <c r="B3" s="172"/>
      <c r="C3" s="173"/>
      <c r="D3" s="173"/>
      <c r="E3" s="173"/>
      <c r="F3" s="173"/>
      <c r="G3" s="173"/>
      <c r="H3" s="173"/>
      <c r="I3" s="173"/>
      <c r="J3" s="173"/>
      <c r="K3" s="173"/>
      <c r="L3" s="174"/>
      <c r="AT3" s="171" t="s">
        <v>448</v>
      </c>
    </row>
    <row r="4" spans="1:46" ht="24.9" customHeight="1" x14ac:dyDescent="0.2">
      <c r="B4" s="174"/>
      <c r="D4" s="175" t="s">
        <v>449</v>
      </c>
      <c r="L4" s="174"/>
      <c r="M4" s="176" t="s">
        <v>450</v>
      </c>
      <c r="AT4" s="171" t="s">
        <v>451</v>
      </c>
    </row>
    <row r="5" spans="1:46" ht="6.9"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5">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5">
      <c r="A9" s="178"/>
      <c r="B9" s="179"/>
      <c r="C9" s="178"/>
      <c r="D9" s="178"/>
      <c r="E9" s="865" t="s">
        <v>1146</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5">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5">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5">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5" customHeight="1" x14ac:dyDescent="0.25">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5">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5">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 customHeight="1" x14ac:dyDescent="0.25">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5">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5">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 customHeight="1" x14ac:dyDescent="0.25">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5">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5">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 customHeight="1" x14ac:dyDescent="0.25">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5">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5">
      <c r="A24" s="178"/>
      <c r="B24" s="179"/>
      <c r="C24" s="178"/>
      <c r="D24" s="178"/>
      <c r="E24" s="182" t="s">
        <v>464</v>
      </c>
      <c r="F24" s="178"/>
      <c r="G24" s="178"/>
      <c r="H24" s="178"/>
      <c r="I24" s="177" t="s">
        <v>459</v>
      </c>
      <c r="J24" s="182" t="s">
        <v>465</v>
      </c>
      <c r="K24" s="178"/>
      <c r="L24" s="180"/>
      <c r="S24" s="178"/>
      <c r="T24" s="178"/>
      <c r="U24" s="178"/>
      <c r="V24" s="178"/>
      <c r="W24" s="178"/>
      <c r="X24" s="178"/>
      <c r="Y24" s="178"/>
      <c r="Z24" s="178"/>
      <c r="AA24" s="178"/>
      <c r="AB24" s="178"/>
      <c r="AC24" s="178"/>
      <c r="AD24" s="178"/>
      <c r="AE24" s="178"/>
    </row>
    <row r="25" spans="1:31" s="181" customFormat="1" ht="6.9" customHeight="1" x14ac:dyDescent="0.25">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5">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5">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 customHeight="1" x14ac:dyDescent="0.25">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 customHeight="1" x14ac:dyDescent="0.25">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5">
      <c r="A30" s="178"/>
      <c r="B30" s="179"/>
      <c r="C30" s="178"/>
      <c r="D30" s="189" t="s">
        <v>467</v>
      </c>
      <c r="E30" s="178"/>
      <c r="F30" s="178"/>
      <c r="G30" s="178"/>
      <c r="H30" s="178"/>
      <c r="I30" s="178"/>
      <c r="J30" s="190">
        <f>ROUND(J86, 2)</f>
        <v>0</v>
      </c>
      <c r="K30" s="178"/>
      <c r="L30" s="180"/>
      <c r="S30" s="178"/>
      <c r="T30" s="178"/>
      <c r="U30" s="178"/>
      <c r="V30" s="178"/>
      <c r="W30" s="178"/>
      <c r="X30" s="178"/>
      <c r="Y30" s="178"/>
      <c r="Z30" s="178"/>
      <c r="AA30" s="178"/>
      <c r="AB30" s="178"/>
      <c r="AC30" s="178"/>
      <c r="AD30" s="178"/>
      <c r="AE30" s="178"/>
    </row>
    <row r="31" spans="1:31" s="181" customFormat="1" ht="6.9" customHeight="1" x14ac:dyDescent="0.25">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 customHeight="1" x14ac:dyDescent="0.25">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 customHeight="1" x14ac:dyDescent="0.25">
      <c r="A33" s="178"/>
      <c r="B33" s="179"/>
      <c r="C33" s="178"/>
      <c r="D33" s="192" t="s">
        <v>54</v>
      </c>
      <c r="E33" s="177" t="s">
        <v>471</v>
      </c>
      <c r="F33" s="193">
        <f>ROUND((SUM(BE86:BE98)),  2)</f>
        <v>0</v>
      </c>
      <c r="G33" s="178"/>
      <c r="H33" s="178"/>
      <c r="I33" s="194">
        <v>0.21</v>
      </c>
      <c r="J33" s="193">
        <f>ROUND(((SUM(BE86:BE98))*I33),  2)</f>
        <v>0</v>
      </c>
      <c r="K33" s="178"/>
      <c r="L33" s="180"/>
      <c r="S33" s="178"/>
      <c r="T33" s="178"/>
      <c r="U33" s="178"/>
      <c r="V33" s="178"/>
      <c r="W33" s="178"/>
      <c r="X33" s="178"/>
      <c r="Y33" s="178"/>
      <c r="Z33" s="178"/>
      <c r="AA33" s="178"/>
      <c r="AB33" s="178"/>
      <c r="AC33" s="178"/>
      <c r="AD33" s="178"/>
      <c r="AE33" s="178"/>
    </row>
    <row r="34" spans="1:31" s="181" customFormat="1" ht="14.4" customHeight="1" x14ac:dyDescent="0.25">
      <c r="A34" s="178"/>
      <c r="B34" s="179"/>
      <c r="C34" s="178"/>
      <c r="D34" s="178"/>
      <c r="E34" s="177" t="s">
        <v>472</v>
      </c>
      <c r="F34" s="193">
        <f>ROUND((SUM(BF86:BF98)),  2)</f>
        <v>0</v>
      </c>
      <c r="G34" s="178"/>
      <c r="H34" s="178"/>
      <c r="I34" s="194">
        <v>0.15</v>
      </c>
      <c r="J34" s="193">
        <f>ROUND(((SUM(BF86:BF98))*I34),  2)</f>
        <v>0</v>
      </c>
      <c r="K34" s="178"/>
      <c r="L34" s="180"/>
      <c r="S34" s="178"/>
      <c r="T34" s="178"/>
      <c r="U34" s="178"/>
      <c r="V34" s="178"/>
      <c r="W34" s="178"/>
      <c r="X34" s="178"/>
      <c r="Y34" s="178"/>
      <c r="Z34" s="178"/>
      <c r="AA34" s="178"/>
      <c r="AB34" s="178"/>
      <c r="AC34" s="178"/>
      <c r="AD34" s="178"/>
      <c r="AE34" s="178"/>
    </row>
    <row r="35" spans="1:31" s="181" customFormat="1" ht="14.4" hidden="1" customHeight="1" x14ac:dyDescent="0.25">
      <c r="A35" s="178"/>
      <c r="B35" s="179"/>
      <c r="C35" s="178"/>
      <c r="D35" s="178"/>
      <c r="E35" s="177" t="s">
        <v>473</v>
      </c>
      <c r="F35" s="193">
        <f>ROUND((SUM(BG86:BG98)),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 hidden="1" customHeight="1" x14ac:dyDescent="0.25">
      <c r="A36" s="178"/>
      <c r="B36" s="179"/>
      <c r="C36" s="178"/>
      <c r="D36" s="178"/>
      <c r="E36" s="177" t="s">
        <v>474</v>
      </c>
      <c r="F36" s="193">
        <f>ROUND((SUM(BH86:BH98)),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 hidden="1" customHeight="1" x14ac:dyDescent="0.25">
      <c r="A37" s="178"/>
      <c r="B37" s="179"/>
      <c r="C37" s="178"/>
      <c r="D37" s="178"/>
      <c r="E37" s="177" t="s">
        <v>475</v>
      </c>
      <c r="F37" s="193">
        <f>ROUND((SUM(BI86:BI98)),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 customHeight="1" x14ac:dyDescent="0.25">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5">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 customHeight="1" x14ac:dyDescent="0.25">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 customHeight="1" x14ac:dyDescent="0.25">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 customHeight="1" x14ac:dyDescent="0.25">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 customHeight="1" x14ac:dyDescent="0.25">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5">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5">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5">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5">
      <c r="A50" s="178"/>
      <c r="B50" s="179"/>
      <c r="C50" s="178"/>
      <c r="D50" s="178"/>
      <c r="E50" s="865" t="str">
        <f>E9</f>
        <v>02 - komunikace</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 customHeight="1" x14ac:dyDescent="0.25">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5">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 customHeight="1" x14ac:dyDescent="0.25">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65" customHeight="1" x14ac:dyDescent="0.25">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65" customHeight="1" x14ac:dyDescent="0.25">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t="s">
        <v>1112</v>
      </c>
      <c r="Z55" s="313" t="s">
        <v>1107</v>
      </c>
      <c r="AA55" s="313" t="s">
        <v>1108</v>
      </c>
      <c r="AB55" s="313" t="s">
        <v>1109</v>
      </c>
      <c r="AC55" s="313" t="s">
        <v>1110</v>
      </c>
      <c r="AD55" s="313" t="s">
        <v>1111</v>
      </c>
      <c r="AE55" s="313"/>
    </row>
    <row r="56" spans="1:47" s="181" customFormat="1" ht="10.35" customHeight="1" x14ac:dyDescent="0.25">
      <c r="A56" s="178"/>
      <c r="B56" s="179"/>
      <c r="C56" s="178"/>
      <c r="D56" s="178"/>
      <c r="E56" s="178"/>
      <c r="F56" s="178"/>
      <c r="G56" s="178"/>
      <c r="H56" s="178"/>
      <c r="I56" s="178"/>
      <c r="J56" s="178"/>
      <c r="K56" s="178"/>
      <c r="L56" s="180"/>
      <c r="S56" s="178"/>
      <c r="T56" s="178"/>
      <c r="U56" s="178"/>
      <c r="V56" s="178"/>
      <c r="W56" s="178"/>
      <c r="X56" s="178" t="s">
        <v>1106</v>
      </c>
      <c r="Y56" s="313" t="e">
        <f>SUM(Z56:AD56)</f>
        <v>#REF!</v>
      </c>
      <c r="Z56" s="320" t="e">
        <f>(+J89+#REF!+#REF!+#REF!+#REF!+#REF!)/5*4</f>
        <v>#REF!</v>
      </c>
      <c r="AA56" s="313" t="e">
        <f>+#REF!+#REF!+#REF!+#REF!+#REF!+#REF!+#REF!</f>
        <v>#REF!</v>
      </c>
      <c r="AB56" s="313"/>
      <c r="AC56" s="313" t="e">
        <f>+J92+J94+J97+#REF!</f>
        <v>#REF!</v>
      </c>
      <c r="AD56" s="313" t="e">
        <f>+#REF!/5*4</f>
        <v>#REF!</v>
      </c>
      <c r="AE56" s="313"/>
    </row>
    <row r="57" spans="1:47" s="181" customFormat="1" ht="29.25" customHeight="1" x14ac:dyDescent="0.25">
      <c r="A57" s="178"/>
      <c r="B57" s="179"/>
      <c r="C57" s="207" t="s">
        <v>479</v>
      </c>
      <c r="D57" s="195"/>
      <c r="E57" s="195"/>
      <c r="F57" s="195"/>
      <c r="G57" s="195"/>
      <c r="H57" s="195"/>
      <c r="I57" s="195"/>
      <c r="J57" s="208" t="s">
        <v>480</v>
      </c>
      <c r="K57" s="195"/>
      <c r="L57" s="180"/>
      <c r="S57" s="178"/>
      <c r="T57" s="178"/>
      <c r="U57" s="178"/>
      <c r="V57" s="178"/>
      <c r="W57" s="178"/>
      <c r="X57" s="178"/>
      <c r="Y57" s="313"/>
      <c r="Z57" s="313"/>
      <c r="AA57" s="313"/>
      <c r="AB57" s="313"/>
      <c r="AC57" s="313"/>
      <c r="AD57" s="313"/>
      <c r="AE57" s="313" t="e">
        <f>+Y56+Y59</f>
        <v>#REF!</v>
      </c>
    </row>
    <row r="58" spans="1:47" s="181" customFormat="1" ht="10.35" customHeight="1" x14ac:dyDescent="0.25">
      <c r="A58" s="178"/>
      <c r="B58" s="179"/>
      <c r="C58" s="178"/>
      <c r="D58" s="178"/>
      <c r="E58" s="178"/>
      <c r="F58" s="178"/>
      <c r="G58" s="178"/>
      <c r="H58" s="178"/>
      <c r="I58" s="178"/>
      <c r="J58" s="178"/>
      <c r="K58" s="178"/>
      <c r="L58" s="180"/>
      <c r="S58" s="178"/>
      <c r="T58" s="178"/>
      <c r="U58" s="178"/>
      <c r="V58" s="178"/>
      <c r="W58" s="178"/>
      <c r="X58" s="178"/>
      <c r="Y58" s="313"/>
      <c r="Z58" s="313"/>
      <c r="AA58" s="313"/>
      <c r="AB58" s="313"/>
      <c r="AC58" s="313"/>
      <c r="AD58" s="313"/>
      <c r="AE58" s="313"/>
    </row>
    <row r="59" spans="1:47" s="181" customFormat="1" ht="22.95" customHeight="1" x14ac:dyDescent="0.25">
      <c r="A59" s="178"/>
      <c r="B59" s="179"/>
      <c r="C59" s="209" t="s">
        <v>481</v>
      </c>
      <c r="D59" s="178"/>
      <c r="E59" s="178"/>
      <c r="F59" s="178"/>
      <c r="G59" s="178"/>
      <c r="H59" s="178"/>
      <c r="I59" s="178"/>
      <c r="J59" s="190">
        <f>J86</f>
        <v>0</v>
      </c>
      <c r="K59" s="178"/>
      <c r="L59" s="180"/>
      <c r="S59" s="178"/>
      <c r="T59" s="178"/>
      <c r="U59" s="178"/>
      <c r="V59" s="178"/>
      <c r="W59" s="178"/>
      <c r="X59" s="178" t="s">
        <v>639</v>
      </c>
      <c r="Y59" s="313"/>
      <c r="Z59" s="313"/>
      <c r="AA59" s="313"/>
      <c r="AB59" s="313"/>
      <c r="AC59" s="313"/>
      <c r="AD59" s="313"/>
      <c r="AE59" s="313"/>
      <c r="AU59" s="171" t="s">
        <v>482</v>
      </c>
    </row>
    <row r="60" spans="1:47" s="210" customFormat="1" ht="24.9" customHeight="1" x14ac:dyDescent="0.25">
      <c r="B60" s="211"/>
      <c r="D60" s="212" t="s">
        <v>483</v>
      </c>
      <c r="E60" s="213"/>
      <c r="F60" s="213"/>
      <c r="G60" s="213"/>
      <c r="H60" s="213"/>
      <c r="I60" s="213"/>
      <c r="J60" s="214">
        <f>J87</f>
        <v>0</v>
      </c>
      <c r="L60" s="211"/>
    </row>
    <row r="61" spans="1:47" s="215" customFormat="1" ht="19.95" customHeight="1" x14ac:dyDescent="0.25">
      <c r="B61" s="216"/>
      <c r="D61" s="217" t="s">
        <v>484</v>
      </c>
      <c r="E61" s="218"/>
      <c r="F61" s="218"/>
      <c r="G61" s="218"/>
      <c r="H61" s="218"/>
      <c r="I61" s="218"/>
      <c r="J61" s="219">
        <f>J88</f>
        <v>0</v>
      </c>
      <c r="L61" s="216"/>
    </row>
    <row r="62" spans="1:47" s="215" customFormat="1" ht="19.95" customHeight="1" x14ac:dyDescent="0.25">
      <c r="B62" s="216"/>
      <c r="D62" s="217" t="s">
        <v>632</v>
      </c>
      <c r="E62" s="218"/>
      <c r="F62" s="218"/>
      <c r="G62" s="218"/>
      <c r="H62" s="218"/>
      <c r="I62" s="218"/>
      <c r="J62" s="219" t="e">
        <f>#REF!</f>
        <v>#REF!</v>
      </c>
      <c r="L62" s="216"/>
    </row>
    <row r="63" spans="1:47" s="215" customFormat="1" ht="19.95" customHeight="1" x14ac:dyDescent="0.25">
      <c r="B63" s="216"/>
      <c r="D63" s="217" t="s">
        <v>486</v>
      </c>
      <c r="E63" s="218"/>
      <c r="F63" s="218"/>
      <c r="G63" s="218"/>
      <c r="H63" s="218"/>
      <c r="I63" s="218"/>
      <c r="J63" s="219" t="e">
        <f>#REF!</f>
        <v>#REF!</v>
      </c>
      <c r="L63" s="216"/>
    </row>
    <row r="64" spans="1:47" s="215" customFormat="1" ht="19.95" customHeight="1" x14ac:dyDescent="0.25">
      <c r="B64" s="216"/>
      <c r="D64" s="217" t="s">
        <v>633</v>
      </c>
      <c r="E64" s="218"/>
      <c r="F64" s="218"/>
      <c r="G64" s="218"/>
      <c r="H64" s="218"/>
      <c r="I64" s="218"/>
      <c r="J64" s="219" t="e">
        <f>#REF!</f>
        <v>#REF!</v>
      </c>
      <c r="L64" s="216"/>
    </row>
    <row r="65" spans="1:31" s="215" customFormat="1" ht="19.95" customHeight="1" x14ac:dyDescent="0.25">
      <c r="B65" s="216"/>
      <c r="D65" s="217" t="s">
        <v>487</v>
      </c>
      <c r="E65" s="218"/>
      <c r="F65" s="218"/>
      <c r="G65" s="218"/>
      <c r="H65" s="218"/>
      <c r="I65" s="218"/>
      <c r="J65" s="219">
        <f>J91</f>
        <v>0</v>
      </c>
      <c r="L65" s="216"/>
    </row>
    <row r="66" spans="1:31" s="215" customFormat="1" ht="19.95" customHeight="1" x14ac:dyDescent="0.25">
      <c r="B66" s="216"/>
      <c r="D66" s="217" t="s">
        <v>488</v>
      </c>
      <c r="E66" s="218"/>
      <c r="F66" s="218"/>
      <c r="G66" s="218"/>
      <c r="H66" s="218"/>
      <c r="I66" s="218"/>
      <c r="J66" s="219" t="e">
        <f>#REF!</f>
        <v>#REF!</v>
      </c>
      <c r="L66" s="216"/>
    </row>
    <row r="67" spans="1:31" s="181" customFormat="1" ht="21.75" customHeight="1" x14ac:dyDescent="0.25">
      <c r="A67" s="178"/>
      <c r="B67" s="179"/>
      <c r="C67" s="178"/>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31" s="181" customFormat="1" ht="6.9" customHeight="1" x14ac:dyDescent="0.25">
      <c r="A68" s="178"/>
      <c r="B68" s="202"/>
      <c r="C68" s="203"/>
      <c r="D68" s="203"/>
      <c r="E68" s="203"/>
      <c r="F68" s="203"/>
      <c r="G68" s="203"/>
      <c r="H68" s="203"/>
      <c r="I68" s="203"/>
      <c r="J68" s="203"/>
      <c r="K68" s="203"/>
      <c r="L68" s="180"/>
      <c r="S68" s="178"/>
      <c r="T68" s="178"/>
      <c r="U68" s="178"/>
      <c r="V68" s="178"/>
      <c r="W68" s="178"/>
      <c r="X68" s="178"/>
      <c r="Y68" s="178"/>
      <c r="Z68" s="178"/>
      <c r="AA68" s="178"/>
      <c r="AB68" s="178"/>
      <c r="AC68" s="178"/>
      <c r="AD68" s="178"/>
      <c r="AE68" s="178"/>
    </row>
    <row r="72" spans="1:31" s="181" customFormat="1" ht="6.9" customHeight="1" x14ac:dyDescent="0.25">
      <c r="A72" s="178"/>
      <c r="B72" s="204"/>
      <c r="C72" s="205"/>
      <c r="D72" s="205"/>
      <c r="E72" s="205"/>
      <c r="F72" s="205"/>
      <c r="G72" s="205"/>
      <c r="H72" s="205"/>
      <c r="I72" s="205"/>
      <c r="J72" s="205"/>
      <c r="K72" s="205"/>
      <c r="L72" s="180"/>
      <c r="S72" s="178"/>
      <c r="T72" s="178"/>
      <c r="U72" s="178"/>
      <c r="V72" s="178"/>
      <c r="W72" s="178"/>
      <c r="X72" s="178"/>
      <c r="Y72" s="178"/>
      <c r="Z72" s="178"/>
      <c r="AA72" s="178"/>
      <c r="AB72" s="178"/>
      <c r="AC72" s="178"/>
      <c r="AD72" s="178"/>
      <c r="AE72" s="178"/>
    </row>
    <row r="73" spans="1:31" s="181" customFormat="1" ht="24.9" customHeight="1" x14ac:dyDescent="0.25">
      <c r="A73" s="178"/>
      <c r="B73" s="179"/>
      <c r="C73" s="175" t="s">
        <v>489</v>
      </c>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31" s="181" customFormat="1" ht="6.9" customHeight="1" x14ac:dyDescent="0.25">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5">
      <c r="A75" s="178"/>
      <c r="B75" s="179"/>
      <c r="C75" s="177" t="s">
        <v>61</v>
      </c>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31" s="181" customFormat="1" ht="16.5" customHeight="1" x14ac:dyDescent="0.25">
      <c r="A76" s="178"/>
      <c r="B76" s="179"/>
      <c r="C76" s="178"/>
      <c r="D76" s="178"/>
      <c r="E76" s="867" t="str">
        <f>E7</f>
        <v>Mlžná stěna na DEPU I Vršanská uhelná a.s.</v>
      </c>
      <c r="F76" s="868"/>
      <c r="G76" s="868"/>
      <c r="H76" s="86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5">
      <c r="A77" s="178"/>
      <c r="B77" s="179"/>
      <c r="C77" s="177" t="s">
        <v>70</v>
      </c>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6.5" customHeight="1" x14ac:dyDescent="0.25">
      <c r="A78" s="178"/>
      <c r="B78" s="179"/>
      <c r="C78" s="178"/>
      <c r="D78" s="178"/>
      <c r="E78" s="865" t="str">
        <f>E9</f>
        <v>02 - komunikace</v>
      </c>
      <c r="F78" s="866"/>
      <c r="G78" s="866"/>
      <c r="H78" s="866"/>
      <c r="I78" s="178"/>
      <c r="J78" s="178"/>
      <c r="K78" s="178"/>
      <c r="L78" s="180"/>
      <c r="S78" s="178"/>
      <c r="T78" s="178"/>
      <c r="U78" s="178"/>
      <c r="V78" s="178"/>
      <c r="W78" s="178"/>
      <c r="X78" s="178"/>
      <c r="Y78" s="178"/>
      <c r="Z78" s="178"/>
      <c r="AA78" s="178"/>
      <c r="AB78" s="178"/>
      <c r="AC78" s="178"/>
      <c r="AD78" s="178"/>
      <c r="AE78" s="178"/>
    </row>
    <row r="79" spans="1:31" s="181" customFormat="1" ht="6.9" customHeight="1" x14ac:dyDescent="0.25">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5">
      <c r="A80" s="178"/>
      <c r="B80" s="179"/>
      <c r="C80" s="177" t="s">
        <v>455</v>
      </c>
      <c r="D80" s="178"/>
      <c r="E80" s="178"/>
      <c r="F80" s="182" t="str">
        <f>F12</f>
        <v xml:space="preserve"> </v>
      </c>
      <c r="G80" s="178"/>
      <c r="H80" s="178"/>
      <c r="I80" s="177" t="s">
        <v>63</v>
      </c>
      <c r="J80" s="183" t="str">
        <f>IF(J12="","",J12)</f>
        <v>7. 9. 2020</v>
      </c>
      <c r="K80" s="178"/>
      <c r="L80" s="180"/>
      <c r="S80" s="178"/>
      <c r="T80" s="178"/>
      <c r="U80" s="178"/>
      <c r="V80" s="178"/>
      <c r="W80" s="178"/>
      <c r="X80" s="178"/>
      <c r="Y80" s="178"/>
      <c r="Z80" s="178"/>
      <c r="AA80" s="178"/>
      <c r="AB80" s="178"/>
      <c r="AC80" s="178"/>
      <c r="AD80" s="178"/>
      <c r="AE80" s="178"/>
    </row>
    <row r="81" spans="1:65" s="181" customFormat="1" ht="6.9" customHeight="1" x14ac:dyDescent="0.25">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181" customFormat="1" ht="25.65" customHeight="1" x14ac:dyDescent="0.25">
      <c r="A82" s="178"/>
      <c r="B82" s="179"/>
      <c r="C82" s="177" t="s">
        <v>456</v>
      </c>
      <c r="D82" s="178"/>
      <c r="E82" s="178"/>
      <c r="F82" s="182" t="str">
        <f>E15</f>
        <v xml:space="preserve"> Vršanská uhelná a.s.</v>
      </c>
      <c r="G82" s="178"/>
      <c r="H82" s="178"/>
      <c r="I82" s="177" t="s">
        <v>69</v>
      </c>
      <c r="J82" s="206" t="str">
        <f>E21</f>
        <v>MultiTechnik Divize II s.r.o. Chomutov</v>
      </c>
      <c r="K82" s="178"/>
      <c r="L82" s="180"/>
      <c r="S82" s="178"/>
      <c r="T82" s="178"/>
      <c r="U82" s="178"/>
      <c r="V82" s="178"/>
      <c r="W82" s="178"/>
      <c r="X82" s="178"/>
      <c r="Y82" s="178"/>
      <c r="Z82" s="178"/>
      <c r="AA82" s="178"/>
      <c r="AB82" s="178"/>
      <c r="AC82" s="178"/>
      <c r="AD82" s="178"/>
      <c r="AE82" s="178"/>
    </row>
    <row r="83" spans="1:65" s="181" customFormat="1" ht="25.65" customHeight="1" x14ac:dyDescent="0.25">
      <c r="A83" s="178"/>
      <c r="B83" s="179"/>
      <c r="C83" s="177" t="s">
        <v>460</v>
      </c>
      <c r="D83" s="178"/>
      <c r="E83" s="178"/>
      <c r="F83" s="182" t="str">
        <f>IF(E18="","",E18)</f>
        <v xml:space="preserve"> </v>
      </c>
      <c r="G83" s="178"/>
      <c r="H83" s="178"/>
      <c r="I83" s="177" t="s">
        <v>462</v>
      </c>
      <c r="J83" s="206" t="str">
        <f>E24</f>
        <v>Ing. Kateřina Tumpachová</v>
      </c>
      <c r="K83" s="178"/>
      <c r="L83" s="180"/>
      <c r="S83" s="178"/>
      <c r="T83" s="178"/>
      <c r="U83" s="178"/>
      <c r="V83" s="178"/>
      <c r="W83" s="178"/>
      <c r="X83" s="178"/>
      <c r="Y83" s="178"/>
      <c r="Z83" s="178"/>
      <c r="AA83" s="178"/>
      <c r="AB83" s="178"/>
      <c r="AC83" s="178"/>
      <c r="AD83" s="178"/>
      <c r="AE83" s="178"/>
    </row>
    <row r="84" spans="1:65" s="181" customFormat="1" ht="10.35" customHeight="1" x14ac:dyDescent="0.25">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229" customFormat="1" ht="29.25" customHeight="1" x14ac:dyDescent="0.25">
      <c r="A85" s="220"/>
      <c r="B85" s="221"/>
      <c r="C85" s="222" t="s">
        <v>490</v>
      </c>
      <c r="D85" s="223" t="s">
        <v>491</v>
      </c>
      <c r="E85" s="223" t="s">
        <v>492</v>
      </c>
      <c r="F85" s="223" t="s">
        <v>82</v>
      </c>
      <c r="G85" s="223" t="s">
        <v>493</v>
      </c>
      <c r="H85" s="223" t="s">
        <v>494</v>
      </c>
      <c r="I85" s="223" t="s">
        <v>495</v>
      </c>
      <c r="J85" s="223" t="s">
        <v>480</v>
      </c>
      <c r="K85" s="224" t="s">
        <v>496</v>
      </c>
      <c r="L85" s="225"/>
      <c r="M85" s="226" t="s">
        <v>453</v>
      </c>
      <c r="N85" s="227" t="s">
        <v>54</v>
      </c>
      <c r="O85" s="227" t="s">
        <v>497</v>
      </c>
      <c r="P85" s="227" t="s">
        <v>498</v>
      </c>
      <c r="Q85" s="227" t="s">
        <v>499</v>
      </c>
      <c r="R85" s="227" t="s">
        <v>500</v>
      </c>
      <c r="S85" s="227" t="s">
        <v>501</v>
      </c>
      <c r="T85" s="228" t="s">
        <v>502</v>
      </c>
      <c r="U85" s="220"/>
      <c r="V85" s="220"/>
      <c r="W85" s="220"/>
      <c r="X85" s="220"/>
      <c r="Y85" s="220"/>
      <c r="Z85" s="220"/>
      <c r="AA85" s="220"/>
      <c r="AB85" s="220"/>
      <c r="AC85" s="220"/>
      <c r="AD85" s="220"/>
      <c r="AE85" s="220"/>
    </row>
    <row r="86" spans="1:65" s="181" customFormat="1" ht="22.95" customHeight="1" x14ac:dyDescent="0.3">
      <c r="A86" s="178"/>
      <c r="B86" s="179"/>
      <c r="C86" s="230" t="s">
        <v>503</v>
      </c>
      <c r="D86" s="178"/>
      <c r="E86" s="178"/>
      <c r="F86" s="178"/>
      <c r="G86" s="178"/>
      <c r="H86" s="178"/>
      <c r="I86" s="178"/>
      <c r="J86" s="231">
        <f>+J87</f>
        <v>0</v>
      </c>
      <c r="K86" s="178"/>
      <c r="L86" s="179"/>
      <c r="M86" s="232"/>
      <c r="N86" s="233"/>
      <c r="O86" s="188"/>
      <c r="P86" s="234" t="e">
        <f>P87</f>
        <v>#REF!</v>
      </c>
      <c r="Q86" s="188"/>
      <c r="R86" s="234" t="e">
        <f>R87</f>
        <v>#REF!</v>
      </c>
      <c r="S86" s="188"/>
      <c r="T86" s="235" t="e">
        <f>T87</f>
        <v>#REF!</v>
      </c>
      <c r="U86" s="178"/>
      <c r="V86" s="178"/>
      <c r="W86" s="178"/>
      <c r="X86" s="178"/>
      <c r="Y86" s="178"/>
      <c r="Z86" s="178"/>
      <c r="AA86" s="178"/>
      <c r="AB86" s="178"/>
      <c r="AC86" s="178"/>
      <c r="AD86" s="178"/>
      <c r="AE86" s="178"/>
      <c r="AT86" s="171" t="s">
        <v>49</v>
      </c>
      <c r="AU86" s="171" t="s">
        <v>482</v>
      </c>
      <c r="BK86" s="236" t="e">
        <f>BK87</f>
        <v>#REF!</v>
      </c>
    </row>
    <row r="87" spans="1:65" s="237" customFormat="1" ht="25.95" customHeight="1" x14ac:dyDescent="0.25">
      <c r="B87" s="238"/>
      <c r="D87" s="239" t="s">
        <v>49</v>
      </c>
      <c r="E87" s="240" t="s">
        <v>31</v>
      </c>
      <c r="F87" s="240" t="s">
        <v>504</v>
      </c>
      <c r="J87" s="241">
        <f>+J89+J92+J94+J97</f>
        <v>0</v>
      </c>
      <c r="L87" s="238"/>
      <c r="M87" s="242"/>
      <c r="N87" s="243"/>
      <c r="O87" s="243"/>
      <c r="P87" s="244" t="e">
        <f>P88+#REF!+#REF!+#REF!+P91+#REF!</f>
        <v>#REF!</v>
      </c>
      <c r="Q87" s="243"/>
      <c r="R87" s="244" t="e">
        <f>R88+#REF!+#REF!+#REF!+R91+#REF!</f>
        <v>#REF!</v>
      </c>
      <c r="S87" s="243"/>
      <c r="T87" s="245" t="e">
        <f>T88+#REF!+#REF!+#REF!+T91+#REF!</f>
        <v>#REF!</v>
      </c>
      <c r="AR87" s="239" t="s">
        <v>132</v>
      </c>
      <c r="AT87" s="246" t="s">
        <v>49</v>
      </c>
      <c r="AU87" s="246" t="s">
        <v>505</v>
      </c>
      <c r="AY87" s="239" t="s">
        <v>506</v>
      </c>
      <c r="BK87" s="247" t="e">
        <f>BK88+#REF!+#REF!+#REF!+BK91+#REF!</f>
        <v>#REF!</v>
      </c>
    </row>
    <row r="88" spans="1:65" s="237" customFormat="1" ht="22.95" customHeight="1" x14ac:dyDescent="0.25">
      <c r="B88" s="238"/>
      <c r="D88" s="239" t="s">
        <v>49</v>
      </c>
      <c r="E88" s="248" t="s">
        <v>132</v>
      </c>
      <c r="F88" s="248" t="s">
        <v>507</v>
      </c>
      <c r="J88" s="249"/>
      <c r="L88" s="238"/>
      <c r="M88" s="242"/>
      <c r="N88" s="243"/>
      <c r="O88" s="243"/>
      <c r="P88" s="244">
        <f>SUM(P89:P90)</f>
        <v>6</v>
      </c>
      <c r="Q88" s="243"/>
      <c r="R88" s="244">
        <f>SUM(R89:R90)</f>
        <v>0</v>
      </c>
      <c r="S88" s="243"/>
      <c r="T88" s="245">
        <f>SUM(T89:T90)</f>
        <v>40.799999999999997</v>
      </c>
      <c r="AR88" s="239" t="s">
        <v>132</v>
      </c>
      <c r="AT88" s="246" t="s">
        <v>49</v>
      </c>
      <c r="AU88" s="246" t="s">
        <v>132</v>
      </c>
      <c r="AY88" s="239" t="s">
        <v>506</v>
      </c>
      <c r="BK88" s="247">
        <f>SUM(BK89:BK90)</f>
        <v>0</v>
      </c>
    </row>
    <row r="89" spans="1:65" s="181" customFormat="1" ht="37.950000000000003" customHeight="1" x14ac:dyDescent="0.25">
      <c r="A89" s="178"/>
      <c r="B89" s="250"/>
      <c r="C89" s="251" t="s">
        <v>132</v>
      </c>
      <c r="D89" s="251" t="s">
        <v>508</v>
      </c>
      <c r="E89" s="252" t="s">
        <v>634</v>
      </c>
      <c r="F89" s="253" t="s">
        <v>635</v>
      </c>
      <c r="G89" s="254" t="s">
        <v>509</v>
      </c>
      <c r="H89" s="255">
        <v>100</v>
      </c>
      <c r="I89" s="256"/>
      <c r="J89" s="319">
        <f>ROUND(I89*H89,2)</f>
        <v>0</v>
      </c>
      <c r="K89" s="253" t="s">
        <v>510</v>
      </c>
      <c r="L89" s="179"/>
      <c r="M89" s="257" t="s">
        <v>453</v>
      </c>
      <c r="N89" s="258" t="s">
        <v>471</v>
      </c>
      <c r="O89" s="259">
        <v>0.06</v>
      </c>
      <c r="P89" s="259">
        <f>O89*H89</f>
        <v>6</v>
      </c>
      <c r="Q89" s="259">
        <v>0</v>
      </c>
      <c r="R89" s="259">
        <f>Q89*H89</f>
        <v>0</v>
      </c>
      <c r="S89" s="259">
        <v>0.40799999999999997</v>
      </c>
      <c r="T89" s="260">
        <f>S89*H89</f>
        <v>40.799999999999997</v>
      </c>
      <c r="U89" s="178"/>
      <c r="V89" s="178"/>
      <c r="W89" s="178"/>
      <c r="X89" s="178"/>
      <c r="Y89" s="178"/>
      <c r="Z89" s="178"/>
      <c r="AA89" s="178"/>
      <c r="AB89" s="178"/>
      <c r="AC89" s="178"/>
      <c r="AD89" s="178"/>
      <c r="AE89" s="178"/>
      <c r="AR89" s="261" t="s">
        <v>511</v>
      </c>
      <c r="AT89" s="261" t="s">
        <v>508</v>
      </c>
      <c r="AU89" s="261" t="s">
        <v>448</v>
      </c>
      <c r="AY89" s="171" t="s">
        <v>506</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511</v>
      </c>
      <c r="BM89" s="261" t="s">
        <v>636</v>
      </c>
    </row>
    <row r="90" spans="1:65" s="181" customFormat="1" ht="115.2" x14ac:dyDescent="0.25">
      <c r="A90" s="178"/>
      <c r="B90" s="179"/>
      <c r="C90" s="178"/>
      <c r="D90" s="263" t="s">
        <v>512</v>
      </c>
      <c r="E90" s="178"/>
      <c r="F90" s="264" t="s">
        <v>637</v>
      </c>
      <c r="G90" s="178"/>
      <c r="H90" s="178"/>
      <c r="I90" s="178"/>
      <c r="J90" s="178"/>
      <c r="K90" s="178"/>
      <c r="L90" s="179"/>
      <c r="M90" s="265"/>
      <c r="N90" s="266"/>
      <c r="O90" s="267"/>
      <c r="P90" s="267"/>
      <c r="Q90" s="267"/>
      <c r="R90" s="267"/>
      <c r="S90" s="267"/>
      <c r="T90" s="268"/>
      <c r="U90" s="178"/>
      <c r="V90" s="178"/>
      <c r="W90" s="178"/>
      <c r="X90" s="178"/>
      <c r="Y90" s="178"/>
      <c r="Z90" s="178"/>
      <c r="AA90" s="178"/>
      <c r="AB90" s="178"/>
      <c r="AC90" s="178"/>
      <c r="AD90" s="178"/>
      <c r="AE90" s="178"/>
      <c r="AT90" s="171" t="s">
        <v>512</v>
      </c>
      <c r="AU90" s="171" t="s">
        <v>448</v>
      </c>
    </row>
    <row r="91" spans="1:65" s="237" customFormat="1" ht="22.95" customHeight="1" x14ac:dyDescent="0.25">
      <c r="B91" s="238"/>
      <c r="D91" s="239" t="s">
        <v>49</v>
      </c>
      <c r="E91" s="248" t="s">
        <v>607</v>
      </c>
      <c r="F91" s="248" t="s">
        <v>608</v>
      </c>
      <c r="J91" s="249"/>
      <c r="L91" s="238"/>
      <c r="M91" s="242"/>
      <c r="N91" s="243"/>
      <c r="O91" s="243"/>
      <c r="P91" s="244">
        <f>SUM(P92:P98)</f>
        <v>121.5</v>
      </c>
      <c r="Q91" s="243"/>
      <c r="R91" s="244">
        <f>SUM(R92:R98)</f>
        <v>0</v>
      </c>
      <c r="S91" s="243"/>
      <c r="T91" s="245">
        <f>SUM(T92:T98)</f>
        <v>0</v>
      </c>
      <c r="AR91" s="239" t="s">
        <v>132</v>
      </c>
      <c r="AT91" s="246" t="s">
        <v>49</v>
      </c>
      <c r="AU91" s="246" t="s">
        <v>132</v>
      </c>
      <c r="AY91" s="239" t="s">
        <v>506</v>
      </c>
      <c r="BK91" s="247">
        <f>SUM(BK92:BK98)</f>
        <v>0</v>
      </c>
    </row>
    <row r="92" spans="1:65" s="181" customFormat="1" ht="24.15" customHeight="1" x14ac:dyDescent="0.25">
      <c r="A92" s="178"/>
      <c r="B92" s="250"/>
      <c r="C92" s="251" t="s">
        <v>578</v>
      </c>
      <c r="D92" s="251" t="s">
        <v>508</v>
      </c>
      <c r="E92" s="252" t="s">
        <v>640</v>
      </c>
      <c r="F92" s="253" t="s">
        <v>641</v>
      </c>
      <c r="G92" s="254" t="s">
        <v>561</v>
      </c>
      <c r="H92" s="255">
        <v>100</v>
      </c>
      <c r="I92" s="256"/>
      <c r="J92" s="319">
        <f>ROUND(I92*H92,2)</f>
        <v>0</v>
      </c>
      <c r="K92" s="253" t="s">
        <v>510</v>
      </c>
      <c r="L92" s="179"/>
      <c r="M92" s="257" t="s">
        <v>453</v>
      </c>
      <c r="N92" s="258" t="s">
        <v>471</v>
      </c>
      <c r="O92" s="259">
        <v>0.83499999999999996</v>
      </c>
      <c r="P92" s="259">
        <f>O92*H92</f>
        <v>83.5</v>
      </c>
      <c r="Q92" s="259">
        <v>0</v>
      </c>
      <c r="R92" s="259">
        <f>Q92*H92</f>
        <v>0</v>
      </c>
      <c r="S92" s="259">
        <v>0</v>
      </c>
      <c r="T92" s="260">
        <f>S92*H92</f>
        <v>0</v>
      </c>
      <c r="U92" s="178"/>
      <c r="V92" s="178"/>
      <c r="W92" s="178"/>
      <c r="X92" s="178"/>
      <c r="Y92" s="178"/>
      <c r="Z92" s="178"/>
      <c r="AA92" s="178"/>
      <c r="AB92" s="178"/>
      <c r="AC92" s="178"/>
      <c r="AD92" s="178"/>
      <c r="AE92" s="178"/>
      <c r="AR92" s="261" t="s">
        <v>511</v>
      </c>
      <c r="AT92" s="261" t="s">
        <v>508</v>
      </c>
      <c r="AU92" s="261" t="s">
        <v>448</v>
      </c>
      <c r="AY92" s="171" t="s">
        <v>506</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511</v>
      </c>
      <c r="BM92" s="261" t="s">
        <v>642</v>
      </c>
    </row>
    <row r="93" spans="1:65" s="181" customFormat="1" ht="48" x14ac:dyDescent="0.25">
      <c r="A93" s="178"/>
      <c r="B93" s="179"/>
      <c r="C93" s="178"/>
      <c r="D93" s="263" t="s">
        <v>512</v>
      </c>
      <c r="E93" s="178"/>
      <c r="F93" s="264" t="s">
        <v>643</v>
      </c>
      <c r="G93" s="178"/>
      <c r="H93" s="178"/>
      <c r="I93" s="178"/>
      <c r="J93" s="178"/>
      <c r="K93" s="178"/>
      <c r="L93" s="179"/>
      <c r="M93" s="265"/>
      <c r="N93" s="266"/>
      <c r="O93" s="267"/>
      <c r="P93" s="267"/>
      <c r="Q93" s="267"/>
      <c r="R93" s="267"/>
      <c r="S93" s="267"/>
      <c r="T93" s="268"/>
      <c r="U93" s="178"/>
      <c r="V93" s="178"/>
      <c r="W93" s="178"/>
      <c r="X93" s="178"/>
      <c r="Y93" s="178"/>
      <c r="Z93" s="178"/>
      <c r="AA93" s="178"/>
      <c r="AB93" s="178"/>
      <c r="AC93" s="178"/>
      <c r="AD93" s="178"/>
      <c r="AE93" s="178"/>
      <c r="AT93" s="171" t="s">
        <v>512</v>
      </c>
      <c r="AU93" s="171" t="s">
        <v>448</v>
      </c>
    </row>
    <row r="94" spans="1:65" s="181" customFormat="1" ht="24.15" customHeight="1" x14ac:dyDescent="0.25">
      <c r="A94" s="178"/>
      <c r="B94" s="250"/>
      <c r="C94" s="251" t="s">
        <v>583</v>
      </c>
      <c r="D94" s="251" t="s">
        <v>508</v>
      </c>
      <c r="E94" s="252" t="s">
        <v>644</v>
      </c>
      <c r="F94" s="253" t="s">
        <v>645</v>
      </c>
      <c r="G94" s="254" t="s">
        <v>561</v>
      </c>
      <c r="H94" s="255">
        <v>100</v>
      </c>
      <c r="I94" s="256"/>
      <c r="J94" s="319">
        <f>ROUND(I94*H94,2)</f>
        <v>0</v>
      </c>
      <c r="K94" s="253" t="s">
        <v>510</v>
      </c>
      <c r="L94" s="179"/>
      <c r="M94" s="257" t="s">
        <v>453</v>
      </c>
      <c r="N94" s="258" t="s">
        <v>471</v>
      </c>
      <c r="O94" s="259">
        <v>4.0000000000000001E-3</v>
      </c>
      <c r="P94" s="259">
        <f>O94*H94</f>
        <v>0.4</v>
      </c>
      <c r="Q94" s="259">
        <v>0</v>
      </c>
      <c r="R94" s="259">
        <f>Q94*H94</f>
        <v>0</v>
      </c>
      <c r="S94" s="259">
        <v>0</v>
      </c>
      <c r="T94" s="260">
        <f>S94*H94</f>
        <v>0</v>
      </c>
      <c r="U94" s="178"/>
      <c r="V94" s="178"/>
      <c r="W94" s="178"/>
      <c r="X94" s="178"/>
      <c r="Y94" s="178"/>
      <c r="Z94" s="178"/>
      <c r="AA94" s="178"/>
      <c r="AB94" s="178"/>
      <c r="AC94" s="178"/>
      <c r="AD94" s="178"/>
      <c r="AE94" s="178"/>
      <c r="AR94" s="261" t="s">
        <v>511</v>
      </c>
      <c r="AT94" s="261" t="s">
        <v>508</v>
      </c>
      <c r="AU94" s="261" t="s">
        <v>448</v>
      </c>
      <c r="AY94" s="171" t="s">
        <v>506</v>
      </c>
      <c r="BE94" s="262">
        <f>IF(N94="základní",J94,0)</f>
        <v>0</v>
      </c>
      <c r="BF94" s="262">
        <f>IF(N94="snížená",J94,0)</f>
        <v>0</v>
      </c>
      <c r="BG94" s="262">
        <f>IF(N94="zákl. přenesená",J94,0)</f>
        <v>0</v>
      </c>
      <c r="BH94" s="262">
        <f>IF(N94="sníž. přenesená",J94,0)</f>
        <v>0</v>
      </c>
      <c r="BI94" s="262">
        <f>IF(N94="nulová",J94,0)</f>
        <v>0</v>
      </c>
      <c r="BJ94" s="171" t="s">
        <v>132</v>
      </c>
      <c r="BK94" s="262">
        <f>ROUND(I94*H94,2)</f>
        <v>0</v>
      </c>
      <c r="BL94" s="171" t="s">
        <v>511</v>
      </c>
      <c r="BM94" s="261" t="s">
        <v>646</v>
      </c>
    </row>
    <row r="95" spans="1:65" s="181" customFormat="1" ht="48" x14ac:dyDescent="0.25">
      <c r="A95" s="178"/>
      <c r="B95" s="179"/>
      <c r="C95" s="178"/>
      <c r="D95" s="263" t="s">
        <v>512</v>
      </c>
      <c r="E95" s="178"/>
      <c r="F95" s="264" t="s">
        <v>643</v>
      </c>
      <c r="G95" s="178"/>
      <c r="H95" s="178"/>
      <c r="I95" s="178"/>
      <c r="J95" s="178"/>
      <c r="K95" s="178"/>
      <c r="L95" s="179"/>
      <c r="M95" s="265"/>
      <c r="N95" s="266"/>
      <c r="O95" s="267"/>
      <c r="P95" s="267"/>
      <c r="Q95" s="267"/>
      <c r="R95" s="267"/>
      <c r="S95" s="267"/>
      <c r="T95" s="268"/>
      <c r="U95" s="178"/>
      <c r="V95" s="178"/>
      <c r="W95" s="178"/>
      <c r="X95" s="178"/>
      <c r="Y95" s="178"/>
      <c r="Z95" s="178"/>
      <c r="AA95" s="178"/>
      <c r="AB95" s="178"/>
      <c r="AC95" s="178"/>
      <c r="AD95" s="178"/>
      <c r="AE95" s="178"/>
      <c r="AT95" s="171" t="s">
        <v>512</v>
      </c>
      <c r="AU95" s="171" t="s">
        <v>448</v>
      </c>
    </row>
    <row r="96" spans="1:65" s="276" customFormat="1" x14ac:dyDescent="0.25">
      <c r="B96" s="277"/>
      <c r="D96" s="263" t="s">
        <v>513</v>
      </c>
      <c r="F96" s="279" t="s">
        <v>647</v>
      </c>
      <c r="H96" s="280"/>
      <c r="L96" s="277"/>
      <c r="M96" s="281"/>
      <c r="N96" s="282"/>
      <c r="O96" s="282"/>
      <c r="P96" s="282"/>
      <c r="Q96" s="282"/>
      <c r="R96" s="282"/>
      <c r="S96" s="282"/>
      <c r="T96" s="283"/>
      <c r="AT96" s="278" t="s">
        <v>513</v>
      </c>
      <c r="AU96" s="278" t="s">
        <v>448</v>
      </c>
      <c r="AV96" s="276" t="s">
        <v>448</v>
      </c>
      <c r="AW96" s="276" t="s">
        <v>451</v>
      </c>
      <c r="AX96" s="276" t="s">
        <v>132</v>
      </c>
      <c r="AY96" s="278" t="s">
        <v>506</v>
      </c>
    </row>
    <row r="97" spans="1:65" s="181" customFormat="1" ht="14.4" customHeight="1" x14ac:dyDescent="0.25">
      <c r="A97" s="178"/>
      <c r="B97" s="250"/>
      <c r="C97" s="251" t="s">
        <v>588</v>
      </c>
      <c r="D97" s="251" t="s">
        <v>508</v>
      </c>
      <c r="E97" s="252" t="s">
        <v>648</v>
      </c>
      <c r="F97" s="253" t="s">
        <v>649</v>
      </c>
      <c r="G97" s="254" t="s">
        <v>561</v>
      </c>
      <c r="H97" s="255">
        <v>100</v>
      </c>
      <c r="I97" s="256"/>
      <c r="J97" s="319">
        <f>ROUND(I97*H97,2)</f>
        <v>0</v>
      </c>
      <c r="K97" s="253" t="s">
        <v>510</v>
      </c>
      <c r="L97" s="179"/>
      <c r="M97" s="257" t="s">
        <v>453</v>
      </c>
      <c r="N97" s="258" t="s">
        <v>471</v>
      </c>
      <c r="O97" s="259">
        <v>0.376</v>
      </c>
      <c r="P97" s="259">
        <f>O97*H97</f>
        <v>37.6</v>
      </c>
      <c r="Q97" s="259">
        <v>0</v>
      </c>
      <c r="R97" s="259">
        <f>Q97*H97</f>
        <v>0</v>
      </c>
      <c r="S97" s="259">
        <v>0</v>
      </c>
      <c r="T97" s="260">
        <f>S97*H97</f>
        <v>0</v>
      </c>
      <c r="U97" s="178"/>
      <c r="V97" s="178"/>
      <c r="W97" s="178"/>
      <c r="X97" s="178"/>
      <c r="Y97" s="178"/>
      <c r="Z97" s="178"/>
      <c r="AA97" s="178"/>
      <c r="AB97" s="178"/>
      <c r="AC97" s="178"/>
      <c r="AD97" s="178"/>
      <c r="AE97" s="178"/>
      <c r="AR97" s="261" t="s">
        <v>511</v>
      </c>
      <c r="AT97" s="261" t="s">
        <v>508</v>
      </c>
      <c r="AU97" s="261" t="s">
        <v>448</v>
      </c>
      <c r="AY97" s="171" t="s">
        <v>506</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511</v>
      </c>
      <c r="BM97" s="261" t="s">
        <v>650</v>
      </c>
    </row>
    <row r="98" spans="1:65" s="181" customFormat="1" ht="38.4" x14ac:dyDescent="0.25">
      <c r="A98" s="178"/>
      <c r="B98" s="179"/>
      <c r="C98" s="178"/>
      <c r="D98" s="263" t="s">
        <v>512</v>
      </c>
      <c r="E98" s="178"/>
      <c r="F98" s="264" t="s">
        <v>651</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512</v>
      </c>
      <c r="AU98" s="171" t="s">
        <v>448</v>
      </c>
    </row>
  </sheetData>
  <autoFilter ref="C85:K98"/>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1"/>
  <sheetViews>
    <sheetView showGridLines="0" workbookViewId="0">
      <selection activeCell="F2" sqref="F2"/>
    </sheetView>
  </sheetViews>
  <sheetFormatPr defaultColWidth="9.109375" defaultRowHeight="10.199999999999999" x14ac:dyDescent="0.2"/>
  <cols>
    <col min="1" max="1" width="7.109375" style="170" customWidth="1"/>
    <col min="2" max="2" width="1" style="170" customWidth="1"/>
    <col min="3" max="3" width="3.5546875" style="170" customWidth="1"/>
    <col min="4" max="4" width="3.6640625" style="170" customWidth="1"/>
    <col min="5" max="5" width="14.6640625" style="170" customWidth="1"/>
    <col min="6" max="6" width="86.44140625" style="170" customWidth="1"/>
    <col min="7" max="7" width="6.44140625" style="170" customWidth="1"/>
    <col min="8" max="8" width="9.88671875" style="170" customWidth="1"/>
    <col min="9" max="11" width="17.33203125" style="170" customWidth="1"/>
    <col min="12" max="12" width="8" style="170" customWidth="1"/>
    <col min="13" max="13" width="9.33203125" style="170" hidden="1" customWidth="1"/>
    <col min="14" max="14" width="9.109375" style="170"/>
    <col min="15" max="20" width="12.109375" style="170" hidden="1" customWidth="1"/>
    <col min="21" max="21" width="14" style="170" hidden="1" customWidth="1"/>
    <col min="22" max="22" width="10.5546875" style="170" customWidth="1"/>
    <col min="23" max="23" width="14" style="170" customWidth="1"/>
    <col min="24" max="24" width="10.5546875" style="170" customWidth="1"/>
    <col min="25" max="25" width="12.88671875" style="170" customWidth="1"/>
    <col min="26" max="26" width="9.44140625" style="170" customWidth="1"/>
    <col min="27" max="27" width="12.88671875" style="170" customWidth="1"/>
    <col min="28" max="28" width="14" style="170" customWidth="1"/>
    <col min="29" max="29" width="9.44140625" style="170" customWidth="1"/>
    <col min="30" max="30" width="12.88671875" style="170" customWidth="1"/>
    <col min="31" max="31" width="14" style="170" customWidth="1"/>
    <col min="32" max="62" width="9.109375" style="170"/>
    <col min="63" max="63" width="10" style="170" bestFit="1" customWidth="1"/>
    <col min="64" max="16384" width="9.109375" style="170"/>
  </cols>
  <sheetData>
    <row r="1" spans="1:46" x14ac:dyDescent="0.2">
      <c r="A1" s="169"/>
    </row>
    <row r="2" spans="1:46" ht="36.9" customHeight="1" x14ac:dyDescent="0.2">
      <c r="L2" s="869" t="s">
        <v>446</v>
      </c>
      <c r="M2" s="870"/>
      <c r="N2" s="870"/>
      <c r="O2" s="870"/>
      <c r="P2" s="870"/>
      <c r="Q2" s="870"/>
      <c r="R2" s="870"/>
      <c r="S2" s="870"/>
      <c r="T2" s="870"/>
      <c r="U2" s="870"/>
      <c r="V2" s="870"/>
      <c r="AT2" s="171" t="s">
        <v>652</v>
      </c>
    </row>
    <row r="3" spans="1:46" ht="6.9" customHeight="1" x14ac:dyDescent="0.2">
      <c r="B3" s="172"/>
      <c r="C3" s="173"/>
      <c r="D3" s="173"/>
      <c r="E3" s="173"/>
      <c r="F3" s="173"/>
      <c r="G3" s="173"/>
      <c r="H3" s="173"/>
      <c r="I3" s="173"/>
      <c r="J3" s="173"/>
      <c r="K3" s="173"/>
      <c r="L3" s="174"/>
      <c r="AT3" s="171" t="s">
        <v>448</v>
      </c>
    </row>
    <row r="4" spans="1:46" ht="24.9" customHeight="1" x14ac:dyDescent="0.2">
      <c r="B4" s="174"/>
      <c r="D4" s="175" t="s">
        <v>449</v>
      </c>
      <c r="L4" s="174"/>
      <c r="M4" s="176" t="s">
        <v>450</v>
      </c>
      <c r="AT4" s="171" t="s">
        <v>451</v>
      </c>
    </row>
    <row r="5" spans="1:46" ht="6.9"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5">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5">
      <c r="A9" s="178"/>
      <c r="B9" s="179"/>
      <c r="C9" s="178"/>
      <c r="D9" s="178"/>
      <c r="E9" s="865" t="s">
        <v>1147</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5">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5">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5">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5" customHeight="1" x14ac:dyDescent="0.25">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5">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5">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 customHeight="1" x14ac:dyDescent="0.25">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5">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5">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 customHeight="1" x14ac:dyDescent="0.25">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5">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5">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 customHeight="1" x14ac:dyDescent="0.25">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5">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5">
      <c r="A24" s="178"/>
      <c r="B24" s="179"/>
      <c r="C24" s="178"/>
      <c r="D24" s="178"/>
      <c r="E24" s="182" t="s">
        <v>464</v>
      </c>
      <c r="F24" s="178"/>
      <c r="G24" s="178"/>
      <c r="H24" s="178"/>
      <c r="I24" s="177" t="s">
        <v>459</v>
      </c>
      <c r="J24" s="182" t="s">
        <v>465</v>
      </c>
      <c r="K24" s="178"/>
      <c r="L24" s="180"/>
      <c r="S24" s="178"/>
      <c r="T24" s="178"/>
      <c r="U24" s="178"/>
      <c r="V24" s="178"/>
      <c r="W24" s="178"/>
      <c r="X24" s="178"/>
      <c r="Y24" s="178"/>
      <c r="Z24" s="178"/>
      <c r="AA24" s="178"/>
      <c r="AB24" s="178"/>
      <c r="AC24" s="178"/>
      <c r="AD24" s="178"/>
      <c r="AE24" s="178"/>
    </row>
    <row r="25" spans="1:31" s="181" customFormat="1" ht="6.9" customHeight="1" x14ac:dyDescent="0.25">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5">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5">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 customHeight="1" x14ac:dyDescent="0.25">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 customHeight="1" x14ac:dyDescent="0.25">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5">
      <c r="A30" s="178"/>
      <c r="B30" s="179"/>
      <c r="C30" s="178"/>
      <c r="D30" s="189" t="s">
        <v>467</v>
      </c>
      <c r="E30" s="178"/>
      <c r="F30" s="178"/>
      <c r="G30" s="178"/>
      <c r="H30" s="178"/>
      <c r="I30" s="178"/>
      <c r="J30" s="190">
        <f>ROUND(J86, 2)</f>
        <v>0</v>
      </c>
      <c r="K30" s="178"/>
      <c r="L30" s="180"/>
      <c r="S30" s="178"/>
      <c r="T30" s="178"/>
      <c r="U30" s="178"/>
      <c r="V30" s="178"/>
      <c r="W30" s="178"/>
      <c r="X30" s="178"/>
      <c r="Y30" s="178"/>
      <c r="Z30" s="178"/>
      <c r="AA30" s="178"/>
      <c r="AB30" s="178"/>
      <c r="AC30" s="178"/>
      <c r="AD30" s="178"/>
      <c r="AE30" s="178"/>
    </row>
    <row r="31" spans="1:31" s="181" customFormat="1" ht="6.9" customHeight="1" x14ac:dyDescent="0.25">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 customHeight="1" x14ac:dyDescent="0.25">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 customHeight="1" x14ac:dyDescent="0.25">
      <c r="A33" s="178"/>
      <c r="B33" s="179"/>
      <c r="C33" s="178"/>
      <c r="D33" s="192" t="s">
        <v>54</v>
      </c>
      <c r="E33" s="177" t="s">
        <v>471</v>
      </c>
      <c r="F33" s="193">
        <f>ROUND((SUM(BE86:BE230)),  2)</f>
        <v>0</v>
      </c>
      <c r="G33" s="178"/>
      <c r="H33" s="178"/>
      <c r="I33" s="194">
        <v>0.21</v>
      </c>
      <c r="J33" s="193">
        <f>ROUND(((SUM(BE86:BE230))*I33),  2)</f>
        <v>0</v>
      </c>
      <c r="K33" s="178"/>
      <c r="L33" s="180"/>
      <c r="S33" s="178"/>
      <c r="T33" s="178"/>
      <c r="U33" s="178"/>
      <c r="V33" s="178"/>
      <c r="W33" s="178"/>
      <c r="X33" s="178"/>
      <c r="Y33" s="178"/>
      <c r="Z33" s="178"/>
      <c r="AA33" s="178"/>
      <c r="AB33" s="178"/>
      <c r="AC33" s="178"/>
      <c r="AD33" s="178"/>
      <c r="AE33" s="178"/>
    </row>
    <row r="34" spans="1:31" s="181" customFormat="1" ht="14.4" customHeight="1" x14ac:dyDescent="0.25">
      <c r="A34" s="178"/>
      <c r="B34" s="179"/>
      <c r="C34" s="178"/>
      <c r="D34" s="178"/>
      <c r="E34" s="177" t="s">
        <v>472</v>
      </c>
      <c r="F34" s="193">
        <f>ROUND((SUM(BF86:BF230)),  2)</f>
        <v>0</v>
      </c>
      <c r="G34" s="178"/>
      <c r="H34" s="178"/>
      <c r="I34" s="194">
        <v>0.15</v>
      </c>
      <c r="J34" s="193">
        <f>ROUND(((SUM(BF86:BF230))*I34),  2)</f>
        <v>0</v>
      </c>
      <c r="K34" s="178"/>
      <c r="L34" s="180"/>
      <c r="S34" s="178"/>
      <c r="T34" s="178"/>
      <c r="U34" s="178"/>
      <c r="V34" s="178"/>
      <c r="W34" s="178"/>
      <c r="X34" s="178"/>
      <c r="Y34" s="178"/>
      <c r="Z34" s="178"/>
      <c r="AA34" s="178"/>
      <c r="AB34" s="178"/>
      <c r="AC34" s="178"/>
      <c r="AD34" s="178"/>
      <c r="AE34" s="178"/>
    </row>
    <row r="35" spans="1:31" s="181" customFormat="1" ht="14.4" hidden="1" customHeight="1" x14ac:dyDescent="0.25">
      <c r="A35" s="178"/>
      <c r="B35" s="179"/>
      <c r="C35" s="178"/>
      <c r="D35" s="178"/>
      <c r="E35" s="177" t="s">
        <v>473</v>
      </c>
      <c r="F35" s="193">
        <f>ROUND((SUM(BG86:BG230)),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 hidden="1" customHeight="1" x14ac:dyDescent="0.25">
      <c r="A36" s="178"/>
      <c r="B36" s="179"/>
      <c r="C36" s="178"/>
      <c r="D36" s="178"/>
      <c r="E36" s="177" t="s">
        <v>474</v>
      </c>
      <c r="F36" s="193">
        <f>ROUND((SUM(BH86:BH230)),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 hidden="1" customHeight="1" x14ac:dyDescent="0.25">
      <c r="A37" s="178"/>
      <c r="B37" s="179"/>
      <c r="C37" s="178"/>
      <c r="D37" s="178"/>
      <c r="E37" s="177" t="s">
        <v>475</v>
      </c>
      <c r="F37" s="193">
        <f>ROUND((SUM(BI86:BI230)),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 customHeight="1" x14ac:dyDescent="0.25">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5">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 customHeight="1" x14ac:dyDescent="0.25">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 customHeight="1" x14ac:dyDescent="0.25">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 customHeight="1" x14ac:dyDescent="0.25">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 customHeight="1" x14ac:dyDescent="0.25">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5">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5">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5">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5">
      <c r="A50" s="178"/>
      <c r="B50" s="179"/>
      <c r="C50" s="178"/>
      <c r="D50" s="178"/>
      <c r="E50" s="865" t="str">
        <f>E9</f>
        <v>03 - vodovod</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 customHeight="1" x14ac:dyDescent="0.25">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5">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 customHeight="1" x14ac:dyDescent="0.25">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65" customHeight="1" x14ac:dyDescent="0.25">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65" customHeight="1" x14ac:dyDescent="0.25">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5">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5">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5">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5" customHeight="1" x14ac:dyDescent="0.25">
      <c r="A59" s="178"/>
      <c r="B59" s="179"/>
      <c r="C59" s="209" t="s">
        <v>481</v>
      </c>
      <c r="D59" s="178"/>
      <c r="E59" s="178"/>
      <c r="F59" s="178"/>
      <c r="G59" s="178"/>
      <c r="H59" s="178"/>
      <c r="I59" s="178"/>
      <c r="J59" s="190">
        <f>J86</f>
        <v>0</v>
      </c>
      <c r="K59" s="178"/>
      <c r="L59" s="180"/>
      <c r="S59" s="178"/>
      <c r="T59" s="178"/>
      <c r="U59" s="178"/>
      <c r="V59" s="178"/>
      <c r="W59" s="178"/>
      <c r="X59" s="178"/>
      <c r="Y59" s="178"/>
      <c r="Z59" s="178"/>
      <c r="AA59" s="178"/>
      <c r="AB59" s="178"/>
      <c r="AC59" s="178"/>
      <c r="AD59" s="178"/>
      <c r="AE59" s="178"/>
      <c r="AU59" s="171" t="s">
        <v>482</v>
      </c>
    </row>
    <row r="60" spans="1:47" s="210" customFormat="1" ht="24.9" customHeight="1" x14ac:dyDescent="0.25">
      <c r="B60" s="211"/>
      <c r="D60" s="212" t="s">
        <v>483</v>
      </c>
      <c r="E60" s="213"/>
      <c r="F60" s="213"/>
      <c r="G60" s="213"/>
      <c r="H60" s="213"/>
      <c r="I60" s="213"/>
      <c r="J60" s="214">
        <f>J87</f>
        <v>0</v>
      </c>
      <c r="L60" s="211"/>
    </row>
    <row r="61" spans="1:47" s="215" customFormat="1" ht="19.95" customHeight="1" x14ac:dyDescent="0.25">
      <c r="B61" s="216"/>
      <c r="D61" s="217" t="s">
        <v>484</v>
      </c>
      <c r="E61" s="218"/>
      <c r="F61" s="218"/>
      <c r="G61" s="218"/>
      <c r="H61" s="218"/>
      <c r="I61" s="218"/>
      <c r="J61" s="219">
        <f>J88</f>
        <v>0</v>
      </c>
      <c r="L61" s="216"/>
    </row>
    <row r="62" spans="1:47" s="215" customFormat="1" ht="19.95" customHeight="1" x14ac:dyDescent="0.25">
      <c r="B62" s="216"/>
      <c r="D62" s="217" t="s">
        <v>632</v>
      </c>
      <c r="E62" s="218"/>
      <c r="F62" s="218"/>
      <c r="G62" s="218"/>
      <c r="H62" s="218"/>
      <c r="I62" s="218"/>
      <c r="J62" s="219">
        <f>J112</f>
        <v>0</v>
      </c>
      <c r="L62" s="216"/>
    </row>
    <row r="63" spans="1:47" s="215" customFormat="1" ht="19.95" customHeight="1" x14ac:dyDescent="0.25">
      <c r="B63" s="216"/>
      <c r="D63" s="217" t="s">
        <v>653</v>
      </c>
      <c r="E63" s="218"/>
      <c r="F63" s="218"/>
      <c r="G63" s="218"/>
      <c r="H63" s="218"/>
      <c r="I63" s="218"/>
      <c r="J63" s="219">
        <f>J121</f>
        <v>0</v>
      </c>
      <c r="L63" s="216"/>
    </row>
    <row r="64" spans="1:47" s="215" customFormat="1" ht="19.95" customHeight="1" x14ac:dyDescent="0.25">
      <c r="B64" s="216"/>
      <c r="D64" s="217" t="s">
        <v>488</v>
      </c>
      <c r="E64" s="218"/>
      <c r="F64" s="218"/>
      <c r="G64" s="218"/>
      <c r="H64" s="218"/>
      <c r="I64" s="218"/>
      <c r="J64" s="219">
        <f>J213</f>
        <v>0</v>
      </c>
      <c r="L64" s="216"/>
    </row>
    <row r="65" spans="1:31" s="210" customFormat="1" ht="24.9" customHeight="1" x14ac:dyDescent="0.25">
      <c r="B65" s="211"/>
      <c r="D65" s="212" t="s">
        <v>654</v>
      </c>
      <c r="E65" s="213"/>
      <c r="F65" s="213"/>
      <c r="G65" s="213"/>
      <c r="H65" s="213"/>
      <c r="I65" s="213"/>
      <c r="J65" s="214">
        <f>J216</f>
        <v>0</v>
      </c>
      <c r="L65" s="211"/>
    </row>
    <row r="66" spans="1:31" s="215" customFormat="1" ht="19.95" customHeight="1" x14ac:dyDescent="0.25">
      <c r="B66" s="216"/>
      <c r="D66" s="217" t="s">
        <v>655</v>
      </c>
      <c r="E66" s="218"/>
      <c r="F66" s="218"/>
      <c r="G66" s="218"/>
      <c r="H66" s="218"/>
      <c r="I66" s="218"/>
      <c r="J66" s="219">
        <f>J217</f>
        <v>0</v>
      </c>
      <c r="L66" s="216"/>
    </row>
    <row r="67" spans="1:31" s="181" customFormat="1" ht="21.75" customHeight="1" x14ac:dyDescent="0.25">
      <c r="A67" s="178"/>
      <c r="B67" s="179"/>
      <c r="C67" s="178"/>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31" s="181" customFormat="1" ht="6.9" customHeight="1" x14ac:dyDescent="0.25">
      <c r="A68" s="178"/>
      <c r="B68" s="202"/>
      <c r="C68" s="203"/>
      <c r="D68" s="203"/>
      <c r="E68" s="203"/>
      <c r="F68" s="203"/>
      <c r="G68" s="203"/>
      <c r="H68" s="203"/>
      <c r="I68" s="203"/>
      <c r="J68" s="203"/>
      <c r="K68" s="203"/>
      <c r="L68" s="180"/>
      <c r="S68" s="178"/>
      <c r="T68" s="178"/>
      <c r="U68" s="178"/>
      <c r="V68" s="178"/>
      <c r="W68" s="178"/>
      <c r="X68" s="178"/>
      <c r="Y68" s="178"/>
      <c r="Z68" s="178"/>
      <c r="AA68" s="178"/>
      <c r="AB68" s="178"/>
      <c r="AC68" s="178"/>
      <c r="AD68" s="178"/>
      <c r="AE68" s="178"/>
    </row>
    <row r="72" spans="1:31" s="181" customFormat="1" ht="6.9" customHeight="1" x14ac:dyDescent="0.25">
      <c r="A72" s="178"/>
      <c r="B72" s="204"/>
      <c r="C72" s="205"/>
      <c r="D72" s="205"/>
      <c r="E72" s="205"/>
      <c r="F72" s="205"/>
      <c r="G72" s="205"/>
      <c r="H72" s="205"/>
      <c r="I72" s="205"/>
      <c r="J72" s="205"/>
      <c r="K72" s="205"/>
      <c r="L72" s="180"/>
      <c r="S72" s="178"/>
      <c r="T72" s="178"/>
      <c r="U72" s="178"/>
      <c r="V72" s="178"/>
      <c r="W72" s="178"/>
      <c r="X72" s="178"/>
      <c r="Y72" s="178"/>
      <c r="Z72" s="178"/>
      <c r="AA72" s="178"/>
      <c r="AB72" s="178"/>
      <c r="AC72" s="178"/>
      <c r="AD72" s="178"/>
      <c r="AE72" s="178"/>
    </row>
    <row r="73" spans="1:31" s="181" customFormat="1" ht="24.9" customHeight="1" x14ac:dyDescent="0.25">
      <c r="A73" s="178"/>
      <c r="B73" s="179"/>
      <c r="C73" s="175" t="s">
        <v>489</v>
      </c>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31" s="181" customFormat="1" ht="6.9" customHeight="1" x14ac:dyDescent="0.25">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5">
      <c r="A75" s="178"/>
      <c r="B75" s="179"/>
      <c r="C75" s="177" t="s">
        <v>61</v>
      </c>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31" s="181" customFormat="1" ht="16.5" customHeight="1" x14ac:dyDescent="0.25">
      <c r="A76" s="178"/>
      <c r="B76" s="179"/>
      <c r="C76" s="178"/>
      <c r="D76" s="178"/>
      <c r="E76" s="867" t="str">
        <f>E7</f>
        <v>Mlžná stěna na DEPU I Vršanská uhelná a.s.</v>
      </c>
      <c r="F76" s="868"/>
      <c r="G76" s="868"/>
      <c r="H76" s="868"/>
      <c r="I76" s="178"/>
      <c r="J76" s="178"/>
      <c r="K76" s="178"/>
      <c r="L76" s="180"/>
      <c r="S76" s="178"/>
      <c r="T76" s="178"/>
      <c r="U76" s="178"/>
      <c r="V76" s="178"/>
      <c r="W76" s="178"/>
      <c r="X76" s="178"/>
      <c r="Y76" s="178"/>
      <c r="Z76" s="178"/>
      <c r="AA76" s="178"/>
      <c r="AB76" s="178"/>
      <c r="AC76" s="178"/>
      <c r="AD76" s="178"/>
      <c r="AE76" s="178"/>
    </row>
    <row r="77" spans="1:31" s="181" customFormat="1" ht="12" customHeight="1" x14ac:dyDescent="0.25">
      <c r="A77" s="178"/>
      <c r="B77" s="179"/>
      <c r="C77" s="177" t="s">
        <v>70</v>
      </c>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6.5" customHeight="1" x14ac:dyDescent="0.25">
      <c r="A78" s="178"/>
      <c r="B78" s="179"/>
      <c r="C78" s="178"/>
      <c r="D78" s="178"/>
      <c r="E78" s="865" t="str">
        <f>E9</f>
        <v>03 - vodovod</v>
      </c>
      <c r="F78" s="866"/>
      <c r="G78" s="866"/>
      <c r="H78" s="866"/>
      <c r="I78" s="178"/>
      <c r="J78" s="178"/>
      <c r="K78" s="178"/>
      <c r="L78" s="180"/>
      <c r="S78" s="178"/>
      <c r="T78" s="178"/>
      <c r="U78" s="178"/>
      <c r="V78" s="178"/>
      <c r="W78" s="178"/>
      <c r="X78" s="178"/>
      <c r="Y78" s="178"/>
      <c r="Z78" s="178"/>
      <c r="AA78" s="178"/>
      <c r="AB78" s="178"/>
      <c r="AC78" s="178"/>
      <c r="AD78" s="178"/>
      <c r="AE78" s="178"/>
    </row>
    <row r="79" spans="1:31" s="181" customFormat="1" ht="6.9" customHeight="1" x14ac:dyDescent="0.25">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5">
      <c r="A80" s="178"/>
      <c r="B80" s="179"/>
      <c r="C80" s="177" t="s">
        <v>455</v>
      </c>
      <c r="D80" s="178"/>
      <c r="E80" s="178"/>
      <c r="F80" s="182" t="str">
        <f>F12</f>
        <v xml:space="preserve"> </v>
      </c>
      <c r="G80" s="178"/>
      <c r="H80" s="178"/>
      <c r="I80" s="177" t="s">
        <v>63</v>
      </c>
      <c r="J80" s="183" t="str">
        <f>IF(J12="","",J12)</f>
        <v>7. 9. 2020</v>
      </c>
      <c r="K80" s="178"/>
      <c r="L80" s="180"/>
      <c r="S80" s="178"/>
      <c r="T80" s="178"/>
      <c r="U80" s="178"/>
      <c r="V80" s="178"/>
      <c r="W80" s="178"/>
      <c r="X80" s="178"/>
      <c r="Y80" s="178"/>
      <c r="Z80" s="178"/>
      <c r="AA80" s="178"/>
      <c r="AB80" s="178"/>
      <c r="AC80" s="178"/>
      <c r="AD80" s="178"/>
      <c r="AE80" s="178"/>
    </row>
    <row r="81" spans="1:65" s="181" customFormat="1" ht="6.9" customHeight="1" x14ac:dyDescent="0.25">
      <c r="A81" s="178"/>
      <c r="B81" s="179"/>
      <c r="C81" s="178"/>
      <c r="D81" s="178"/>
      <c r="E81" s="178"/>
      <c r="F81" s="178"/>
      <c r="G81" s="178"/>
      <c r="H81" s="178"/>
      <c r="I81" s="178"/>
      <c r="J81" s="178"/>
      <c r="K81" s="178"/>
      <c r="L81" s="180"/>
      <c r="S81" s="178"/>
      <c r="T81" s="178"/>
      <c r="U81" s="178"/>
      <c r="V81" s="178"/>
      <c r="W81" s="178"/>
      <c r="X81" s="178"/>
      <c r="Y81" s="178"/>
      <c r="Z81" s="178"/>
      <c r="AA81" s="178"/>
      <c r="AB81" s="178"/>
      <c r="AC81" s="178"/>
      <c r="AD81" s="178"/>
      <c r="AE81" s="178"/>
    </row>
    <row r="82" spans="1:65" s="181" customFormat="1" ht="25.65" customHeight="1" x14ac:dyDescent="0.25">
      <c r="A82" s="178"/>
      <c r="B82" s="179"/>
      <c r="C82" s="177" t="s">
        <v>456</v>
      </c>
      <c r="D82" s="178"/>
      <c r="E82" s="178"/>
      <c r="F82" s="182" t="str">
        <f>E15</f>
        <v xml:space="preserve"> Vršanská uhelná a.s.</v>
      </c>
      <c r="G82" s="178"/>
      <c r="H82" s="178"/>
      <c r="I82" s="177" t="s">
        <v>69</v>
      </c>
      <c r="J82" s="206" t="str">
        <f>E21</f>
        <v>MultiTechnik Divize II s.r.o. Chomutov</v>
      </c>
      <c r="K82" s="178"/>
      <c r="L82" s="180"/>
      <c r="S82" s="178"/>
      <c r="T82" s="178"/>
      <c r="U82" s="178"/>
      <c r="V82" s="178"/>
      <c r="W82" s="178"/>
      <c r="X82" s="178"/>
      <c r="Y82" s="178"/>
      <c r="Z82" s="178"/>
      <c r="AA82" s="178"/>
      <c r="AB82" s="178"/>
      <c r="AC82" s="178"/>
      <c r="AD82" s="178"/>
      <c r="AE82" s="178"/>
    </row>
    <row r="83" spans="1:65" s="181" customFormat="1" ht="25.65" customHeight="1" x14ac:dyDescent="0.25">
      <c r="A83" s="178"/>
      <c r="B83" s="179"/>
      <c r="C83" s="177" t="s">
        <v>460</v>
      </c>
      <c r="D83" s="178"/>
      <c r="E83" s="178"/>
      <c r="F83" s="182" t="str">
        <f>IF(E18="","",E18)</f>
        <v xml:space="preserve"> </v>
      </c>
      <c r="G83" s="178"/>
      <c r="H83" s="178"/>
      <c r="I83" s="177" t="s">
        <v>462</v>
      </c>
      <c r="J83" s="206" t="str">
        <f>E24</f>
        <v>Ing. Kateřina Tumpachová</v>
      </c>
      <c r="K83" s="178"/>
      <c r="L83" s="180"/>
      <c r="S83" s="178"/>
      <c r="T83" s="178"/>
      <c r="U83" s="178"/>
      <c r="V83" s="178"/>
      <c r="W83" s="178"/>
      <c r="X83" s="178"/>
      <c r="Y83" s="178"/>
      <c r="Z83" s="178"/>
      <c r="AA83" s="178"/>
      <c r="AB83" s="178"/>
      <c r="AC83" s="178"/>
      <c r="AD83" s="178"/>
      <c r="AE83" s="178"/>
    </row>
    <row r="84" spans="1:65" s="181" customFormat="1" ht="10.35" customHeight="1" x14ac:dyDescent="0.25">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229" customFormat="1" ht="29.25" customHeight="1" x14ac:dyDescent="0.25">
      <c r="A85" s="220"/>
      <c r="B85" s="221"/>
      <c r="C85" s="222" t="s">
        <v>490</v>
      </c>
      <c r="D85" s="223" t="s">
        <v>491</v>
      </c>
      <c r="E85" s="223" t="s">
        <v>492</v>
      </c>
      <c r="F85" s="223" t="s">
        <v>82</v>
      </c>
      <c r="G85" s="223" t="s">
        <v>493</v>
      </c>
      <c r="H85" s="223" t="s">
        <v>494</v>
      </c>
      <c r="I85" s="223" t="s">
        <v>495</v>
      </c>
      <c r="J85" s="223" t="s">
        <v>480</v>
      </c>
      <c r="K85" s="224" t="s">
        <v>496</v>
      </c>
      <c r="L85" s="225"/>
      <c r="M85" s="226" t="s">
        <v>453</v>
      </c>
      <c r="N85" s="227" t="s">
        <v>54</v>
      </c>
      <c r="O85" s="227" t="s">
        <v>497</v>
      </c>
      <c r="P85" s="227" t="s">
        <v>498</v>
      </c>
      <c r="Q85" s="227" t="s">
        <v>499</v>
      </c>
      <c r="R85" s="227" t="s">
        <v>500</v>
      </c>
      <c r="S85" s="227" t="s">
        <v>501</v>
      </c>
      <c r="T85" s="228" t="s">
        <v>502</v>
      </c>
      <c r="U85" s="220"/>
      <c r="V85" s="220"/>
      <c r="W85" s="220"/>
      <c r="X85" s="220"/>
      <c r="Y85" s="220"/>
      <c r="Z85" s="220"/>
      <c r="AA85" s="220"/>
      <c r="AB85" s="220"/>
      <c r="AC85" s="220"/>
      <c r="AD85" s="220"/>
      <c r="AE85" s="220"/>
    </row>
    <row r="86" spans="1:65" s="181" customFormat="1" ht="22.95" customHeight="1" x14ac:dyDescent="0.3">
      <c r="A86" s="178"/>
      <c r="B86" s="179"/>
      <c r="C86" s="230" t="s">
        <v>503</v>
      </c>
      <c r="D86" s="178"/>
      <c r="E86" s="178"/>
      <c r="F86" s="178"/>
      <c r="G86" s="178"/>
      <c r="H86" s="178"/>
      <c r="I86" s="178"/>
      <c r="J86" s="231">
        <f>+J87+J216</f>
        <v>0</v>
      </c>
      <c r="K86" s="178"/>
      <c r="L86" s="179"/>
      <c r="M86" s="232"/>
      <c r="N86" s="233"/>
      <c r="O86" s="188"/>
      <c r="P86" s="234">
        <f>P87+P216</f>
        <v>1879.9550600000002</v>
      </c>
      <c r="Q86" s="188"/>
      <c r="R86" s="234">
        <f>R87+R216</f>
        <v>117.48534059000002</v>
      </c>
      <c r="S86" s="188"/>
      <c r="T86" s="235">
        <f>T87+T216</f>
        <v>0</v>
      </c>
      <c r="U86" s="178"/>
      <c r="V86" s="178"/>
      <c r="W86" s="178"/>
      <c r="X86" s="178"/>
      <c r="Y86" s="178"/>
      <c r="Z86" s="178"/>
      <c r="AA86" s="178"/>
      <c r="AB86" s="178"/>
      <c r="AC86" s="178"/>
      <c r="AD86" s="178"/>
      <c r="AE86" s="178"/>
      <c r="AT86" s="171" t="s">
        <v>49</v>
      </c>
      <c r="AU86" s="171" t="s">
        <v>482</v>
      </c>
      <c r="BK86" s="236">
        <f>BK87+BK216</f>
        <v>0</v>
      </c>
    </row>
    <row r="87" spans="1:65" s="237" customFormat="1" ht="25.95" customHeight="1" x14ac:dyDescent="0.25">
      <c r="B87" s="238"/>
      <c r="D87" s="239" t="s">
        <v>49</v>
      </c>
      <c r="E87" s="240" t="s">
        <v>31</v>
      </c>
      <c r="F87" s="240" t="s">
        <v>504</v>
      </c>
      <c r="J87" s="241">
        <f>SUM(J89:J214)</f>
        <v>0</v>
      </c>
      <c r="L87" s="238"/>
      <c r="M87" s="242"/>
      <c r="N87" s="243"/>
      <c r="O87" s="243"/>
      <c r="P87" s="244">
        <f>P88+P112+P121+P213</f>
        <v>1865.4460600000002</v>
      </c>
      <c r="Q87" s="243"/>
      <c r="R87" s="244">
        <f>R88+R112+R121+R213</f>
        <v>117.41154059000002</v>
      </c>
      <c r="S87" s="243"/>
      <c r="T87" s="245">
        <f>T88+T112+T121+T213</f>
        <v>0</v>
      </c>
      <c r="AR87" s="239" t="s">
        <v>132</v>
      </c>
      <c r="AT87" s="246" t="s">
        <v>49</v>
      </c>
      <c r="AU87" s="246" t="s">
        <v>505</v>
      </c>
      <c r="AY87" s="239" t="s">
        <v>506</v>
      </c>
      <c r="BK87" s="247">
        <f>BK88+BK112+BK121+BK213</f>
        <v>0</v>
      </c>
    </row>
    <row r="88" spans="1:65" s="237" customFormat="1" ht="22.95" customHeight="1" x14ac:dyDescent="0.25">
      <c r="B88" s="238"/>
      <c r="D88" s="239" t="s">
        <v>49</v>
      </c>
      <c r="E88" s="248" t="s">
        <v>132</v>
      </c>
      <c r="F88" s="248" t="s">
        <v>507</v>
      </c>
      <c r="J88" s="249"/>
      <c r="L88" s="238"/>
      <c r="M88" s="242"/>
      <c r="N88" s="243"/>
      <c r="O88" s="243"/>
      <c r="P88" s="244">
        <f>SUM(P89:P111)</f>
        <v>1251.5572000000002</v>
      </c>
      <c r="Q88" s="243"/>
      <c r="R88" s="244">
        <f>SUM(R89:R111)</f>
        <v>1.0836000000000001</v>
      </c>
      <c r="S88" s="243"/>
      <c r="T88" s="245">
        <f>SUM(T89:T111)</f>
        <v>0</v>
      </c>
      <c r="AR88" s="239" t="s">
        <v>132</v>
      </c>
      <c r="AT88" s="246" t="s">
        <v>49</v>
      </c>
      <c r="AU88" s="246" t="s">
        <v>132</v>
      </c>
      <c r="AY88" s="239" t="s">
        <v>506</v>
      </c>
      <c r="BK88" s="247">
        <f>SUM(BK89:BK111)</f>
        <v>0</v>
      </c>
    </row>
    <row r="89" spans="1:65" s="181" customFormat="1" ht="24.15" customHeight="1" x14ac:dyDescent="0.25">
      <c r="A89" s="178"/>
      <c r="B89" s="250"/>
      <c r="C89" s="251" t="s">
        <v>132</v>
      </c>
      <c r="D89" s="251" t="s">
        <v>508</v>
      </c>
      <c r="E89" s="252" t="s">
        <v>656</v>
      </c>
      <c r="F89" s="253" t="s">
        <v>657</v>
      </c>
      <c r="G89" s="254" t="s">
        <v>515</v>
      </c>
      <c r="H89" s="255">
        <v>516</v>
      </c>
      <c r="I89" s="256"/>
      <c r="J89" s="256">
        <f>+J92+J93+J96+J97+J99+J101+J104+J107+J110+J113+J116+J119+J122+J124+J125+J126+J127+J128+J129+J131+J132+J136+J137+J138+J139+J141+J143+J145+J147++J149+J151+J155+J157+J159+J160+J162+J163+J165+J166+J168+J169+J171+J172+J174+J175+J176+J177+J179+J180+J183+J185+J187+J189+J191+J192+J195+J197+J200+J202+J206+J207+J209+J210+J211+J212+J214+J218+J219+J220+J221+J222+J223+J226+J228+J229</f>
        <v>0</v>
      </c>
      <c r="K89" s="253" t="s">
        <v>510</v>
      </c>
      <c r="L89" s="179"/>
      <c r="M89" s="257" t="s">
        <v>453</v>
      </c>
      <c r="N89" s="258" t="s">
        <v>471</v>
      </c>
      <c r="O89" s="259">
        <v>0.86499999999999999</v>
      </c>
      <c r="P89" s="259">
        <f>O89*H89</f>
        <v>446.34</v>
      </c>
      <c r="Q89" s="259">
        <v>0</v>
      </c>
      <c r="R89" s="259">
        <f>Q89*H89</f>
        <v>0</v>
      </c>
      <c r="S89" s="259">
        <v>0</v>
      </c>
      <c r="T89" s="260">
        <f>S89*H89</f>
        <v>0</v>
      </c>
      <c r="U89" s="178"/>
      <c r="V89" s="178"/>
      <c r="W89" s="178"/>
      <c r="X89" s="178"/>
      <c r="Y89" s="178"/>
      <c r="Z89" s="178"/>
      <c r="AA89" s="178"/>
      <c r="AB89" s="178"/>
      <c r="AC89" s="178"/>
      <c r="AD89" s="178"/>
      <c r="AE89" s="178"/>
      <c r="AR89" s="261" t="s">
        <v>511</v>
      </c>
      <c r="AT89" s="261" t="s">
        <v>508</v>
      </c>
      <c r="AU89" s="261" t="s">
        <v>448</v>
      </c>
      <c r="AY89" s="171" t="s">
        <v>506</v>
      </c>
      <c r="BE89" s="262">
        <f>IF(N89="základní",J89,0)</f>
        <v>0</v>
      </c>
      <c r="BF89" s="262">
        <f>IF(N89="snížená",J89,0)</f>
        <v>0</v>
      </c>
      <c r="BG89" s="262">
        <f>IF(N89="zákl. přenesená",J89,0)</f>
        <v>0</v>
      </c>
      <c r="BH89" s="262">
        <f>IF(N89="sníž. přenesená",J89,0)</f>
        <v>0</v>
      </c>
      <c r="BI89" s="262">
        <f>IF(N89="nulová",J89,0)</f>
        <v>0</v>
      </c>
      <c r="BJ89" s="171" t="s">
        <v>132</v>
      </c>
      <c r="BK89" s="262">
        <f>ROUND(I89*H89,2)</f>
        <v>0</v>
      </c>
      <c r="BL89" s="171" t="s">
        <v>511</v>
      </c>
      <c r="BM89" s="261" t="s">
        <v>658</v>
      </c>
    </row>
    <row r="90" spans="1:65" s="181" customFormat="1" ht="38.4" x14ac:dyDescent="0.25">
      <c r="A90" s="178"/>
      <c r="B90" s="179"/>
      <c r="C90" s="178"/>
      <c r="D90" s="263" t="s">
        <v>512</v>
      </c>
      <c r="E90" s="178"/>
      <c r="F90" s="264" t="s">
        <v>517</v>
      </c>
      <c r="G90" s="178"/>
      <c r="H90" s="178"/>
      <c r="I90" s="178"/>
      <c r="J90" s="178"/>
      <c r="K90" s="178"/>
      <c r="L90" s="179"/>
      <c r="M90" s="265"/>
      <c r="N90" s="266"/>
      <c r="O90" s="267"/>
      <c r="P90" s="267"/>
      <c r="Q90" s="267"/>
      <c r="R90" s="267"/>
      <c r="S90" s="267"/>
      <c r="T90" s="268"/>
      <c r="U90" s="178"/>
      <c r="V90" s="178"/>
      <c r="W90" s="178"/>
      <c r="X90" s="178"/>
      <c r="Y90" s="178"/>
      <c r="Z90" s="178"/>
      <c r="AA90" s="178"/>
      <c r="AB90" s="178"/>
      <c r="AC90" s="178"/>
      <c r="AD90" s="178"/>
      <c r="AE90" s="178"/>
      <c r="AT90" s="171" t="s">
        <v>512</v>
      </c>
      <c r="AU90" s="171" t="s">
        <v>448</v>
      </c>
    </row>
    <row r="91" spans="1:65" s="276" customFormat="1" x14ac:dyDescent="0.25">
      <c r="B91" s="277"/>
      <c r="D91" s="263" t="s">
        <v>513</v>
      </c>
      <c r="E91" s="278" t="s">
        <v>453</v>
      </c>
      <c r="F91" s="404" t="s">
        <v>1339</v>
      </c>
      <c r="H91" s="280">
        <v>516</v>
      </c>
      <c r="L91" s="277"/>
      <c r="M91" s="281"/>
      <c r="N91" s="282"/>
      <c r="O91" s="282"/>
      <c r="P91" s="282"/>
      <c r="Q91" s="282"/>
      <c r="R91" s="282"/>
      <c r="S91" s="282"/>
      <c r="T91" s="283"/>
      <c r="AT91" s="278" t="s">
        <v>513</v>
      </c>
      <c r="AU91" s="278" t="s">
        <v>448</v>
      </c>
      <c r="AV91" s="276" t="s">
        <v>448</v>
      </c>
      <c r="AW91" s="276" t="s">
        <v>514</v>
      </c>
      <c r="AX91" s="276" t="s">
        <v>132</v>
      </c>
      <c r="AY91" s="278" t="s">
        <v>506</v>
      </c>
    </row>
    <row r="92" spans="1:65" s="181" customFormat="1" ht="14.4" customHeight="1" x14ac:dyDescent="0.25">
      <c r="A92" s="846"/>
      <c r="B92" s="250"/>
      <c r="C92" s="373" t="s">
        <v>1342</v>
      </c>
      <c r="D92" s="373"/>
      <c r="E92" s="374"/>
      <c r="F92" s="375" t="s">
        <v>1343</v>
      </c>
      <c r="G92" s="376" t="s">
        <v>1344</v>
      </c>
      <c r="H92" s="377">
        <v>105</v>
      </c>
      <c r="I92" s="378"/>
      <c r="J92" s="378">
        <f>ROUND(I92*H92,2)</f>
        <v>0</v>
      </c>
      <c r="K92" s="375"/>
      <c r="L92" s="179"/>
      <c r="M92" s="257"/>
      <c r="N92" s="258"/>
      <c r="O92" s="259"/>
      <c r="P92" s="259"/>
      <c r="Q92" s="259"/>
      <c r="R92" s="259"/>
      <c r="S92" s="259"/>
      <c r="T92" s="260"/>
      <c r="U92" s="846"/>
      <c r="V92" s="846"/>
      <c r="W92" s="846"/>
      <c r="X92" s="846"/>
      <c r="Y92" s="846"/>
      <c r="Z92" s="846"/>
      <c r="AA92" s="846"/>
      <c r="AB92" s="846"/>
      <c r="AC92" s="846"/>
      <c r="AD92" s="846"/>
      <c r="AE92" s="846"/>
      <c r="AR92" s="383"/>
      <c r="AT92" s="383"/>
      <c r="AU92" s="383"/>
      <c r="AY92" s="171"/>
      <c r="BE92" s="262"/>
      <c r="BF92" s="262"/>
      <c r="BG92" s="262"/>
      <c r="BH92" s="262"/>
      <c r="BI92" s="262"/>
      <c r="BJ92" s="171"/>
      <c r="BK92" s="262">
        <f>+J92</f>
        <v>0</v>
      </c>
      <c r="BL92" s="171"/>
      <c r="BM92" s="383"/>
    </row>
    <row r="93" spans="1:65" s="181" customFormat="1" ht="14.4" customHeight="1" x14ac:dyDescent="0.25">
      <c r="A93" s="178"/>
      <c r="B93" s="250"/>
      <c r="C93" s="251" t="s">
        <v>448</v>
      </c>
      <c r="D93" s="251" t="s">
        <v>508</v>
      </c>
      <c r="E93" s="252" t="s">
        <v>659</v>
      </c>
      <c r="F93" s="253" t="s">
        <v>660</v>
      </c>
      <c r="G93" s="254" t="s">
        <v>509</v>
      </c>
      <c r="H93" s="255">
        <v>1290</v>
      </c>
      <c r="I93" s="256"/>
      <c r="J93" s="256">
        <f>ROUND(I93*H93,2)</f>
        <v>0</v>
      </c>
      <c r="K93" s="253" t="s">
        <v>510</v>
      </c>
      <c r="L93" s="179"/>
      <c r="M93" s="257" t="s">
        <v>453</v>
      </c>
      <c r="N93" s="258" t="s">
        <v>471</v>
      </c>
      <c r="O93" s="259">
        <v>0.23599999999999999</v>
      </c>
      <c r="P93" s="259">
        <f>O93*H93</f>
        <v>304.44</v>
      </c>
      <c r="Q93" s="259">
        <v>8.4000000000000003E-4</v>
      </c>
      <c r="R93" s="259">
        <f>Q93*H93</f>
        <v>1.0836000000000001</v>
      </c>
      <c r="S93" s="259">
        <v>0</v>
      </c>
      <c r="T93" s="260">
        <f>S93*H93</f>
        <v>0</v>
      </c>
      <c r="U93" s="178"/>
      <c r="V93" s="178"/>
      <c r="W93" s="178"/>
      <c r="X93" s="178"/>
      <c r="Y93" s="178"/>
      <c r="Z93" s="178"/>
      <c r="AA93" s="178"/>
      <c r="AB93" s="178"/>
      <c r="AC93" s="178"/>
      <c r="AD93" s="178"/>
      <c r="AE93" s="178"/>
      <c r="AR93" s="261" t="s">
        <v>511</v>
      </c>
      <c r="AT93" s="261" t="s">
        <v>508</v>
      </c>
      <c r="AU93" s="261" t="s">
        <v>448</v>
      </c>
      <c r="AY93" s="171" t="s">
        <v>506</v>
      </c>
      <c r="BE93" s="262">
        <f>IF(N93="základní",J93,0)</f>
        <v>0</v>
      </c>
      <c r="BF93" s="262">
        <f>IF(N93="snížená",J93,0)</f>
        <v>0</v>
      </c>
      <c r="BG93" s="262">
        <f>IF(N93="zákl. přenesená",J93,0)</f>
        <v>0</v>
      </c>
      <c r="BH93" s="262">
        <f>IF(N93="sníž. přenesená",J93,0)</f>
        <v>0</v>
      </c>
      <c r="BI93" s="262">
        <f>IF(N93="nulová",J93,0)</f>
        <v>0</v>
      </c>
      <c r="BJ93" s="171" t="s">
        <v>132</v>
      </c>
      <c r="BK93" s="262">
        <f>ROUND(I93*H93,2)</f>
        <v>0</v>
      </c>
      <c r="BL93" s="171" t="s">
        <v>511</v>
      </c>
      <c r="BM93" s="261" t="s">
        <v>661</v>
      </c>
    </row>
    <row r="94" spans="1:65" s="181" customFormat="1" ht="115.2" x14ac:dyDescent="0.25">
      <c r="A94" s="178"/>
      <c r="B94" s="179"/>
      <c r="C94" s="178"/>
      <c r="D94" s="263" t="s">
        <v>512</v>
      </c>
      <c r="E94" s="178"/>
      <c r="F94" s="264" t="s">
        <v>662</v>
      </c>
      <c r="G94" s="178"/>
      <c r="H94" s="178"/>
      <c r="I94" s="178"/>
      <c r="J94" s="178"/>
      <c r="K94" s="178"/>
      <c r="L94" s="179"/>
      <c r="M94" s="265"/>
      <c r="N94" s="266"/>
      <c r="O94" s="267"/>
      <c r="P94" s="267"/>
      <c r="Q94" s="267"/>
      <c r="R94" s="267"/>
      <c r="S94" s="267"/>
      <c r="T94" s="268"/>
      <c r="U94" s="178"/>
      <c r="V94" s="178"/>
      <c r="W94" s="178"/>
      <c r="X94" s="178"/>
      <c r="Y94" s="178"/>
      <c r="Z94" s="178"/>
      <c r="AA94" s="178"/>
      <c r="AB94" s="178"/>
      <c r="AC94" s="178"/>
      <c r="AD94" s="178"/>
      <c r="AE94" s="178"/>
      <c r="AT94" s="171" t="s">
        <v>512</v>
      </c>
      <c r="AU94" s="171" t="s">
        <v>448</v>
      </c>
    </row>
    <row r="95" spans="1:65" s="276" customFormat="1" x14ac:dyDescent="0.25">
      <c r="B95" s="277"/>
      <c r="D95" s="263" t="s">
        <v>513</v>
      </c>
      <c r="E95" s="278" t="s">
        <v>453</v>
      </c>
      <c r="F95" s="404" t="s">
        <v>1338</v>
      </c>
      <c r="H95" s="280">
        <v>1290</v>
      </c>
      <c r="L95" s="277"/>
      <c r="M95" s="281"/>
      <c r="N95" s="282"/>
      <c r="O95" s="282"/>
      <c r="P95" s="282"/>
      <c r="Q95" s="282"/>
      <c r="R95" s="282"/>
      <c r="S95" s="282"/>
      <c r="T95" s="283"/>
      <c r="AT95" s="278" t="s">
        <v>513</v>
      </c>
      <c r="AU95" s="278" t="s">
        <v>448</v>
      </c>
      <c r="AV95" s="276" t="s">
        <v>448</v>
      </c>
      <c r="AW95" s="276" t="s">
        <v>514</v>
      </c>
      <c r="AX95" s="276" t="s">
        <v>132</v>
      </c>
      <c r="AY95" s="278" t="s">
        <v>506</v>
      </c>
    </row>
    <row r="96" spans="1:65" s="181" customFormat="1" ht="24.15" customHeight="1" x14ac:dyDescent="0.25">
      <c r="A96" s="178"/>
      <c r="B96" s="250"/>
      <c r="C96" s="251" t="s">
        <v>133</v>
      </c>
      <c r="D96" s="251" t="s">
        <v>508</v>
      </c>
      <c r="E96" s="252" t="s">
        <v>663</v>
      </c>
      <c r="F96" s="253" t="s">
        <v>664</v>
      </c>
      <c r="G96" s="254" t="s">
        <v>509</v>
      </c>
      <c r="H96" s="255">
        <v>1290</v>
      </c>
      <c r="I96" s="256"/>
      <c r="J96" s="256">
        <f>ROUND(I96*H96,2)</f>
        <v>0</v>
      </c>
      <c r="K96" s="253" t="s">
        <v>510</v>
      </c>
      <c r="L96" s="179"/>
      <c r="M96" s="257" t="s">
        <v>453</v>
      </c>
      <c r="N96" s="258" t="s">
        <v>471</v>
      </c>
      <c r="O96" s="259">
        <v>0.216</v>
      </c>
      <c r="P96" s="259">
        <f>O96*H96</f>
        <v>278.64</v>
      </c>
      <c r="Q96" s="259">
        <v>0</v>
      </c>
      <c r="R96" s="259">
        <f>Q96*H96</f>
        <v>0</v>
      </c>
      <c r="S96" s="259">
        <v>0</v>
      </c>
      <c r="T96" s="260">
        <f>S96*H96</f>
        <v>0</v>
      </c>
      <c r="U96" s="178"/>
      <c r="V96" s="178"/>
      <c r="W96" s="178"/>
      <c r="X96" s="178"/>
      <c r="Y96" s="178"/>
      <c r="Z96" s="178"/>
      <c r="AA96" s="178"/>
      <c r="AB96" s="178"/>
      <c r="AC96" s="178"/>
      <c r="AD96" s="178"/>
      <c r="AE96" s="178"/>
      <c r="AR96" s="261" t="s">
        <v>511</v>
      </c>
      <c r="AT96" s="261" t="s">
        <v>508</v>
      </c>
      <c r="AU96" s="261" t="s">
        <v>448</v>
      </c>
      <c r="AY96" s="171" t="s">
        <v>506</v>
      </c>
      <c r="BE96" s="262">
        <f>IF(N96="základní",J96,0)</f>
        <v>0</v>
      </c>
      <c r="BF96" s="262">
        <f>IF(N96="snížená",J96,0)</f>
        <v>0</v>
      </c>
      <c r="BG96" s="262">
        <f>IF(N96="zákl. přenesená",J96,0)</f>
        <v>0</v>
      </c>
      <c r="BH96" s="262">
        <f>IF(N96="sníž. přenesená",J96,0)</f>
        <v>0</v>
      </c>
      <c r="BI96" s="262">
        <f>IF(N96="nulová",J96,0)</f>
        <v>0</v>
      </c>
      <c r="BJ96" s="171" t="s">
        <v>132</v>
      </c>
      <c r="BK96" s="262">
        <f>ROUND(I96*H96,2)</f>
        <v>0</v>
      </c>
      <c r="BL96" s="171" t="s">
        <v>511</v>
      </c>
      <c r="BM96" s="261" t="s">
        <v>665</v>
      </c>
    </row>
    <row r="97" spans="1:65" s="181" customFormat="1" ht="37.950000000000003" customHeight="1" x14ac:dyDescent="0.25">
      <c r="A97" s="178"/>
      <c r="B97" s="250"/>
      <c r="C97" s="251" t="s">
        <v>511</v>
      </c>
      <c r="D97" s="251" t="s">
        <v>508</v>
      </c>
      <c r="E97" s="252" t="s">
        <v>521</v>
      </c>
      <c r="F97" s="253" t="s">
        <v>522</v>
      </c>
      <c r="G97" s="254" t="s">
        <v>515</v>
      </c>
      <c r="H97" s="255">
        <v>100</v>
      </c>
      <c r="I97" s="256"/>
      <c r="J97" s="256">
        <f>ROUND(I97*H97,2)</f>
        <v>0</v>
      </c>
      <c r="K97" s="253" t="s">
        <v>510</v>
      </c>
      <c r="L97" s="179"/>
      <c r="M97" s="257" t="s">
        <v>453</v>
      </c>
      <c r="N97" s="258" t="s">
        <v>471</v>
      </c>
      <c r="O97" s="259">
        <v>5.3999999999999999E-2</v>
      </c>
      <c r="P97" s="259">
        <f>O97*H97</f>
        <v>5.4</v>
      </c>
      <c r="Q97" s="259">
        <v>0</v>
      </c>
      <c r="R97" s="259">
        <f>Q97*H97</f>
        <v>0</v>
      </c>
      <c r="S97" s="259">
        <v>0</v>
      </c>
      <c r="T97" s="260">
        <f>S97*H97</f>
        <v>0</v>
      </c>
      <c r="U97" s="178"/>
      <c r="V97" s="178"/>
      <c r="W97" s="178"/>
      <c r="X97" s="178"/>
      <c r="Y97" s="178"/>
      <c r="Z97" s="178"/>
      <c r="AA97" s="178"/>
      <c r="AB97" s="178"/>
      <c r="AC97" s="178"/>
      <c r="AD97" s="178"/>
      <c r="AE97" s="178"/>
      <c r="AR97" s="261" t="s">
        <v>511</v>
      </c>
      <c r="AT97" s="261" t="s">
        <v>508</v>
      </c>
      <c r="AU97" s="261" t="s">
        <v>448</v>
      </c>
      <c r="AY97" s="171" t="s">
        <v>506</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511</v>
      </c>
      <c r="BM97" s="261" t="s">
        <v>666</v>
      </c>
    </row>
    <row r="98" spans="1:65" s="181" customFormat="1" ht="57.6" x14ac:dyDescent="0.25">
      <c r="A98" s="178"/>
      <c r="B98" s="179"/>
      <c r="C98" s="178"/>
      <c r="D98" s="263" t="s">
        <v>512</v>
      </c>
      <c r="E98" s="178"/>
      <c r="F98" s="264" t="s">
        <v>523</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512</v>
      </c>
      <c r="AU98" s="171" t="s">
        <v>448</v>
      </c>
    </row>
    <row r="99" spans="1:65" s="181" customFormat="1" ht="24.15" customHeight="1" x14ac:dyDescent="0.25">
      <c r="A99" s="178"/>
      <c r="B99" s="250"/>
      <c r="C99" s="251" t="s">
        <v>516</v>
      </c>
      <c r="D99" s="251" t="s">
        <v>508</v>
      </c>
      <c r="E99" s="252" t="s">
        <v>525</v>
      </c>
      <c r="F99" s="253" t="s">
        <v>526</v>
      </c>
      <c r="G99" s="254" t="s">
        <v>515</v>
      </c>
      <c r="H99" s="255">
        <v>160</v>
      </c>
      <c r="I99" s="256"/>
      <c r="J99" s="256">
        <f>ROUND(I99*H99,2)</f>
        <v>0</v>
      </c>
      <c r="K99" s="253" t="s">
        <v>510</v>
      </c>
      <c r="L99" s="179"/>
      <c r="M99" s="257" t="s">
        <v>453</v>
      </c>
      <c r="N99" s="258" t="s">
        <v>471</v>
      </c>
      <c r="O99" s="259">
        <v>7.1999999999999995E-2</v>
      </c>
      <c r="P99" s="259">
        <f>O99*H99</f>
        <v>11.52</v>
      </c>
      <c r="Q99" s="259">
        <v>0</v>
      </c>
      <c r="R99" s="259">
        <f>Q99*H99</f>
        <v>0</v>
      </c>
      <c r="S99" s="259">
        <v>0</v>
      </c>
      <c r="T99" s="260">
        <f>S99*H99</f>
        <v>0</v>
      </c>
      <c r="U99" s="178"/>
      <c r="V99" s="178"/>
      <c r="W99" s="178"/>
      <c r="X99" s="178"/>
      <c r="Y99" s="178"/>
      <c r="Z99" s="178"/>
      <c r="AA99" s="178"/>
      <c r="AB99" s="178"/>
      <c r="AC99" s="178"/>
      <c r="AD99" s="178"/>
      <c r="AE99" s="178"/>
      <c r="AR99" s="261" t="s">
        <v>511</v>
      </c>
      <c r="AT99" s="261" t="s">
        <v>508</v>
      </c>
      <c r="AU99" s="261" t="s">
        <v>448</v>
      </c>
      <c r="AY99" s="171" t="s">
        <v>506</v>
      </c>
      <c r="BE99" s="262">
        <f>IF(N99="základní",J99,0)</f>
        <v>0</v>
      </c>
      <c r="BF99" s="262">
        <f>IF(N99="snížená",J99,0)</f>
        <v>0</v>
      </c>
      <c r="BG99" s="262">
        <f>IF(N99="zákl. přenesená",J99,0)</f>
        <v>0</v>
      </c>
      <c r="BH99" s="262">
        <f>IF(N99="sníž. přenesená",J99,0)</f>
        <v>0</v>
      </c>
      <c r="BI99" s="262">
        <f>IF(N99="nulová",J99,0)</f>
        <v>0</v>
      </c>
      <c r="BJ99" s="171" t="s">
        <v>132</v>
      </c>
      <c r="BK99" s="262">
        <f>ROUND(I99*H99,2)</f>
        <v>0</v>
      </c>
      <c r="BL99" s="171" t="s">
        <v>511</v>
      </c>
      <c r="BM99" s="261" t="s">
        <v>667</v>
      </c>
    </row>
    <row r="100" spans="1:65" s="181" customFormat="1" ht="86.4" x14ac:dyDescent="0.25">
      <c r="A100" s="178"/>
      <c r="B100" s="179"/>
      <c r="C100" s="178"/>
      <c r="D100" s="263" t="s">
        <v>512</v>
      </c>
      <c r="E100" s="178"/>
      <c r="F100" s="264" t="s">
        <v>527</v>
      </c>
      <c r="G100" s="178"/>
      <c r="H100" s="178"/>
      <c r="I100" s="178"/>
      <c r="J100" s="178"/>
      <c r="K100" s="178"/>
      <c r="L100" s="179"/>
      <c r="M100" s="265"/>
      <c r="N100" s="266"/>
      <c r="O100" s="267"/>
      <c r="P100" s="267"/>
      <c r="Q100" s="267"/>
      <c r="R100" s="267"/>
      <c r="S100" s="267"/>
      <c r="T100" s="268"/>
      <c r="U100" s="178"/>
      <c r="V100" s="178"/>
      <c r="W100" s="178"/>
      <c r="X100" s="178"/>
      <c r="Y100" s="178"/>
      <c r="Z100" s="178"/>
      <c r="AA100" s="178"/>
      <c r="AB100" s="178"/>
      <c r="AC100" s="178"/>
      <c r="AD100" s="178"/>
      <c r="AE100" s="178"/>
      <c r="AT100" s="171" t="s">
        <v>512</v>
      </c>
      <c r="AU100" s="171" t="s">
        <v>448</v>
      </c>
    </row>
    <row r="101" spans="1:65" s="181" customFormat="1" ht="24.15" customHeight="1" x14ac:dyDescent="0.25">
      <c r="A101" s="178"/>
      <c r="B101" s="250"/>
      <c r="C101" s="251" t="s">
        <v>518</v>
      </c>
      <c r="D101" s="251" t="s">
        <v>508</v>
      </c>
      <c r="E101" s="252" t="s">
        <v>529</v>
      </c>
      <c r="F101" s="253" t="s">
        <v>530</v>
      </c>
      <c r="G101" s="254" t="s">
        <v>515</v>
      </c>
      <c r="H101" s="255">
        <v>160</v>
      </c>
      <c r="I101" s="256"/>
      <c r="J101" s="256">
        <f>ROUND(I101*H101,2)</f>
        <v>0</v>
      </c>
      <c r="K101" s="253" t="s">
        <v>510</v>
      </c>
      <c r="L101" s="179"/>
      <c r="M101" s="257" t="s">
        <v>453</v>
      </c>
      <c r="N101" s="258" t="s">
        <v>471</v>
      </c>
      <c r="O101" s="259">
        <v>8.9999999999999993E-3</v>
      </c>
      <c r="P101" s="259">
        <f>O101*H101</f>
        <v>1.44</v>
      </c>
      <c r="Q101" s="259">
        <v>0</v>
      </c>
      <c r="R101" s="259">
        <f>Q101*H101</f>
        <v>0</v>
      </c>
      <c r="S101" s="259">
        <v>0</v>
      </c>
      <c r="T101" s="260">
        <f>S101*H101</f>
        <v>0</v>
      </c>
      <c r="U101" s="178"/>
      <c r="V101" s="178"/>
      <c r="W101" s="178"/>
      <c r="X101" s="178"/>
      <c r="Y101" s="178"/>
      <c r="Z101" s="178"/>
      <c r="AA101" s="178"/>
      <c r="AB101" s="178"/>
      <c r="AC101" s="178"/>
      <c r="AD101" s="178"/>
      <c r="AE101" s="178"/>
      <c r="AR101" s="261" t="s">
        <v>511</v>
      </c>
      <c r="AT101" s="261" t="s">
        <v>508</v>
      </c>
      <c r="AU101" s="261" t="s">
        <v>448</v>
      </c>
      <c r="AY101" s="171" t="s">
        <v>506</v>
      </c>
      <c r="BE101" s="262">
        <f>IF(N101="základní",J101,0)</f>
        <v>0</v>
      </c>
      <c r="BF101" s="262">
        <f>IF(N101="snížená",J101,0)</f>
        <v>0</v>
      </c>
      <c r="BG101" s="262">
        <f>IF(N101="zákl. přenesená",J101,0)</f>
        <v>0</v>
      </c>
      <c r="BH101" s="262">
        <f>IF(N101="sníž. přenesená",J101,0)</f>
        <v>0</v>
      </c>
      <c r="BI101" s="262">
        <f>IF(N101="nulová",J101,0)</f>
        <v>0</v>
      </c>
      <c r="BJ101" s="171" t="s">
        <v>132</v>
      </c>
      <c r="BK101" s="262">
        <f>ROUND(I101*H101,2)</f>
        <v>0</v>
      </c>
      <c r="BL101" s="171" t="s">
        <v>511</v>
      </c>
      <c r="BM101" s="261" t="s">
        <v>668</v>
      </c>
    </row>
    <row r="102" spans="1:65" s="181" customFormat="1" ht="96" x14ac:dyDescent="0.25">
      <c r="A102" s="178"/>
      <c r="B102" s="179"/>
      <c r="C102" s="178"/>
      <c r="D102" s="263" t="s">
        <v>512</v>
      </c>
      <c r="E102" s="178"/>
      <c r="F102" s="264" t="s">
        <v>531</v>
      </c>
      <c r="G102" s="178"/>
      <c r="H102" s="178"/>
      <c r="I102" s="178"/>
      <c r="J102" s="178"/>
      <c r="K102" s="178"/>
      <c r="L102" s="179"/>
      <c r="M102" s="265"/>
      <c r="N102" s="266"/>
      <c r="O102" s="267"/>
      <c r="P102" s="267"/>
      <c r="Q102" s="267"/>
      <c r="R102" s="267"/>
      <c r="S102" s="267"/>
      <c r="T102" s="268"/>
      <c r="U102" s="178"/>
      <c r="V102" s="178"/>
      <c r="W102" s="178"/>
      <c r="X102" s="178"/>
      <c r="Y102" s="178"/>
      <c r="Z102" s="178"/>
      <c r="AA102" s="178"/>
      <c r="AB102" s="178"/>
      <c r="AC102" s="178"/>
      <c r="AD102" s="178"/>
      <c r="AE102" s="178"/>
      <c r="AT102" s="171" t="s">
        <v>512</v>
      </c>
      <c r="AU102" s="171" t="s">
        <v>448</v>
      </c>
    </row>
    <row r="103" spans="1:65" s="276" customFormat="1" x14ac:dyDescent="0.25">
      <c r="B103" s="277"/>
      <c r="D103" s="263" t="s">
        <v>513</v>
      </c>
      <c r="E103" s="278" t="s">
        <v>453</v>
      </c>
      <c r="F103" s="404" t="s">
        <v>1337</v>
      </c>
      <c r="H103" s="280">
        <v>162.4</v>
      </c>
      <c r="L103" s="277"/>
      <c r="M103" s="281"/>
      <c r="N103" s="282"/>
      <c r="O103" s="282"/>
      <c r="P103" s="282"/>
      <c r="Q103" s="282"/>
      <c r="R103" s="282"/>
      <c r="S103" s="282"/>
      <c r="T103" s="283"/>
      <c r="AT103" s="278" t="s">
        <v>513</v>
      </c>
      <c r="AU103" s="278" t="s">
        <v>448</v>
      </c>
      <c r="AV103" s="276" t="s">
        <v>448</v>
      </c>
      <c r="AW103" s="276" t="s">
        <v>514</v>
      </c>
      <c r="AX103" s="276" t="s">
        <v>132</v>
      </c>
      <c r="AY103" s="278" t="s">
        <v>506</v>
      </c>
    </row>
    <row r="104" spans="1:65" s="181" customFormat="1" ht="24.15" customHeight="1" x14ac:dyDescent="0.25">
      <c r="A104" s="178"/>
      <c r="B104" s="250"/>
      <c r="C104" s="251" t="s">
        <v>519</v>
      </c>
      <c r="D104" s="251" t="s">
        <v>508</v>
      </c>
      <c r="E104" s="252" t="s">
        <v>533</v>
      </c>
      <c r="F104" s="253" t="s">
        <v>534</v>
      </c>
      <c r="G104" s="254" t="s">
        <v>515</v>
      </c>
      <c r="H104" s="255">
        <v>162.4</v>
      </c>
      <c r="I104" s="256"/>
      <c r="J104" s="256">
        <f>ROUND(I104*H104,2)</f>
        <v>0</v>
      </c>
      <c r="K104" s="253" t="s">
        <v>510</v>
      </c>
      <c r="L104" s="179"/>
      <c r="M104" s="257" t="s">
        <v>453</v>
      </c>
      <c r="N104" s="258" t="s">
        <v>471</v>
      </c>
      <c r="O104" s="259">
        <v>0.32800000000000001</v>
      </c>
      <c r="P104" s="259">
        <f>O104*H104</f>
        <v>53.267200000000003</v>
      </c>
      <c r="Q104" s="259">
        <v>0</v>
      </c>
      <c r="R104" s="259">
        <f>Q104*H104</f>
        <v>0</v>
      </c>
      <c r="S104" s="259">
        <v>0</v>
      </c>
      <c r="T104" s="260">
        <f>S104*H104</f>
        <v>0</v>
      </c>
      <c r="U104" s="178"/>
      <c r="V104" s="178"/>
      <c r="W104" s="178"/>
      <c r="X104" s="178"/>
      <c r="Y104" s="178"/>
      <c r="Z104" s="178"/>
      <c r="AA104" s="178"/>
      <c r="AB104" s="178"/>
      <c r="AC104" s="178"/>
      <c r="AD104" s="178"/>
      <c r="AE104" s="178"/>
      <c r="AR104" s="261" t="s">
        <v>511</v>
      </c>
      <c r="AT104" s="261" t="s">
        <v>508</v>
      </c>
      <c r="AU104" s="261" t="s">
        <v>448</v>
      </c>
      <c r="AY104" s="171" t="s">
        <v>506</v>
      </c>
      <c r="BE104" s="262">
        <f>IF(N104="základní",J104,0)</f>
        <v>0</v>
      </c>
      <c r="BF104" s="262">
        <f>IF(N104="snížená",J104,0)</f>
        <v>0</v>
      </c>
      <c r="BG104" s="262">
        <f>IF(N104="zákl. přenesená",J104,0)</f>
        <v>0</v>
      </c>
      <c r="BH104" s="262">
        <f>IF(N104="sníž. přenesená",J104,0)</f>
        <v>0</v>
      </c>
      <c r="BI104" s="262">
        <f>IF(N104="nulová",J104,0)</f>
        <v>0</v>
      </c>
      <c r="BJ104" s="171" t="s">
        <v>132</v>
      </c>
      <c r="BK104" s="262">
        <f>ROUND(I104*H104,2)</f>
        <v>0</v>
      </c>
      <c r="BL104" s="171" t="s">
        <v>511</v>
      </c>
      <c r="BM104" s="261" t="s">
        <v>669</v>
      </c>
    </row>
    <row r="105" spans="1:65" s="181" customFormat="1" ht="134.4" x14ac:dyDescent="0.25">
      <c r="A105" s="178"/>
      <c r="B105" s="179"/>
      <c r="C105" s="178"/>
      <c r="D105" s="263" t="s">
        <v>512</v>
      </c>
      <c r="E105" s="178"/>
      <c r="F105" s="264" t="s">
        <v>535</v>
      </c>
      <c r="G105" s="178"/>
      <c r="H105" s="178"/>
      <c r="I105" s="178"/>
      <c r="J105" s="178"/>
      <c r="K105" s="178"/>
      <c r="L105" s="179"/>
      <c r="M105" s="265"/>
      <c r="N105" s="266"/>
      <c r="O105" s="267"/>
      <c r="P105" s="267"/>
      <c r="Q105" s="267"/>
      <c r="R105" s="267"/>
      <c r="S105" s="267"/>
      <c r="T105" s="268"/>
      <c r="U105" s="178"/>
      <c r="V105" s="178"/>
      <c r="W105" s="178"/>
      <c r="X105" s="178"/>
      <c r="Y105" s="178"/>
      <c r="Z105" s="178"/>
      <c r="AA105" s="178"/>
      <c r="AB105" s="178"/>
      <c r="AC105" s="178"/>
      <c r="AD105" s="178"/>
      <c r="AE105" s="178"/>
      <c r="AT105" s="171" t="s">
        <v>512</v>
      </c>
      <c r="AU105" s="171" t="s">
        <v>448</v>
      </c>
    </row>
    <row r="106" spans="1:65" s="276" customFormat="1" x14ac:dyDescent="0.25">
      <c r="B106" s="277"/>
      <c r="D106" s="263" t="s">
        <v>513</v>
      </c>
      <c r="E106" s="278" t="s">
        <v>453</v>
      </c>
      <c r="F106" s="404" t="s">
        <v>1336</v>
      </c>
      <c r="H106" s="280">
        <v>343.6</v>
      </c>
      <c r="L106" s="277"/>
      <c r="M106" s="281"/>
      <c r="N106" s="282"/>
      <c r="O106" s="282"/>
      <c r="P106" s="282"/>
      <c r="Q106" s="282"/>
      <c r="R106" s="282"/>
      <c r="S106" s="282"/>
      <c r="T106" s="283"/>
      <c r="AT106" s="278" t="s">
        <v>513</v>
      </c>
      <c r="AU106" s="278" t="s">
        <v>448</v>
      </c>
      <c r="AV106" s="276" t="s">
        <v>448</v>
      </c>
      <c r="AW106" s="276" t="s">
        <v>514</v>
      </c>
      <c r="AX106" s="276" t="s">
        <v>132</v>
      </c>
      <c r="AY106" s="278" t="s">
        <v>506</v>
      </c>
    </row>
    <row r="107" spans="1:65" s="181" customFormat="1" ht="37.950000000000003" customHeight="1" x14ac:dyDescent="0.25">
      <c r="A107" s="178"/>
      <c r="B107" s="250"/>
      <c r="C107" s="251" t="s">
        <v>520</v>
      </c>
      <c r="D107" s="251" t="s">
        <v>508</v>
      </c>
      <c r="E107" s="252" t="s">
        <v>670</v>
      </c>
      <c r="F107" s="253" t="s">
        <v>671</v>
      </c>
      <c r="G107" s="254" t="s">
        <v>515</v>
      </c>
      <c r="H107" s="255">
        <v>346</v>
      </c>
      <c r="I107" s="256"/>
      <c r="J107" s="256">
        <f>ROUND(I107*H107,2)</f>
        <v>0</v>
      </c>
      <c r="K107" s="253" t="s">
        <v>510</v>
      </c>
      <c r="L107" s="179"/>
      <c r="M107" s="257" t="s">
        <v>453</v>
      </c>
      <c r="N107" s="258" t="s">
        <v>471</v>
      </c>
      <c r="O107" s="259">
        <v>0.435</v>
      </c>
      <c r="P107" s="259">
        <f>O107*H107</f>
        <v>150.51</v>
      </c>
      <c r="Q107" s="259">
        <v>0</v>
      </c>
      <c r="R107" s="259">
        <f>Q107*H107</f>
        <v>0</v>
      </c>
      <c r="S107" s="259">
        <v>0</v>
      </c>
      <c r="T107" s="260">
        <f>S107*H107</f>
        <v>0</v>
      </c>
      <c r="U107" s="178"/>
      <c r="V107" s="178"/>
      <c r="W107" s="178"/>
      <c r="X107" s="178"/>
      <c r="Y107" s="178"/>
      <c r="Z107" s="178"/>
      <c r="AA107" s="178"/>
      <c r="AB107" s="178"/>
      <c r="AC107" s="178"/>
      <c r="AD107" s="178"/>
      <c r="AE107" s="178"/>
      <c r="AR107" s="261" t="s">
        <v>511</v>
      </c>
      <c r="AT107" s="261" t="s">
        <v>508</v>
      </c>
      <c r="AU107" s="261" t="s">
        <v>448</v>
      </c>
      <c r="AY107" s="171" t="s">
        <v>506</v>
      </c>
      <c r="BE107" s="262">
        <f>IF(N107="základní",J107,0)</f>
        <v>0</v>
      </c>
      <c r="BF107" s="262">
        <f>IF(N107="snížená",J107,0)</f>
        <v>0</v>
      </c>
      <c r="BG107" s="262">
        <f>IF(N107="zákl. přenesená",J107,0)</f>
        <v>0</v>
      </c>
      <c r="BH107" s="262">
        <f>IF(N107="sníž. přenesená",J107,0)</f>
        <v>0</v>
      </c>
      <c r="BI107" s="262">
        <f>IF(N107="nulová",J107,0)</f>
        <v>0</v>
      </c>
      <c r="BJ107" s="171" t="s">
        <v>132</v>
      </c>
      <c r="BK107" s="262">
        <f>ROUND(I107*H107,2)</f>
        <v>0</v>
      </c>
      <c r="BL107" s="171" t="s">
        <v>511</v>
      </c>
      <c r="BM107" s="261" t="s">
        <v>672</v>
      </c>
    </row>
    <row r="108" spans="1:65" s="181" customFormat="1" ht="86.4" x14ac:dyDescent="0.25">
      <c r="A108" s="178"/>
      <c r="B108" s="179"/>
      <c r="C108" s="178"/>
      <c r="D108" s="263" t="s">
        <v>512</v>
      </c>
      <c r="E108" s="178"/>
      <c r="F108" s="264" t="s">
        <v>673</v>
      </c>
      <c r="G108" s="178"/>
      <c r="H108" s="178"/>
      <c r="I108" s="178"/>
      <c r="J108" s="178"/>
      <c r="K108" s="178"/>
      <c r="L108" s="179"/>
      <c r="M108" s="265"/>
      <c r="N108" s="266"/>
      <c r="O108" s="267"/>
      <c r="P108" s="267"/>
      <c r="Q108" s="267"/>
      <c r="R108" s="267"/>
      <c r="S108" s="267"/>
      <c r="T108" s="268"/>
      <c r="U108" s="178"/>
      <c r="V108" s="178"/>
      <c r="W108" s="178"/>
      <c r="X108" s="178"/>
      <c r="Y108" s="178"/>
      <c r="Z108" s="178"/>
      <c r="AA108" s="178"/>
      <c r="AB108" s="178"/>
      <c r="AC108" s="178"/>
      <c r="AD108" s="178"/>
      <c r="AE108" s="178"/>
      <c r="AT108" s="171" t="s">
        <v>512</v>
      </c>
      <c r="AU108" s="171" t="s">
        <v>448</v>
      </c>
    </row>
    <row r="109" spans="1:65" s="276" customFormat="1" x14ac:dyDescent="0.25">
      <c r="B109" s="277"/>
      <c r="D109" s="263" t="s">
        <v>513</v>
      </c>
      <c r="E109" s="278" t="s">
        <v>453</v>
      </c>
      <c r="F109" s="404" t="s">
        <v>1340</v>
      </c>
      <c r="H109" s="280">
        <v>165.12</v>
      </c>
      <c r="L109" s="277"/>
      <c r="M109" s="281"/>
      <c r="N109" s="282"/>
      <c r="O109" s="282"/>
      <c r="P109" s="282"/>
      <c r="Q109" s="282"/>
      <c r="R109" s="282"/>
      <c r="S109" s="282"/>
      <c r="T109" s="283"/>
      <c r="AT109" s="278" t="s">
        <v>513</v>
      </c>
      <c r="AU109" s="278" t="s">
        <v>448</v>
      </c>
      <c r="AV109" s="276" t="s">
        <v>448</v>
      </c>
      <c r="AW109" s="276" t="s">
        <v>514</v>
      </c>
      <c r="AX109" s="276" t="s">
        <v>132</v>
      </c>
      <c r="AY109" s="278" t="s">
        <v>506</v>
      </c>
    </row>
    <row r="110" spans="1:65" s="181" customFormat="1" ht="14.4" customHeight="1" x14ac:dyDescent="0.25">
      <c r="A110" s="178"/>
      <c r="B110" s="250"/>
      <c r="C110" s="292" t="s">
        <v>524</v>
      </c>
      <c r="D110" s="292" t="s">
        <v>553</v>
      </c>
      <c r="E110" s="293" t="s">
        <v>674</v>
      </c>
      <c r="F110" s="294" t="s">
        <v>675</v>
      </c>
      <c r="G110" s="295" t="s">
        <v>561</v>
      </c>
      <c r="H110" s="296">
        <v>330.24</v>
      </c>
      <c r="I110" s="297"/>
      <c r="J110" s="297">
        <f>ROUND(I110*H110,2)</f>
        <v>0</v>
      </c>
      <c r="K110" s="294" t="s">
        <v>510</v>
      </c>
      <c r="L110" s="298"/>
      <c r="M110" s="299" t="s">
        <v>453</v>
      </c>
      <c r="N110" s="300" t="s">
        <v>471</v>
      </c>
      <c r="O110" s="259">
        <v>0</v>
      </c>
      <c r="P110" s="259">
        <f>O110*H110</f>
        <v>0</v>
      </c>
      <c r="Q110" s="259">
        <v>0</v>
      </c>
      <c r="R110" s="259">
        <f>Q110*H110</f>
        <v>0</v>
      </c>
      <c r="S110" s="259">
        <v>0</v>
      </c>
      <c r="T110" s="260">
        <f>S110*H110</f>
        <v>0</v>
      </c>
      <c r="U110" s="178"/>
      <c r="V110" s="178"/>
      <c r="W110" s="178"/>
      <c r="X110" s="178"/>
      <c r="Y110" s="178"/>
      <c r="Z110" s="178"/>
      <c r="AA110" s="178"/>
      <c r="AB110" s="178"/>
      <c r="AC110" s="178"/>
      <c r="AD110" s="178"/>
      <c r="AE110" s="178"/>
      <c r="AR110" s="261" t="s">
        <v>520</v>
      </c>
      <c r="AT110" s="261" t="s">
        <v>553</v>
      </c>
      <c r="AU110" s="261" t="s">
        <v>448</v>
      </c>
      <c r="AY110" s="171" t="s">
        <v>506</v>
      </c>
      <c r="BE110" s="262">
        <f>IF(N110="základní",J110,0)</f>
        <v>0</v>
      </c>
      <c r="BF110" s="262">
        <f>IF(N110="snížená",J110,0)</f>
        <v>0</v>
      </c>
      <c r="BG110" s="262">
        <f>IF(N110="zákl. přenesená",J110,0)</f>
        <v>0</v>
      </c>
      <c r="BH110" s="262">
        <f>IF(N110="sníž. přenesená",J110,0)</f>
        <v>0</v>
      </c>
      <c r="BI110" s="262">
        <f>IF(N110="nulová",J110,0)</f>
        <v>0</v>
      </c>
      <c r="BJ110" s="171" t="s">
        <v>132</v>
      </c>
      <c r="BK110" s="262">
        <f>ROUND(I110*H110,2)</f>
        <v>0</v>
      </c>
      <c r="BL110" s="171" t="s">
        <v>511</v>
      </c>
      <c r="BM110" s="261" t="s">
        <v>676</v>
      </c>
    </row>
    <row r="111" spans="1:65" s="276" customFormat="1" x14ac:dyDescent="0.25">
      <c r="B111" s="277"/>
      <c r="D111" s="263" t="s">
        <v>513</v>
      </c>
      <c r="F111" s="279" t="s">
        <v>1137</v>
      </c>
      <c r="H111" s="280">
        <v>330.24</v>
      </c>
      <c r="L111" s="277"/>
      <c r="M111" s="281"/>
      <c r="N111" s="282"/>
      <c r="O111" s="282"/>
      <c r="P111" s="282"/>
      <c r="Q111" s="282"/>
      <c r="R111" s="282"/>
      <c r="S111" s="282"/>
      <c r="T111" s="283"/>
      <c r="AT111" s="278" t="s">
        <v>513</v>
      </c>
      <c r="AU111" s="278" t="s">
        <v>448</v>
      </c>
      <c r="AV111" s="276" t="s">
        <v>448</v>
      </c>
      <c r="AW111" s="276" t="s">
        <v>451</v>
      </c>
      <c r="AX111" s="276" t="s">
        <v>132</v>
      </c>
      <c r="AY111" s="278" t="s">
        <v>506</v>
      </c>
    </row>
    <row r="112" spans="1:65" s="237" customFormat="1" ht="22.95" customHeight="1" x14ac:dyDescent="0.25">
      <c r="B112" s="238"/>
      <c r="D112" s="239" t="s">
        <v>49</v>
      </c>
      <c r="E112" s="248" t="s">
        <v>511</v>
      </c>
      <c r="F112" s="248" t="s">
        <v>638</v>
      </c>
      <c r="J112" s="249">
        <f>BK112</f>
        <v>0</v>
      </c>
      <c r="L112" s="238"/>
      <c r="M112" s="242"/>
      <c r="N112" s="243"/>
      <c r="O112" s="243"/>
      <c r="P112" s="244">
        <f>SUM(P113:P120)</f>
        <v>106.69816</v>
      </c>
      <c r="Q112" s="243"/>
      <c r="R112" s="244">
        <f>SUM(R113:R120)</f>
        <v>100.2802432</v>
      </c>
      <c r="S112" s="243"/>
      <c r="T112" s="245">
        <f>SUM(T113:T120)</f>
        <v>0</v>
      </c>
      <c r="AR112" s="239" t="s">
        <v>132</v>
      </c>
      <c r="AT112" s="246" t="s">
        <v>49</v>
      </c>
      <c r="AU112" s="246" t="s">
        <v>132</v>
      </c>
      <c r="AY112" s="239" t="s">
        <v>506</v>
      </c>
      <c r="BK112" s="247">
        <f>SUM(BK113:BK120)</f>
        <v>0</v>
      </c>
    </row>
    <row r="113" spans="1:65" s="181" customFormat="1" ht="14.4" customHeight="1" x14ac:dyDescent="0.25">
      <c r="A113" s="178"/>
      <c r="B113" s="250"/>
      <c r="C113" s="251" t="s">
        <v>528</v>
      </c>
      <c r="D113" s="251" t="s">
        <v>508</v>
      </c>
      <c r="E113" s="252" t="s">
        <v>677</v>
      </c>
      <c r="F113" s="253" t="s">
        <v>678</v>
      </c>
      <c r="G113" s="254" t="s">
        <v>515</v>
      </c>
      <c r="H113" s="255">
        <v>34</v>
      </c>
      <c r="I113" s="256"/>
      <c r="J113" s="256">
        <f>ROUND(I113*H113,2)</f>
        <v>0</v>
      </c>
      <c r="K113" s="253" t="s">
        <v>510</v>
      </c>
      <c r="L113" s="179"/>
      <c r="M113" s="257" t="s">
        <v>453</v>
      </c>
      <c r="N113" s="258" t="s">
        <v>471</v>
      </c>
      <c r="O113" s="259">
        <v>1.3169999999999999</v>
      </c>
      <c r="P113" s="259">
        <f>O113*H113</f>
        <v>44.777999999999999</v>
      </c>
      <c r="Q113" s="259">
        <v>0</v>
      </c>
      <c r="R113" s="259">
        <f>Q113*H113</f>
        <v>0</v>
      </c>
      <c r="S113" s="259">
        <v>0</v>
      </c>
      <c r="T113" s="260">
        <f>S113*H113</f>
        <v>0</v>
      </c>
      <c r="U113" s="178"/>
      <c r="V113" s="178"/>
      <c r="W113" s="178"/>
      <c r="X113" s="178"/>
      <c r="Y113" s="178"/>
      <c r="Z113" s="178"/>
      <c r="AA113" s="178"/>
      <c r="AB113" s="178"/>
      <c r="AC113" s="178"/>
      <c r="AD113" s="178"/>
      <c r="AE113" s="178"/>
      <c r="AR113" s="261" t="s">
        <v>511</v>
      </c>
      <c r="AT113" s="261" t="s">
        <v>508</v>
      </c>
      <c r="AU113" s="261" t="s">
        <v>448</v>
      </c>
      <c r="AY113" s="171" t="s">
        <v>506</v>
      </c>
      <c r="BE113" s="262">
        <f>IF(N113="základní",J113,0)</f>
        <v>0</v>
      </c>
      <c r="BF113" s="262">
        <f>IF(N113="snížená",J113,0)</f>
        <v>0</v>
      </c>
      <c r="BG113" s="262">
        <f>IF(N113="zákl. přenesená",J113,0)</f>
        <v>0</v>
      </c>
      <c r="BH113" s="262">
        <f>IF(N113="sníž. přenesená",J113,0)</f>
        <v>0</v>
      </c>
      <c r="BI113" s="262">
        <f>IF(N113="nulová",J113,0)</f>
        <v>0</v>
      </c>
      <c r="BJ113" s="171" t="s">
        <v>132</v>
      </c>
      <c r="BK113" s="262">
        <f>ROUND(I113*H113,2)</f>
        <v>0</v>
      </c>
      <c r="BL113" s="171" t="s">
        <v>511</v>
      </c>
      <c r="BM113" s="261" t="s">
        <v>679</v>
      </c>
    </row>
    <row r="114" spans="1:65" s="181" customFormat="1" ht="38.4" x14ac:dyDescent="0.25">
      <c r="A114" s="178"/>
      <c r="B114" s="179"/>
      <c r="C114" s="178"/>
      <c r="D114" s="263" t="s">
        <v>512</v>
      </c>
      <c r="E114" s="178"/>
      <c r="F114" s="264" t="s">
        <v>680</v>
      </c>
      <c r="G114" s="178"/>
      <c r="H114" s="178"/>
      <c r="I114" s="178"/>
      <c r="J114" s="178"/>
      <c r="K114" s="178"/>
      <c r="L114" s="179"/>
      <c r="M114" s="265"/>
      <c r="N114" s="266"/>
      <c r="O114" s="267"/>
      <c r="P114" s="267"/>
      <c r="Q114" s="267"/>
      <c r="R114" s="267"/>
      <c r="S114" s="267"/>
      <c r="T114" s="268"/>
      <c r="U114" s="178"/>
      <c r="V114" s="178"/>
      <c r="W114" s="178"/>
      <c r="X114" s="178"/>
      <c r="Y114" s="178"/>
      <c r="Z114" s="178"/>
      <c r="AA114" s="178"/>
      <c r="AB114" s="178"/>
      <c r="AC114" s="178"/>
      <c r="AD114" s="178"/>
      <c r="AE114" s="178"/>
      <c r="AT114" s="171" t="s">
        <v>512</v>
      </c>
      <c r="AU114" s="171" t="s">
        <v>448</v>
      </c>
    </row>
    <row r="115" spans="1:65" s="276" customFormat="1" x14ac:dyDescent="0.25">
      <c r="B115" s="277"/>
      <c r="D115" s="263" t="s">
        <v>513</v>
      </c>
      <c r="E115" s="278" t="s">
        <v>453</v>
      </c>
      <c r="F115" s="404" t="s">
        <v>1341</v>
      </c>
      <c r="H115" s="280">
        <v>41.28</v>
      </c>
      <c r="L115" s="277"/>
      <c r="M115" s="281"/>
      <c r="N115" s="282"/>
      <c r="O115" s="282"/>
      <c r="P115" s="282"/>
      <c r="Q115" s="282"/>
      <c r="R115" s="282"/>
      <c r="S115" s="282"/>
      <c r="T115" s="283"/>
      <c r="AT115" s="278" t="s">
        <v>513</v>
      </c>
      <c r="AU115" s="278" t="s">
        <v>448</v>
      </c>
      <c r="AV115" s="276" t="s">
        <v>448</v>
      </c>
      <c r="AW115" s="276" t="s">
        <v>514</v>
      </c>
      <c r="AX115" s="276" t="s">
        <v>132</v>
      </c>
      <c r="AY115" s="278" t="s">
        <v>506</v>
      </c>
    </row>
    <row r="116" spans="1:65" s="181" customFormat="1" ht="24.15" customHeight="1" x14ac:dyDescent="0.25">
      <c r="A116" s="178"/>
      <c r="B116" s="250"/>
      <c r="C116" s="251" t="s">
        <v>408</v>
      </c>
      <c r="D116" s="251" t="s">
        <v>508</v>
      </c>
      <c r="E116" s="252" t="s">
        <v>681</v>
      </c>
      <c r="F116" s="253" t="s">
        <v>682</v>
      </c>
      <c r="G116" s="254" t="s">
        <v>515</v>
      </c>
      <c r="H116" s="255">
        <v>41.28</v>
      </c>
      <c r="I116" s="256"/>
      <c r="J116" s="256">
        <f>ROUND(I116*H116,2)</f>
        <v>0</v>
      </c>
      <c r="K116" s="253" t="s">
        <v>510</v>
      </c>
      <c r="L116" s="179"/>
      <c r="M116" s="257" t="s">
        <v>453</v>
      </c>
      <c r="N116" s="258" t="s">
        <v>471</v>
      </c>
      <c r="O116" s="259">
        <v>1.4650000000000001</v>
      </c>
      <c r="P116" s="259">
        <f>O116*H116</f>
        <v>60.475200000000008</v>
      </c>
      <c r="Q116" s="259">
        <v>2.4289999999999998</v>
      </c>
      <c r="R116" s="259">
        <f>Q116*H116</f>
        <v>100.26912</v>
      </c>
      <c r="S116" s="259">
        <v>0</v>
      </c>
      <c r="T116" s="260">
        <f>S116*H116</f>
        <v>0</v>
      </c>
      <c r="U116" s="178"/>
      <c r="V116" s="178"/>
      <c r="W116" s="178"/>
      <c r="X116" s="178"/>
      <c r="Y116" s="178"/>
      <c r="Z116" s="178"/>
      <c r="AA116" s="178"/>
      <c r="AB116" s="178"/>
      <c r="AC116" s="178"/>
      <c r="AD116" s="178"/>
      <c r="AE116" s="178"/>
      <c r="AR116" s="261" t="s">
        <v>511</v>
      </c>
      <c r="AT116" s="261" t="s">
        <v>508</v>
      </c>
      <c r="AU116" s="261" t="s">
        <v>448</v>
      </c>
      <c r="AY116" s="171" t="s">
        <v>506</v>
      </c>
      <c r="BE116" s="262">
        <f>IF(N116="základní",J116,0)</f>
        <v>0</v>
      </c>
      <c r="BF116" s="262">
        <f>IF(N116="snížená",J116,0)</f>
        <v>0</v>
      </c>
      <c r="BG116" s="262">
        <f>IF(N116="zákl. přenesená",J116,0)</f>
        <v>0</v>
      </c>
      <c r="BH116" s="262">
        <f>IF(N116="sníž. přenesená",J116,0)</f>
        <v>0</v>
      </c>
      <c r="BI116" s="262">
        <f>IF(N116="nulová",J116,0)</f>
        <v>0</v>
      </c>
      <c r="BJ116" s="171" t="s">
        <v>132</v>
      </c>
      <c r="BK116" s="262">
        <f>ROUND(I116*H116,2)</f>
        <v>0</v>
      </c>
      <c r="BL116" s="171" t="s">
        <v>511</v>
      </c>
      <c r="BM116" s="261" t="s">
        <v>683</v>
      </c>
    </row>
    <row r="117" spans="1:65" s="181" customFormat="1" ht="38.4" x14ac:dyDescent="0.25">
      <c r="A117" s="178"/>
      <c r="B117" s="179"/>
      <c r="C117" s="178"/>
      <c r="D117" s="263" t="s">
        <v>512</v>
      </c>
      <c r="E117" s="178"/>
      <c r="F117" s="264" t="s">
        <v>684</v>
      </c>
      <c r="G117" s="178"/>
      <c r="H117" s="178"/>
      <c r="I117" s="178"/>
      <c r="J117" s="178"/>
      <c r="K117" s="178"/>
      <c r="L117" s="179"/>
      <c r="M117" s="265"/>
      <c r="N117" s="266"/>
      <c r="O117" s="267"/>
      <c r="P117" s="267"/>
      <c r="Q117" s="267"/>
      <c r="R117" s="267"/>
      <c r="S117" s="267"/>
      <c r="T117" s="268"/>
      <c r="U117" s="178"/>
      <c r="V117" s="178"/>
      <c r="W117" s="178"/>
      <c r="X117" s="178"/>
      <c r="Y117" s="178"/>
      <c r="Z117" s="178"/>
      <c r="AA117" s="178"/>
      <c r="AB117" s="178"/>
      <c r="AC117" s="178"/>
      <c r="AD117" s="178"/>
      <c r="AE117" s="178"/>
      <c r="AT117" s="171" t="s">
        <v>512</v>
      </c>
      <c r="AU117" s="171" t="s">
        <v>448</v>
      </c>
    </row>
    <row r="118" spans="1:65" s="276" customFormat="1" x14ac:dyDescent="0.25">
      <c r="B118" s="277"/>
      <c r="D118" s="263" t="s">
        <v>513</v>
      </c>
      <c r="E118" s="278" t="s">
        <v>453</v>
      </c>
      <c r="F118" s="279" t="s">
        <v>685</v>
      </c>
      <c r="H118" s="280">
        <v>0.91800000000000004</v>
      </c>
      <c r="L118" s="277"/>
      <c r="M118" s="281"/>
      <c r="N118" s="282"/>
      <c r="O118" s="282"/>
      <c r="P118" s="282"/>
      <c r="Q118" s="282"/>
      <c r="R118" s="282"/>
      <c r="S118" s="282"/>
      <c r="T118" s="283"/>
      <c r="AT118" s="278" t="s">
        <v>513</v>
      </c>
      <c r="AU118" s="278" t="s">
        <v>448</v>
      </c>
      <c r="AV118" s="276" t="s">
        <v>448</v>
      </c>
      <c r="AW118" s="276" t="s">
        <v>514</v>
      </c>
      <c r="AX118" s="276" t="s">
        <v>132</v>
      </c>
      <c r="AY118" s="278" t="s">
        <v>506</v>
      </c>
    </row>
    <row r="119" spans="1:65" s="181" customFormat="1" ht="24.15" customHeight="1" x14ac:dyDescent="0.25">
      <c r="A119" s="178"/>
      <c r="B119" s="250"/>
      <c r="C119" s="251" t="s">
        <v>537</v>
      </c>
      <c r="D119" s="251" t="s">
        <v>508</v>
      </c>
      <c r="E119" s="252" t="s">
        <v>686</v>
      </c>
      <c r="F119" s="253" t="s">
        <v>687</v>
      </c>
      <c r="G119" s="254" t="s">
        <v>509</v>
      </c>
      <c r="H119" s="255">
        <v>1.76</v>
      </c>
      <c r="I119" s="256"/>
      <c r="J119" s="256">
        <f>ROUND(I119*H119,2)</f>
        <v>0</v>
      </c>
      <c r="K119" s="253" t="s">
        <v>510</v>
      </c>
      <c r="L119" s="179"/>
      <c r="M119" s="257" t="s">
        <v>453</v>
      </c>
      <c r="N119" s="258" t="s">
        <v>471</v>
      </c>
      <c r="O119" s="259">
        <v>0.82099999999999995</v>
      </c>
      <c r="P119" s="259">
        <f>O119*H119</f>
        <v>1.44496</v>
      </c>
      <c r="Q119" s="259">
        <v>6.3200000000000001E-3</v>
      </c>
      <c r="R119" s="259">
        <f>Q119*H119</f>
        <v>1.11232E-2</v>
      </c>
      <c r="S119" s="259">
        <v>0</v>
      </c>
      <c r="T119" s="260">
        <f>S119*H119</f>
        <v>0</v>
      </c>
      <c r="U119" s="178"/>
      <c r="V119" s="178"/>
      <c r="W119" s="178"/>
      <c r="X119" s="178"/>
      <c r="Y119" s="178"/>
      <c r="Z119" s="178"/>
      <c r="AA119" s="178"/>
      <c r="AB119" s="178"/>
      <c r="AC119" s="178"/>
      <c r="AD119" s="178"/>
      <c r="AE119" s="178"/>
      <c r="AR119" s="261" t="s">
        <v>511</v>
      </c>
      <c r="AT119" s="261" t="s">
        <v>508</v>
      </c>
      <c r="AU119" s="261" t="s">
        <v>448</v>
      </c>
      <c r="AY119" s="171" t="s">
        <v>506</v>
      </c>
      <c r="BE119" s="262">
        <f>IF(N119="základní",J119,0)</f>
        <v>0</v>
      </c>
      <c r="BF119" s="262">
        <f>IF(N119="snížená",J119,0)</f>
        <v>0</v>
      </c>
      <c r="BG119" s="262">
        <f>IF(N119="zákl. přenesená",J119,0)</f>
        <v>0</v>
      </c>
      <c r="BH119" s="262">
        <f>IF(N119="sníž. přenesená",J119,0)</f>
        <v>0</v>
      </c>
      <c r="BI119" s="262">
        <f>IF(N119="nulová",J119,0)</f>
        <v>0</v>
      </c>
      <c r="BJ119" s="171" t="s">
        <v>132</v>
      </c>
      <c r="BK119" s="262">
        <f>ROUND(I119*H119,2)</f>
        <v>0</v>
      </c>
      <c r="BL119" s="171" t="s">
        <v>511</v>
      </c>
      <c r="BM119" s="261" t="s">
        <v>688</v>
      </c>
    </row>
    <row r="120" spans="1:65" s="276" customFormat="1" x14ac:dyDescent="0.25">
      <c r="B120" s="277"/>
      <c r="D120" s="263" t="s">
        <v>513</v>
      </c>
      <c r="E120" s="278" t="s">
        <v>453</v>
      </c>
      <c r="F120" s="279" t="s">
        <v>689</v>
      </c>
      <c r="H120" s="280">
        <v>1.76</v>
      </c>
      <c r="L120" s="277"/>
      <c r="M120" s="281"/>
      <c r="N120" s="282"/>
      <c r="O120" s="282"/>
      <c r="P120" s="282"/>
      <c r="Q120" s="282"/>
      <c r="R120" s="282"/>
      <c r="S120" s="282"/>
      <c r="T120" s="283"/>
      <c r="AT120" s="278" t="s">
        <v>513</v>
      </c>
      <c r="AU120" s="278" t="s">
        <v>448</v>
      </c>
      <c r="AV120" s="276" t="s">
        <v>448</v>
      </c>
      <c r="AW120" s="276" t="s">
        <v>514</v>
      </c>
      <c r="AX120" s="276" t="s">
        <v>132</v>
      </c>
      <c r="AY120" s="278" t="s">
        <v>506</v>
      </c>
    </row>
    <row r="121" spans="1:65" s="237" customFormat="1" ht="22.95" customHeight="1" x14ac:dyDescent="0.25">
      <c r="B121" s="238"/>
      <c r="D121" s="239" t="s">
        <v>49</v>
      </c>
      <c r="E121" s="248" t="s">
        <v>520</v>
      </c>
      <c r="F121" s="248" t="s">
        <v>690</v>
      </c>
      <c r="J121" s="249"/>
      <c r="L121" s="238"/>
      <c r="M121" s="242"/>
      <c r="N121" s="243"/>
      <c r="O121" s="243"/>
      <c r="P121" s="244">
        <f>SUM(P122:P212)</f>
        <v>474.91190000000012</v>
      </c>
      <c r="Q121" s="243"/>
      <c r="R121" s="244">
        <f>SUM(R122:R212)</f>
        <v>16.047697390000003</v>
      </c>
      <c r="S121" s="243"/>
      <c r="T121" s="245">
        <f>SUM(T122:T212)</f>
        <v>0</v>
      </c>
      <c r="AR121" s="239" t="s">
        <v>132</v>
      </c>
      <c r="AT121" s="246" t="s">
        <v>49</v>
      </c>
      <c r="AU121" s="246" t="s">
        <v>132</v>
      </c>
      <c r="AY121" s="239" t="s">
        <v>506</v>
      </c>
      <c r="BK121" s="247">
        <f>SUM(BK122:BK212)</f>
        <v>0</v>
      </c>
    </row>
    <row r="122" spans="1:65" s="181" customFormat="1" ht="24.15" customHeight="1" x14ac:dyDescent="0.25">
      <c r="A122" s="178"/>
      <c r="B122" s="250"/>
      <c r="C122" s="251" t="s">
        <v>542</v>
      </c>
      <c r="D122" s="251" t="s">
        <v>508</v>
      </c>
      <c r="E122" s="252" t="s">
        <v>691</v>
      </c>
      <c r="F122" s="253" t="s">
        <v>692</v>
      </c>
      <c r="G122" s="254" t="s">
        <v>99</v>
      </c>
      <c r="H122" s="255">
        <v>1</v>
      </c>
      <c r="I122" s="256"/>
      <c r="J122" s="256">
        <f>ROUND(I122*H122,2)</f>
        <v>0</v>
      </c>
      <c r="K122" s="253" t="s">
        <v>510</v>
      </c>
      <c r="L122" s="179"/>
      <c r="M122" s="257" t="s">
        <v>453</v>
      </c>
      <c r="N122" s="258" t="s">
        <v>471</v>
      </c>
      <c r="O122" s="259">
        <v>1.0940000000000001</v>
      </c>
      <c r="P122" s="259">
        <f>O122*H122</f>
        <v>1.0940000000000001</v>
      </c>
      <c r="Q122" s="259">
        <v>1.7099999999999999E-3</v>
      </c>
      <c r="R122" s="259">
        <f>Q122*H122</f>
        <v>1.7099999999999999E-3</v>
      </c>
      <c r="S122" s="259">
        <v>0</v>
      </c>
      <c r="T122" s="260">
        <f>S122*H122</f>
        <v>0</v>
      </c>
      <c r="U122" s="178"/>
      <c r="V122" s="178"/>
      <c r="W122" s="178"/>
      <c r="X122" s="178"/>
      <c r="Y122" s="178"/>
      <c r="Z122" s="178"/>
      <c r="AA122" s="178"/>
      <c r="AB122" s="178"/>
      <c r="AC122" s="178"/>
      <c r="AD122" s="178"/>
      <c r="AE122" s="178"/>
      <c r="AR122" s="261" t="s">
        <v>511</v>
      </c>
      <c r="AT122" s="261" t="s">
        <v>508</v>
      </c>
      <c r="AU122" s="261" t="s">
        <v>448</v>
      </c>
      <c r="AY122" s="171" t="s">
        <v>506</v>
      </c>
      <c r="BE122" s="262">
        <f>IF(N122="základní",J122,0)</f>
        <v>0</v>
      </c>
      <c r="BF122" s="262">
        <f>IF(N122="snížená",J122,0)</f>
        <v>0</v>
      </c>
      <c r="BG122" s="262">
        <f>IF(N122="zákl. přenesená",J122,0)</f>
        <v>0</v>
      </c>
      <c r="BH122" s="262">
        <f>IF(N122="sníž. přenesená",J122,0)</f>
        <v>0</v>
      </c>
      <c r="BI122" s="262">
        <f>IF(N122="nulová",J122,0)</f>
        <v>0</v>
      </c>
      <c r="BJ122" s="171" t="s">
        <v>132</v>
      </c>
      <c r="BK122" s="262">
        <f>ROUND(I122*H122,2)</f>
        <v>0</v>
      </c>
      <c r="BL122" s="171" t="s">
        <v>511</v>
      </c>
      <c r="BM122" s="261" t="s">
        <v>693</v>
      </c>
    </row>
    <row r="123" spans="1:65" s="181" customFormat="1" ht="67.2" x14ac:dyDescent="0.25">
      <c r="A123" s="178"/>
      <c r="B123" s="179"/>
      <c r="C123" s="178"/>
      <c r="D123" s="263" t="s">
        <v>512</v>
      </c>
      <c r="E123" s="178"/>
      <c r="F123" s="264" t="s">
        <v>694</v>
      </c>
      <c r="G123" s="178"/>
      <c r="H123" s="178"/>
      <c r="I123" s="178"/>
      <c r="J123" s="178"/>
      <c r="K123" s="178"/>
      <c r="L123" s="179"/>
      <c r="M123" s="265"/>
      <c r="N123" s="266"/>
      <c r="O123" s="267"/>
      <c r="P123" s="267"/>
      <c r="Q123" s="267"/>
      <c r="R123" s="267"/>
      <c r="S123" s="267"/>
      <c r="T123" s="268"/>
      <c r="U123" s="178"/>
      <c r="V123" s="178"/>
      <c r="W123" s="178"/>
      <c r="X123" s="178"/>
      <c r="Y123" s="178"/>
      <c r="Z123" s="178"/>
      <c r="AA123" s="178"/>
      <c r="AB123" s="178"/>
      <c r="AC123" s="178"/>
      <c r="AD123" s="178"/>
      <c r="AE123" s="178"/>
      <c r="AT123" s="171" t="s">
        <v>512</v>
      </c>
      <c r="AU123" s="171" t="s">
        <v>448</v>
      </c>
    </row>
    <row r="124" spans="1:65" s="181" customFormat="1" ht="14.4" customHeight="1" x14ac:dyDescent="0.25">
      <c r="A124" s="178"/>
      <c r="B124" s="250"/>
      <c r="C124" s="292" t="s">
        <v>543</v>
      </c>
      <c r="D124" s="292" t="s">
        <v>553</v>
      </c>
      <c r="E124" s="293" t="s">
        <v>695</v>
      </c>
      <c r="F124" s="294" t="s">
        <v>696</v>
      </c>
      <c r="G124" s="295" t="s">
        <v>99</v>
      </c>
      <c r="H124" s="296">
        <v>1</v>
      </c>
      <c r="I124" s="297"/>
      <c r="J124" s="297">
        <f t="shared" ref="J124:J129" si="0">ROUND(I124*H124,2)</f>
        <v>0</v>
      </c>
      <c r="K124" s="294" t="s">
        <v>510</v>
      </c>
      <c r="L124" s="298"/>
      <c r="M124" s="299" t="s">
        <v>453</v>
      </c>
      <c r="N124" s="300" t="s">
        <v>471</v>
      </c>
      <c r="O124" s="259">
        <v>0</v>
      </c>
      <c r="P124" s="259">
        <f t="shared" ref="P124:P129" si="1">O124*H124</f>
        <v>0</v>
      </c>
      <c r="Q124" s="259">
        <v>8.3999999999999995E-3</v>
      </c>
      <c r="R124" s="259">
        <f t="shared" ref="R124:R129" si="2">Q124*H124</f>
        <v>8.3999999999999995E-3</v>
      </c>
      <c r="S124" s="259">
        <v>0</v>
      </c>
      <c r="T124" s="260">
        <f t="shared" ref="T124:T129" si="3">S124*H124</f>
        <v>0</v>
      </c>
      <c r="U124" s="178"/>
      <c r="V124" s="178"/>
      <c r="W124" s="178"/>
      <c r="X124" s="178"/>
      <c r="Y124" s="178"/>
      <c r="Z124" s="178"/>
      <c r="AA124" s="178"/>
      <c r="AB124" s="178"/>
      <c r="AC124" s="178"/>
      <c r="AD124" s="178"/>
      <c r="AE124" s="178"/>
      <c r="AR124" s="261" t="s">
        <v>520</v>
      </c>
      <c r="AT124" s="261" t="s">
        <v>553</v>
      </c>
      <c r="AU124" s="261" t="s">
        <v>448</v>
      </c>
      <c r="AY124" s="171" t="s">
        <v>506</v>
      </c>
      <c r="BE124" s="262">
        <f t="shared" ref="BE124:BE129" si="4">IF(N124="základní",J124,0)</f>
        <v>0</v>
      </c>
      <c r="BF124" s="262">
        <f t="shared" ref="BF124:BF129" si="5">IF(N124="snížená",J124,0)</f>
        <v>0</v>
      </c>
      <c r="BG124" s="262">
        <f t="shared" ref="BG124:BG129" si="6">IF(N124="zákl. přenesená",J124,0)</f>
        <v>0</v>
      </c>
      <c r="BH124" s="262">
        <f t="shared" ref="BH124:BH129" si="7">IF(N124="sníž. přenesená",J124,0)</f>
        <v>0</v>
      </c>
      <c r="BI124" s="262">
        <f t="shared" ref="BI124:BI129" si="8">IF(N124="nulová",J124,0)</f>
        <v>0</v>
      </c>
      <c r="BJ124" s="171" t="s">
        <v>132</v>
      </c>
      <c r="BK124" s="262">
        <f t="shared" ref="BK124:BK129" si="9">ROUND(I124*H124,2)</f>
        <v>0</v>
      </c>
      <c r="BL124" s="171" t="s">
        <v>511</v>
      </c>
      <c r="BM124" s="261" t="s">
        <v>697</v>
      </c>
    </row>
    <row r="125" spans="1:65" s="181" customFormat="1" ht="24.15" customHeight="1" x14ac:dyDescent="0.25">
      <c r="A125" s="178"/>
      <c r="B125" s="250"/>
      <c r="C125" s="292" t="s">
        <v>547</v>
      </c>
      <c r="D125" s="292" t="s">
        <v>553</v>
      </c>
      <c r="E125" s="293" t="s">
        <v>698</v>
      </c>
      <c r="F125" s="294" t="s">
        <v>699</v>
      </c>
      <c r="G125" s="295" t="s">
        <v>99</v>
      </c>
      <c r="H125" s="296">
        <v>1</v>
      </c>
      <c r="I125" s="297"/>
      <c r="J125" s="297">
        <f t="shared" si="0"/>
        <v>0</v>
      </c>
      <c r="K125" s="294" t="s">
        <v>453</v>
      </c>
      <c r="L125" s="298"/>
      <c r="M125" s="299" t="s">
        <v>453</v>
      </c>
      <c r="N125" s="300" t="s">
        <v>471</v>
      </c>
      <c r="O125" s="259">
        <v>0</v>
      </c>
      <c r="P125" s="259">
        <f t="shared" si="1"/>
        <v>0</v>
      </c>
      <c r="Q125" s="259">
        <v>3.7100000000000002E-3</v>
      </c>
      <c r="R125" s="259">
        <f t="shared" si="2"/>
        <v>3.7100000000000002E-3</v>
      </c>
      <c r="S125" s="259">
        <v>0</v>
      </c>
      <c r="T125" s="260">
        <f t="shared" si="3"/>
        <v>0</v>
      </c>
      <c r="U125" s="178"/>
      <c r="V125" s="178"/>
      <c r="W125" s="178"/>
      <c r="X125" s="178"/>
      <c r="Y125" s="178"/>
      <c r="Z125" s="178"/>
      <c r="AA125" s="178"/>
      <c r="AB125" s="178"/>
      <c r="AC125" s="178"/>
      <c r="AD125" s="178"/>
      <c r="AE125" s="178"/>
      <c r="AR125" s="261" t="s">
        <v>520</v>
      </c>
      <c r="AT125" s="261" t="s">
        <v>553</v>
      </c>
      <c r="AU125" s="261" t="s">
        <v>448</v>
      </c>
      <c r="AY125" s="171" t="s">
        <v>506</v>
      </c>
      <c r="BE125" s="262">
        <f t="shared" si="4"/>
        <v>0</v>
      </c>
      <c r="BF125" s="262">
        <f t="shared" si="5"/>
        <v>0</v>
      </c>
      <c r="BG125" s="262">
        <f t="shared" si="6"/>
        <v>0</v>
      </c>
      <c r="BH125" s="262">
        <f t="shared" si="7"/>
        <v>0</v>
      </c>
      <c r="BI125" s="262">
        <f t="shared" si="8"/>
        <v>0</v>
      </c>
      <c r="BJ125" s="171" t="s">
        <v>132</v>
      </c>
      <c r="BK125" s="262">
        <f t="shared" si="9"/>
        <v>0</v>
      </c>
      <c r="BL125" s="171" t="s">
        <v>511</v>
      </c>
      <c r="BM125" s="261" t="s">
        <v>700</v>
      </c>
    </row>
    <row r="126" spans="1:65" s="181" customFormat="1" ht="24.15" customHeight="1" x14ac:dyDescent="0.25">
      <c r="A126" s="178"/>
      <c r="B126" s="250"/>
      <c r="C126" s="292" t="s">
        <v>552</v>
      </c>
      <c r="D126" s="292" t="s">
        <v>553</v>
      </c>
      <c r="E126" s="293" t="s">
        <v>701</v>
      </c>
      <c r="F126" s="294" t="s">
        <v>702</v>
      </c>
      <c r="G126" s="295" t="s">
        <v>99</v>
      </c>
      <c r="H126" s="296">
        <v>1</v>
      </c>
      <c r="I126" s="297"/>
      <c r="J126" s="297">
        <f t="shared" si="0"/>
        <v>0</v>
      </c>
      <c r="K126" s="294" t="s">
        <v>453</v>
      </c>
      <c r="L126" s="298"/>
      <c r="M126" s="299" t="s">
        <v>453</v>
      </c>
      <c r="N126" s="300" t="s">
        <v>471</v>
      </c>
      <c r="O126" s="259">
        <v>0</v>
      </c>
      <c r="P126" s="259">
        <f t="shared" si="1"/>
        <v>0</v>
      </c>
      <c r="Q126" s="259">
        <v>5.0400000000000002E-3</v>
      </c>
      <c r="R126" s="259">
        <f t="shared" si="2"/>
        <v>5.0400000000000002E-3</v>
      </c>
      <c r="S126" s="259">
        <v>0</v>
      </c>
      <c r="T126" s="260">
        <f t="shared" si="3"/>
        <v>0</v>
      </c>
      <c r="U126" s="178"/>
      <c r="V126" s="178"/>
      <c r="W126" s="178"/>
      <c r="X126" s="178"/>
      <c r="Y126" s="178"/>
      <c r="Z126" s="178"/>
      <c r="AA126" s="178"/>
      <c r="AB126" s="178"/>
      <c r="AC126" s="178"/>
      <c r="AD126" s="178"/>
      <c r="AE126" s="178"/>
      <c r="AR126" s="261" t="s">
        <v>520</v>
      </c>
      <c r="AT126" s="261" t="s">
        <v>553</v>
      </c>
      <c r="AU126" s="261" t="s">
        <v>448</v>
      </c>
      <c r="AY126" s="171" t="s">
        <v>506</v>
      </c>
      <c r="BE126" s="262">
        <f t="shared" si="4"/>
        <v>0</v>
      </c>
      <c r="BF126" s="262">
        <f t="shared" si="5"/>
        <v>0</v>
      </c>
      <c r="BG126" s="262">
        <f t="shared" si="6"/>
        <v>0</v>
      </c>
      <c r="BH126" s="262">
        <f t="shared" si="7"/>
        <v>0</v>
      </c>
      <c r="BI126" s="262">
        <f t="shared" si="8"/>
        <v>0</v>
      </c>
      <c r="BJ126" s="171" t="s">
        <v>132</v>
      </c>
      <c r="BK126" s="262">
        <f t="shared" si="9"/>
        <v>0</v>
      </c>
      <c r="BL126" s="171" t="s">
        <v>511</v>
      </c>
      <c r="BM126" s="261" t="s">
        <v>703</v>
      </c>
    </row>
    <row r="127" spans="1:65" s="181" customFormat="1" ht="14.4" customHeight="1" x14ac:dyDescent="0.25">
      <c r="A127" s="178"/>
      <c r="B127" s="250"/>
      <c r="C127" s="251" t="s">
        <v>558</v>
      </c>
      <c r="D127" s="251" t="s">
        <v>508</v>
      </c>
      <c r="E127" s="252" t="s">
        <v>704</v>
      </c>
      <c r="F127" s="253" t="s">
        <v>705</v>
      </c>
      <c r="G127" s="254" t="s">
        <v>99</v>
      </c>
      <c r="H127" s="255">
        <v>11</v>
      </c>
      <c r="I127" s="256"/>
      <c r="J127" s="256">
        <f t="shared" si="0"/>
        <v>0</v>
      </c>
      <c r="K127" s="253" t="s">
        <v>453</v>
      </c>
      <c r="L127" s="179"/>
      <c r="M127" s="257" t="s">
        <v>453</v>
      </c>
      <c r="N127" s="258" t="s">
        <v>471</v>
      </c>
      <c r="O127" s="259">
        <v>0</v>
      </c>
      <c r="P127" s="259">
        <f t="shared" si="1"/>
        <v>0</v>
      </c>
      <c r="Q127" s="259">
        <v>0</v>
      </c>
      <c r="R127" s="259">
        <f t="shared" si="2"/>
        <v>0</v>
      </c>
      <c r="S127" s="259">
        <v>0</v>
      </c>
      <c r="T127" s="260">
        <f t="shared" si="3"/>
        <v>0</v>
      </c>
      <c r="U127" s="178"/>
      <c r="V127" s="178"/>
      <c r="W127" s="178"/>
      <c r="X127" s="178"/>
      <c r="Y127" s="178"/>
      <c r="Z127" s="178"/>
      <c r="AA127" s="178"/>
      <c r="AB127" s="178"/>
      <c r="AC127" s="178"/>
      <c r="AD127" s="178"/>
      <c r="AE127" s="178"/>
      <c r="AR127" s="261" t="s">
        <v>511</v>
      </c>
      <c r="AT127" s="261" t="s">
        <v>508</v>
      </c>
      <c r="AU127" s="261" t="s">
        <v>448</v>
      </c>
      <c r="AY127" s="171" t="s">
        <v>506</v>
      </c>
      <c r="BE127" s="262">
        <f t="shared" si="4"/>
        <v>0</v>
      </c>
      <c r="BF127" s="262">
        <f t="shared" si="5"/>
        <v>0</v>
      </c>
      <c r="BG127" s="262">
        <f t="shared" si="6"/>
        <v>0</v>
      </c>
      <c r="BH127" s="262">
        <f t="shared" si="7"/>
        <v>0</v>
      </c>
      <c r="BI127" s="262">
        <f t="shared" si="8"/>
        <v>0</v>
      </c>
      <c r="BJ127" s="171" t="s">
        <v>132</v>
      </c>
      <c r="BK127" s="262">
        <f t="shared" si="9"/>
        <v>0</v>
      </c>
      <c r="BL127" s="171" t="s">
        <v>511</v>
      </c>
      <c r="BM127" s="261" t="s">
        <v>706</v>
      </c>
    </row>
    <row r="128" spans="1:65" s="181" customFormat="1" ht="14.4" customHeight="1" x14ac:dyDescent="0.25">
      <c r="A128" s="178"/>
      <c r="B128" s="250"/>
      <c r="C128" s="251" t="s">
        <v>565</v>
      </c>
      <c r="D128" s="251" t="s">
        <v>508</v>
      </c>
      <c r="E128" s="252" t="s">
        <v>707</v>
      </c>
      <c r="F128" s="375" t="s">
        <v>1348</v>
      </c>
      <c r="G128" s="254" t="s">
        <v>73</v>
      </c>
      <c r="H128" s="255">
        <v>30</v>
      </c>
      <c r="I128" s="256"/>
      <c r="J128" s="256">
        <f t="shared" si="0"/>
        <v>0</v>
      </c>
      <c r="K128" s="253" t="s">
        <v>453</v>
      </c>
      <c r="L128" s="179"/>
      <c r="M128" s="257" t="s">
        <v>453</v>
      </c>
      <c r="N128" s="258" t="s">
        <v>471</v>
      </c>
      <c r="O128" s="259">
        <v>0</v>
      </c>
      <c r="P128" s="259">
        <f t="shared" si="1"/>
        <v>0</v>
      </c>
      <c r="Q128" s="259">
        <v>0</v>
      </c>
      <c r="R128" s="259">
        <f t="shared" si="2"/>
        <v>0</v>
      </c>
      <c r="S128" s="259">
        <v>0</v>
      </c>
      <c r="T128" s="260">
        <f t="shared" si="3"/>
        <v>0</v>
      </c>
      <c r="U128" s="178"/>
      <c r="V128" s="178"/>
      <c r="W128" s="178"/>
      <c r="X128" s="178"/>
      <c r="Y128" s="178"/>
      <c r="Z128" s="178"/>
      <c r="AA128" s="178"/>
      <c r="AB128" s="178"/>
      <c r="AC128" s="178"/>
      <c r="AD128" s="178"/>
      <c r="AE128" s="178"/>
      <c r="AR128" s="261" t="s">
        <v>511</v>
      </c>
      <c r="AT128" s="261" t="s">
        <v>508</v>
      </c>
      <c r="AU128" s="261" t="s">
        <v>448</v>
      </c>
      <c r="AY128" s="171" t="s">
        <v>506</v>
      </c>
      <c r="BE128" s="262">
        <f t="shared" si="4"/>
        <v>0</v>
      </c>
      <c r="BF128" s="262">
        <f t="shared" si="5"/>
        <v>0</v>
      </c>
      <c r="BG128" s="262">
        <f t="shared" si="6"/>
        <v>0</v>
      </c>
      <c r="BH128" s="262">
        <f t="shared" si="7"/>
        <v>0</v>
      </c>
      <c r="BI128" s="262">
        <f t="shared" si="8"/>
        <v>0</v>
      </c>
      <c r="BJ128" s="171" t="s">
        <v>132</v>
      </c>
      <c r="BK128" s="262">
        <f t="shared" si="9"/>
        <v>0</v>
      </c>
      <c r="BL128" s="171" t="s">
        <v>511</v>
      </c>
      <c r="BM128" s="261" t="s">
        <v>708</v>
      </c>
    </row>
    <row r="129" spans="1:65" s="181" customFormat="1" ht="14.4" customHeight="1" x14ac:dyDescent="0.25">
      <c r="A129" s="178"/>
      <c r="B129" s="250"/>
      <c r="C129" s="251" t="s">
        <v>571</v>
      </c>
      <c r="D129" s="251" t="s">
        <v>508</v>
      </c>
      <c r="E129" s="252" t="s">
        <v>709</v>
      </c>
      <c r="F129" s="253" t="s">
        <v>710</v>
      </c>
      <c r="G129" s="254" t="s">
        <v>99</v>
      </c>
      <c r="H129" s="255">
        <v>30</v>
      </c>
      <c r="I129" s="256"/>
      <c r="J129" s="256">
        <f t="shared" si="0"/>
        <v>0</v>
      </c>
      <c r="K129" s="253" t="s">
        <v>453</v>
      </c>
      <c r="L129" s="179"/>
      <c r="M129" s="257" t="s">
        <v>453</v>
      </c>
      <c r="N129" s="258" t="s">
        <v>471</v>
      </c>
      <c r="O129" s="259">
        <v>0</v>
      </c>
      <c r="P129" s="259">
        <f t="shared" si="1"/>
        <v>0</v>
      </c>
      <c r="Q129" s="259">
        <v>0</v>
      </c>
      <c r="R129" s="259">
        <f t="shared" si="2"/>
        <v>0</v>
      </c>
      <c r="S129" s="259">
        <v>0</v>
      </c>
      <c r="T129" s="260">
        <f t="shared" si="3"/>
        <v>0</v>
      </c>
      <c r="U129" s="178"/>
      <c r="V129" s="178"/>
      <c r="W129" s="178"/>
      <c r="X129" s="178"/>
      <c r="Y129" s="178"/>
      <c r="Z129" s="178"/>
      <c r="AA129" s="178"/>
      <c r="AB129" s="178"/>
      <c r="AC129" s="178"/>
      <c r="AD129" s="178"/>
      <c r="AE129" s="178"/>
      <c r="AR129" s="261" t="s">
        <v>511</v>
      </c>
      <c r="AT129" s="261" t="s">
        <v>508</v>
      </c>
      <c r="AU129" s="261" t="s">
        <v>448</v>
      </c>
      <c r="AY129" s="171" t="s">
        <v>506</v>
      </c>
      <c r="BE129" s="262">
        <f t="shared" si="4"/>
        <v>0</v>
      </c>
      <c r="BF129" s="262">
        <f t="shared" si="5"/>
        <v>0</v>
      </c>
      <c r="BG129" s="262">
        <f t="shared" si="6"/>
        <v>0</v>
      </c>
      <c r="BH129" s="262">
        <f t="shared" si="7"/>
        <v>0</v>
      </c>
      <c r="BI129" s="262">
        <f t="shared" si="8"/>
        <v>0</v>
      </c>
      <c r="BJ129" s="171" t="s">
        <v>132</v>
      </c>
      <c r="BK129" s="262">
        <f t="shared" si="9"/>
        <v>0</v>
      </c>
      <c r="BL129" s="171" t="s">
        <v>511</v>
      </c>
      <c r="BM129" s="261" t="s">
        <v>711</v>
      </c>
    </row>
    <row r="130" spans="1:65" s="276" customFormat="1" x14ac:dyDescent="0.25">
      <c r="B130" s="277"/>
      <c r="D130" s="263" t="s">
        <v>513</v>
      </c>
      <c r="E130" s="278" t="s">
        <v>453</v>
      </c>
      <c r="F130" s="279" t="s">
        <v>712</v>
      </c>
      <c r="H130" s="280">
        <v>54</v>
      </c>
      <c r="L130" s="277"/>
      <c r="M130" s="281"/>
      <c r="N130" s="282"/>
      <c r="O130" s="282"/>
      <c r="P130" s="282"/>
      <c r="Q130" s="282"/>
      <c r="R130" s="282"/>
      <c r="S130" s="282"/>
      <c r="T130" s="283"/>
      <c r="AT130" s="278" t="s">
        <v>513</v>
      </c>
      <c r="AU130" s="278" t="s">
        <v>448</v>
      </c>
      <c r="AV130" s="276" t="s">
        <v>448</v>
      </c>
      <c r="AW130" s="276" t="s">
        <v>514</v>
      </c>
      <c r="AX130" s="276" t="s">
        <v>132</v>
      </c>
      <c r="AY130" s="278" t="s">
        <v>506</v>
      </c>
    </row>
    <row r="131" spans="1:65" s="181" customFormat="1" ht="14.4" customHeight="1" x14ac:dyDescent="0.25">
      <c r="A131" s="178"/>
      <c r="B131" s="250"/>
      <c r="C131" s="251" t="s">
        <v>578</v>
      </c>
      <c r="D131" s="251" t="s">
        <v>508</v>
      </c>
      <c r="E131" s="252" t="s">
        <v>713</v>
      </c>
      <c r="F131" s="253" t="s">
        <v>714</v>
      </c>
      <c r="G131" s="254" t="s">
        <v>99</v>
      </c>
      <c r="H131" s="255">
        <v>10</v>
      </c>
      <c r="I131" s="256"/>
      <c r="J131" s="256">
        <f>ROUND(I131*H131,2)</f>
        <v>0</v>
      </c>
      <c r="K131" s="253" t="s">
        <v>453</v>
      </c>
      <c r="L131" s="179"/>
      <c r="M131" s="257" t="s">
        <v>453</v>
      </c>
      <c r="N131" s="258" t="s">
        <v>471</v>
      </c>
      <c r="O131" s="259">
        <v>0</v>
      </c>
      <c r="P131" s="259">
        <f>O131*H131</f>
        <v>0</v>
      </c>
      <c r="Q131" s="259">
        <v>0</v>
      </c>
      <c r="R131" s="259">
        <f>Q131*H131</f>
        <v>0</v>
      </c>
      <c r="S131" s="259">
        <v>0</v>
      </c>
      <c r="T131" s="260">
        <f>S131*H131</f>
        <v>0</v>
      </c>
      <c r="U131" s="178"/>
      <c r="V131" s="178"/>
      <c r="W131" s="178"/>
      <c r="X131" s="178"/>
      <c r="Y131" s="178"/>
      <c r="Z131" s="178"/>
      <c r="AA131" s="178"/>
      <c r="AB131" s="178"/>
      <c r="AC131" s="178"/>
      <c r="AD131" s="178"/>
      <c r="AE131" s="178"/>
      <c r="AR131" s="261" t="s">
        <v>511</v>
      </c>
      <c r="AT131" s="261" t="s">
        <v>508</v>
      </c>
      <c r="AU131" s="261" t="s">
        <v>448</v>
      </c>
      <c r="AY131" s="171" t="s">
        <v>506</v>
      </c>
      <c r="BE131" s="262">
        <f>IF(N131="základní",J131,0)</f>
        <v>0</v>
      </c>
      <c r="BF131" s="262">
        <f>IF(N131="snížená",J131,0)</f>
        <v>0</v>
      </c>
      <c r="BG131" s="262">
        <f>IF(N131="zákl. přenesená",J131,0)</f>
        <v>0</v>
      </c>
      <c r="BH131" s="262">
        <f>IF(N131="sníž. přenesená",J131,0)</f>
        <v>0</v>
      </c>
      <c r="BI131" s="262">
        <f>IF(N131="nulová",J131,0)</f>
        <v>0</v>
      </c>
      <c r="BJ131" s="171" t="s">
        <v>132</v>
      </c>
      <c r="BK131" s="262">
        <f>ROUND(I131*H131,2)</f>
        <v>0</v>
      </c>
      <c r="BL131" s="171" t="s">
        <v>511</v>
      </c>
      <c r="BM131" s="261" t="s">
        <v>715</v>
      </c>
    </row>
    <row r="132" spans="1:65" s="181" customFormat="1" ht="14.4" customHeight="1" x14ac:dyDescent="0.25">
      <c r="A132" s="178"/>
      <c r="B132" s="250"/>
      <c r="C132" s="251" t="s">
        <v>583</v>
      </c>
      <c r="D132" s="251" t="s">
        <v>508</v>
      </c>
      <c r="E132" s="252" t="s">
        <v>716</v>
      </c>
      <c r="F132" s="253" t="s">
        <v>717</v>
      </c>
      <c r="G132" s="254" t="s">
        <v>453</v>
      </c>
      <c r="H132" s="255">
        <v>30</v>
      </c>
      <c r="I132" s="256"/>
      <c r="J132" s="256">
        <f>ROUND(I132*H132,2)</f>
        <v>0</v>
      </c>
      <c r="K132" s="253" t="s">
        <v>453</v>
      </c>
      <c r="L132" s="179"/>
      <c r="M132" s="257" t="s">
        <v>453</v>
      </c>
      <c r="N132" s="258" t="s">
        <v>471</v>
      </c>
      <c r="O132" s="259">
        <v>0</v>
      </c>
      <c r="P132" s="259">
        <f>O132*H132</f>
        <v>0</v>
      </c>
      <c r="Q132" s="259">
        <v>0</v>
      </c>
      <c r="R132" s="259">
        <f>Q132*H132</f>
        <v>0</v>
      </c>
      <c r="S132" s="259">
        <v>0</v>
      </c>
      <c r="T132" s="260">
        <f>S132*H132</f>
        <v>0</v>
      </c>
      <c r="U132" s="178"/>
      <c r="V132" s="178"/>
      <c r="W132" s="178"/>
      <c r="X132" s="178"/>
      <c r="Y132" s="178"/>
      <c r="Z132" s="178"/>
      <c r="AA132" s="178"/>
      <c r="AB132" s="178"/>
      <c r="AC132" s="178"/>
      <c r="AD132" s="178"/>
      <c r="AE132" s="178"/>
      <c r="AR132" s="261" t="s">
        <v>511</v>
      </c>
      <c r="AT132" s="261" t="s">
        <v>508</v>
      </c>
      <c r="AU132" s="261" t="s">
        <v>448</v>
      </c>
      <c r="AY132" s="171" t="s">
        <v>506</v>
      </c>
      <c r="BE132" s="262">
        <f>IF(N132="základní",J132,0)</f>
        <v>0</v>
      </c>
      <c r="BF132" s="262">
        <f>IF(N132="snížená",J132,0)</f>
        <v>0</v>
      </c>
      <c r="BG132" s="262">
        <f>IF(N132="zákl. přenesená",J132,0)</f>
        <v>0</v>
      </c>
      <c r="BH132" s="262">
        <f>IF(N132="sníž. přenesená",J132,0)</f>
        <v>0</v>
      </c>
      <c r="BI132" s="262">
        <f>IF(N132="nulová",J132,0)</f>
        <v>0</v>
      </c>
      <c r="BJ132" s="171" t="s">
        <v>132</v>
      </c>
      <c r="BK132" s="262">
        <f>ROUND(I132*H132,2)</f>
        <v>0</v>
      </c>
      <c r="BL132" s="171" t="s">
        <v>511</v>
      </c>
      <c r="BM132" s="261" t="s">
        <v>718</v>
      </c>
    </row>
    <row r="133" spans="1:65" s="276" customFormat="1" x14ac:dyDescent="0.25">
      <c r="B133" s="277"/>
      <c r="D133" s="263" t="s">
        <v>513</v>
      </c>
      <c r="E133" s="278" t="s">
        <v>453</v>
      </c>
      <c r="F133" s="279" t="s">
        <v>1138</v>
      </c>
      <c r="H133" s="280">
        <v>216</v>
      </c>
      <c r="L133" s="277"/>
      <c r="M133" s="281"/>
      <c r="N133" s="282"/>
      <c r="O133" s="282"/>
      <c r="P133" s="282"/>
      <c r="Q133" s="282"/>
      <c r="R133" s="282"/>
      <c r="S133" s="282"/>
      <c r="T133" s="283"/>
      <c r="AT133" s="278" t="s">
        <v>513</v>
      </c>
      <c r="AU133" s="278" t="s">
        <v>448</v>
      </c>
      <c r="AV133" s="276" t="s">
        <v>448</v>
      </c>
      <c r="AW133" s="276" t="s">
        <v>514</v>
      </c>
      <c r="AX133" s="276" t="s">
        <v>505</v>
      </c>
      <c r="AY133" s="278" t="s">
        <v>506</v>
      </c>
    </row>
    <row r="134" spans="1:65" s="276" customFormat="1" x14ac:dyDescent="0.25">
      <c r="B134" s="277"/>
      <c r="D134" s="263" t="s">
        <v>513</v>
      </c>
      <c r="E134" s="278" t="s">
        <v>453</v>
      </c>
      <c r="F134" s="279" t="s">
        <v>719</v>
      </c>
      <c r="H134" s="280">
        <v>96</v>
      </c>
      <c r="L134" s="277"/>
      <c r="M134" s="281"/>
      <c r="N134" s="282"/>
      <c r="O134" s="282"/>
      <c r="P134" s="282"/>
      <c r="Q134" s="282"/>
      <c r="R134" s="282"/>
      <c r="S134" s="282"/>
      <c r="T134" s="283"/>
      <c r="AT134" s="278" t="s">
        <v>513</v>
      </c>
      <c r="AU134" s="278" t="s">
        <v>448</v>
      </c>
      <c r="AV134" s="276" t="s">
        <v>448</v>
      </c>
      <c r="AW134" s="276" t="s">
        <v>514</v>
      </c>
      <c r="AX134" s="276" t="s">
        <v>505</v>
      </c>
      <c r="AY134" s="278" t="s">
        <v>506</v>
      </c>
    </row>
    <row r="135" spans="1:65" s="284" customFormat="1" x14ac:dyDescent="0.25">
      <c r="B135" s="285"/>
      <c r="D135" s="263" t="s">
        <v>513</v>
      </c>
      <c r="E135" s="286" t="s">
        <v>453</v>
      </c>
      <c r="F135" s="287" t="s">
        <v>532</v>
      </c>
      <c r="H135" s="288">
        <v>312</v>
      </c>
      <c r="L135" s="285"/>
      <c r="M135" s="289"/>
      <c r="N135" s="290"/>
      <c r="O135" s="290"/>
      <c r="P135" s="290"/>
      <c r="Q135" s="290"/>
      <c r="R135" s="290"/>
      <c r="S135" s="290"/>
      <c r="T135" s="291"/>
      <c r="AT135" s="286" t="s">
        <v>513</v>
      </c>
      <c r="AU135" s="286" t="s">
        <v>448</v>
      </c>
      <c r="AV135" s="284" t="s">
        <v>511</v>
      </c>
      <c r="AW135" s="284" t="s">
        <v>514</v>
      </c>
      <c r="AX135" s="284" t="s">
        <v>132</v>
      </c>
      <c r="AY135" s="286" t="s">
        <v>506</v>
      </c>
    </row>
    <row r="136" spans="1:65" s="181" customFormat="1" ht="14.4" customHeight="1" x14ac:dyDescent="0.25">
      <c r="A136" s="178"/>
      <c r="B136" s="250"/>
      <c r="C136" s="251" t="s">
        <v>588</v>
      </c>
      <c r="D136" s="251" t="s">
        <v>508</v>
      </c>
      <c r="E136" s="252" t="s">
        <v>720</v>
      </c>
      <c r="F136" s="375" t="s">
        <v>1349</v>
      </c>
      <c r="G136" s="254" t="s">
        <v>73</v>
      </c>
      <c r="H136" s="255">
        <v>30</v>
      </c>
      <c r="I136" s="256"/>
      <c r="J136" s="256">
        <f>ROUND(I136*H136,2)</f>
        <v>0</v>
      </c>
      <c r="K136" s="253" t="s">
        <v>453</v>
      </c>
      <c r="L136" s="179"/>
      <c r="M136" s="257" t="s">
        <v>453</v>
      </c>
      <c r="N136" s="258" t="s">
        <v>471</v>
      </c>
      <c r="O136" s="259">
        <v>0</v>
      </c>
      <c r="P136" s="259">
        <f>O136*H136</f>
        <v>0</v>
      </c>
      <c r="Q136" s="259">
        <v>0</v>
      </c>
      <c r="R136" s="259">
        <f>Q136*H136</f>
        <v>0</v>
      </c>
      <c r="S136" s="259">
        <v>0</v>
      </c>
      <c r="T136" s="260">
        <f>S136*H136</f>
        <v>0</v>
      </c>
      <c r="U136" s="178"/>
      <c r="V136" s="178"/>
      <c r="W136" s="178"/>
      <c r="X136" s="178"/>
      <c r="Y136" s="178"/>
      <c r="Z136" s="178"/>
      <c r="AA136" s="178"/>
      <c r="AB136" s="178"/>
      <c r="AC136" s="178"/>
      <c r="AD136" s="178"/>
      <c r="AE136" s="178"/>
      <c r="AR136" s="261" t="s">
        <v>511</v>
      </c>
      <c r="AT136" s="261" t="s">
        <v>508</v>
      </c>
      <c r="AU136" s="261" t="s">
        <v>448</v>
      </c>
      <c r="AY136" s="171" t="s">
        <v>506</v>
      </c>
      <c r="BE136" s="262">
        <f>IF(N136="základní",J136,0)</f>
        <v>0</v>
      </c>
      <c r="BF136" s="262">
        <f>IF(N136="snížená",J136,0)</f>
        <v>0</v>
      </c>
      <c r="BG136" s="262">
        <f>IF(N136="zákl. přenesená",J136,0)</f>
        <v>0</v>
      </c>
      <c r="BH136" s="262">
        <f>IF(N136="sníž. přenesená",J136,0)</f>
        <v>0</v>
      </c>
      <c r="BI136" s="262">
        <f>IF(N136="nulová",J136,0)</f>
        <v>0</v>
      </c>
      <c r="BJ136" s="171" t="s">
        <v>132</v>
      </c>
      <c r="BK136" s="262">
        <f>ROUND(I136*H136,2)</f>
        <v>0</v>
      </c>
      <c r="BL136" s="171" t="s">
        <v>511</v>
      </c>
      <c r="BM136" s="261" t="s">
        <v>721</v>
      </c>
    </row>
    <row r="137" spans="1:65" s="181" customFormat="1" ht="14.4" customHeight="1" x14ac:dyDescent="0.25">
      <c r="A137" s="178"/>
      <c r="B137" s="250"/>
      <c r="C137" s="251" t="s">
        <v>592</v>
      </c>
      <c r="D137" s="251" t="s">
        <v>508</v>
      </c>
      <c r="E137" s="252" t="s">
        <v>722</v>
      </c>
      <c r="F137" s="253" t="s">
        <v>723</v>
      </c>
      <c r="G137" s="254" t="s">
        <v>73</v>
      </c>
      <c r="H137" s="255">
        <v>30</v>
      </c>
      <c r="I137" s="256"/>
      <c r="J137" s="256">
        <f>ROUND(I137*H137,2)</f>
        <v>0</v>
      </c>
      <c r="K137" s="253" t="s">
        <v>453</v>
      </c>
      <c r="L137" s="179"/>
      <c r="M137" s="257" t="s">
        <v>453</v>
      </c>
      <c r="N137" s="258" t="s">
        <v>471</v>
      </c>
      <c r="O137" s="259">
        <v>0</v>
      </c>
      <c r="P137" s="259">
        <f>O137*H137</f>
        <v>0</v>
      </c>
      <c r="Q137" s="259">
        <v>0</v>
      </c>
      <c r="R137" s="259">
        <f>Q137*H137</f>
        <v>0</v>
      </c>
      <c r="S137" s="259">
        <v>0</v>
      </c>
      <c r="T137" s="260">
        <f>S137*H137</f>
        <v>0</v>
      </c>
      <c r="U137" s="178"/>
      <c r="V137" s="178"/>
      <c r="W137" s="178"/>
      <c r="X137" s="178"/>
      <c r="Y137" s="178"/>
      <c r="Z137" s="178"/>
      <c r="AA137" s="178"/>
      <c r="AB137" s="178"/>
      <c r="AC137" s="178"/>
      <c r="AD137" s="178"/>
      <c r="AE137" s="178"/>
      <c r="AR137" s="261" t="s">
        <v>511</v>
      </c>
      <c r="AT137" s="261" t="s">
        <v>508</v>
      </c>
      <c r="AU137" s="261" t="s">
        <v>448</v>
      </c>
      <c r="AY137" s="171" t="s">
        <v>506</v>
      </c>
      <c r="BE137" s="262">
        <f>IF(N137="základní",J137,0)</f>
        <v>0</v>
      </c>
      <c r="BF137" s="262">
        <f>IF(N137="snížená",J137,0)</f>
        <v>0</v>
      </c>
      <c r="BG137" s="262">
        <f>IF(N137="zákl. přenesená",J137,0)</f>
        <v>0</v>
      </c>
      <c r="BH137" s="262">
        <f>IF(N137="sníž. přenesená",J137,0)</f>
        <v>0</v>
      </c>
      <c r="BI137" s="262">
        <f>IF(N137="nulová",J137,0)</f>
        <v>0</v>
      </c>
      <c r="BJ137" s="171" t="s">
        <v>132</v>
      </c>
      <c r="BK137" s="262">
        <f>ROUND(I137*H137,2)</f>
        <v>0</v>
      </c>
      <c r="BL137" s="171" t="s">
        <v>511</v>
      </c>
      <c r="BM137" s="261" t="s">
        <v>724</v>
      </c>
    </row>
    <row r="138" spans="1:65" s="181" customFormat="1" ht="14.4" customHeight="1" x14ac:dyDescent="0.25">
      <c r="A138" s="178"/>
      <c r="B138" s="250"/>
      <c r="C138" s="251" t="s">
        <v>597</v>
      </c>
      <c r="D138" s="251" t="s">
        <v>508</v>
      </c>
      <c r="E138" s="252" t="s">
        <v>725</v>
      </c>
      <c r="F138" s="253" t="s">
        <v>726</v>
      </c>
      <c r="G138" s="254" t="s">
        <v>99</v>
      </c>
      <c r="H138" s="255">
        <v>11</v>
      </c>
      <c r="I138" s="256"/>
      <c r="J138" s="256">
        <f>ROUND(I138*H138,2)</f>
        <v>0</v>
      </c>
      <c r="K138" s="253" t="s">
        <v>453</v>
      </c>
      <c r="L138" s="179"/>
      <c r="M138" s="257" t="s">
        <v>453</v>
      </c>
      <c r="N138" s="258" t="s">
        <v>471</v>
      </c>
      <c r="O138" s="259">
        <v>0</v>
      </c>
      <c r="P138" s="259">
        <f>O138*H138</f>
        <v>0</v>
      </c>
      <c r="Q138" s="259">
        <v>0</v>
      </c>
      <c r="R138" s="259">
        <f>Q138*H138</f>
        <v>0</v>
      </c>
      <c r="S138" s="259">
        <v>0</v>
      </c>
      <c r="T138" s="260">
        <f>S138*H138</f>
        <v>0</v>
      </c>
      <c r="U138" s="178"/>
      <c r="V138" s="178"/>
      <c r="W138" s="178"/>
      <c r="X138" s="178"/>
      <c r="Y138" s="178"/>
      <c r="Z138" s="178"/>
      <c r="AA138" s="178"/>
      <c r="AB138" s="178"/>
      <c r="AC138" s="178"/>
      <c r="AD138" s="178"/>
      <c r="AE138" s="178"/>
      <c r="AR138" s="261" t="s">
        <v>511</v>
      </c>
      <c r="AT138" s="261" t="s">
        <v>508</v>
      </c>
      <c r="AU138" s="261" t="s">
        <v>448</v>
      </c>
      <c r="AY138" s="171" t="s">
        <v>506</v>
      </c>
      <c r="BE138" s="262">
        <f>IF(N138="základní",J138,0)</f>
        <v>0</v>
      </c>
      <c r="BF138" s="262">
        <f>IF(N138="snížená",J138,0)</f>
        <v>0</v>
      </c>
      <c r="BG138" s="262">
        <f>IF(N138="zákl. přenesená",J138,0)</f>
        <v>0</v>
      </c>
      <c r="BH138" s="262">
        <f>IF(N138="sníž. přenesená",J138,0)</f>
        <v>0</v>
      </c>
      <c r="BI138" s="262">
        <f>IF(N138="nulová",J138,0)</f>
        <v>0</v>
      </c>
      <c r="BJ138" s="171" t="s">
        <v>132</v>
      </c>
      <c r="BK138" s="262">
        <f>ROUND(I138*H138,2)</f>
        <v>0</v>
      </c>
      <c r="BL138" s="171" t="s">
        <v>511</v>
      </c>
      <c r="BM138" s="261" t="s">
        <v>727</v>
      </c>
    </row>
    <row r="139" spans="1:65" s="181" customFormat="1" ht="24.15" customHeight="1" x14ac:dyDescent="0.25">
      <c r="A139" s="178"/>
      <c r="B139" s="250"/>
      <c r="C139" s="251" t="s">
        <v>598</v>
      </c>
      <c r="D139" s="251" t="s">
        <v>508</v>
      </c>
      <c r="E139" s="252" t="s">
        <v>728</v>
      </c>
      <c r="F139" s="375" t="s">
        <v>729</v>
      </c>
      <c r="G139" s="254" t="s">
        <v>73</v>
      </c>
      <c r="H139" s="255">
        <v>16</v>
      </c>
      <c r="I139" s="256"/>
      <c r="J139" s="256">
        <f>ROUND(I139*H139,2)</f>
        <v>0</v>
      </c>
      <c r="K139" s="253" t="s">
        <v>510</v>
      </c>
      <c r="L139" s="179"/>
      <c r="M139" s="257" t="s">
        <v>453</v>
      </c>
      <c r="N139" s="258" t="s">
        <v>471</v>
      </c>
      <c r="O139" s="259">
        <v>0.17100000000000001</v>
      </c>
      <c r="P139" s="259">
        <f>O139*H139</f>
        <v>2.7360000000000002</v>
      </c>
      <c r="Q139" s="259">
        <v>0</v>
      </c>
      <c r="R139" s="259">
        <f>Q139*H139</f>
        <v>0</v>
      </c>
      <c r="S139" s="259">
        <v>0</v>
      </c>
      <c r="T139" s="260">
        <f>S139*H139</f>
        <v>0</v>
      </c>
      <c r="U139" s="178"/>
      <c r="V139" s="178"/>
      <c r="W139" s="178"/>
      <c r="X139" s="178"/>
      <c r="Y139" s="178"/>
      <c r="Z139" s="178"/>
      <c r="AA139" s="178"/>
      <c r="AB139" s="178"/>
      <c r="AC139" s="178"/>
      <c r="AD139" s="178"/>
      <c r="AE139" s="178"/>
      <c r="AR139" s="261" t="s">
        <v>511</v>
      </c>
      <c r="AT139" s="261" t="s">
        <v>508</v>
      </c>
      <c r="AU139" s="261" t="s">
        <v>448</v>
      </c>
      <c r="AY139" s="171" t="s">
        <v>506</v>
      </c>
      <c r="BE139" s="262">
        <f>IF(N139="základní",J139,0)</f>
        <v>0</v>
      </c>
      <c r="BF139" s="262">
        <f>IF(N139="snížená",J139,0)</f>
        <v>0</v>
      </c>
      <c r="BG139" s="262">
        <f>IF(N139="zákl. přenesená",J139,0)</f>
        <v>0</v>
      </c>
      <c r="BH139" s="262">
        <f>IF(N139="sníž. přenesená",J139,0)</f>
        <v>0</v>
      </c>
      <c r="BI139" s="262">
        <f>IF(N139="nulová",J139,0)</f>
        <v>0</v>
      </c>
      <c r="BJ139" s="171" t="s">
        <v>132</v>
      </c>
      <c r="BK139" s="262">
        <f>ROUND(I139*H139,2)</f>
        <v>0</v>
      </c>
      <c r="BL139" s="171" t="s">
        <v>511</v>
      </c>
      <c r="BM139" s="261" t="s">
        <v>730</v>
      </c>
    </row>
    <row r="140" spans="1:65" s="181" customFormat="1" ht="67.2" x14ac:dyDescent="0.25">
      <c r="A140" s="178"/>
      <c r="B140" s="179"/>
      <c r="C140" s="178"/>
      <c r="D140" s="263" t="s">
        <v>512</v>
      </c>
      <c r="E140" s="178"/>
      <c r="F140" s="264" t="s">
        <v>731</v>
      </c>
      <c r="G140" s="178"/>
      <c r="H140" s="178"/>
      <c r="I140" s="178"/>
      <c r="J140" s="178"/>
      <c r="K140" s="178"/>
      <c r="L140" s="179"/>
      <c r="M140" s="265"/>
      <c r="N140" s="266"/>
      <c r="O140" s="267"/>
      <c r="P140" s="267"/>
      <c r="Q140" s="267"/>
      <c r="R140" s="267"/>
      <c r="S140" s="267"/>
      <c r="T140" s="268"/>
      <c r="U140" s="178"/>
      <c r="V140" s="178"/>
      <c r="W140" s="178"/>
      <c r="X140" s="178"/>
      <c r="Y140" s="178"/>
      <c r="Z140" s="178"/>
      <c r="AA140" s="178"/>
      <c r="AB140" s="178"/>
      <c r="AC140" s="178"/>
      <c r="AD140" s="178"/>
      <c r="AE140" s="178"/>
      <c r="AT140" s="171" t="s">
        <v>512</v>
      </c>
      <c r="AU140" s="171" t="s">
        <v>448</v>
      </c>
    </row>
    <row r="141" spans="1:65" s="181" customFormat="1" ht="14.4" customHeight="1" x14ac:dyDescent="0.25">
      <c r="A141" s="178"/>
      <c r="B141" s="250"/>
      <c r="C141" s="292" t="s">
        <v>599</v>
      </c>
      <c r="D141" s="292" t="s">
        <v>553</v>
      </c>
      <c r="E141" s="293" t="s">
        <v>732</v>
      </c>
      <c r="F141" s="294" t="s">
        <v>733</v>
      </c>
      <c r="G141" s="295" t="s">
        <v>73</v>
      </c>
      <c r="H141" s="296">
        <v>71.05</v>
      </c>
      <c r="I141" s="297"/>
      <c r="J141" s="297">
        <f>ROUND(I141*H141,2)</f>
        <v>0</v>
      </c>
      <c r="K141" s="294" t="s">
        <v>510</v>
      </c>
      <c r="L141" s="298"/>
      <c r="M141" s="299" t="s">
        <v>453</v>
      </c>
      <c r="N141" s="300" t="s">
        <v>471</v>
      </c>
      <c r="O141" s="259">
        <v>0</v>
      </c>
      <c r="P141" s="259">
        <f>O141*H141</f>
        <v>0</v>
      </c>
      <c r="Q141" s="259">
        <v>1.6000000000000001E-4</v>
      </c>
      <c r="R141" s="259">
        <f>Q141*H141</f>
        <v>1.1368E-2</v>
      </c>
      <c r="S141" s="259">
        <v>0</v>
      </c>
      <c r="T141" s="260">
        <f>S141*H141</f>
        <v>0</v>
      </c>
      <c r="U141" s="178"/>
      <c r="V141" s="178"/>
      <c r="W141" s="178"/>
      <c r="X141" s="178"/>
      <c r="Y141" s="178"/>
      <c r="Z141" s="178"/>
      <c r="AA141" s="178"/>
      <c r="AB141" s="178"/>
      <c r="AC141" s="178"/>
      <c r="AD141" s="178"/>
      <c r="AE141" s="178"/>
      <c r="AR141" s="261" t="s">
        <v>520</v>
      </c>
      <c r="AT141" s="261" t="s">
        <v>553</v>
      </c>
      <c r="AU141" s="261" t="s">
        <v>448</v>
      </c>
      <c r="AY141" s="171" t="s">
        <v>506</v>
      </c>
      <c r="BE141" s="262">
        <f>IF(N141="základní",J141,0)</f>
        <v>0</v>
      </c>
      <c r="BF141" s="262">
        <f>IF(N141="snížená",J141,0)</f>
        <v>0</v>
      </c>
      <c r="BG141" s="262">
        <f>IF(N141="zákl. přenesená",J141,0)</f>
        <v>0</v>
      </c>
      <c r="BH141" s="262">
        <f>IF(N141="sníž. přenesená",J141,0)</f>
        <v>0</v>
      </c>
      <c r="BI141" s="262">
        <f>IF(N141="nulová",J141,0)</f>
        <v>0</v>
      </c>
      <c r="BJ141" s="171" t="s">
        <v>132</v>
      </c>
      <c r="BK141" s="262">
        <f>ROUND(I141*H141,2)</f>
        <v>0</v>
      </c>
      <c r="BL141" s="171" t="s">
        <v>511</v>
      </c>
      <c r="BM141" s="261" t="s">
        <v>734</v>
      </c>
    </row>
    <row r="142" spans="1:65" s="276" customFormat="1" x14ac:dyDescent="0.25">
      <c r="B142" s="277"/>
      <c r="D142" s="263" t="s">
        <v>513</v>
      </c>
      <c r="F142" s="279" t="s">
        <v>735</v>
      </c>
      <c r="H142" s="280">
        <v>16.239999999999998</v>
      </c>
      <c r="L142" s="277"/>
      <c r="M142" s="281"/>
      <c r="N142" s="282"/>
      <c r="O142" s="282"/>
      <c r="P142" s="282"/>
      <c r="Q142" s="282"/>
      <c r="R142" s="282"/>
      <c r="S142" s="282"/>
      <c r="T142" s="283"/>
      <c r="AT142" s="278" t="s">
        <v>513</v>
      </c>
      <c r="AU142" s="278" t="s">
        <v>448</v>
      </c>
      <c r="AV142" s="276" t="s">
        <v>448</v>
      </c>
      <c r="AW142" s="276" t="s">
        <v>451</v>
      </c>
      <c r="AX142" s="276" t="s">
        <v>132</v>
      </c>
      <c r="AY142" s="278" t="s">
        <v>506</v>
      </c>
    </row>
    <row r="143" spans="1:65" s="181" customFormat="1" ht="24.15" customHeight="1" x14ac:dyDescent="0.25">
      <c r="A143" s="178"/>
      <c r="B143" s="250"/>
      <c r="C143" s="251" t="s">
        <v>600</v>
      </c>
      <c r="D143" s="251" t="s">
        <v>508</v>
      </c>
      <c r="E143" s="252" t="s">
        <v>736</v>
      </c>
      <c r="F143" s="253" t="s">
        <v>737</v>
      </c>
      <c r="G143" s="254" t="s">
        <v>73</v>
      </c>
      <c r="H143" s="255">
        <v>400</v>
      </c>
      <c r="I143" s="256"/>
      <c r="J143" s="256">
        <f>ROUND(I143*H143,2)</f>
        <v>0</v>
      </c>
      <c r="K143" s="253" t="s">
        <v>510</v>
      </c>
      <c r="L143" s="179"/>
      <c r="M143" s="257" t="s">
        <v>453</v>
      </c>
      <c r="N143" s="258" t="s">
        <v>471</v>
      </c>
      <c r="O143" s="259">
        <v>0.24</v>
      </c>
      <c r="P143" s="259">
        <f>O143*H143</f>
        <v>96</v>
      </c>
      <c r="Q143" s="259">
        <v>0</v>
      </c>
      <c r="R143" s="259">
        <f>Q143*H143</f>
        <v>0</v>
      </c>
      <c r="S143" s="259">
        <v>0</v>
      </c>
      <c r="T143" s="260">
        <f>S143*H143</f>
        <v>0</v>
      </c>
      <c r="U143" s="178"/>
      <c r="V143" s="178"/>
      <c r="W143" s="178"/>
      <c r="X143" s="178"/>
      <c r="Y143" s="178"/>
      <c r="Z143" s="178"/>
      <c r="AA143" s="178"/>
      <c r="AB143" s="178"/>
      <c r="AC143" s="178"/>
      <c r="AD143" s="178"/>
      <c r="AE143" s="178"/>
      <c r="AR143" s="261" t="s">
        <v>511</v>
      </c>
      <c r="AT143" s="261" t="s">
        <v>508</v>
      </c>
      <c r="AU143" s="261" t="s">
        <v>448</v>
      </c>
      <c r="AY143" s="171" t="s">
        <v>506</v>
      </c>
      <c r="BE143" s="262">
        <f>IF(N143="základní",J143,0)</f>
        <v>0</v>
      </c>
      <c r="BF143" s="262">
        <f>IF(N143="snížená",J143,0)</f>
        <v>0</v>
      </c>
      <c r="BG143" s="262">
        <f>IF(N143="zákl. přenesená",J143,0)</f>
        <v>0</v>
      </c>
      <c r="BH143" s="262">
        <f>IF(N143="sníž. přenesená",J143,0)</f>
        <v>0</v>
      </c>
      <c r="BI143" s="262">
        <f>IF(N143="nulová",J143,0)</f>
        <v>0</v>
      </c>
      <c r="BJ143" s="171" t="s">
        <v>132</v>
      </c>
      <c r="BK143" s="262">
        <f>ROUND(I143*H143,2)</f>
        <v>0</v>
      </c>
      <c r="BL143" s="171" t="s">
        <v>511</v>
      </c>
      <c r="BM143" s="261" t="s">
        <v>738</v>
      </c>
    </row>
    <row r="144" spans="1:65" s="181" customFormat="1" ht="67.2" x14ac:dyDescent="0.25">
      <c r="A144" s="178"/>
      <c r="B144" s="179"/>
      <c r="C144" s="178"/>
      <c r="D144" s="263" t="s">
        <v>512</v>
      </c>
      <c r="E144" s="178"/>
      <c r="F144" s="264" t="s">
        <v>731</v>
      </c>
      <c r="G144" s="178"/>
      <c r="H144" s="178"/>
      <c r="I144" s="178"/>
      <c r="J144" s="178"/>
      <c r="K144" s="178"/>
      <c r="L144" s="179"/>
      <c r="M144" s="265"/>
      <c r="N144" s="266"/>
      <c r="O144" s="267"/>
      <c r="P144" s="267"/>
      <c r="Q144" s="267"/>
      <c r="R144" s="267"/>
      <c r="S144" s="267"/>
      <c r="T144" s="268"/>
      <c r="U144" s="178"/>
      <c r="V144" s="178"/>
      <c r="W144" s="178"/>
      <c r="X144" s="178"/>
      <c r="Y144" s="178"/>
      <c r="Z144" s="178"/>
      <c r="AA144" s="178"/>
      <c r="AB144" s="178"/>
      <c r="AC144" s="178"/>
      <c r="AD144" s="178"/>
      <c r="AE144" s="178"/>
      <c r="AT144" s="171" t="s">
        <v>512</v>
      </c>
      <c r="AU144" s="171" t="s">
        <v>448</v>
      </c>
    </row>
    <row r="145" spans="1:65" s="181" customFormat="1" ht="14.4" customHeight="1" x14ac:dyDescent="0.25">
      <c r="A145" s="178"/>
      <c r="B145" s="250"/>
      <c r="C145" s="292" t="s">
        <v>601</v>
      </c>
      <c r="D145" s="292" t="s">
        <v>553</v>
      </c>
      <c r="E145" s="293" t="s">
        <v>739</v>
      </c>
      <c r="F145" s="294" t="s">
        <v>740</v>
      </c>
      <c r="G145" s="295" t="s">
        <v>73</v>
      </c>
      <c r="H145" s="296">
        <f>+H146</f>
        <v>420</v>
      </c>
      <c r="I145" s="297"/>
      <c r="J145" s="297">
        <f>ROUND(I145*H145,2)</f>
        <v>0</v>
      </c>
      <c r="K145" s="294" t="s">
        <v>510</v>
      </c>
      <c r="L145" s="298"/>
      <c r="M145" s="299" t="s">
        <v>453</v>
      </c>
      <c r="N145" s="300" t="s">
        <v>471</v>
      </c>
      <c r="O145" s="259">
        <v>0</v>
      </c>
      <c r="P145" s="259">
        <f>O145*H145</f>
        <v>0</v>
      </c>
      <c r="Q145" s="259">
        <v>1.06E-3</v>
      </c>
      <c r="R145" s="259">
        <f>Q145*H145</f>
        <v>0.44519999999999998</v>
      </c>
      <c r="S145" s="259">
        <v>0</v>
      </c>
      <c r="T145" s="260">
        <f>S145*H145</f>
        <v>0</v>
      </c>
      <c r="U145" s="178"/>
      <c r="V145" s="178"/>
      <c r="W145" s="178"/>
      <c r="X145" s="178"/>
      <c r="Y145" s="178"/>
      <c r="Z145" s="178"/>
      <c r="AA145" s="178"/>
      <c r="AB145" s="178"/>
      <c r="AC145" s="178"/>
      <c r="AD145" s="178"/>
      <c r="AE145" s="178"/>
      <c r="AR145" s="261" t="s">
        <v>520</v>
      </c>
      <c r="AT145" s="261" t="s">
        <v>553</v>
      </c>
      <c r="AU145" s="261" t="s">
        <v>448</v>
      </c>
      <c r="AY145" s="171" t="s">
        <v>506</v>
      </c>
      <c r="BE145" s="262">
        <f>IF(N145="základní",J145,0)</f>
        <v>0</v>
      </c>
      <c r="BF145" s="262">
        <f>IF(N145="snížená",J145,0)</f>
        <v>0</v>
      </c>
      <c r="BG145" s="262">
        <f>IF(N145="zákl. přenesená",J145,0)</f>
        <v>0</v>
      </c>
      <c r="BH145" s="262">
        <f>IF(N145="sníž. přenesená",J145,0)</f>
        <v>0</v>
      </c>
      <c r="BI145" s="262">
        <f>IF(N145="nulová",J145,0)</f>
        <v>0</v>
      </c>
      <c r="BJ145" s="171" t="s">
        <v>132</v>
      </c>
      <c r="BK145" s="262">
        <f>ROUND(I145*H145,2)</f>
        <v>0</v>
      </c>
      <c r="BL145" s="171" t="s">
        <v>511</v>
      </c>
      <c r="BM145" s="261" t="s">
        <v>741</v>
      </c>
    </row>
    <row r="146" spans="1:65" s="276" customFormat="1" x14ac:dyDescent="0.25">
      <c r="B146" s="277"/>
      <c r="D146" s="263" t="s">
        <v>513</v>
      </c>
      <c r="F146" s="279" t="s">
        <v>1136</v>
      </c>
      <c r="H146" s="280">
        <f>400*1.05</f>
        <v>420</v>
      </c>
      <c r="L146" s="277"/>
      <c r="M146" s="281"/>
      <c r="N146" s="282"/>
      <c r="O146" s="282"/>
      <c r="P146" s="282"/>
      <c r="Q146" s="282"/>
      <c r="R146" s="282"/>
      <c r="S146" s="282"/>
      <c r="T146" s="283"/>
      <c r="AT146" s="278" t="s">
        <v>513</v>
      </c>
      <c r="AU146" s="278" t="s">
        <v>448</v>
      </c>
      <c r="AV146" s="276" t="s">
        <v>448</v>
      </c>
      <c r="AW146" s="276" t="s">
        <v>451</v>
      </c>
      <c r="AX146" s="276" t="s">
        <v>132</v>
      </c>
      <c r="AY146" s="278" t="s">
        <v>506</v>
      </c>
    </row>
    <row r="147" spans="1:65" s="181" customFormat="1" ht="24.15" customHeight="1" x14ac:dyDescent="0.25">
      <c r="A147" s="178"/>
      <c r="B147" s="250"/>
      <c r="C147" s="251" t="s">
        <v>609</v>
      </c>
      <c r="D147" s="251" t="s">
        <v>508</v>
      </c>
      <c r="E147" s="252" t="s">
        <v>742</v>
      </c>
      <c r="F147" s="253" t="s">
        <v>743</v>
      </c>
      <c r="G147" s="254" t="s">
        <v>73</v>
      </c>
      <c r="H147" s="255"/>
      <c r="I147" s="256"/>
      <c r="J147" s="256">
        <f>ROUND(I147*H147,2)</f>
        <v>0</v>
      </c>
      <c r="K147" s="253" t="s">
        <v>510</v>
      </c>
      <c r="L147" s="179"/>
      <c r="M147" s="257" t="s">
        <v>453</v>
      </c>
      <c r="N147" s="258" t="s">
        <v>471</v>
      </c>
      <c r="O147" s="259">
        <v>0.31</v>
      </c>
      <c r="P147" s="259">
        <f>O147*H147</f>
        <v>0</v>
      </c>
      <c r="Q147" s="259">
        <v>0</v>
      </c>
      <c r="R147" s="259">
        <f>Q147*H147</f>
        <v>0</v>
      </c>
      <c r="S147" s="259">
        <v>0</v>
      </c>
      <c r="T147" s="260">
        <f>S147*H147</f>
        <v>0</v>
      </c>
      <c r="U147" s="178"/>
      <c r="V147" s="178"/>
      <c r="W147" s="178"/>
      <c r="X147" s="178"/>
      <c r="Y147" s="178"/>
      <c r="Z147" s="178"/>
      <c r="AA147" s="178"/>
      <c r="AB147" s="178"/>
      <c r="AC147" s="178"/>
      <c r="AD147" s="178"/>
      <c r="AE147" s="178"/>
      <c r="AR147" s="261" t="s">
        <v>511</v>
      </c>
      <c r="AT147" s="261" t="s">
        <v>508</v>
      </c>
      <c r="AU147" s="261" t="s">
        <v>448</v>
      </c>
      <c r="AY147" s="171" t="s">
        <v>506</v>
      </c>
      <c r="BE147" s="262">
        <f>IF(N147="základní",J147,0)</f>
        <v>0</v>
      </c>
      <c r="BF147" s="262">
        <f>IF(N147="snížená",J147,0)</f>
        <v>0</v>
      </c>
      <c r="BG147" s="262">
        <f>IF(N147="zákl. přenesená",J147,0)</f>
        <v>0</v>
      </c>
      <c r="BH147" s="262">
        <f>IF(N147="sníž. přenesená",J147,0)</f>
        <v>0</v>
      </c>
      <c r="BI147" s="262">
        <f>IF(N147="nulová",J147,0)</f>
        <v>0</v>
      </c>
      <c r="BJ147" s="171" t="s">
        <v>132</v>
      </c>
      <c r="BK147" s="262">
        <f>ROUND(I147*H147,2)</f>
        <v>0</v>
      </c>
      <c r="BL147" s="171" t="s">
        <v>511</v>
      </c>
      <c r="BM147" s="261" t="s">
        <v>744</v>
      </c>
    </row>
    <row r="148" spans="1:65" s="181" customFormat="1" ht="67.2" x14ac:dyDescent="0.25">
      <c r="A148" s="178"/>
      <c r="B148" s="179"/>
      <c r="C148" s="178"/>
      <c r="D148" s="263" t="s">
        <v>512</v>
      </c>
      <c r="E148" s="178"/>
      <c r="F148" s="264" t="s">
        <v>731</v>
      </c>
      <c r="G148" s="178"/>
      <c r="H148" s="178"/>
      <c r="I148" s="178"/>
      <c r="J148" s="178"/>
      <c r="K148" s="178"/>
      <c r="L148" s="179"/>
      <c r="M148" s="265"/>
      <c r="N148" s="266"/>
      <c r="O148" s="267"/>
      <c r="P148" s="267"/>
      <c r="Q148" s="267"/>
      <c r="R148" s="267"/>
      <c r="S148" s="267"/>
      <c r="T148" s="268"/>
      <c r="U148" s="178"/>
      <c r="V148" s="178"/>
      <c r="W148" s="178"/>
      <c r="X148" s="178"/>
      <c r="Y148" s="178"/>
      <c r="Z148" s="178"/>
      <c r="AA148" s="178"/>
      <c r="AB148" s="178"/>
      <c r="AC148" s="178"/>
      <c r="AD148" s="178"/>
      <c r="AE148" s="178"/>
      <c r="AT148" s="171" t="s">
        <v>512</v>
      </c>
      <c r="AU148" s="171" t="s">
        <v>448</v>
      </c>
    </row>
    <row r="149" spans="1:65" s="181" customFormat="1" ht="14.4" customHeight="1" x14ac:dyDescent="0.25">
      <c r="A149" s="178"/>
      <c r="B149" s="250"/>
      <c r="C149" s="292" t="s">
        <v>614</v>
      </c>
      <c r="D149" s="292" t="s">
        <v>553</v>
      </c>
      <c r="E149" s="293" t="s">
        <v>745</v>
      </c>
      <c r="F149" s="294" t="s">
        <v>746</v>
      </c>
      <c r="G149" s="295" t="s">
        <v>73</v>
      </c>
      <c r="H149" s="296"/>
      <c r="I149" s="297"/>
      <c r="J149" s="297">
        <f>ROUND(I149*H149,2)</f>
        <v>0</v>
      </c>
      <c r="K149" s="294" t="s">
        <v>510</v>
      </c>
      <c r="L149" s="298"/>
      <c r="M149" s="299" t="s">
        <v>453</v>
      </c>
      <c r="N149" s="300" t="s">
        <v>471</v>
      </c>
      <c r="O149" s="259">
        <v>0</v>
      </c>
      <c r="P149" s="259">
        <f>O149*H149</f>
        <v>0</v>
      </c>
      <c r="Q149" s="259">
        <v>2.1099999999999999E-3</v>
      </c>
      <c r="R149" s="259">
        <f>Q149*H149</f>
        <v>0</v>
      </c>
      <c r="S149" s="259">
        <v>0</v>
      </c>
      <c r="T149" s="260">
        <f>S149*H149</f>
        <v>0</v>
      </c>
      <c r="U149" s="178"/>
      <c r="V149" s="178"/>
      <c r="W149" s="178"/>
      <c r="X149" s="178"/>
      <c r="Y149" s="178"/>
      <c r="Z149" s="178"/>
      <c r="AA149" s="178"/>
      <c r="AB149" s="178"/>
      <c r="AC149" s="178"/>
      <c r="AD149" s="178"/>
      <c r="AE149" s="178"/>
      <c r="AR149" s="261" t="s">
        <v>520</v>
      </c>
      <c r="AT149" s="261" t="s">
        <v>553</v>
      </c>
      <c r="AU149" s="261" t="s">
        <v>448</v>
      </c>
      <c r="AY149" s="171" t="s">
        <v>506</v>
      </c>
      <c r="BE149" s="262">
        <f>IF(N149="základní",J149,0)</f>
        <v>0</v>
      </c>
      <c r="BF149" s="262">
        <f>IF(N149="snížená",J149,0)</f>
        <v>0</v>
      </c>
      <c r="BG149" s="262">
        <f>IF(N149="zákl. přenesená",J149,0)</f>
        <v>0</v>
      </c>
      <c r="BH149" s="262">
        <f>IF(N149="sníž. přenesená",J149,0)</f>
        <v>0</v>
      </c>
      <c r="BI149" s="262">
        <f>IF(N149="nulová",J149,0)</f>
        <v>0</v>
      </c>
      <c r="BJ149" s="171" t="s">
        <v>132</v>
      </c>
      <c r="BK149" s="262">
        <f>ROUND(I149*H149,2)</f>
        <v>0</v>
      </c>
      <c r="BL149" s="171" t="s">
        <v>511</v>
      </c>
      <c r="BM149" s="261" t="s">
        <v>747</v>
      </c>
    </row>
    <row r="150" spans="1:65" s="276" customFormat="1" x14ac:dyDescent="0.25">
      <c r="B150" s="277"/>
      <c r="D150" s="263" t="s">
        <v>513</v>
      </c>
      <c r="F150" s="279" t="s">
        <v>748</v>
      </c>
      <c r="H150" s="280"/>
      <c r="L150" s="277"/>
      <c r="M150" s="281"/>
      <c r="N150" s="282"/>
      <c r="O150" s="282"/>
      <c r="P150" s="282"/>
      <c r="Q150" s="282"/>
      <c r="R150" s="282"/>
      <c r="S150" s="282"/>
      <c r="T150" s="283"/>
      <c r="AT150" s="278" t="s">
        <v>513</v>
      </c>
      <c r="AU150" s="278" t="s">
        <v>448</v>
      </c>
      <c r="AV150" s="276" t="s">
        <v>448</v>
      </c>
      <c r="AW150" s="276" t="s">
        <v>451</v>
      </c>
      <c r="AX150" s="276" t="s">
        <v>132</v>
      </c>
      <c r="AY150" s="278" t="s">
        <v>506</v>
      </c>
    </row>
    <row r="151" spans="1:65" s="181" customFormat="1" ht="24.15" customHeight="1" x14ac:dyDescent="0.25">
      <c r="A151" s="178"/>
      <c r="B151" s="250"/>
      <c r="C151" s="251" t="s">
        <v>619</v>
      </c>
      <c r="D151" s="251" t="s">
        <v>508</v>
      </c>
      <c r="E151" s="252" t="s">
        <v>749</v>
      </c>
      <c r="F151" s="253" t="s">
        <v>750</v>
      </c>
      <c r="G151" s="254" t="s">
        <v>73</v>
      </c>
      <c r="H151" s="255"/>
      <c r="I151" s="256"/>
      <c r="J151" s="256">
        <f>ROUND(I151*H151,2)</f>
        <v>0</v>
      </c>
      <c r="K151" s="253" t="s">
        <v>510</v>
      </c>
      <c r="L151" s="179"/>
      <c r="M151" s="257" t="s">
        <v>453</v>
      </c>
      <c r="N151" s="258" t="s">
        <v>471</v>
      </c>
      <c r="O151" s="259">
        <v>0.33</v>
      </c>
      <c r="P151" s="259">
        <f>O151*H151</f>
        <v>0</v>
      </c>
      <c r="Q151" s="259">
        <v>0</v>
      </c>
      <c r="R151" s="259">
        <f>Q151*H151</f>
        <v>0</v>
      </c>
      <c r="S151" s="259">
        <v>0</v>
      </c>
      <c r="T151" s="260">
        <f>S151*H151</f>
        <v>0</v>
      </c>
      <c r="U151" s="178"/>
      <c r="V151" s="178"/>
      <c r="W151" s="178"/>
      <c r="X151" s="178"/>
      <c r="Y151" s="178"/>
      <c r="Z151" s="178"/>
      <c r="AA151" s="178"/>
      <c r="AB151" s="178"/>
      <c r="AC151" s="178"/>
      <c r="AD151" s="178"/>
      <c r="AE151" s="178"/>
      <c r="AR151" s="261" t="s">
        <v>511</v>
      </c>
      <c r="AT151" s="261" t="s">
        <v>508</v>
      </c>
      <c r="AU151" s="261" t="s">
        <v>448</v>
      </c>
      <c r="AY151" s="171" t="s">
        <v>506</v>
      </c>
      <c r="BE151" s="262">
        <f>IF(N151="základní",J151,0)</f>
        <v>0</v>
      </c>
      <c r="BF151" s="262">
        <f>IF(N151="snížená",J151,0)</f>
        <v>0</v>
      </c>
      <c r="BG151" s="262">
        <f>IF(N151="zákl. přenesená",J151,0)</f>
        <v>0</v>
      </c>
      <c r="BH151" s="262">
        <f>IF(N151="sníž. přenesená",J151,0)</f>
        <v>0</v>
      </c>
      <c r="BI151" s="262">
        <f>IF(N151="nulová",J151,0)</f>
        <v>0</v>
      </c>
      <c r="BJ151" s="171" t="s">
        <v>132</v>
      </c>
      <c r="BK151" s="262">
        <f>ROUND(I151*H151,2)</f>
        <v>0</v>
      </c>
      <c r="BL151" s="171" t="s">
        <v>511</v>
      </c>
      <c r="BM151" s="261" t="s">
        <v>751</v>
      </c>
    </row>
    <row r="152" spans="1:65" s="181" customFormat="1" ht="67.2" x14ac:dyDescent="0.25">
      <c r="A152" s="178"/>
      <c r="B152" s="179"/>
      <c r="C152" s="178"/>
      <c r="D152" s="263" t="s">
        <v>512</v>
      </c>
      <c r="E152" s="178"/>
      <c r="F152" s="264" t="s">
        <v>731</v>
      </c>
      <c r="G152" s="178"/>
      <c r="H152" s="178"/>
      <c r="I152" s="178"/>
      <c r="J152" s="178"/>
      <c r="K152" s="178"/>
      <c r="L152" s="179"/>
      <c r="M152" s="265"/>
      <c r="N152" s="266"/>
      <c r="O152" s="267"/>
      <c r="P152" s="267"/>
      <c r="Q152" s="267"/>
      <c r="R152" s="267"/>
      <c r="S152" s="267"/>
      <c r="T152" s="268"/>
      <c r="U152" s="178"/>
      <c r="V152" s="178"/>
      <c r="W152" s="178"/>
      <c r="X152" s="178"/>
      <c r="Y152" s="178"/>
      <c r="Z152" s="178"/>
      <c r="AA152" s="178"/>
      <c r="AB152" s="178"/>
      <c r="AC152" s="178"/>
      <c r="AD152" s="178"/>
      <c r="AE152" s="178"/>
      <c r="AT152" s="171" t="s">
        <v>512</v>
      </c>
      <c r="AU152" s="171" t="s">
        <v>448</v>
      </c>
    </row>
    <row r="153" spans="1:65" s="269" customFormat="1" x14ac:dyDescent="0.25">
      <c r="B153" s="270"/>
      <c r="D153" s="263" t="s">
        <v>513</v>
      </c>
      <c r="E153" s="271" t="s">
        <v>453</v>
      </c>
      <c r="F153" s="272" t="s">
        <v>752</v>
      </c>
      <c r="H153" s="271" t="s">
        <v>453</v>
      </c>
      <c r="L153" s="270"/>
      <c r="M153" s="273"/>
      <c r="N153" s="274"/>
      <c r="O153" s="274"/>
      <c r="P153" s="274"/>
      <c r="Q153" s="274"/>
      <c r="R153" s="274"/>
      <c r="S153" s="274"/>
      <c r="T153" s="275"/>
      <c r="AT153" s="271" t="s">
        <v>513</v>
      </c>
      <c r="AU153" s="271" t="s">
        <v>448</v>
      </c>
      <c r="AV153" s="269" t="s">
        <v>132</v>
      </c>
      <c r="AW153" s="269" t="s">
        <v>514</v>
      </c>
      <c r="AX153" s="269" t="s">
        <v>505</v>
      </c>
      <c r="AY153" s="271" t="s">
        <v>506</v>
      </c>
    </row>
    <row r="154" spans="1:65" s="276" customFormat="1" x14ac:dyDescent="0.25">
      <c r="B154" s="277"/>
      <c r="D154" s="263" t="s">
        <v>513</v>
      </c>
      <c r="E154" s="278" t="s">
        <v>453</v>
      </c>
      <c r="F154" s="279" t="s">
        <v>753</v>
      </c>
      <c r="H154" s="280">
        <v>64</v>
      </c>
      <c r="L154" s="277"/>
      <c r="M154" s="281"/>
      <c r="N154" s="282"/>
      <c r="O154" s="282"/>
      <c r="P154" s="282"/>
      <c r="Q154" s="282"/>
      <c r="R154" s="282"/>
      <c r="S154" s="282"/>
      <c r="T154" s="283"/>
      <c r="AT154" s="278" t="s">
        <v>513</v>
      </c>
      <c r="AU154" s="278" t="s">
        <v>448</v>
      </c>
      <c r="AV154" s="276" t="s">
        <v>448</v>
      </c>
      <c r="AW154" s="276" t="s">
        <v>514</v>
      </c>
      <c r="AX154" s="276" t="s">
        <v>132</v>
      </c>
      <c r="AY154" s="278" t="s">
        <v>506</v>
      </c>
    </row>
    <row r="155" spans="1:65" s="181" customFormat="1" ht="14.4" customHeight="1" x14ac:dyDescent="0.25">
      <c r="A155" s="178"/>
      <c r="B155" s="250"/>
      <c r="C155" s="292" t="s">
        <v>626</v>
      </c>
      <c r="D155" s="292" t="s">
        <v>553</v>
      </c>
      <c r="E155" s="293" t="s">
        <v>754</v>
      </c>
      <c r="F155" s="294" t="s">
        <v>755</v>
      </c>
      <c r="G155" s="295" t="s">
        <v>73</v>
      </c>
      <c r="H155" s="296"/>
      <c r="I155" s="297"/>
      <c r="J155" s="297">
        <f>ROUND(I155*H155,2)</f>
        <v>0</v>
      </c>
      <c r="K155" s="294" t="s">
        <v>510</v>
      </c>
      <c r="L155" s="298"/>
      <c r="M155" s="299" t="s">
        <v>453</v>
      </c>
      <c r="N155" s="300" t="s">
        <v>471</v>
      </c>
      <c r="O155" s="259">
        <v>0</v>
      </c>
      <c r="P155" s="259">
        <f>O155*H155</f>
        <v>0</v>
      </c>
      <c r="Q155" s="259">
        <v>3.1800000000000001E-3</v>
      </c>
      <c r="R155" s="259">
        <f>Q155*H155</f>
        <v>0</v>
      </c>
      <c r="S155" s="259">
        <v>0</v>
      </c>
      <c r="T155" s="260">
        <f>S155*H155</f>
        <v>0</v>
      </c>
      <c r="U155" s="178"/>
      <c r="V155" s="178"/>
      <c r="W155" s="178"/>
      <c r="X155" s="178"/>
      <c r="Y155" s="178"/>
      <c r="Z155" s="178"/>
      <c r="AA155" s="178"/>
      <c r="AB155" s="178"/>
      <c r="AC155" s="178"/>
      <c r="AD155" s="178"/>
      <c r="AE155" s="178"/>
      <c r="AR155" s="261" t="s">
        <v>520</v>
      </c>
      <c r="AT155" s="261" t="s">
        <v>553</v>
      </c>
      <c r="AU155" s="261" t="s">
        <v>448</v>
      </c>
      <c r="AY155" s="171" t="s">
        <v>506</v>
      </c>
      <c r="BE155" s="262">
        <f>IF(N155="základní",J155,0)</f>
        <v>0</v>
      </c>
      <c r="BF155" s="262">
        <f>IF(N155="snížená",J155,0)</f>
        <v>0</v>
      </c>
      <c r="BG155" s="262">
        <f>IF(N155="zákl. přenesená",J155,0)</f>
        <v>0</v>
      </c>
      <c r="BH155" s="262">
        <f>IF(N155="sníž. přenesená",J155,0)</f>
        <v>0</v>
      </c>
      <c r="BI155" s="262">
        <f>IF(N155="nulová",J155,0)</f>
        <v>0</v>
      </c>
      <c r="BJ155" s="171" t="s">
        <v>132</v>
      </c>
      <c r="BK155" s="262">
        <f>ROUND(I155*H155,2)</f>
        <v>0</v>
      </c>
      <c r="BL155" s="171" t="s">
        <v>511</v>
      </c>
      <c r="BM155" s="261" t="s">
        <v>756</v>
      </c>
    </row>
    <row r="156" spans="1:65" s="276" customFormat="1" x14ac:dyDescent="0.25">
      <c r="B156" s="277"/>
      <c r="D156" s="263" t="s">
        <v>513</v>
      </c>
      <c r="F156" s="279" t="s">
        <v>757</v>
      </c>
      <c r="H156" s="280">
        <v>64.959999999999994</v>
      </c>
      <c r="L156" s="277"/>
      <c r="M156" s="281"/>
      <c r="N156" s="282"/>
      <c r="O156" s="282"/>
      <c r="P156" s="282"/>
      <c r="Q156" s="282"/>
      <c r="R156" s="282"/>
      <c r="S156" s="282"/>
      <c r="T156" s="283"/>
      <c r="AT156" s="278" t="s">
        <v>513</v>
      </c>
      <c r="AU156" s="278" t="s">
        <v>448</v>
      </c>
      <c r="AV156" s="276" t="s">
        <v>448</v>
      </c>
      <c r="AW156" s="276" t="s">
        <v>451</v>
      </c>
      <c r="AX156" s="276" t="s">
        <v>132</v>
      </c>
      <c r="AY156" s="278" t="s">
        <v>506</v>
      </c>
    </row>
    <row r="157" spans="1:65" s="181" customFormat="1" ht="24.15" customHeight="1" x14ac:dyDescent="0.25">
      <c r="A157" s="178"/>
      <c r="B157" s="250"/>
      <c r="C157" s="251" t="s">
        <v>758</v>
      </c>
      <c r="D157" s="251" t="s">
        <v>508</v>
      </c>
      <c r="E157" s="252" t="s">
        <v>759</v>
      </c>
      <c r="F157" s="253" t="s">
        <v>760</v>
      </c>
      <c r="G157" s="254" t="s">
        <v>99</v>
      </c>
      <c r="H157" s="255">
        <v>10</v>
      </c>
      <c r="I157" s="256"/>
      <c r="J157" s="256">
        <f>ROUND(I157*H157,2)</f>
        <v>0</v>
      </c>
      <c r="K157" s="253" t="s">
        <v>510</v>
      </c>
      <c r="L157" s="179"/>
      <c r="M157" s="257" t="s">
        <v>453</v>
      </c>
      <c r="N157" s="258" t="s">
        <v>471</v>
      </c>
      <c r="O157" s="259">
        <v>0.56499999999999995</v>
      </c>
      <c r="P157" s="259">
        <f>O157*H157</f>
        <v>5.6499999999999995</v>
      </c>
      <c r="Q157" s="259">
        <v>0</v>
      </c>
      <c r="R157" s="259">
        <f>Q157*H157</f>
        <v>0</v>
      </c>
      <c r="S157" s="259">
        <v>0</v>
      </c>
      <c r="T157" s="260">
        <f>S157*H157</f>
        <v>0</v>
      </c>
      <c r="U157" s="178"/>
      <c r="V157" s="178"/>
      <c r="W157" s="178"/>
      <c r="X157" s="178"/>
      <c r="Y157" s="178"/>
      <c r="Z157" s="178"/>
      <c r="AA157" s="178"/>
      <c r="AB157" s="178"/>
      <c r="AC157" s="178"/>
      <c r="AD157" s="178"/>
      <c r="AE157" s="178"/>
      <c r="AR157" s="261" t="s">
        <v>511</v>
      </c>
      <c r="AT157" s="261" t="s">
        <v>508</v>
      </c>
      <c r="AU157" s="261" t="s">
        <v>448</v>
      </c>
      <c r="AY157" s="171" t="s">
        <v>506</v>
      </c>
      <c r="BE157" s="262">
        <f>IF(N157="základní",J157,0)</f>
        <v>0</v>
      </c>
      <c r="BF157" s="262">
        <f>IF(N157="snížená",J157,0)</f>
        <v>0</v>
      </c>
      <c r="BG157" s="262">
        <f>IF(N157="zákl. přenesená",J157,0)</f>
        <v>0</v>
      </c>
      <c r="BH157" s="262">
        <f>IF(N157="sníž. přenesená",J157,0)</f>
        <v>0</v>
      </c>
      <c r="BI157" s="262">
        <f>IF(N157="nulová",J157,0)</f>
        <v>0</v>
      </c>
      <c r="BJ157" s="171" t="s">
        <v>132</v>
      </c>
      <c r="BK157" s="262">
        <f>ROUND(I157*H157,2)</f>
        <v>0</v>
      </c>
      <c r="BL157" s="171" t="s">
        <v>511</v>
      </c>
      <c r="BM157" s="261" t="s">
        <v>761</v>
      </c>
    </row>
    <row r="158" spans="1:65" s="181" customFormat="1" ht="28.8" x14ac:dyDescent="0.25">
      <c r="A158" s="178"/>
      <c r="B158" s="179"/>
      <c r="C158" s="178"/>
      <c r="D158" s="263" t="s">
        <v>512</v>
      </c>
      <c r="E158" s="178"/>
      <c r="F158" s="264" t="s">
        <v>762</v>
      </c>
      <c r="G158" s="178"/>
      <c r="H158" s="178"/>
      <c r="I158" s="178"/>
      <c r="J158" s="178"/>
      <c r="K158" s="178"/>
      <c r="L158" s="179"/>
      <c r="M158" s="265"/>
      <c r="N158" s="266"/>
      <c r="O158" s="267"/>
      <c r="P158" s="267"/>
      <c r="Q158" s="267"/>
      <c r="R158" s="267"/>
      <c r="S158" s="267"/>
      <c r="T158" s="268"/>
      <c r="U158" s="178"/>
      <c r="V158" s="178"/>
      <c r="W158" s="178"/>
      <c r="X158" s="178"/>
      <c r="Y158" s="178"/>
      <c r="Z158" s="178"/>
      <c r="AA158" s="178"/>
      <c r="AB158" s="178"/>
      <c r="AC158" s="178"/>
      <c r="AD158" s="178"/>
      <c r="AE158" s="178"/>
      <c r="AT158" s="171" t="s">
        <v>512</v>
      </c>
      <c r="AU158" s="171" t="s">
        <v>448</v>
      </c>
    </row>
    <row r="159" spans="1:65" s="181" customFormat="1" ht="14.4" customHeight="1" x14ac:dyDescent="0.25">
      <c r="A159" s="178"/>
      <c r="B159" s="250"/>
      <c r="C159" s="292" t="s">
        <v>763</v>
      </c>
      <c r="D159" s="292" t="s">
        <v>553</v>
      </c>
      <c r="E159" s="293" t="s">
        <v>764</v>
      </c>
      <c r="F159" s="294" t="s">
        <v>765</v>
      </c>
      <c r="G159" s="295" t="s">
        <v>99</v>
      </c>
      <c r="H159" s="296">
        <v>20</v>
      </c>
      <c r="I159" s="297"/>
      <c r="J159" s="297">
        <f>ROUND(I159*H159,2)</f>
        <v>0</v>
      </c>
      <c r="K159" s="294" t="s">
        <v>510</v>
      </c>
      <c r="L159" s="298"/>
      <c r="M159" s="299" t="s">
        <v>453</v>
      </c>
      <c r="N159" s="300" t="s">
        <v>471</v>
      </c>
      <c r="O159" s="259">
        <v>0</v>
      </c>
      <c r="P159" s="259">
        <f>O159*H159</f>
        <v>0</v>
      </c>
      <c r="Q159" s="259">
        <v>2.2000000000000001E-4</v>
      </c>
      <c r="R159" s="259">
        <f>Q159*H159</f>
        <v>4.4000000000000003E-3</v>
      </c>
      <c r="S159" s="259">
        <v>0</v>
      </c>
      <c r="T159" s="260">
        <f>S159*H159</f>
        <v>0</v>
      </c>
      <c r="U159" s="178"/>
      <c r="V159" s="178"/>
      <c r="W159" s="178"/>
      <c r="X159" s="178"/>
      <c r="Y159" s="178"/>
      <c r="Z159" s="178"/>
      <c r="AA159" s="178"/>
      <c r="AB159" s="178"/>
      <c r="AC159" s="178"/>
      <c r="AD159" s="178"/>
      <c r="AE159" s="178"/>
      <c r="AR159" s="261" t="s">
        <v>520</v>
      </c>
      <c r="AT159" s="261" t="s">
        <v>553</v>
      </c>
      <c r="AU159" s="261" t="s">
        <v>448</v>
      </c>
      <c r="AY159" s="171" t="s">
        <v>506</v>
      </c>
      <c r="BE159" s="262">
        <f>IF(N159="základní",J159,0)</f>
        <v>0</v>
      </c>
      <c r="BF159" s="262">
        <f>IF(N159="snížená",J159,0)</f>
        <v>0</v>
      </c>
      <c r="BG159" s="262">
        <f>IF(N159="zákl. přenesená",J159,0)</f>
        <v>0</v>
      </c>
      <c r="BH159" s="262">
        <f>IF(N159="sníž. přenesená",J159,0)</f>
        <v>0</v>
      </c>
      <c r="BI159" s="262">
        <f>IF(N159="nulová",J159,0)</f>
        <v>0</v>
      </c>
      <c r="BJ159" s="171" t="s">
        <v>132</v>
      </c>
      <c r="BK159" s="262">
        <f>ROUND(I159*H159,2)</f>
        <v>0</v>
      </c>
      <c r="BL159" s="171" t="s">
        <v>511</v>
      </c>
      <c r="BM159" s="261" t="s">
        <v>766</v>
      </c>
    </row>
    <row r="160" spans="1:65" s="181" customFormat="1" ht="24.15" customHeight="1" x14ac:dyDescent="0.25">
      <c r="A160" s="178"/>
      <c r="B160" s="250"/>
      <c r="C160" s="251" t="s">
        <v>767</v>
      </c>
      <c r="D160" s="251" t="s">
        <v>508</v>
      </c>
      <c r="E160" s="252" t="s">
        <v>768</v>
      </c>
      <c r="F160" s="253" t="s">
        <v>769</v>
      </c>
      <c r="G160" s="254" t="s">
        <v>99</v>
      </c>
      <c r="H160" s="255">
        <v>11</v>
      </c>
      <c r="I160" s="256"/>
      <c r="J160" s="256">
        <f>ROUND(I160*H160,2)</f>
        <v>0</v>
      </c>
      <c r="K160" s="253" t="s">
        <v>510</v>
      </c>
      <c r="L160" s="179"/>
      <c r="M160" s="257" t="s">
        <v>453</v>
      </c>
      <c r="N160" s="258" t="s">
        <v>471</v>
      </c>
      <c r="O160" s="259">
        <v>0.67100000000000004</v>
      </c>
      <c r="P160" s="259">
        <f>O160*H160</f>
        <v>7.3810000000000002</v>
      </c>
      <c r="Q160" s="259">
        <v>0</v>
      </c>
      <c r="R160" s="259">
        <f>Q160*H160</f>
        <v>0</v>
      </c>
      <c r="S160" s="259">
        <v>0</v>
      </c>
      <c r="T160" s="260">
        <f>S160*H160</f>
        <v>0</v>
      </c>
      <c r="U160" s="178"/>
      <c r="V160" s="178"/>
      <c r="W160" s="178"/>
      <c r="X160" s="178"/>
      <c r="Y160" s="178"/>
      <c r="Z160" s="178"/>
      <c r="AA160" s="178"/>
      <c r="AB160" s="178"/>
      <c r="AC160" s="178"/>
      <c r="AD160" s="178"/>
      <c r="AE160" s="178"/>
      <c r="AR160" s="261" t="s">
        <v>511</v>
      </c>
      <c r="AT160" s="261" t="s">
        <v>508</v>
      </c>
      <c r="AU160" s="261" t="s">
        <v>448</v>
      </c>
      <c r="AY160" s="171" t="s">
        <v>506</v>
      </c>
      <c r="BE160" s="262">
        <f>IF(N160="základní",J160,0)</f>
        <v>0</v>
      </c>
      <c r="BF160" s="262">
        <f>IF(N160="snížená",J160,0)</f>
        <v>0</v>
      </c>
      <c r="BG160" s="262">
        <f>IF(N160="zákl. přenesená",J160,0)</f>
        <v>0</v>
      </c>
      <c r="BH160" s="262">
        <f>IF(N160="sníž. přenesená",J160,0)</f>
        <v>0</v>
      </c>
      <c r="BI160" s="262">
        <f>IF(N160="nulová",J160,0)</f>
        <v>0</v>
      </c>
      <c r="BJ160" s="171" t="s">
        <v>132</v>
      </c>
      <c r="BK160" s="262">
        <f>ROUND(I160*H160,2)</f>
        <v>0</v>
      </c>
      <c r="BL160" s="171" t="s">
        <v>511</v>
      </c>
      <c r="BM160" s="261" t="s">
        <v>770</v>
      </c>
    </row>
    <row r="161" spans="1:65" s="181" customFormat="1" ht="28.8" x14ac:dyDescent="0.25">
      <c r="A161" s="178"/>
      <c r="B161" s="179"/>
      <c r="C161" s="178"/>
      <c r="D161" s="263" t="s">
        <v>512</v>
      </c>
      <c r="E161" s="178"/>
      <c r="F161" s="264" t="s">
        <v>762</v>
      </c>
      <c r="G161" s="178"/>
      <c r="H161" s="178"/>
      <c r="I161" s="178"/>
      <c r="J161" s="178"/>
      <c r="K161" s="178"/>
      <c r="L161" s="179"/>
      <c r="M161" s="265"/>
      <c r="N161" s="266"/>
      <c r="O161" s="267"/>
      <c r="P161" s="267"/>
      <c r="Q161" s="267"/>
      <c r="R161" s="267"/>
      <c r="S161" s="267"/>
      <c r="T161" s="268"/>
      <c r="U161" s="178"/>
      <c r="V161" s="178"/>
      <c r="W161" s="178"/>
      <c r="X161" s="178"/>
      <c r="Y161" s="178"/>
      <c r="Z161" s="178"/>
      <c r="AA161" s="178"/>
      <c r="AB161" s="178"/>
      <c r="AC161" s="178"/>
      <c r="AD161" s="178"/>
      <c r="AE161" s="178"/>
      <c r="AT161" s="171" t="s">
        <v>512</v>
      </c>
      <c r="AU161" s="171" t="s">
        <v>448</v>
      </c>
    </row>
    <row r="162" spans="1:65" s="181" customFormat="1" ht="14.4" customHeight="1" x14ac:dyDescent="0.25">
      <c r="A162" s="178"/>
      <c r="B162" s="250"/>
      <c r="C162" s="292" t="s">
        <v>771</v>
      </c>
      <c r="D162" s="292" t="s">
        <v>553</v>
      </c>
      <c r="E162" s="293" t="s">
        <v>772</v>
      </c>
      <c r="F162" s="294" t="s">
        <v>773</v>
      </c>
      <c r="G162" s="295" t="s">
        <v>99</v>
      </c>
      <c r="H162" s="296">
        <v>10</v>
      </c>
      <c r="I162" s="297"/>
      <c r="J162" s="297">
        <f>ROUND(I162*H162,2)</f>
        <v>0</v>
      </c>
      <c r="K162" s="294" t="s">
        <v>453</v>
      </c>
      <c r="L162" s="298"/>
      <c r="M162" s="299" t="s">
        <v>453</v>
      </c>
      <c r="N162" s="300" t="s">
        <v>471</v>
      </c>
      <c r="O162" s="259">
        <v>0</v>
      </c>
      <c r="P162" s="259">
        <f>O162*H162</f>
        <v>0</v>
      </c>
      <c r="Q162" s="259">
        <v>4.8999999999999998E-4</v>
      </c>
      <c r="R162" s="259">
        <f>Q162*H162</f>
        <v>4.8999999999999998E-3</v>
      </c>
      <c r="S162" s="259">
        <v>0</v>
      </c>
      <c r="T162" s="260">
        <f>S162*H162</f>
        <v>0</v>
      </c>
      <c r="U162" s="178"/>
      <c r="V162" s="178"/>
      <c r="W162" s="178"/>
      <c r="X162" s="178"/>
      <c r="Y162" s="178"/>
      <c r="Z162" s="178"/>
      <c r="AA162" s="178"/>
      <c r="AB162" s="178"/>
      <c r="AC162" s="178"/>
      <c r="AD162" s="178"/>
      <c r="AE162" s="178"/>
      <c r="AR162" s="261" t="s">
        <v>520</v>
      </c>
      <c r="AT162" s="261" t="s">
        <v>553</v>
      </c>
      <c r="AU162" s="261" t="s">
        <v>448</v>
      </c>
      <c r="AY162" s="171" t="s">
        <v>506</v>
      </c>
      <c r="BE162" s="262">
        <f>IF(N162="základní",J162,0)</f>
        <v>0</v>
      </c>
      <c r="BF162" s="262">
        <f>IF(N162="snížená",J162,0)</f>
        <v>0</v>
      </c>
      <c r="BG162" s="262">
        <f>IF(N162="zákl. přenesená",J162,0)</f>
        <v>0</v>
      </c>
      <c r="BH162" s="262">
        <f>IF(N162="sníž. přenesená",J162,0)</f>
        <v>0</v>
      </c>
      <c r="BI162" s="262">
        <f>IF(N162="nulová",J162,0)</f>
        <v>0</v>
      </c>
      <c r="BJ162" s="171" t="s">
        <v>132</v>
      </c>
      <c r="BK162" s="262">
        <f>ROUND(I162*H162,2)</f>
        <v>0</v>
      </c>
      <c r="BL162" s="171" t="s">
        <v>511</v>
      </c>
      <c r="BM162" s="261" t="s">
        <v>774</v>
      </c>
    </row>
    <row r="163" spans="1:65" s="181" customFormat="1" ht="24.15" customHeight="1" x14ac:dyDescent="0.25">
      <c r="A163" s="178"/>
      <c r="B163" s="250"/>
      <c r="C163" s="251" t="s">
        <v>775</v>
      </c>
      <c r="D163" s="251" t="s">
        <v>508</v>
      </c>
      <c r="E163" s="252" t="s">
        <v>776</v>
      </c>
      <c r="F163" s="253" t="s">
        <v>777</v>
      </c>
      <c r="G163" s="254" t="s">
        <v>99</v>
      </c>
      <c r="H163" s="255">
        <v>10</v>
      </c>
      <c r="I163" s="256"/>
      <c r="J163" s="256">
        <f>ROUND(I163*H163,2)</f>
        <v>0</v>
      </c>
      <c r="K163" s="253" t="s">
        <v>510</v>
      </c>
      <c r="L163" s="179"/>
      <c r="M163" s="257" t="s">
        <v>453</v>
      </c>
      <c r="N163" s="258" t="s">
        <v>471</v>
      </c>
      <c r="O163" s="259">
        <v>0.625</v>
      </c>
      <c r="P163" s="259">
        <f>O163*H163</f>
        <v>6.25</v>
      </c>
      <c r="Q163" s="259">
        <v>0</v>
      </c>
      <c r="R163" s="259">
        <f>Q163*H163</f>
        <v>0</v>
      </c>
      <c r="S163" s="259">
        <v>0</v>
      </c>
      <c r="T163" s="260">
        <f>S163*H163</f>
        <v>0</v>
      </c>
      <c r="U163" s="178"/>
      <c r="V163" s="178"/>
      <c r="W163" s="178"/>
      <c r="X163" s="178"/>
      <c r="Y163" s="178"/>
      <c r="Z163" s="178"/>
      <c r="AA163" s="178"/>
      <c r="AB163" s="178"/>
      <c r="AC163" s="178"/>
      <c r="AD163" s="178"/>
      <c r="AE163" s="178"/>
      <c r="AR163" s="261" t="s">
        <v>511</v>
      </c>
      <c r="AT163" s="261" t="s">
        <v>508</v>
      </c>
      <c r="AU163" s="261" t="s">
        <v>448</v>
      </c>
      <c r="AY163" s="171" t="s">
        <v>506</v>
      </c>
      <c r="BE163" s="262">
        <f>IF(N163="základní",J163,0)</f>
        <v>0</v>
      </c>
      <c r="BF163" s="262">
        <f>IF(N163="snížená",J163,0)</f>
        <v>0</v>
      </c>
      <c r="BG163" s="262">
        <f>IF(N163="zákl. přenesená",J163,0)</f>
        <v>0</v>
      </c>
      <c r="BH163" s="262">
        <f>IF(N163="sníž. přenesená",J163,0)</f>
        <v>0</v>
      </c>
      <c r="BI163" s="262">
        <f>IF(N163="nulová",J163,0)</f>
        <v>0</v>
      </c>
      <c r="BJ163" s="171" t="s">
        <v>132</v>
      </c>
      <c r="BK163" s="262">
        <f>ROUND(I163*H163,2)</f>
        <v>0</v>
      </c>
      <c r="BL163" s="171" t="s">
        <v>511</v>
      </c>
      <c r="BM163" s="261" t="s">
        <v>778</v>
      </c>
    </row>
    <row r="164" spans="1:65" s="181" customFormat="1" ht="28.8" x14ac:dyDescent="0.25">
      <c r="A164" s="178"/>
      <c r="B164" s="179"/>
      <c r="C164" s="178"/>
      <c r="D164" s="263" t="s">
        <v>512</v>
      </c>
      <c r="E164" s="178"/>
      <c r="F164" s="264" t="s">
        <v>762</v>
      </c>
      <c r="G164" s="178"/>
      <c r="H164" s="178"/>
      <c r="I164" s="178"/>
      <c r="J164" s="178"/>
      <c r="K164" s="178"/>
      <c r="L164" s="179"/>
      <c r="M164" s="265"/>
      <c r="N164" s="266"/>
      <c r="O164" s="267"/>
      <c r="P164" s="267"/>
      <c r="Q164" s="267"/>
      <c r="R164" s="267"/>
      <c r="S164" s="267"/>
      <c r="T164" s="268"/>
      <c r="U164" s="178"/>
      <c r="V164" s="178"/>
      <c r="W164" s="178"/>
      <c r="X164" s="178"/>
      <c r="Y164" s="178"/>
      <c r="Z164" s="178"/>
      <c r="AA164" s="178"/>
      <c r="AB164" s="178"/>
      <c r="AC164" s="178"/>
      <c r="AD164" s="178"/>
      <c r="AE164" s="178"/>
      <c r="AT164" s="171" t="s">
        <v>512</v>
      </c>
      <c r="AU164" s="171" t="s">
        <v>448</v>
      </c>
    </row>
    <row r="165" spans="1:65" s="181" customFormat="1" ht="14.4" customHeight="1" x14ac:dyDescent="0.25">
      <c r="A165" s="178"/>
      <c r="B165" s="250"/>
      <c r="C165" s="292" t="s">
        <v>779</v>
      </c>
      <c r="D165" s="292" t="s">
        <v>553</v>
      </c>
      <c r="E165" s="293" t="s">
        <v>780</v>
      </c>
      <c r="F165" s="294" t="s">
        <v>781</v>
      </c>
      <c r="G165" s="295" t="s">
        <v>99</v>
      </c>
      <c r="H165" s="296">
        <v>0</v>
      </c>
      <c r="I165" s="297"/>
      <c r="J165" s="297">
        <f>ROUND(I165*H165,2)</f>
        <v>0</v>
      </c>
      <c r="K165" s="294" t="s">
        <v>510</v>
      </c>
      <c r="L165" s="298"/>
      <c r="M165" s="299" t="s">
        <v>453</v>
      </c>
      <c r="N165" s="300" t="s">
        <v>471</v>
      </c>
      <c r="O165" s="259">
        <v>0</v>
      </c>
      <c r="P165" s="259">
        <f>O165*H165</f>
        <v>0</v>
      </c>
      <c r="Q165" s="259">
        <v>3.8999999999999999E-4</v>
      </c>
      <c r="R165" s="259">
        <f>Q165*H165</f>
        <v>0</v>
      </c>
      <c r="S165" s="259">
        <v>0</v>
      </c>
      <c r="T165" s="260">
        <f>S165*H165</f>
        <v>0</v>
      </c>
      <c r="U165" s="178"/>
      <c r="V165" s="178"/>
      <c r="W165" s="178"/>
      <c r="X165" s="178"/>
      <c r="Y165" s="178"/>
      <c r="Z165" s="178"/>
      <c r="AA165" s="178"/>
      <c r="AB165" s="178"/>
      <c r="AC165" s="178"/>
      <c r="AD165" s="178"/>
      <c r="AE165" s="178"/>
      <c r="AR165" s="261" t="s">
        <v>520</v>
      </c>
      <c r="AT165" s="261" t="s">
        <v>553</v>
      </c>
      <c r="AU165" s="261" t="s">
        <v>448</v>
      </c>
      <c r="AY165" s="171" t="s">
        <v>506</v>
      </c>
      <c r="BE165" s="262">
        <f>IF(N165="základní",J165,0)</f>
        <v>0</v>
      </c>
      <c r="BF165" s="262">
        <f>IF(N165="snížená",J165,0)</f>
        <v>0</v>
      </c>
      <c r="BG165" s="262">
        <f>IF(N165="zákl. přenesená",J165,0)</f>
        <v>0</v>
      </c>
      <c r="BH165" s="262">
        <f>IF(N165="sníž. přenesená",J165,0)</f>
        <v>0</v>
      </c>
      <c r="BI165" s="262">
        <f>IF(N165="nulová",J165,0)</f>
        <v>0</v>
      </c>
      <c r="BJ165" s="171" t="s">
        <v>132</v>
      </c>
      <c r="BK165" s="262">
        <f>ROUND(I165*H165,2)</f>
        <v>0</v>
      </c>
      <c r="BL165" s="171" t="s">
        <v>511</v>
      </c>
      <c r="BM165" s="261" t="s">
        <v>782</v>
      </c>
    </row>
    <row r="166" spans="1:65" s="181" customFormat="1" ht="24.15" customHeight="1" x14ac:dyDescent="0.25">
      <c r="A166" s="178"/>
      <c r="B166" s="250"/>
      <c r="C166" s="251" t="s">
        <v>783</v>
      </c>
      <c r="D166" s="251" t="s">
        <v>508</v>
      </c>
      <c r="E166" s="252" t="s">
        <v>776</v>
      </c>
      <c r="F166" s="253" t="s">
        <v>777</v>
      </c>
      <c r="G166" s="254" t="s">
        <v>99</v>
      </c>
      <c r="H166" s="255">
        <v>0</v>
      </c>
      <c r="I166" s="256"/>
      <c r="J166" s="256">
        <f>ROUND(I166*H166,2)</f>
        <v>0</v>
      </c>
      <c r="K166" s="253" t="s">
        <v>510</v>
      </c>
      <c r="L166" s="179"/>
      <c r="M166" s="257" t="s">
        <v>453</v>
      </c>
      <c r="N166" s="258" t="s">
        <v>471</v>
      </c>
      <c r="O166" s="259">
        <v>0.625</v>
      </c>
      <c r="P166" s="259">
        <f>O166*H166</f>
        <v>0</v>
      </c>
      <c r="Q166" s="259">
        <v>0</v>
      </c>
      <c r="R166" s="259">
        <f>Q166*H166</f>
        <v>0</v>
      </c>
      <c r="S166" s="259">
        <v>0</v>
      </c>
      <c r="T166" s="260">
        <f>S166*H166</f>
        <v>0</v>
      </c>
      <c r="U166" s="178"/>
      <c r="V166" s="178"/>
      <c r="W166" s="178"/>
      <c r="X166" s="178"/>
      <c r="Y166" s="178"/>
      <c r="Z166" s="178"/>
      <c r="AA166" s="178"/>
      <c r="AB166" s="178"/>
      <c r="AC166" s="178"/>
      <c r="AD166" s="178"/>
      <c r="AE166" s="178"/>
      <c r="AR166" s="261" t="s">
        <v>511</v>
      </c>
      <c r="AT166" s="261" t="s">
        <v>508</v>
      </c>
      <c r="AU166" s="261" t="s">
        <v>448</v>
      </c>
      <c r="AY166" s="171" t="s">
        <v>506</v>
      </c>
      <c r="BE166" s="262">
        <f>IF(N166="základní",J166,0)</f>
        <v>0</v>
      </c>
      <c r="BF166" s="262">
        <f>IF(N166="snížená",J166,0)</f>
        <v>0</v>
      </c>
      <c r="BG166" s="262">
        <f>IF(N166="zákl. přenesená",J166,0)</f>
        <v>0</v>
      </c>
      <c r="BH166" s="262">
        <f>IF(N166="sníž. přenesená",J166,0)</f>
        <v>0</v>
      </c>
      <c r="BI166" s="262">
        <f>IF(N166="nulová",J166,0)</f>
        <v>0</v>
      </c>
      <c r="BJ166" s="171" t="s">
        <v>132</v>
      </c>
      <c r="BK166" s="262">
        <f>ROUND(I166*H166,2)</f>
        <v>0</v>
      </c>
      <c r="BL166" s="171" t="s">
        <v>511</v>
      </c>
      <c r="BM166" s="261" t="s">
        <v>784</v>
      </c>
    </row>
    <row r="167" spans="1:65" s="181" customFormat="1" ht="28.8" x14ac:dyDescent="0.25">
      <c r="A167" s="178"/>
      <c r="B167" s="179"/>
      <c r="C167" s="178"/>
      <c r="D167" s="263" t="s">
        <v>512</v>
      </c>
      <c r="E167" s="178"/>
      <c r="F167" s="264" t="s">
        <v>762</v>
      </c>
      <c r="G167" s="178"/>
      <c r="H167" s="178"/>
      <c r="I167" s="178"/>
      <c r="J167" s="178"/>
      <c r="K167" s="178"/>
      <c r="L167" s="179"/>
      <c r="M167" s="265"/>
      <c r="N167" s="266"/>
      <c r="O167" s="267"/>
      <c r="P167" s="267"/>
      <c r="Q167" s="267"/>
      <c r="R167" s="267"/>
      <c r="S167" s="267"/>
      <c r="T167" s="268"/>
      <c r="U167" s="178"/>
      <c r="V167" s="178"/>
      <c r="W167" s="178"/>
      <c r="X167" s="178"/>
      <c r="Y167" s="178"/>
      <c r="Z167" s="178"/>
      <c r="AA167" s="178"/>
      <c r="AB167" s="178"/>
      <c r="AC167" s="178"/>
      <c r="AD167" s="178"/>
      <c r="AE167" s="178"/>
      <c r="AT167" s="171" t="s">
        <v>512</v>
      </c>
      <c r="AU167" s="171" t="s">
        <v>448</v>
      </c>
    </row>
    <row r="168" spans="1:65" s="181" customFormat="1" ht="14.4" customHeight="1" x14ac:dyDescent="0.25">
      <c r="A168" s="178"/>
      <c r="B168" s="250"/>
      <c r="C168" s="292" t="s">
        <v>785</v>
      </c>
      <c r="D168" s="292" t="s">
        <v>553</v>
      </c>
      <c r="E168" s="293" t="s">
        <v>786</v>
      </c>
      <c r="F168" s="294" t="s">
        <v>787</v>
      </c>
      <c r="G168" s="295" t="s">
        <v>99</v>
      </c>
      <c r="H168" s="296">
        <v>0</v>
      </c>
      <c r="I168" s="297"/>
      <c r="J168" s="297">
        <f>ROUND(I168*H168,2)</f>
        <v>0</v>
      </c>
      <c r="K168" s="294" t="s">
        <v>510</v>
      </c>
      <c r="L168" s="298"/>
      <c r="M168" s="299" t="s">
        <v>453</v>
      </c>
      <c r="N168" s="300" t="s">
        <v>471</v>
      </c>
      <c r="O168" s="259">
        <v>0</v>
      </c>
      <c r="P168" s="259">
        <f>O168*H168</f>
        <v>0</v>
      </c>
      <c r="Q168" s="259">
        <v>4.2999999999999999E-4</v>
      </c>
      <c r="R168" s="259">
        <f>Q168*H168</f>
        <v>0</v>
      </c>
      <c r="S168" s="259">
        <v>0</v>
      </c>
      <c r="T168" s="260">
        <f>S168*H168</f>
        <v>0</v>
      </c>
      <c r="U168" s="178"/>
      <c r="V168" s="178"/>
      <c r="W168" s="178"/>
      <c r="X168" s="178"/>
      <c r="Y168" s="178"/>
      <c r="Z168" s="178"/>
      <c r="AA168" s="178"/>
      <c r="AB168" s="178"/>
      <c r="AC168" s="178"/>
      <c r="AD168" s="178"/>
      <c r="AE168" s="178"/>
      <c r="AR168" s="261" t="s">
        <v>520</v>
      </c>
      <c r="AT168" s="261" t="s">
        <v>553</v>
      </c>
      <c r="AU168" s="261" t="s">
        <v>448</v>
      </c>
      <c r="AY168" s="171" t="s">
        <v>506</v>
      </c>
      <c r="BE168" s="262">
        <f>IF(N168="základní",J168,0)</f>
        <v>0</v>
      </c>
      <c r="BF168" s="262">
        <f>IF(N168="snížená",J168,0)</f>
        <v>0</v>
      </c>
      <c r="BG168" s="262">
        <f>IF(N168="zákl. přenesená",J168,0)</f>
        <v>0</v>
      </c>
      <c r="BH168" s="262">
        <f>IF(N168="sníž. přenesená",J168,0)</f>
        <v>0</v>
      </c>
      <c r="BI168" s="262">
        <f>IF(N168="nulová",J168,0)</f>
        <v>0</v>
      </c>
      <c r="BJ168" s="171" t="s">
        <v>132</v>
      </c>
      <c r="BK168" s="262">
        <f>ROUND(I168*H168,2)</f>
        <v>0</v>
      </c>
      <c r="BL168" s="171" t="s">
        <v>511</v>
      </c>
      <c r="BM168" s="261" t="s">
        <v>788</v>
      </c>
    </row>
    <row r="169" spans="1:65" s="181" customFormat="1" ht="24.15" customHeight="1" x14ac:dyDescent="0.25">
      <c r="A169" s="178"/>
      <c r="B169" s="250"/>
      <c r="C169" s="251" t="s">
        <v>789</v>
      </c>
      <c r="D169" s="251" t="s">
        <v>508</v>
      </c>
      <c r="E169" s="252" t="s">
        <v>790</v>
      </c>
      <c r="F169" s="253" t="s">
        <v>791</v>
      </c>
      <c r="G169" s="254" t="s">
        <v>99</v>
      </c>
      <c r="H169" s="255">
        <v>10</v>
      </c>
      <c r="I169" s="256"/>
      <c r="J169" s="256">
        <f>ROUND(I169*H169,2)</f>
        <v>0</v>
      </c>
      <c r="K169" s="253" t="s">
        <v>510</v>
      </c>
      <c r="L169" s="179"/>
      <c r="M169" s="257" t="s">
        <v>453</v>
      </c>
      <c r="N169" s="258" t="s">
        <v>471</v>
      </c>
      <c r="O169" s="259">
        <v>0.71599999999999997</v>
      </c>
      <c r="P169" s="259">
        <f>O169*H169</f>
        <v>7.16</v>
      </c>
      <c r="Q169" s="259">
        <v>0</v>
      </c>
      <c r="R169" s="259">
        <f>Q169*H169</f>
        <v>0</v>
      </c>
      <c r="S169" s="259">
        <v>0</v>
      </c>
      <c r="T169" s="260">
        <f>S169*H169</f>
        <v>0</v>
      </c>
      <c r="U169" s="178"/>
      <c r="V169" s="178"/>
      <c r="W169" s="178"/>
      <c r="X169" s="178"/>
      <c r="Y169" s="178"/>
      <c r="Z169" s="178"/>
      <c r="AA169" s="178"/>
      <c r="AB169" s="178"/>
      <c r="AC169" s="178"/>
      <c r="AD169" s="178"/>
      <c r="AE169" s="178"/>
      <c r="AR169" s="261" t="s">
        <v>511</v>
      </c>
      <c r="AT169" s="261" t="s">
        <v>508</v>
      </c>
      <c r="AU169" s="261" t="s">
        <v>448</v>
      </c>
      <c r="AY169" s="171" t="s">
        <v>506</v>
      </c>
      <c r="BE169" s="262">
        <f>IF(N169="základní",J169,0)</f>
        <v>0</v>
      </c>
      <c r="BF169" s="262">
        <f>IF(N169="snížená",J169,0)</f>
        <v>0</v>
      </c>
      <c r="BG169" s="262">
        <f>IF(N169="zákl. přenesená",J169,0)</f>
        <v>0</v>
      </c>
      <c r="BH169" s="262">
        <f>IF(N169="sníž. přenesená",J169,0)</f>
        <v>0</v>
      </c>
      <c r="BI169" s="262">
        <f>IF(N169="nulová",J169,0)</f>
        <v>0</v>
      </c>
      <c r="BJ169" s="171" t="s">
        <v>132</v>
      </c>
      <c r="BK169" s="262">
        <f>ROUND(I169*H169,2)</f>
        <v>0</v>
      </c>
      <c r="BL169" s="171" t="s">
        <v>511</v>
      </c>
      <c r="BM169" s="261" t="s">
        <v>792</v>
      </c>
    </row>
    <row r="170" spans="1:65" s="181" customFormat="1" ht="28.8" x14ac:dyDescent="0.25">
      <c r="A170" s="178"/>
      <c r="B170" s="179"/>
      <c r="C170" s="178"/>
      <c r="D170" s="263" t="s">
        <v>512</v>
      </c>
      <c r="E170" s="178"/>
      <c r="F170" s="264" t="s">
        <v>762</v>
      </c>
      <c r="G170" s="178"/>
      <c r="H170" s="178"/>
      <c r="I170" s="178"/>
      <c r="J170" s="178"/>
      <c r="K170" s="178"/>
      <c r="L170" s="179"/>
      <c r="M170" s="265"/>
      <c r="N170" s="266"/>
      <c r="O170" s="267"/>
      <c r="P170" s="267"/>
      <c r="Q170" s="267"/>
      <c r="R170" s="267"/>
      <c r="S170" s="267"/>
      <c r="T170" s="268"/>
      <c r="U170" s="178"/>
      <c r="V170" s="178"/>
      <c r="W170" s="178"/>
      <c r="X170" s="178"/>
      <c r="Y170" s="178"/>
      <c r="Z170" s="178"/>
      <c r="AA170" s="178"/>
      <c r="AB170" s="178"/>
      <c r="AC170" s="178"/>
      <c r="AD170" s="178"/>
      <c r="AE170" s="178"/>
      <c r="AT170" s="171" t="s">
        <v>512</v>
      </c>
      <c r="AU170" s="171" t="s">
        <v>448</v>
      </c>
    </row>
    <row r="171" spans="1:65" s="181" customFormat="1" ht="14.4" customHeight="1" x14ac:dyDescent="0.25">
      <c r="A171" s="178"/>
      <c r="B171" s="250"/>
      <c r="C171" s="292" t="s">
        <v>793</v>
      </c>
      <c r="D171" s="292" t="s">
        <v>553</v>
      </c>
      <c r="E171" s="293" t="s">
        <v>794</v>
      </c>
      <c r="F171" s="294" t="s">
        <v>795</v>
      </c>
      <c r="G171" s="295" t="s">
        <v>99</v>
      </c>
      <c r="H171" s="296"/>
      <c r="I171" s="297"/>
      <c r="J171" s="297">
        <f>ROUND(I171*H171,2)</f>
        <v>0</v>
      </c>
      <c r="K171" s="294" t="s">
        <v>453</v>
      </c>
      <c r="L171" s="298"/>
      <c r="M171" s="299" t="s">
        <v>453</v>
      </c>
      <c r="N171" s="300" t="s">
        <v>471</v>
      </c>
      <c r="O171" s="259">
        <v>0</v>
      </c>
      <c r="P171" s="259">
        <f>O171*H171</f>
        <v>0</v>
      </c>
      <c r="Q171" s="259">
        <v>1.4499999999999999E-3</v>
      </c>
      <c r="R171" s="259">
        <f>Q171*H171</f>
        <v>0</v>
      </c>
      <c r="S171" s="259">
        <v>0</v>
      </c>
      <c r="T171" s="260">
        <f>S171*H171</f>
        <v>0</v>
      </c>
      <c r="U171" s="178"/>
      <c r="V171" s="178"/>
      <c r="W171" s="178"/>
      <c r="X171" s="178"/>
      <c r="Y171" s="178"/>
      <c r="Z171" s="178"/>
      <c r="AA171" s="178"/>
      <c r="AB171" s="178"/>
      <c r="AC171" s="178"/>
      <c r="AD171" s="178"/>
      <c r="AE171" s="178"/>
      <c r="AR171" s="261" t="s">
        <v>520</v>
      </c>
      <c r="AT171" s="261" t="s">
        <v>553</v>
      </c>
      <c r="AU171" s="261" t="s">
        <v>448</v>
      </c>
      <c r="AY171" s="171" t="s">
        <v>506</v>
      </c>
      <c r="BE171" s="262">
        <f>IF(N171="základní",J171,0)</f>
        <v>0</v>
      </c>
      <c r="BF171" s="262">
        <f>IF(N171="snížená",J171,0)</f>
        <v>0</v>
      </c>
      <c r="BG171" s="262">
        <f>IF(N171="zákl. přenesená",J171,0)</f>
        <v>0</v>
      </c>
      <c r="BH171" s="262">
        <f>IF(N171="sníž. přenesená",J171,0)</f>
        <v>0</v>
      </c>
      <c r="BI171" s="262">
        <f>IF(N171="nulová",J171,0)</f>
        <v>0</v>
      </c>
      <c r="BJ171" s="171" t="s">
        <v>132</v>
      </c>
      <c r="BK171" s="262">
        <f>ROUND(I171*H171,2)</f>
        <v>0</v>
      </c>
      <c r="BL171" s="171" t="s">
        <v>511</v>
      </c>
      <c r="BM171" s="261" t="s">
        <v>796</v>
      </c>
    </row>
    <row r="172" spans="1:65" s="181" customFormat="1" ht="24.15" customHeight="1" x14ac:dyDescent="0.25">
      <c r="A172" s="178"/>
      <c r="B172" s="250"/>
      <c r="C172" s="251" t="s">
        <v>797</v>
      </c>
      <c r="D172" s="251" t="s">
        <v>508</v>
      </c>
      <c r="E172" s="252" t="s">
        <v>798</v>
      </c>
      <c r="F172" s="253" t="s">
        <v>799</v>
      </c>
      <c r="G172" s="254" t="s">
        <v>99</v>
      </c>
      <c r="H172" s="255"/>
      <c r="I172" s="256"/>
      <c r="J172" s="256">
        <f>ROUND(I172*H172,2)</f>
        <v>0</v>
      </c>
      <c r="K172" s="253" t="s">
        <v>510</v>
      </c>
      <c r="L172" s="179"/>
      <c r="M172" s="257" t="s">
        <v>453</v>
      </c>
      <c r="N172" s="258" t="s">
        <v>471</v>
      </c>
      <c r="O172" s="259">
        <v>1.554</v>
      </c>
      <c r="P172" s="259">
        <f>O172*H172</f>
        <v>0</v>
      </c>
      <c r="Q172" s="259">
        <v>1.6199999999999999E-3</v>
      </c>
      <c r="R172" s="259">
        <f>Q172*H172</f>
        <v>0</v>
      </c>
      <c r="S172" s="259">
        <v>0</v>
      </c>
      <c r="T172" s="260">
        <f>S172*H172</f>
        <v>0</v>
      </c>
      <c r="U172" s="178"/>
      <c r="V172" s="178"/>
      <c r="W172" s="178"/>
      <c r="X172" s="178"/>
      <c r="Y172" s="178"/>
      <c r="Z172" s="178"/>
      <c r="AA172" s="178"/>
      <c r="AB172" s="178"/>
      <c r="AC172" s="178"/>
      <c r="AD172" s="178"/>
      <c r="AE172" s="178"/>
      <c r="AR172" s="261" t="s">
        <v>511</v>
      </c>
      <c r="AT172" s="261" t="s">
        <v>508</v>
      </c>
      <c r="AU172" s="261" t="s">
        <v>448</v>
      </c>
      <c r="AY172" s="171" t="s">
        <v>506</v>
      </c>
      <c r="BE172" s="262">
        <f>IF(N172="základní",J172,0)</f>
        <v>0</v>
      </c>
      <c r="BF172" s="262">
        <f>IF(N172="snížená",J172,0)</f>
        <v>0</v>
      </c>
      <c r="BG172" s="262">
        <f>IF(N172="zákl. přenesená",J172,0)</f>
        <v>0</v>
      </c>
      <c r="BH172" s="262">
        <f>IF(N172="sníž. přenesená",J172,0)</f>
        <v>0</v>
      </c>
      <c r="BI172" s="262">
        <f>IF(N172="nulová",J172,0)</f>
        <v>0</v>
      </c>
      <c r="BJ172" s="171" t="s">
        <v>132</v>
      </c>
      <c r="BK172" s="262">
        <f>ROUND(I172*H172,2)</f>
        <v>0</v>
      </c>
      <c r="BL172" s="171" t="s">
        <v>511</v>
      </c>
      <c r="BM172" s="261" t="s">
        <v>800</v>
      </c>
    </row>
    <row r="173" spans="1:65" s="181" customFormat="1" ht="192" x14ac:dyDescent="0.25">
      <c r="A173" s="178"/>
      <c r="B173" s="179"/>
      <c r="C173" s="178"/>
      <c r="D173" s="263" t="s">
        <v>512</v>
      </c>
      <c r="E173" s="178"/>
      <c r="F173" s="264" t="s">
        <v>801</v>
      </c>
      <c r="G173" s="178"/>
      <c r="H173" s="178"/>
      <c r="I173" s="178"/>
      <c r="J173" s="178"/>
      <c r="K173" s="178"/>
      <c r="L173" s="179"/>
      <c r="M173" s="265"/>
      <c r="N173" s="266"/>
      <c r="O173" s="267"/>
      <c r="P173" s="267"/>
      <c r="Q173" s="267"/>
      <c r="R173" s="267"/>
      <c r="S173" s="267"/>
      <c r="T173" s="268"/>
      <c r="U173" s="178"/>
      <c r="V173" s="178"/>
      <c r="W173" s="178"/>
      <c r="X173" s="178"/>
      <c r="Y173" s="178"/>
      <c r="Z173" s="178"/>
      <c r="AA173" s="178"/>
      <c r="AB173" s="178"/>
      <c r="AC173" s="178"/>
      <c r="AD173" s="178"/>
      <c r="AE173" s="178"/>
      <c r="AT173" s="171" t="s">
        <v>512</v>
      </c>
      <c r="AU173" s="171" t="s">
        <v>448</v>
      </c>
    </row>
    <row r="174" spans="1:65" s="181" customFormat="1" ht="14.4" customHeight="1" x14ac:dyDescent="0.25">
      <c r="A174" s="178"/>
      <c r="B174" s="250"/>
      <c r="C174" s="292" t="s">
        <v>802</v>
      </c>
      <c r="D174" s="292" t="s">
        <v>553</v>
      </c>
      <c r="E174" s="293" t="s">
        <v>803</v>
      </c>
      <c r="F174" s="294" t="s">
        <v>804</v>
      </c>
      <c r="G174" s="295" t="s">
        <v>99</v>
      </c>
      <c r="H174" s="296">
        <v>1</v>
      </c>
      <c r="I174" s="297"/>
      <c r="J174" s="297">
        <f>ROUND(I174*H174,2)</f>
        <v>0</v>
      </c>
      <c r="K174" s="294" t="s">
        <v>510</v>
      </c>
      <c r="L174" s="298"/>
      <c r="M174" s="299" t="s">
        <v>453</v>
      </c>
      <c r="N174" s="300" t="s">
        <v>471</v>
      </c>
      <c r="O174" s="259">
        <v>0</v>
      </c>
      <c r="P174" s="259">
        <f>O174*H174</f>
        <v>0</v>
      </c>
      <c r="Q174" s="259">
        <v>1.38E-2</v>
      </c>
      <c r="R174" s="259">
        <f>Q174*H174</f>
        <v>1.38E-2</v>
      </c>
      <c r="S174" s="259">
        <v>0</v>
      </c>
      <c r="T174" s="260">
        <f>S174*H174</f>
        <v>0</v>
      </c>
      <c r="U174" s="178"/>
      <c r="V174" s="178"/>
      <c r="W174" s="178"/>
      <c r="X174" s="178"/>
      <c r="Y174" s="178"/>
      <c r="Z174" s="178"/>
      <c r="AA174" s="178"/>
      <c r="AB174" s="178"/>
      <c r="AC174" s="178"/>
      <c r="AD174" s="178"/>
      <c r="AE174" s="178"/>
      <c r="AR174" s="261" t="s">
        <v>520</v>
      </c>
      <c r="AT174" s="261" t="s">
        <v>553</v>
      </c>
      <c r="AU174" s="261" t="s">
        <v>448</v>
      </c>
      <c r="AY174" s="171" t="s">
        <v>506</v>
      </c>
      <c r="BE174" s="262">
        <f>IF(N174="základní",J174,0)</f>
        <v>0</v>
      </c>
      <c r="BF174" s="262">
        <f>IF(N174="snížená",J174,0)</f>
        <v>0</v>
      </c>
      <c r="BG174" s="262">
        <f>IF(N174="zákl. přenesená",J174,0)</f>
        <v>0</v>
      </c>
      <c r="BH174" s="262">
        <f>IF(N174="sníž. přenesená",J174,0)</f>
        <v>0</v>
      </c>
      <c r="BI174" s="262">
        <f>IF(N174="nulová",J174,0)</f>
        <v>0</v>
      </c>
      <c r="BJ174" s="171" t="s">
        <v>132</v>
      </c>
      <c r="BK174" s="262">
        <f>ROUND(I174*H174,2)</f>
        <v>0</v>
      </c>
      <c r="BL174" s="171" t="s">
        <v>511</v>
      </c>
      <c r="BM174" s="261" t="s">
        <v>805</v>
      </c>
    </row>
    <row r="175" spans="1:65" s="181" customFormat="1" ht="14.4" customHeight="1" x14ac:dyDescent="0.25">
      <c r="A175" s="178"/>
      <c r="B175" s="250"/>
      <c r="C175" s="292" t="s">
        <v>806</v>
      </c>
      <c r="D175" s="292" t="s">
        <v>553</v>
      </c>
      <c r="E175" s="293" t="s">
        <v>807</v>
      </c>
      <c r="F175" s="294" t="s">
        <v>808</v>
      </c>
      <c r="G175" s="295" t="s">
        <v>99</v>
      </c>
      <c r="H175" s="296">
        <v>1</v>
      </c>
      <c r="I175" s="297"/>
      <c r="J175" s="297">
        <f>ROUND(I175*H175,2)</f>
        <v>0</v>
      </c>
      <c r="K175" s="294" t="s">
        <v>510</v>
      </c>
      <c r="L175" s="298"/>
      <c r="M175" s="299" t="s">
        <v>453</v>
      </c>
      <c r="N175" s="300" t="s">
        <v>471</v>
      </c>
      <c r="O175" s="259">
        <v>0</v>
      </c>
      <c r="P175" s="259">
        <f>O175*H175</f>
        <v>0</v>
      </c>
      <c r="Q175" s="259">
        <v>3.5000000000000001E-3</v>
      </c>
      <c r="R175" s="259">
        <f>Q175*H175</f>
        <v>3.5000000000000001E-3</v>
      </c>
      <c r="S175" s="259">
        <v>0</v>
      </c>
      <c r="T175" s="260">
        <f>S175*H175</f>
        <v>0</v>
      </c>
      <c r="U175" s="178"/>
      <c r="V175" s="178"/>
      <c r="W175" s="178"/>
      <c r="X175" s="178"/>
      <c r="Y175" s="178"/>
      <c r="Z175" s="178"/>
      <c r="AA175" s="178"/>
      <c r="AB175" s="178"/>
      <c r="AC175" s="178"/>
      <c r="AD175" s="178"/>
      <c r="AE175" s="178"/>
      <c r="AR175" s="261" t="s">
        <v>520</v>
      </c>
      <c r="AT175" s="261" t="s">
        <v>553</v>
      </c>
      <c r="AU175" s="261" t="s">
        <v>448</v>
      </c>
      <c r="AY175" s="171" t="s">
        <v>506</v>
      </c>
      <c r="BE175" s="262">
        <f>IF(N175="základní",J175,0)</f>
        <v>0</v>
      </c>
      <c r="BF175" s="262">
        <f>IF(N175="snížená",J175,0)</f>
        <v>0</v>
      </c>
      <c r="BG175" s="262">
        <f>IF(N175="zákl. přenesená",J175,0)</f>
        <v>0</v>
      </c>
      <c r="BH175" s="262">
        <f>IF(N175="sníž. přenesená",J175,0)</f>
        <v>0</v>
      </c>
      <c r="BI175" s="262">
        <f>IF(N175="nulová",J175,0)</f>
        <v>0</v>
      </c>
      <c r="BJ175" s="171" t="s">
        <v>132</v>
      </c>
      <c r="BK175" s="262">
        <f>ROUND(I175*H175,2)</f>
        <v>0</v>
      </c>
      <c r="BL175" s="171" t="s">
        <v>511</v>
      </c>
      <c r="BM175" s="261" t="s">
        <v>809</v>
      </c>
    </row>
    <row r="176" spans="1:65" s="181" customFormat="1" ht="24.15" customHeight="1" x14ac:dyDescent="0.25">
      <c r="A176" s="178"/>
      <c r="B176" s="250"/>
      <c r="C176" s="292" t="s">
        <v>810</v>
      </c>
      <c r="D176" s="292" t="s">
        <v>553</v>
      </c>
      <c r="E176" s="293" t="s">
        <v>701</v>
      </c>
      <c r="F176" s="294" t="s">
        <v>702</v>
      </c>
      <c r="G176" s="295" t="s">
        <v>99</v>
      </c>
      <c r="H176" s="296">
        <v>2</v>
      </c>
      <c r="I176" s="297"/>
      <c r="J176" s="297">
        <f>ROUND(I176*H176,2)</f>
        <v>0</v>
      </c>
      <c r="K176" s="294" t="s">
        <v>453</v>
      </c>
      <c r="L176" s="298"/>
      <c r="M176" s="299" t="s">
        <v>453</v>
      </c>
      <c r="N176" s="300" t="s">
        <v>471</v>
      </c>
      <c r="O176" s="259">
        <v>0</v>
      </c>
      <c r="P176" s="259">
        <f>O176*H176</f>
        <v>0</v>
      </c>
      <c r="Q176" s="259">
        <v>5.0400000000000002E-3</v>
      </c>
      <c r="R176" s="259">
        <f>Q176*H176</f>
        <v>1.008E-2</v>
      </c>
      <c r="S176" s="259">
        <v>0</v>
      </c>
      <c r="T176" s="260">
        <f>S176*H176</f>
        <v>0</v>
      </c>
      <c r="U176" s="178"/>
      <c r="V176" s="178"/>
      <c r="W176" s="178"/>
      <c r="X176" s="178"/>
      <c r="Y176" s="178"/>
      <c r="Z176" s="178"/>
      <c r="AA176" s="178"/>
      <c r="AB176" s="178"/>
      <c r="AC176" s="178"/>
      <c r="AD176" s="178"/>
      <c r="AE176" s="178"/>
      <c r="AR176" s="261" t="s">
        <v>520</v>
      </c>
      <c r="AT176" s="261" t="s">
        <v>553</v>
      </c>
      <c r="AU176" s="261" t="s">
        <v>448</v>
      </c>
      <c r="AY176" s="171" t="s">
        <v>506</v>
      </c>
      <c r="BE176" s="262">
        <f>IF(N176="základní",J176,0)</f>
        <v>0</v>
      </c>
      <c r="BF176" s="262">
        <f>IF(N176="snížená",J176,0)</f>
        <v>0</v>
      </c>
      <c r="BG176" s="262">
        <f>IF(N176="zákl. přenesená",J176,0)</f>
        <v>0</v>
      </c>
      <c r="BH176" s="262">
        <f>IF(N176="sníž. přenesená",J176,0)</f>
        <v>0</v>
      </c>
      <c r="BI176" s="262">
        <f>IF(N176="nulová",J176,0)</f>
        <v>0</v>
      </c>
      <c r="BJ176" s="171" t="s">
        <v>132</v>
      </c>
      <c r="BK176" s="262">
        <f>ROUND(I176*H176,2)</f>
        <v>0</v>
      </c>
      <c r="BL176" s="171" t="s">
        <v>511</v>
      </c>
      <c r="BM176" s="261" t="s">
        <v>811</v>
      </c>
    </row>
    <row r="177" spans="1:65" s="181" customFormat="1" ht="14.4" customHeight="1" x14ac:dyDescent="0.25">
      <c r="A177" s="178"/>
      <c r="B177" s="250"/>
      <c r="C177" s="251" t="s">
        <v>812</v>
      </c>
      <c r="D177" s="251" t="s">
        <v>508</v>
      </c>
      <c r="E177" s="252" t="s">
        <v>813</v>
      </c>
      <c r="F177" s="253" t="s">
        <v>814</v>
      </c>
      <c r="G177" s="254" t="s">
        <v>99</v>
      </c>
      <c r="H177" s="255">
        <v>1</v>
      </c>
      <c r="I177" s="256"/>
      <c r="J177" s="256">
        <f>ROUND(I177*H177,2)</f>
        <v>0</v>
      </c>
      <c r="K177" s="253" t="s">
        <v>510</v>
      </c>
      <c r="L177" s="179"/>
      <c r="M177" s="257" t="s">
        <v>453</v>
      </c>
      <c r="N177" s="258" t="s">
        <v>471</v>
      </c>
      <c r="O177" s="259">
        <v>0.70799999999999996</v>
      </c>
      <c r="P177" s="259">
        <f>O177*H177</f>
        <v>0.70799999999999996</v>
      </c>
      <c r="Q177" s="259">
        <v>3.4000000000000002E-4</v>
      </c>
      <c r="R177" s="259">
        <f>Q177*H177</f>
        <v>3.4000000000000002E-4</v>
      </c>
      <c r="S177" s="259">
        <v>0</v>
      </c>
      <c r="T177" s="260">
        <f>S177*H177</f>
        <v>0</v>
      </c>
      <c r="U177" s="178"/>
      <c r="V177" s="178"/>
      <c r="W177" s="178"/>
      <c r="X177" s="178"/>
      <c r="Y177" s="178"/>
      <c r="Z177" s="178"/>
      <c r="AA177" s="178"/>
      <c r="AB177" s="178"/>
      <c r="AC177" s="178"/>
      <c r="AD177" s="178"/>
      <c r="AE177" s="178"/>
      <c r="AR177" s="261" t="s">
        <v>511</v>
      </c>
      <c r="AT177" s="261" t="s">
        <v>508</v>
      </c>
      <c r="AU177" s="261" t="s">
        <v>448</v>
      </c>
      <c r="AY177" s="171" t="s">
        <v>506</v>
      </c>
      <c r="BE177" s="262">
        <f>IF(N177="základní",J177,0)</f>
        <v>0</v>
      </c>
      <c r="BF177" s="262">
        <f>IF(N177="snížená",J177,0)</f>
        <v>0</v>
      </c>
      <c r="BG177" s="262">
        <f>IF(N177="zákl. přenesená",J177,0)</f>
        <v>0</v>
      </c>
      <c r="BH177" s="262">
        <f>IF(N177="sníž. přenesená",J177,0)</f>
        <v>0</v>
      </c>
      <c r="BI177" s="262">
        <f>IF(N177="nulová",J177,0)</f>
        <v>0</v>
      </c>
      <c r="BJ177" s="171" t="s">
        <v>132</v>
      </c>
      <c r="BK177" s="262">
        <f>ROUND(I177*H177,2)</f>
        <v>0</v>
      </c>
      <c r="BL177" s="171" t="s">
        <v>511</v>
      </c>
      <c r="BM177" s="261" t="s">
        <v>815</v>
      </c>
    </row>
    <row r="178" spans="1:65" s="181" customFormat="1" ht="192" x14ac:dyDescent="0.25">
      <c r="A178" s="178"/>
      <c r="B178" s="179"/>
      <c r="C178" s="178"/>
      <c r="D178" s="263" t="s">
        <v>512</v>
      </c>
      <c r="E178" s="178"/>
      <c r="F178" s="264" t="s">
        <v>801</v>
      </c>
      <c r="G178" s="178"/>
      <c r="H178" s="178"/>
      <c r="I178" s="178"/>
      <c r="J178" s="178"/>
      <c r="K178" s="178"/>
      <c r="L178" s="179"/>
      <c r="M178" s="265"/>
      <c r="N178" s="266"/>
      <c r="O178" s="267"/>
      <c r="P178" s="267"/>
      <c r="Q178" s="267"/>
      <c r="R178" s="267"/>
      <c r="S178" s="267"/>
      <c r="T178" s="268"/>
      <c r="U178" s="178"/>
      <c r="V178" s="178"/>
      <c r="W178" s="178"/>
      <c r="X178" s="178"/>
      <c r="Y178" s="178"/>
      <c r="Z178" s="178"/>
      <c r="AA178" s="178"/>
      <c r="AB178" s="178"/>
      <c r="AC178" s="178"/>
      <c r="AD178" s="178"/>
      <c r="AE178" s="178"/>
      <c r="AT178" s="171" t="s">
        <v>512</v>
      </c>
      <c r="AU178" s="171" t="s">
        <v>448</v>
      </c>
    </row>
    <row r="179" spans="1:65" s="181" customFormat="1" ht="14.4" customHeight="1" x14ac:dyDescent="0.25">
      <c r="A179" s="178"/>
      <c r="B179" s="250"/>
      <c r="C179" s="292" t="s">
        <v>816</v>
      </c>
      <c r="D179" s="292" t="s">
        <v>553</v>
      </c>
      <c r="E179" s="293" t="s">
        <v>817</v>
      </c>
      <c r="F179" s="294" t="s">
        <v>818</v>
      </c>
      <c r="G179" s="295" t="s">
        <v>99</v>
      </c>
      <c r="H179" s="296">
        <v>1</v>
      </c>
      <c r="I179" s="297"/>
      <c r="J179" s="297">
        <f>ROUND(I179*H179,2)</f>
        <v>0</v>
      </c>
      <c r="K179" s="294" t="s">
        <v>510</v>
      </c>
      <c r="L179" s="298"/>
      <c r="M179" s="299" t="s">
        <v>453</v>
      </c>
      <c r="N179" s="300" t="s">
        <v>471</v>
      </c>
      <c r="O179" s="259">
        <v>0</v>
      </c>
      <c r="P179" s="259">
        <f>O179*H179</f>
        <v>0</v>
      </c>
      <c r="Q179" s="259">
        <v>4.2500000000000003E-2</v>
      </c>
      <c r="R179" s="259">
        <f>Q179*H179</f>
        <v>4.2500000000000003E-2</v>
      </c>
      <c r="S179" s="259">
        <v>0</v>
      </c>
      <c r="T179" s="260">
        <f>S179*H179</f>
        <v>0</v>
      </c>
      <c r="U179" s="178"/>
      <c r="V179" s="178"/>
      <c r="W179" s="178"/>
      <c r="X179" s="178"/>
      <c r="Y179" s="178"/>
      <c r="Z179" s="178"/>
      <c r="AA179" s="178"/>
      <c r="AB179" s="178"/>
      <c r="AC179" s="178"/>
      <c r="AD179" s="178"/>
      <c r="AE179" s="178"/>
      <c r="AR179" s="261" t="s">
        <v>520</v>
      </c>
      <c r="AT179" s="261" t="s">
        <v>553</v>
      </c>
      <c r="AU179" s="261" t="s">
        <v>448</v>
      </c>
      <c r="AY179" s="171" t="s">
        <v>506</v>
      </c>
      <c r="BE179" s="262">
        <f>IF(N179="základní",J179,0)</f>
        <v>0</v>
      </c>
      <c r="BF179" s="262">
        <f>IF(N179="snížená",J179,0)</f>
        <v>0</v>
      </c>
      <c r="BG179" s="262">
        <f>IF(N179="zákl. přenesená",J179,0)</f>
        <v>0</v>
      </c>
      <c r="BH179" s="262">
        <f>IF(N179="sníž. přenesená",J179,0)</f>
        <v>0</v>
      </c>
      <c r="BI179" s="262">
        <f>IF(N179="nulová",J179,0)</f>
        <v>0</v>
      </c>
      <c r="BJ179" s="171" t="s">
        <v>132</v>
      </c>
      <c r="BK179" s="262">
        <f>ROUND(I179*H179,2)</f>
        <v>0</v>
      </c>
      <c r="BL179" s="171" t="s">
        <v>511</v>
      </c>
      <c r="BM179" s="261" t="s">
        <v>819</v>
      </c>
    </row>
    <row r="180" spans="1:65" s="181" customFormat="1" ht="14.4" customHeight="1" x14ac:dyDescent="0.25">
      <c r="A180" s="178"/>
      <c r="B180" s="250"/>
      <c r="C180" s="251" t="s">
        <v>820</v>
      </c>
      <c r="D180" s="251" t="s">
        <v>508</v>
      </c>
      <c r="E180" s="252" t="s">
        <v>821</v>
      </c>
      <c r="F180" s="253" t="s">
        <v>822</v>
      </c>
      <c r="G180" s="254" t="s">
        <v>73</v>
      </c>
      <c r="H180" s="255">
        <v>481</v>
      </c>
      <c r="I180" s="256"/>
      <c r="J180" s="256">
        <f>ROUND(I180*H180,2)</f>
        <v>0</v>
      </c>
      <c r="K180" s="253" t="s">
        <v>510</v>
      </c>
      <c r="L180" s="179"/>
      <c r="M180" s="257" t="s">
        <v>453</v>
      </c>
      <c r="N180" s="258" t="s">
        <v>471</v>
      </c>
      <c r="O180" s="259">
        <v>6.2E-2</v>
      </c>
      <c r="P180" s="259">
        <f>O180*H180</f>
        <v>29.821999999999999</v>
      </c>
      <c r="Q180" s="259">
        <v>0</v>
      </c>
      <c r="R180" s="259">
        <f>Q180*H180</f>
        <v>0</v>
      </c>
      <c r="S180" s="259">
        <v>0</v>
      </c>
      <c r="T180" s="260">
        <f>S180*H180</f>
        <v>0</v>
      </c>
      <c r="U180" s="178"/>
      <c r="V180" s="178"/>
      <c r="W180" s="178"/>
      <c r="X180" s="178"/>
      <c r="Y180" s="178"/>
      <c r="Z180" s="178"/>
      <c r="AA180" s="178"/>
      <c r="AB180" s="178"/>
      <c r="AC180" s="178"/>
      <c r="AD180" s="178"/>
      <c r="AE180" s="178"/>
      <c r="AR180" s="261" t="s">
        <v>511</v>
      </c>
      <c r="AT180" s="261" t="s">
        <v>508</v>
      </c>
      <c r="AU180" s="261" t="s">
        <v>448</v>
      </c>
      <c r="AY180" s="171" t="s">
        <v>506</v>
      </c>
      <c r="BE180" s="262">
        <f>IF(N180="základní",J180,0)</f>
        <v>0</v>
      </c>
      <c r="BF180" s="262">
        <f>IF(N180="snížená",J180,0)</f>
        <v>0</v>
      </c>
      <c r="BG180" s="262">
        <f>IF(N180="zákl. přenesená",J180,0)</f>
        <v>0</v>
      </c>
      <c r="BH180" s="262">
        <f>IF(N180="sníž. přenesená",J180,0)</f>
        <v>0</v>
      </c>
      <c r="BI180" s="262">
        <f>IF(N180="nulová",J180,0)</f>
        <v>0</v>
      </c>
      <c r="BJ180" s="171" t="s">
        <v>132</v>
      </c>
      <c r="BK180" s="262">
        <f>ROUND(I180*H180,2)</f>
        <v>0</v>
      </c>
      <c r="BL180" s="171" t="s">
        <v>511</v>
      </c>
      <c r="BM180" s="261" t="s">
        <v>823</v>
      </c>
    </row>
    <row r="181" spans="1:65" s="181" customFormat="1" ht="28.8" x14ac:dyDescent="0.25">
      <c r="A181" s="178"/>
      <c r="B181" s="179"/>
      <c r="C181" s="178"/>
      <c r="D181" s="263" t="s">
        <v>512</v>
      </c>
      <c r="E181" s="178"/>
      <c r="F181" s="264" t="s">
        <v>824</v>
      </c>
      <c r="G181" s="178"/>
      <c r="H181" s="178"/>
      <c r="I181" s="178"/>
      <c r="J181" s="178"/>
      <c r="K181" s="178"/>
      <c r="L181" s="179"/>
      <c r="M181" s="265"/>
      <c r="N181" s="266"/>
      <c r="O181" s="267"/>
      <c r="P181" s="267"/>
      <c r="Q181" s="267"/>
      <c r="R181" s="267"/>
      <c r="S181" s="267"/>
      <c r="T181" s="268"/>
      <c r="U181" s="178"/>
      <c r="V181" s="178"/>
      <c r="W181" s="178"/>
      <c r="X181" s="178"/>
      <c r="Y181" s="178"/>
      <c r="Z181" s="178"/>
      <c r="AA181" s="178"/>
      <c r="AB181" s="178"/>
      <c r="AC181" s="178"/>
      <c r="AD181" s="178"/>
      <c r="AE181" s="178"/>
      <c r="AT181" s="171" t="s">
        <v>512</v>
      </c>
      <c r="AU181" s="171" t="s">
        <v>448</v>
      </c>
    </row>
    <row r="182" spans="1:65" s="276" customFormat="1" x14ac:dyDescent="0.25">
      <c r="B182" s="277"/>
      <c r="D182" s="263" t="s">
        <v>513</v>
      </c>
      <c r="E182" s="278" t="s">
        <v>453</v>
      </c>
      <c r="F182" s="279" t="s">
        <v>825</v>
      </c>
      <c r="H182" s="280">
        <v>481</v>
      </c>
      <c r="L182" s="277"/>
      <c r="M182" s="281"/>
      <c r="N182" s="282"/>
      <c r="O182" s="282"/>
      <c r="P182" s="282"/>
      <c r="Q182" s="282"/>
      <c r="R182" s="282"/>
      <c r="S182" s="282"/>
      <c r="T182" s="283"/>
      <c r="AT182" s="278" t="s">
        <v>513</v>
      </c>
      <c r="AU182" s="278" t="s">
        <v>448</v>
      </c>
      <c r="AV182" s="276" t="s">
        <v>448</v>
      </c>
      <c r="AW182" s="276" t="s">
        <v>514</v>
      </c>
      <c r="AX182" s="276" t="s">
        <v>132</v>
      </c>
      <c r="AY182" s="278" t="s">
        <v>506</v>
      </c>
    </row>
    <row r="183" spans="1:65" s="181" customFormat="1" ht="14.4" customHeight="1" x14ac:dyDescent="0.25">
      <c r="A183" s="178"/>
      <c r="B183" s="250"/>
      <c r="C183" s="251" t="s">
        <v>826</v>
      </c>
      <c r="D183" s="251" t="s">
        <v>508</v>
      </c>
      <c r="E183" s="252" t="s">
        <v>827</v>
      </c>
      <c r="F183" s="253" t="s">
        <v>828</v>
      </c>
      <c r="G183" s="254" t="s">
        <v>73</v>
      </c>
      <c r="H183" s="255">
        <v>407</v>
      </c>
      <c r="I183" s="256"/>
      <c r="J183" s="256">
        <f>ROUND(I183*H183,2)</f>
        <v>0</v>
      </c>
      <c r="K183" s="253" t="s">
        <v>510</v>
      </c>
      <c r="L183" s="179"/>
      <c r="M183" s="257" t="s">
        <v>453</v>
      </c>
      <c r="N183" s="258" t="s">
        <v>471</v>
      </c>
      <c r="O183" s="259">
        <v>4.3999999999999997E-2</v>
      </c>
      <c r="P183" s="259">
        <f>O183*H183</f>
        <v>17.907999999999998</v>
      </c>
      <c r="Q183" s="259">
        <v>0</v>
      </c>
      <c r="R183" s="259">
        <f>Q183*H183</f>
        <v>0</v>
      </c>
      <c r="S183" s="259">
        <v>0</v>
      </c>
      <c r="T183" s="260">
        <f>S183*H183</f>
        <v>0</v>
      </c>
      <c r="U183" s="178"/>
      <c r="V183" s="178"/>
      <c r="W183" s="178"/>
      <c r="X183" s="178"/>
      <c r="Y183" s="178"/>
      <c r="Z183" s="178"/>
      <c r="AA183" s="178"/>
      <c r="AB183" s="178"/>
      <c r="AC183" s="178"/>
      <c r="AD183" s="178"/>
      <c r="AE183" s="178"/>
      <c r="AR183" s="261" t="s">
        <v>511</v>
      </c>
      <c r="AT183" s="261" t="s">
        <v>508</v>
      </c>
      <c r="AU183" s="261" t="s">
        <v>448</v>
      </c>
      <c r="AY183" s="171" t="s">
        <v>506</v>
      </c>
      <c r="BE183" s="262">
        <f>IF(N183="základní",J183,0)</f>
        <v>0</v>
      </c>
      <c r="BF183" s="262">
        <f>IF(N183="snížená",J183,0)</f>
        <v>0</v>
      </c>
      <c r="BG183" s="262">
        <f>IF(N183="zákl. přenesená",J183,0)</f>
        <v>0</v>
      </c>
      <c r="BH183" s="262">
        <f>IF(N183="sníž. přenesená",J183,0)</f>
        <v>0</v>
      </c>
      <c r="BI183" s="262">
        <f>IF(N183="nulová",J183,0)</f>
        <v>0</v>
      </c>
      <c r="BJ183" s="171" t="s">
        <v>132</v>
      </c>
      <c r="BK183" s="262">
        <f>ROUND(I183*H183,2)</f>
        <v>0</v>
      </c>
      <c r="BL183" s="171" t="s">
        <v>511</v>
      </c>
      <c r="BM183" s="261" t="s">
        <v>829</v>
      </c>
    </row>
    <row r="184" spans="1:65" s="181" customFormat="1" ht="86.4" x14ac:dyDescent="0.25">
      <c r="A184" s="178"/>
      <c r="B184" s="179"/>
      <c r="C184" s="178"/>
      <c r="D184" s="263" t="s">
        <v>512</v>
      </c>
      <c r="E184" s="178"/>
      <c r="F184" s="264" t="s">
        <v>830</v>
      </c>
      <c r="G184" s="178"/>
      <c r="H184" s="178"/>
      <c r="I184" s="178"/>
      <c r="J184" s="178"/>
      <c r="K184" s="178"/>
      <c r="L184" s="179"/>
      <c r="M184" s="265"/>
      <c r="N184" s="266"/>
      <c r="O184" s="267"/>
      <c r="P184" s="267"/>
      <c r="Q184" s="267"/>
      <c r="R184" s="267"/>
      <c r="S184" s="267"/>
      <c r="T184" s="268"/>
      <c r="U184" s="178"/>
      <c r="V184" s="178"/>
      <c r="W184" s="178"/>
      <c r="X184" s="178"/>
      <c r="Y184" s="178"/>
      <c r="Z184" s="178"/>
      <c r="AA184" s="178"/>
      <c r="AB184" s="178"/>
      <c r="AC184" s="178"/>
      <c r="AD184" s="178"/>
      <c r="AE184" s="178"/>
      <c r="AT184" s="171" t="s">
        <v>512</v>
      </c>
      <c r="AU184" s="171" t="s">
        <v>448</v>
      </c>
    </row>
    <row r="185" spans="1:65" s="181" customFormat="1" ht="14.4" customHeight="1" x14ac:dyDescent="0.25">
      <c r="A185" s="178"/>
      <c r="B185" s="250"/>
      <c r="C185" s="251" t="s">
        <v>831</v>
      </c>
      <c r="D185" s="251" t="s">
        <v>508</v>
      </c>
      <c r="E185" s="252" t="s">
        <v>832</v>
      </c>
      <c r="F185" s="253" t="s">
        <v>833</v>
      </c>
      <c r="G185" s="254" t="s">
        <v>73</v>
      </c>
      <c r="H185" s="255">
        <v>888</v>
      </c>
      <c r="I185" s="256"/>
      <c r="J185" s="256">
        <f>ROUND(I185*H185,2)</f>
        <v>0</v>
      </c>
      <c r="K185" s="253" t="s">
        <v>510</v>
      </c>
      <c r="L185" s="179"/>
      <c r="M185" s="257" t="s">
        <v>453</v>
      </c>
      <c r="N185" s="258" t="s">
        <v>471</v>
      </c>
      <c r="O185" s="259">
        <v>7.9000000000000001E-2</v>
      </c>
      <c r="P185" s="259">
        <f>O185*H185</f>
        <v>70.152000000000001</v>
      </c>
      <c r="Q185" s="259">
        <v>0</v>
      </c>
      <c r="R185" s="259">
        <f>Q185*H185</f>
        <v>0</v>
      </c>
      <c r="S185" s="259">
        <v>0</v>
      </c>
      <c r="T185" s="260">
        <f>S185*H185</f>
        <v>0</v>
      </c>
      <c r="U185" s="178"/>
      <c r="V185" s="178"/>
      <c r="W185" s="178"/>
      <c r="X185" s="178"/>
      <c r="Y185" s="178"/>
      <c r="Z185" s="178"/>
      <c r="AA185" s="178"/>
      <c r="AB185" s="178"/>
      <c r="AC185" s="178"/>
      <c r="AD185" s="178"/>
      <c r="AE185" s="178"/>
      <c r="AR185" s="261" t="s">
        <v>511</v>
      </c>
      <c r="AT185" s="261" t="s">
        <v>508</v>
      </c>
      <c r="AU185" s="261" t="s">
        <v>448</v>
      </c>
      <c r="AY185" s="171" t="s">
        <v>506</v>
      </c>
      <c r="BE185" s="262">
        <f>IF(N185="základní",J185,0)</f>
        <v>0</v>
      </c>
      <c r="BF185" s="262">
        <f>IF(N185="snížená",J185,0)</f>
        <v>0</v>
      </c>
      <c r="BG185" s="262">
        <f>IF(N185="zákl. přenesená",J185,0)</f>
        <v>0</v>
      </c>
      <c r="BH185" s="262">
        <f>IF(N185="sníž. přenesená",J185,0)</f>
        <v>0</v>
      </c>
      <c r="BI185" s="262">
        <f>IF(N185="nulová",J185,0)</f>
        <v>0</v>
      </c>
      <c r="BJ185" s="171" t="s">
        <v>132</v>
      </c>
      <c r="BK185" s="262">
        <f>ROUND(I185*H185,2)</f>
        <v>0</v>
      </c>
      <c r="BL185" s="171" t="s">
        <v>511</v>
      </c>
      <c r="BM185" s="261" t="s">
        <v>834</v>
      </c>
    </row>
    <row r="186" spans="1:65" s="181" customFormat="1" ht="28.8" x14ac:dyDescent="0.25">
      <c r="A186" s="178"/>
      <c r="B186" s="179"/>
      <c r="C186" s="178"/>
      <c r="D186" s="263" t="s">
        <v>512</v>
      </c>
      <c r="E186" s="178"/>
      <c r="F186" s="264" t="s">
        <v>824</v>
      </c>
      <c r="G186" s="178"/>
      <c r="H186" s="178"/>
      <c r="I186" s="178"/>
      <c r="J186" s="178"/>
      <c r="K186" s="178"/>
      <c r="L186" s="179"/>
      <c r="M186" s="265"/>
      <c r="N186" s="266"/>
      <c r="O186" s="267"/>
      <c r="P186" s="267"/>
      <c r="Q186" s="267"/>
      <c r="R186" s="267"/>
      <c r="S186" s="267"/>
      <c r="T186" s="268"/>
      <c r="U186" s="178"/>
      <c r="V186" s="178"/>
      <c r="W186" s="178"/>
      <c r="X186" s="178"/>
      <c r="Y186" s="178"/>
      <c r="Z186" s="178"/>
      <c r="AA186" s="178"/>
      <c r="AB186" s="178"/>
      <c r="AC186" s="178"/>
      <c r="AD186" s="178"/>
      <c r="AE186" s="178"/>
      <c r="AT186" s="171" t="s">
        <v>512</v>
      </c>
      <c r="AU186" s="171" t="s">
        <v>448</v>
      </c>
    </row>
    <row r="187" spans="1:65" s="181" customFormat="1" ht="14.4" customHeight="1" x14ac:dyDescent="0.25">
      <c r="A187" s="178"/>
      <c r="B187" s="250"/>
      <c r="C187" s="251" t="s">
        <v>835</v>
      </c>
      <c r="D187" s="251" t="s">
        <v>508</v>
      </c>
      <c r="E187" s="252" t="s">
        <v>836</v>
      </c>
      <c r="F187" s="253" t="s">
        <v>837</v>
      </c>
      <c r="G187" s="254" t="s">
        <v>99</v>
      </c>
      <c r="H187" s="255">
        <v>10</v>
      </c>
      <c r="I187" s="256"/>
      <c r="J187" s="256">
        <f>ROUND(I187*H187,2)</f>
        <v>0</v>
      </c>
      <c r="K187" s="253" t="s">
        <v>510</v>
      </c>
      <c r="L187" s="179"/>
      <c r="M187" s="257" t="s">
        <v>453</v>
      </c>
      <c r="N187" s="258" t="s">
        <v>471</v>
      </c>
      <c r="O187" s="259">
        <v>10.3</v>
      </c>
      <c r="P187" s="259">
        <f>O187*H187</f>
        <v>103</v>
      </c>
      <c r="Q187" s="259">
        <v>0.45937</v>
      </c>
      <c r="R187" s="259">
        <f>Q187*H187</f>
        <v>4.5937000000000001</v>
      </c>
      <c r="S187" s="259">
        <v>0</v>
      </c>
      <c r="T187" s="260">
        <f>S187*H187</f>
        <v>0</v>
      </c>
      <c r="U187" s="178"/>
      <c r="V187" s="178"/>
      <c r="W187" s="178"/>
      <c r="X187" s="178"/>
      <c r="Y187" s="178"/>
      <c r="Z187" s="178"/>
      <c r="AA187" s="178"/>
      <c r="AB187" s="178"/>
      <c r="AC187" s="178"/>
      <c r="AD187" s="178"/>
      <c r="AE187" s="178"/>
      <c r="AR187" s="261" t="s">
        <v>511</v>
      </c>
      <c r="AT187" s="261" t="s">
        <v>508</v>
      </c>
      <c r="AU187" s="261" t="s">
        <v>448</v>
      </c>
      <c r="AY187" s="171" t="s">
        <v>506</v>
      </c>
      <c r="BE187" s="262">
        <f>IF(N187="základní",J187,0)</f>
        <v>0</v>
      </c>
      <c r="BF187" s="262">
        <f>IF(N187="snížená",J187,0)</f>
        <v>0</v>
      </c>
      <c r="BG187" s="262">
        <f>IF(N187="zákl. přenesená",J187,0)</f>
        <v>0</v>
      </c>
      <c r="BH187" s="262">
        <f>IF(N187="sníž. přenesená",J187,0)</f>
        <v>0</v>
      </c>
      <c r="BI187" s="262">
        <f>IF(N187="nulová",J187,0)</f>
        <v>0</v>
      </c>
      <c r="BJ187" s="171" t="s">
        <v>132</v>
      </c>
      <c r="BK187" s="262">
        <f>ROUND(I187*H187,2)</f>
        <v>0</v>
      </c>
      <c r="BL187" s="171" t="s">
        <v>511</v>
      </c>
      <c r="BM187" s="261" t="s">
        <v>838</v>
      </c>
    </row>
    <row r="188" spans="1:65" s="181" customFormat="1" ht="86.4" x14ac:dyDescent="0.25">
      <c r="A188" s="178"/>
      <c r="B188" s="179"/>
      <c r="C188" s="178"/>
      <c r="D188" s="263" t="s">
        <v>512</v>
      </c>
      <c r="E188" s="178"/>
      <c r="F188" s="264" t="s">
        <v>830</v>
      </c>
      <c r="G188" s="178"/>
      <c r="H188" s="178"/>
      <c r="I188" s="178"/>
      <c r="J188" s="178"/>
      <c r="K188" s="178"/>
      <c r="L188" s="179"/>
      <c r="M188" s="265"/>
      <c r="N188" s="266"/>
      <c r="O188" s="267"/>
      <c r="P188" s="267"/>
      <c r="Q188" s="267"/>
      <c r="R188" s="267"/>
      <c r="S188" s="267"/>
      <c r="T188" s="268"/>
      <c r="U188" s="178"/>
      <c r="V188" s="178"/>
      <c r="W188" s="178"/>
      <c r="X188" s="178"/>
      <c r="Y188" s="178"/>
      <c r="Z188" s="178"/>
      <c r="AA188" s="178"/>
      <c r="AB188" s="178"/>
      <c r="AC188" s="178"/>
      <c r="AD188" s="178"/>
      <c r="AE188" s="178"/>
      <c r="AT188" s="171" t="s">
        <v>512</v>
      </c>
      <c r="AU188" s="171" t="s">
        <v>448</v>
      </c>
    </row>
    <row r="189" spans="1:65" s="181" customFormat="1" ht="14.4" customHeight="1" x14ac:dyDescent="0.25">
      <c r="A189" s="178"/>
      <c r="B189" s="250"/>
      <c r="C189" s="251" t="s">
        <v>839</v>
      </c>
      <c r="D189" s="251" t="s">
        <v>508</v>
      </c>
      <c r="E189" s="252" t="s">
        <v>840</v>
      </c>
      <c r="F189" s="253" t="s">
        <v>841</v>
      </c>
      <c r="G189" s="254" t="s">
        <v>99</v>
      </c>
      <c r="H189" s="255">
        <v>1</v>
      </c>
      <c r="I189" s="256"/>
      <c r="J189" s="256">
        <f>ROUND(I189*H189,2)</f>
        <v>0</v>
      </c>
      <c r="K189" s="253" t="s">
        <v>453</v>
      </c>
      <c r="L189" s="179"/>
      <c r="M189" s="257" t="s">
        <v>453</v>
      </c>
      <c r="N189" s="258" t="s">
        <v>471</v>
      </c>
      <c r="O189" s="259">
        <v>5.5330000000000004</v>
      </c>
      <c r="P189" s="259">
        <f>O189*H189</f>
        <v>5.5330000000000004</v>
      </c>
      <c r="Q189" s="259">
        <v>2.2831299999999999</v>
      </c>
      <c r="R189" s="259">
        <f>Q189*H189</f>
        <v>2.2831299999999999</v>
      </c>
      <c r="S189" s="259">
        <v>0</v>
      </c>
      <c r="T189" s="260">
        <f>S189*H189</f>
        <v>0</v>
      </c>
      <c r="U189" s="178"/>
      <c r="V189" s="178"/>
      <c r="W189" s="178"/>
      <c r="X189" s="178"/>
      <c r="Y189" s="178"/>
      <c r="Z189" s="178"/>
      <c r="AA189" s="178"/>
      <c r="AB189" s="178"/>
      <c r="AC189" s="178"/>
      <c r="AD189" s="178"/>
      <c r="AE189" s="178"/>
      <c r="AR189" s="261" t="s">
        <v>511</v>
      </c>
      <c r="AT189" s="261" t="s">
        <v>508</v>
      </c>
      <c r="AU189" s="261" t="s">
        <v>448</v>
      </c>
      <c r="AY189" s="171" t="s">
        <v>506</v>
      </c>
      <c r="BE189" s="262">
        <f>IF(N189="základní",J189,0)</f>
        <v>0</v>
      </c>
      <c r="BF189" s="262">
        <f>IF(N189="snížená",J189,0)</f>
        <v>0</v>
      </c>
      <c r="BG189" s="262">
        <f>IF(N189="zákl. přenesená",J189,0)</f>
        <v>0</v>
      </c>
      <c r="BH189" s="262">
        <f>IF(N189="sníž. přenesená",J189,0)</f>
        <v>0</v>
      </c>
      <c r="BI189" s="262">
        <f>IF(N189="nulová",J189,0)</f>
        <v>0</v>
      </c>
      <c r="BJ189" s="171" t="s">
        <v>132</v>
      </c>
      <c r="BK189" s="262">
        <f>ROUND(I189*H189,2)</f>
        <v>0</v>
      </c>
      <c r="BL189" s="171" t="s">
        <v>511</v>
      </c>
      <c r="BM189" s="261" t="s">
        <v>842</v>
      </c>
    </row>
    <row r="190" spans="1:65" s="181" customFormat="1" ht="96" x14ac:dyDescent="0.25">
      <c r="A190" s="178"/>
      <c r="B190" s="179"/>
      <c r="C190" s="178"/>
      <c r="D190" s="263" t="s">
        <v>512</v>
      </c>
      <c r="E190" s="178"/>
      <c r="F190" s="264" t="s">
        <v>843</v>
      </c>
      <c r="G190" s="178"/>
      <c r="H190" s="178"/>
      <c r="I190" s="178"/>
      <c r="J190" s="178"/>
      <c r="K190" s="178"/>
      <c r="L190" s="179"/>
      <c r="M190" s="265"/>
      <c r="N190" s="266"/>
      <c r="O190" s="267"/>
      <c r="P190" s="267"/>
      <c r="Q190" s="267"/>
      <c r="R190" s="267"/>
      <c r="S190" s="267"/>
      <c r="T190" s="268"/>
      <c r="U190" s="178"/>
      <c r="V190" s="178"/>
      <c r="W190" s="178"/>
      <c r="X190" s="178"/>
      <c r="Y190" s="178"/>
      <c r="Z190" s="178"/>
      <c r="AA190" s="178"/>
      <c r="AB190" s="178"/>
      <c r="AC190" s="178"/>
      <c r="AD190" s="178"/>
      <c r="AE190" s="178"/>
      <c r="AT190" s="171" t="s">
        <v>512</v>
      </c>
      <c r="AU190" s="171" t="s">
        <v>448</v>
      </c>
    </row>
    <row r="191" spans="1:65" s="181" customFormat="1" ht="14.4" customHeight="1" x14ac:dyDescent="0.25">
      <c r="A191" s="178"/>
      <c r="B191" s="250"/>
      <c r="C191" s="292" t="s">
        <v>844</v>
      </c>
      <c r="D191" s="292" t="s">
        <v>553</v>
      </c>
      <c r="E191" s="293" t="s">
        <v>845</v>
      </c>
      <c r="F191" s="294" t="s">
        <v>846</v>
      </c>
      <c r="G191" s="295" t="s">
        <v>99</v>
      </c>
      <c r="H191" s="296">
        <v>1</v>
      </c>
      <c r="I191" s="297"/>
      <c r="J191" s="297">
        <f>ROUND(I191*H191,2)</f>
        <v>0</v>
      </c>
      <c r="K191" s="294" t="s">
        <v>453</v>
      </c>
      <c r="L191" s="298"/>
      <c r="M191" s="299" t="s">
        <v>453</v>
      </c>
      <c r="N191" s="300" t="s">
        <v>471</v>
      </c>
      <c r="O191" s="259">
        <v>0</v>
      </c>
      <c r="P191" s="259">
        <f>O191*H191</f>
        <v>0</v>
      </c>
      <c r="Q191" s="259">
        <v>8.6999999999999994E-2</v>
      </c>
      <c r="R191" s="259">
        <f>Q191*H191</f>
        <v>8.6999999999999994E-2</v>
      </c>
      <c r="S191" s="259">
        <v>0</v>
      </c>
      <c r="T191" s="260">
        <f>S191*H191</f>
        <v>0</v>
      </c>
      <c r="U191" s="178"/>
      <c r="V191" s="178"/>
      <c r="W191" s="178"/>
      <c r="X191" s="178"/>
      <c r="Y191" s="178"/>
      <c r="Z191" s="178"/>
      <c r="AA191" s="178"/>
      <c r="AB191" s="178"/>
      <c r="AC191" s="178"/>
      <c r="AD191" s="178"/>
      <c r="AE191" s="178"/>
      <c r="AR191" s="261" t="s">
        <v>520</v>
      </c>
      <c r="AT191" s="261" t="s">
        <v>553</v>
      </c>
      <c r="AU191" s="261" t="s">
        <v>448</v>
      </c>
      <c r="AY191" s="171" t="s">
        <v>506</v>
      </c>
      <c r="BE191" s="262">
        <f>IF(N191="základní",J191,0)</f>
        <v>0</v>
      </c>
      <c r="BF191" s="262">
        <f>IF(N191="snížená",J191,0)</f>
        <v>0</v>
      </c>
      <c r="BG191" s="262">
        <f>IF(N191="zákl. přenesená",J191,0)</f>
        <v>0</v>
      </c>
      <c r="BH191" s="262">
        <f>IF(N191="sníž. přenesená",J191,0)</f>
        <v>0</v>
      </c>
      <c r="BI191" s="262">
        <f>IF(N191="nulová",J191,0)</f>
        <v>0</v>
      </c>
      <c r="BJ191" s="171" t="s">
        <v>132</v>
      </c>
      <c r="BK191" s="262">
        <f>ROUND(I191*H191,2)</f>
        <v>0</v>
      </c>
      <c r="BL191" s="171" t="s">
        <v>511</v>
      </c>
      <c r="BM191" s="261" t="s">
        <v>847</v>
      </c>
    </row>
    <row r="192" spans="1:65" s="181" customFormat="1" ht="24.15" customHeight="1" x14ac:dyDescent="0.25">
      <c r="A192" s="178"/>
      <c r="B192" s="250"/>
      <c r="C192" s="251" t="s">
        <v>848</v>
      </c>
      <c r="D192" s="251" t="s">
        <v>508</v>
      </c>
      <c r="E192" s="252" t="s">
        <v>849</v>
      </c>
      <c r="F192" s="253" t="s">
        <v>850</v>
      </c>
      <c r="G192" s="254" t="s">
        <v>515</v>
      </c>
      <c r="H192" s="255">
        <v>2.3759999999999999</v>
      </c>
      <c r="I192" s="256"/>
      <c r="J192" s="256">
        <f>ROUND(I192*H192,2)</f>
        <v>0</v>
      </c>
      <c r="K192" s="253" t="s">
        <v>510</v>
      </c>
      <c r="L192" s="179"/>
      <c r="M192" s="257" t="s">
        <v>453</v>
      </c>
      <c r="N192" s="258" t="s">
        <v>471</v>
      </c>
      <c r="O192" s="259">
        <v>2.5609999999999999</v>
      </c>
      <c r="P192" s="259">
        <f>O192*H192</f>
        <v>6.0849359999999999</v>
      </c>
      <c r="Q192" s="259">
        <v>2.4775800000000001</v>
      </c>
      <c r="R192" s="259">
        <f>Q192*H192</f>
        <v>5.8867300800000004</v>
      </c>
      <c r="S192" s="259">
        <v>0</v>
      </c>
      <c r="T192" s="260">
        <f>S192*H192</f>
        <v>0</v>
      </c>
      <c r="U192" s="178"/>
      <c r="V192" s="178"/>
      <c r="W192" s="178"/>
      <c r="X192" s="178"/>
      <c r="Y192" s="178"/>
      <c r="Z192" s="178"/>
      <c r="AA192" s="178"/>
      <c r="AB192" s="178"/>
      <c r="AC192" s="178"/>
      <c r="AD192" s="178"/>
      <c r="AE192" s="178"/>
      <c r="AR192" s="261" t="s">
        <v>511</v>
      </c>
      <c r="AT192" s="261" t="s">
        <v>508</v>
      </c>
      <c r="AU192" s="261" t="s">
        <v>448</v>
      </c>
      <c r="AY192" s="171" t="s">
        <v>506</v>
      </c>
      <c r="BE192" s="262">
        <f>IF(N192="základní",J192,0)</f>
        <v>0</v>
      </c>
      <c r="BF192" s="262">
        <f>IF(N192="snížená",J192,0)</f>
        <v>0</v>
      </c>
      <c r="BG192" s="262">
        <f>IF(N192="zákl. přenesená",J192,0)</f>
        <v>0</v>
      </c>
      <c r="BH192" s="262">
        <f>IF(N192="sníž. přenesená",J192,0)</f>
        <v>0</v>
      </c>
      <c r="BI192" s="262">
        <f>IF(N192="nulová",J192,0)</f>
        <v>0</v>
      </c>
      <c r="BJ192" s="171" t="s">
        <v>132</v>
      </c>
      <c r="BK192" s="262">
        <f>ROUND(I192*H192,2)</f>
        <v>0</v>
      </c>
      <c r="BL192" s="171" t="s">
        <v>511</v>
      </c>
      <c r="BM192" s="261" t="s">
        <v>851</v>
      </c>
    </row>
    <row r="193" spans="1:65" s="181" customFormat="1" ht="48" x14ac:dyDescent="0.25">
      <c r="A193" s="178"/>
      <c r="B193" s="179"/>
      <c r="C193" s="178"/>
      <c r="D193" s="263" t="s">
        <v>512</v>
      </c>
      <c r="E193" s="178"/>
      <c r="F193" s="264" t="s">
        <v>852</v>
      </c>
      <c r="G193" s="178"/>
      <c r="H193" s="178"/>
      <c r="I193" s="178"/>
      <c r="J193" s="178"/>
      <c r="K193" s="178"/>
      <c r="L193" s="179"/>
      <c r="M193" s="265"/>
      <c r="N193" s="266"/>
      <c r="O193" s="267"/>
      <c r="P193" s="267"/>
      <c r="Q193" s="267"/>
      <c r="R193" s="267"/>
      <c r="S193" s="267"/>
      <c r="T193" s="268"/>
      <c r="U193" s="178"/>
      <c r="V193" s="178"/>
      <c r="W193" s="178"/>
      <c r="X193" s="178"/>
      <c r="Y193" s="178"/>
      <c r="Z193" s="178"/>
      <c r="AA193" s="178"/>
      <c r="AB193" s="178"/>
      <c r="AC193" s="178"/>
      <c r="AD193" s="178"/>
      <c r="AE193" s="178"/>
      <c r="AT193" s="171" t="s">
        <v>512</v>
      </c>
      <c r="AU193" s="171" t="s">
        <v>448</v>
      </c>
    </row>
    <row r="194" spans="1:65" s="276" customFormat="1" x14ac:dyDescent="0.25">
      <c r="B194" s="277"/>
      <c r="D194" s="263" t="s">
        <v>513</v>
      </c>
      <c r="E194" s="278" t="s">
        <v>453</v>
      </c>
      <c r="F194" s="279" t="s">
        <v>853</v>
      </c>
      <c r="H194" s="280">
        <v>2.3759999999999999</v>
      </c>
      <c r="L194" s="277"/>
      <c r="M194" s="281"/>
      <c r="N194" s="282"/>
      <c r="O194" s="282"/>
      <c r="P194" s="282"/>
      <c r="Q194" s="282"/>
      <c r="R194" s="282"/>
      <c r="S194" s="282"/>
      <c r="T194" s="283"/>
      <c r="AT194" s="278" t="s">
        <v>513</v>
      </c>
      <c r="AU194" s="278" t="s">
        <v>448</v>
      </c>
      <c r="AV194" s="276" t="s">
        <v>448</v>
      </c>
      <c r="AW194" s="276" t="s">
        <v>514</v>
      </c>
      <c r="AX194" s="276" t="s">
        <v>132</v>
      </c>
      <c r="AY194" s="278" t="s">
        <v>506</v>
      </c>
    </row>
    <row r="195" spans="1:65" s="181" customFormat="1" ht="24.15" customHeight="1" x14ac:dyDescent="0.25">
      <c r="A195" s="178"/>
      <c r="B195" s="250"/>
      <c r="C195" s="251" t="s">
        <v>854</v>
      </c>
      <c r="D195" s="251" t="s">
        <v>508</v>
      </c>
      <c r="E195" s="252" t="s">
        <v>855</v>
      </c>
      <c r="F195" s="253" t="s">
        <v>856</v>
      </c>
      <c r="G195" s="254" t="s">
        <v>515</v>
      </c>
      <c r="H195" s="255">
        <v>2.3759999999999999</v>
      </c>
      <c r="I195" s="256"/>
      <c r="J195" s="256">
        <f>ROUND(I195*H195,2)</f>
        <v>0</v>
      </c>
      <c r="K195" s="253" t="s">
        <v>510</v>
      </c>
      <c r="L195" s="179"/>
      <c r="M195" s="257" t="s">
        <v>453</v>
      </c>
      <c r="N195" s="258" t="s">
        <v>471</v>
      </c>
      <c r="O195" s="259">
        <v>0.35699999999999998</v>
      </c>
      <c r="P195" s="259">
        <f>O195*H195</f>
        <v>0.84823199999999987</v>
      </c>
      <c r="Q195" s="259">
        <v>0</v>
      </c>
      <c r="R195" s="259">
        <f>Q195*H195</f>
        <v>0</v>
      </c>
      <c r="S195" s="259">
        <v>0</v>
      </c>
      <c r="T195" s="260">
        <f>S195*H195</f>
        <v>0</v>
      </c>
      <c r="U195" s="178"/>
      <c r="V195" s="178"/>
      <c r="W195" s="178"/>
      <c r="X195" s="178"/>
      <c r="Y195" s="178"/>
      <c r="Z195" s="178"/>
      <c r="AA195" s="178"/>
      <c r="AB195" s="178"/>
      <c r="AC195" s="178"/>
      <c r="AD195" s="178"/>
      <c r="AE195" s="178"/>
      <c r="AR195" s="261" t="s">
        <v>511</v>
      </c>
      <c r="AT195" s="261" t="s">
        <v>508</v>
      </c>
      <c r="AU195" s="261" t="s">
        <v>448</v>
      </c>
      <c r="AY195" s="171" t="s">
        <v>506</v>
      </c>
      <c r="BE195" s="262">
        <f>IF(N195="základní",J195,0)</f>
        <v>0</v>
      </c>
      <c r="BF195" s="262">
        <f>IF(N195="snížená",J195,0)</f>
        <v>0</v>
      </c>
      <c r="BG195" s="262">
        <f>IF(N195="zákl. přenesená",J195,0)</f>
        <v>0</v>
      </c>
      <c r="BH195" s="262">
        <f>IF(N195="sníž. přenesená",J195,0)</f>
        <v>0</v>
      </c>
      <c r="BI195" s="262">
        <f>IF(N195="nulová",J195,0)</f>
        <v>0</v>
      </c>
      <c r="BJ195" s="171" t="s">
        <v>132</v>
      </c>
      <c r="BK195" s="262">
        <f>ROUND(I195*H195,2)</f>
        <v>0</v>
      </c>
      <c r="BL195" s="171" t="s">
        <v>511</v>
      </c>
      <c r="BM195" s="261" t="s">
        <v>857</v>
      </c>
    </row>
    <row r="196" spans="1:65" s="181" customFormat="1" ht="48" x14ac:dyDescent="0.25">
      <c r="A196" s="178"/>
      <c r="B196" s="179"/>
      <c r="C196" s="178"/>
      <c r="D196" s="263" t="s">
        <v>512</v>
      </c>
      <c r="E196" s="178"/>
      <c r="F196" s="264" t="s">
        <v>852</v>
      </c>
      <c r="G196" s="178"/>
      <c r="H196" s="178"/>
      <c r="I196" s="178"/>
      <c r="J196" s="178"/>
      <c r="K196" s="178"/>
      <c r="L196" s="179"/>
      <c r="M196" s="265"/>
      <c r="N196" s="266"/>
      <c r="O196" s="267"/>
      <c r="P196" s="267"/>
      <c r="Q196" s="267"/>
      <c r="R196" s="267"/>
      <c r="S196" s="267"/>
      <c r="T196" s="268"/>
      <c r="U196" s="178"/>
      <c r="V196" s="178"/>
      <c r="W196" s="178"/>
      <c r="X196" s="178"/>
      <c r="Y196" s="178"/>
      <c r="Z196" s="178"/>
      <c r="AA196" s="178"/>
      <c r="AB196" s="178"/>
      <c r="AC196" s="178"/>
      <c r="AD196" s="178"/>
      <c r="AE196" s="178"/>
      <c r="AT196" s="171" t="s">
        <v>512</v>
      </c>
      <c r="AU196" s="171" t="s">
        <v>448</v>
      </c>
    </row>
    <row r="197" spans="1:65" s="181" customFormat="1" ht="24.15" customHeight="1" x14ac:dyDescent="0.25">
      <c r="A197" s="178"/>
      <c r="B197" s="250"/>
      <c r="C197" s="251" t="s">
        <v>858</v>
      </c>
      <c r="D197" s="251" t="s">
        <v>508</v>
      </c>
      <c r="E197" s="252" t="s">
        <v>859</v>
      </c>
      <c r="F197" s="253" t="s">
        <v>860</v>
      </c>
      <c r="G197" s="254" t="s">
        <v>515</v>
      </c>
      <c r="H197" s="255">
        <v>0.68899999999999995</v>
      </c>
      <c r="I197" s="256"/>
      <c r="J197" s="256">
        <f>ROUND(I197*H197,2)</f>
        <v>0</v>
      </c>
      <c r="K197" s="253" t="s">
        <v>510</v>
      </c>
      <c r="L197" s="179"/>
      <c r="M197" s="257" t="s">
        <v>453</v>
      </c>
      <c r="N197" s="258" t="s">
        <v>471</v>
      </c>
      <c r="O197" s="259">
        <v>3.4889999999999999</v>
      </c>
      <c r="P197" s="259">
        <f>O197*H197</f>
        <v>2.4039209999999995</v>
      </c>
      <c r="Q197" s="259">
        <v>2.4775800000000001</v>
      </c>
      <c r="R197" s="259">
        <f>Q197*H197</f>
        <v>1.70705262</v>
      </c>
      <c r="S197" s="259">
        <v>0</v>
      </c>
      <c r="T197" s="260">
        <f>S197*H197</f>
        <v>0</v>
      </c>
      <c r="U197" s="178"/>
      <c r="V197" s="178"/>
      <c r="W197" s="178"/>
      <c r="X197" s="178"/>
      <c r="Y197" s="178"/>
      <c r="Z197" s="178"/>
      <c r="AA197" s="178"/>
      <c r="AB197" s="178"/>
      <c r="AC197" s="178"/>
      <c r="AD197" s="178"/>
      <c r="AE197" s="178"/>
      <c r="AR197" s="261" t="s">
        <v>511</v>
      </c>
      <c r="AT197" s="261" t="s">
        <v>508</v>
      </c>
      <c r="AU197" s="261" t="s">
        <v>448</v>
      </c>
      <c r="AY197" s="171" t="s">
        <v>506</v>
      </c>
      <c r="BE197" s="262">
        <f>IF(N197="základní",J197,0)</f>
        <v>0</v>
      </c>
      <c r="BF197" s="262">
        <f>IF(N197="snížená",J197,0)</f>
        <v>0</v>
      </c>
      <c r="BG197" s="262">
        <f>IF(N197="zákl. přenesená",J197,0)</f>
        <v>0</v>
      </c>
      <c r="BH197" s="262">
        <f>IF(N197="sníž. přenesená",J197,0)</f>
        <v>0</v>
      </c>
      <c r="BI197" s="262">
        <f>IF(N197="nulová",J197,0)</f>
        <v>0</v>
      </c>
      <c r="BJ197" s="171" t="s">
        <v>132</v>
      </c>
      <c r="BK197" s="262">
        <f>ROUND(I197*H197,2)</f>
        <v>0</v>
      </c>
      <c r="BL197" s="171" t="s">
        <v>511</v>
      </c>
      <c r="BM197" s="261" t="s">
        <v>861</v>
      </c>
    </row>
    <row r="198" spans="1:65" s="181" customFormat="1" ht="48" x14ac:dyDescent="0.25">
      <c r="A198" s="178"/>
      <c r="B198" s="179"/>
      <c r="C198" s="178"/>
      <c r="D198" s="263" t="s">
        <v>512</v>
      </c>
      <c r="E198" s="178"/>
      <c r="F198" s="264" t="s">
        <v>852</v>
      </c>
      <c r="G198" s="178"/>
      <c r="H198" s="178"/>
      <c r="I198" s="178"/>
      <c r="J198" s="178"/>
      <c r="K198" s="178"/>
      <c r="L198" s="179"/>
      <c r="M198" s="265"/>
      <c r="N198" s="266"/>
      <c r="O198" s="267"/>
      <c r="P198" s="267"/>
      <c r="Q198" s="267"/>
      <c r="R198" s="267"/>
      <c r="S198" s="267"/>
      <c r="T198" s="268"/>
      <c r="U198" s="178"/>
      <c r="V198" s="178"/>
      <c r="W198" s="178"/>
      <c r="X198" s="178"/>
      <c r="Y198" s="178"/>
      <c r="Z198" s="178"/>
      <c r="AA198" s="178"/>
      <c r="AB198" s="178"/>
      <c r="AC198" s="178"/>
      <c r="AD198" s="178"/>
      <c r="AE198" s="178"/>
      <c r="AT198" s="171" t="s">
        <v>512</v>
      </c>
      <c r="AU198" s="171" t="s">
        <v>448</v>
      </c>
    </row>
    <row r="199" spans="1:65" s="276" customFormat="1" x14ac:dyDescent="0.25">
      <c r="B199" s="277"/>
      <c r="D199" s="263" t="s">
        <v>513</v>
      </c>
      <c r="E199" s="278" t="s">
        <v>453</v>
      </c>
      <c r="F199" s="279" t="s">
        <v>862</v>
      </c>
      <c r="H199" s="280">
        <v>0.68899999999999995</v>
      </c>
      <c r="L199" s="277"/>
      <c r="M199" s="281"/>
      <c r="N199" s="282"/>
      <c r="O199" s="282"/>
      <c r="P199" s="282"/>
      <c r="Q199" s="282"/>
      <c r="R199" s="282"/>
      <c r="S199" s="282"/>
      <c r="T199" s="283"/>
      <c r="AT199" s="278" t="s">
        <v>513</v>
      </c>
      <c r="AU199" s="278" t="s">
        <v>448</v>
      </c>
      <c r="AV199" s="276" t="s">
        <v>448</v>
      </c>
      <c r="AW199" s="276" t="s">
        <v>514</v>
      </c>
      <c r="AX199" s="276" t="s">
        <v>132</v>
      </c>
      <c r="AY199" s="278" t="s">
        <v>506</v>
      </c>
    </row>
    <row r="200" spans="1:65" s="181" customFormat="1" ht="14.4" customHeight="1" x14ac:dyDescent="0.25">
      <c r="A200" s="178"/>
      <c r="B200" s="250"/>
      <c r="C200" s="251" t="s">
        <v>863</v>
      </c>
      <c r="D200" s="251" t="s">
        <v>508</v>
      </c>
      <c r="E200" s="252" t="s">
        <v>864</v>
      </c>
      <c r="F200" s="253" t="s">
        <v>865</v>
      </c>
      <c r="G200" s="254" t="s">
        <v>509</v>
      </c>
      <c r="H200" s="255">
        <v>31.68</v>
      </c>
      <c r="I200" s="256"/>
      <c r="J200" s="256">
        <f>ROUND(I200*H200,2)</f>
        <v>0</v>
      </c>
      <c r="K200" s="253" t="s">
        <v>510</v>
      </c>
      <c r="L200" s="179"/>
      <c r="M200" s="257" t="s">
        <v>453</v>
      </c>
      <c r="N200" s="258" t="s">
        <v>471</v>
      </c>
      <c r="O200" s="259">
        <v>0.94699999999999995</v>
      </c>
      <c r="P200" s="259">
        <f>O200*H200</f>
        <v>30.000959999999999</v>
      </c>
      <c r="Q200" s="259">
        <v>2.32E-3</v>
      </c>
      <c r="R200" s="259">
        <f>Q200*H200</f>
        <v>7.3497599999999996E-2</v>
      </c>
      <c r="S200" s="259">
        <v>0</v>
      </c>
      <c r="T200" s="260">
        <f>S200*H200</f>
        <v>0</v>
      </c>
      <c r="U200" s="178"/>
      <c r="V200" s="178"/>
      <c r="W200" s="178"/>
      <c r="X200" s="178"/>
      <c r="Y200" s="178"/>
      <c r="Z200" s="178"/>
      <c r="AA200" s="178"/>
      <c r="AB200" s="178"/>
      <c r="AC200" s="178"/>
      <c r="AD200" s="178"/>
      <c r="AE200" s="178"/>
      <c r="AR200" s="261" t="s">
        <v>511</v>
      </c>
      <c r="AT200" s="261" t="s">
        <v>508</v>
      </c>
      <c r="AU200" s="261" t="s">
        <v>448</v>
      </c>
      <c r="AY200" s="171" t="s">
        <v>506</v>
      </c>
      <c r="BE200" s="262">
        <f>IF(N200="základní",J200,0)</f>
        <v>0</v>
      </c>
      <c r="BF200" s="262">
        <f>IF(N200="snížená",J200,0)</f>
        <v>0</v>
      </c>
      <c r="BG200" s="262">
        <f>IF(N200="zákl. přenesená",J200,0)</f>
        <v>0</v>
      </c>
      <c r="BH200" s="262">
        <f>IF(N200="sníž. přenesená",J200,0)</f>
        <v>0</v>
      </c>
      <c r="BI200" s="262">
        <f>IF(N200="nulová",J200,0)</f>
        <v>0</v>
      </c>
      <c r="BJ200" s="171" t="s">
        <v>132</v>
      </c>
      <c r="BK200" s="262">
        <f>ROUND(I200*H200,2)</f>
        <v>0</v>
      </c>
      <c r="BL200" s="171" t="s">
        <v>511</v>
      </c>
      <c r="BM200" s="261" t="s">
        <v>866</v>
      </c>
    </row>
    <row r="201" spans="1:65" s="276" customFormat="1" x14ac:dyDescent="0.25">
      <c r="B201" s="277"/>
      <c r="D201" s="263" t="s">
        <v>513</v>
      </c>
      <c r="E201" s="278" t="s">
        <v>453</v>
      </c>
      <c r="F201" s="279" t="s">
        <v>867</v>
      </c>
      <c r="H201" s="280">
        <v>31.68</v>
      </c>
      <c r="L201" s="277"/>
      <c r="M201" s="281"/>
      <c r="N201" s="282"/>
      <c r="O201" s="282"/>
      <c r="P201" s="282"/>
      <c r="Q201" s="282"/>
      <c r="R201" s="282"/>
      <c r="S201" s="282"/>
      <c r="T201" s="283"/>
      <c r="AT201" s="278" t="s">
        <v>513</v>
      </c>
      <c r="AU201" s="278" t="s">
        <v>448</v>
      </c>
      <c r="AV201" s="276" t="s">
        <v>448</v>
      </c>
      <c r="AW201" s="276" t="s">
        <v>514</v>
      </c>
      <c r="AX201" s="276" t="s">
        <v>132</v>
      </c>
      <c r="AY201" s="278" t="s">
        <v>506</v>
      </c>
    </row>
    <row r="202" spans="1:65" s="181" customFormat="1" ht="14.4" customHeight="1" x14ac:dyDescent="0.25">
      <c r="A202" s="178"/>
      <c r="B202" s="250"/>
      <c r="C202" s="251" t="s">
        <v>868</v>
      </c>
      <c r="D202" s="251" t="s">
        <v>508</v>
      </c>
      <c r="E202" s="252" t="s">
        <v>869</v>
      </c>
      <c r="F202" s="253" t="s">
        <v>870</v>
      </c>
      <c r="G202" s="254" t="s">
        <v>509</v>
      </c>
      <c r="H202" s="255">
        <v>5.12</v>
      </c>
      <c r="I202" s="256"/>
      <c r="J202" s="256">
        <f>ROUND(I202*H202,2)</f>
        <v>0</v>
      </c>
      <c r="K202" s="253" t="s">
        <v>510</v>
      </c>
      <c r="L202" s="179"/>
      <c r="M202" s="257" t="s">
        <v>453</v>
      </c>
      <c r="N202" s="258" t="s">
        <v>471</v>
      </c>
      <c r="O202" s="259">
        <v>0.89</v>
      </c>
      <c r="P202" s="259">
        <f>O202*H202</f>
        <v>4.5568</v>
      </c>
      <c r="Q202" s="259">
        <v>3.96E-3</v>
      </c>
      <c r="R202" s="259">
        <f>Q202*H202</f>
        <v>2.02752E-2</v>
      </c>
      <c r="S202" s="259">
        <v>0</v>
      </c>
      <c r="T202" s="260">
        <f>S202*H202</f>
        <v>0</v>
      </c>
      <c r="U202" s="178"/>
      <c r="V202" s="178"/>
      <c r="W202" s="178"/>
      <c r="X202" s="178"/>
      <c r="Y202" s="178"/>
      <c r="Z202" s="178"/>
      <c r="AA202" s="178"/>
      <c r="AB202" s="178"/>
      <c r="AC202" s="178"/>
      <c r="AD202" s="178"/>
      <c r="AE202" s="178"/>
      <c r="AR202" s="261" t="s">
        <v>511</v>
      </c>
      <c r="AT202" s="261" t="s">
        <v>508</v>
      </c>
      <c r="AU202" s="261" t="s">
        <v>448</v>
      </c>
      <c r="AY202" s="171" t="s">
        <v>506</v>
      </c>
      <c r="BE202" s="262">
        <f>IF(N202="základní",J202,0)</f>
        <v>0</v>
      </c>
      <c r="BF202" s="262">
        <f>IF(N202="snížená",J202,0)</f>
        <v>0</v>
      </c>
      <c r="BG202" s="262">
        <f>IF(N202="zákl. přenesená",J202,0)</f>
        <v>0</v>
      </c>
      <c r="BH202" s="262">
        <f>IF(N202="sníž. přenesená",J202,0)</f>
        <v>0</v>
      </c>
      <c r="BI202" s="262">
        <f>IF(N202="nulová",J202,0)</f>
        <v>0</v>
      </c>
      <c r="BJ202" s="171" t="s">
        <v>132</v>
      </c>
      <c r="BK202" s="262">
        <f>ROUND(I202*H202,2)</f>
        <v>0</v>
      </c>
      <c r="BL202" s="171" t="s">
        <v>511</v>
      </c>
      <c r="BM202" s="261" t="s">
        <v>871</v>
      </c>
    </row>
    <row r="203" spans="1:65" s="276" customFormat="1" x14ac:dyDescent="0.25">
      <c r="B203" s="277"/>
      <c r="D203" s="263" t="s">
        <v>513</v>
      </c>
      <c r="E203" s="278" t="s">
        <v>453</v>
      </c>
      <c r="F203" s="279" t="s">
        <v>872</v>
      </c>
      <c r="H203" s="280">
        <v>3.36</v>
      </c>
      <c r="L203" s="277"/>
      <c r="M203" s="281"/>
      <c r="N203" s="282"/>
      <c r="O203" s="282"/>
      <c r="P203" s="282"/>
      <c r="Q203" s="282"/>
      <c r="R203" s="282"/>
      <c r="S203" s="282"/>
      <c r="T203" s="283"/>
      <c r="AT203" s="278" t="s">
        <v>513</v>
      </c>
      <c r="AU203" s="278" t="s">
        <v>448</v>
      </c>
      <c r="AV203" s="276" t="s">
        <v>448</v>
      </c>
      <c r="AW203" s="276" t="s">
        <v>514</v>
      </c>
      <c r="AX203" s="276" t="s">
        <v>505</v>
      </c>
      <c r="AY203" s="278" t="s">
        <v>506</v>
      </c>
    </row>
    <row r="204" spans="1:65" s="276" customFormat="1" x14ac:dyDescent="0.25">
      <c r="B204" s="277"/>
      <c r="D204" s="263" t="s">
        <v>513</v>
      </c>
      <c r="E204" s="278" t="s">
        <v>453</v>
      </c>
      <c r="F204" s="279" t="s">
        <v>873</v>
      </c>
      <c r="H204" s="280">
        <v>1.76</v>
      </c>
      <c r="L204" s="277"/>
      <c r="M204" s="281"/>
      <c r="N204" s="282"/>
      <c r="O204" s="282"/>
      <c r="P204" s="282"/>
      <c r="Q204" s="282"/>
      <c r="R204" s="282"/>
      <c r="S204" s="282"/>
      <c r="T204" s="283"/>
      <c r="AT204" s="278" t="s">
        <v>513</v>
      </c>
      <c r="AU204" s="278" t="s">
        <v>448</v>
      </c>
      <c r="AV204" s="276" t="s">
        <v>448</v>
      </c>
      <c r="AW204" s="276" t="s">
        <v>514</v>
      </c>
      <c r="AX204" s="276" t="s">
        <v>505</v>
      </c>
      <c r="AY204" s="278" t="s">
        <v>506</v>
      </c>
    </row>
    <row r="205" spans="1:65" s="284" customFormat="1" x14ac:dyDescent="0.25">
      <c r="B205" s="285"/>
      <c r="D205" s="263" t="s">
        <v>513</v>
      </c>
      <c r="E205" s="286" t="s">
        <v>453</v>
      </c>
      <c r="F205" s="287" t="s">
        <v>532</v>
      </c>
      <c r="H205" s="288">
        <v>5.12</v>
      </c>
      <c r="L205" s="285"/>
      <c r="M205" s="289"/>
      <c r="N205" s="290"/>
      <c r="O205" s="290"/>
      <c r="P205" s="290"/>
      <c r="Q205" s="290"/>
      <c r="R205" s="290"/>
      <c r="S205" s="290"/>
      <c r="T205" s="291"/>
      <c r="AT205" s="286" t="s">
        <v>513</v>
      </c>
      <c r="AU205" s="286" t="s">
        <v>448</v>
      </c>
      <c r="AV205" s="284" t="s">
        <v>511</v>
      </c>
      <c r="AW205" s="284" t="s">
        <v>514</v>
      </c>
      <c r="AX205" s="284" t="s">
        <v>132</v>
      </c>
      <c r="AY205" s="286" t="s">
        <v>506</v>
      </c>
    </row>
    <row r="206" spans="1:65" s="181" customFormat="1" ht="14.4" customHeight="1" x14ac:dyDescent="0.25">
      <c r="A206" s="178"/>
      <c r="B206" s="250"/>
      <c r="C206" s="251" t="s">
        <v>874</v>
      </c>
      <c r="D206" s="251" t="s">
        <v>508</v>
      </c>
      <c r="E206" s="252" t="s">
        <v>875</v>
      </c>
      <c r="F206" s="253" t="s">
        <v>876</v>
      </c>
      <c r="G206" s="254" t="s">
        <v>561</v>
      </c>
      <c r="H206" s="255">
        <v>0.221</v>
      </c>
      <c r="I206" s="256"/>
      <c r="J206" s="256">
        <f>ROUND(I206*H206,2)</f>
        <v>0</v>
      </c>
      <c r="K206" s="253" t="s">
        <v>510</v>
      </c>
      <c r="L206" s="179"/>
      <c r="M206" s="257" t="s">
        <v>453</v>
      </c>
      <c r="N206" s="258" t="s">
        <v>471</v>
      </c>
      <c r="O206" s="259">
        <v>15.231</v>
      </c>
      <c r="P206" s="259">
        <f>O206*H206</f>
        <v>3.3660510000000001</v>
      </c>
      <c r="Q206" s="259">
        <v>1.0040899999999999</v>
      </c>
      <c r="R206" s="259">
        <f>Q206*H206</f>
        <v>0.22190388999999999</v>
      </c>
      <c r="S206" s="259">
        <v>0</v>
      </c>
      <c r="T206" s="260">
        <f>S206*H206</f>
        <v>0</v>
      </c>
      <c r="U206" s="178"/>
      <c r="V206" s="178"/>
      <c r="W206" s="178"/>
      <c r="X206" s="178"/>
      <c r="Y206" s="178"/>
      <c r="Z206" s="178"/>
      <c r="AA206" s="178"/>
      <c r="AB206" s="178"/>
      <c r="AC206" s="178"/>
      <c r="AD206" s="178"/>
      <c r="AE206" s="178"/>
      <c r="AR206" s="261" t="s">
        <v>511</v>
      </c>
      <c r="AT206" s="261" t="s">
        <v>508</v>
      </c>
      <c r="AU206" s="261" t="s">
        <v>448</v>
      </c>
      <c r="AY206" s="171" t="s">
        <v>506</v>
      </c>
      <c r="BE206" s="262">
        <f>IF(N206="základní",J206,0)</f>
        <v>0</v>
      </c>
      <c r="BF206" s="262">
        <f>IF(N206="snížená",J206,0)</f>
        <v>0</v>
      </c>
      <c r="BG206" s="262">
        <f>IF(N206="zákl. přenesená",J206,0)</f>
        <v>0</v>
      </c>
      <c r="BH206" s="262">
        <f>IF(N206="sníž. přenesená",J206,0)</f>
        <v>0</v>
      </c>
      <c r="BI206" s="262">
        <f>IF(N206="nulová",J206,0)</f>
        <v>0</v>
      </c>
      <c r="BJ206" s="171" t="s">
        <v>132</v>
      </c>
      <c r="BK206" s="262">
        <f>ROUND(I206*H206,2)</f>
        <v>0</v>
      </c>
      <c r="BL206" s="171" t="s">
        <v>511</v>
      </c>
      <c r="BM206" s="261" t="s">
        <v>877</v>
      </c>
    </row>
    <row r="207" spans="1:65" s="181" customFormat="1" ht="14.4" customHeight="1" x14ac:dyDescent="0.25">
      <c r="A207" s="178"/>
      <c r="B207" s="250"/>
      <c r="C207" s="251" t="s">
        <v>878</v>
      </c>
      <c r="D207" s="251" t="s">
        <v>508</v>
      </c>
      <c r="E207" s="252" t="s">
        <v>879</v>
      </c>
      <c r="F207" s="253" t="s">
        <v>880</v>
      </c>
      <c r="G207" s="254" t="s">
        <v>99</v>
      </c>
      <c r="H207" s="255">
        <v>1</v>
      </c>
      <c r="I207" s="256"/>
      <c r="J207" s="256">
        <f>ROUND(I207*H207,2)</f>
        <v>0</v>
      </c>
      <c r="K207" s="253" t="s">
        <v>510</v>
      </c>
      <c r="L207" s="179"/>
      <c r="M207" s="257" t="s">
        <v>453</v>
      </c>
      <c r="N207" s="258" t="s">
        <v>471</v>
      </c>
      <c r="O207" s="259">
        <v>1.1819999999999999</v>
      </c>
      <c r="P207" s="259">
        <f>O207*H207</f>
        <v>1.1819999999999999</v>
      </c>
      <c r="Q207" s="259">
        <v>0.32906000000000002</v>
      </c>
      <c r="R207" s="259">
        <f>Q207*H207</f>
        <v>0.32906000000000002</v>
      </c>
      <c r="S207" s="259">
        <v>0</v>
      </c>
      <c r="T207" s="260">
        <f>S207*H207</f>
        <v>0</v>
      </c>
      <c r="U207" s="178"/>
      <c r="V207" s="178"/>
      <c r="W207" s="178"/>
      <c r="X207" s="178"/>
      <c r="Y207" s="178"/>
      <c r="Z207" s="178"/>
      <c r="AA207" s="178"/>
      <c r="AB207" s="178"/>
      <c r="AC207" s="178"/>
      <c r="AD207" s="178"/>
      <c r="AE207" s="178"/>
      <c r="AR207" s="261" t="s">
        <v>511</v>
      </c>
      <c r="AT207" s="261" t="s">
        <v>508</v>
      </c>
      <c r="AU207" s="261" t="s">
        <v>448</v>
      </c>
      <c r="AY207" s="171" t="s">
        <v>506</v>
      </c>
      <c r="BE207" s="262">
        <f>IF(N207="základní",J207,0)</f>
        <v>0</v>
      </c>
      <c r="BF207" s="262">
        <f>IF(N207="snížená",J207,0)</f>
        <v>0</v>
      </c>
      <c r="BG207" s="262">
        <f>IF(N207="zákl. přenesená",J207,0)</f>
        <v>0</v>
      </c>
      <c r="BH207" s="262">
        <f>IF(N207="sníž. přenesená",J207,0)</f>
        <v>0</v>
      </c>
      <c r="BI207" s="262">
        <f>IF(N207="nulová",J207,0)</f>
        <v>0</v>
      </c>
      <c r="BJ207" s="171" t="s">
        <v>132</v>
      </c>
      <c r="BK207" s="262">
        <f>ROUND(I207*H207,2)</f>
        <v>0</v>
      </c>
      <c r="BL207" s="171" t="s">
        <v>511</v>
      </c>
      <c r="BM207" s="261" t="s">
        <v>881</v>
      </c>
    </row>
    <row r="208" spans="1:65" s="181" customFormat="1" ht="38.4" x14ac:dyDescent="0.25">
      <c r="A208" s="178"/>
      <c r="B208" s="179"/>
      <c r="C208" s="178"/>
      <c r="D208" s="263" t="s">
        <v>512</v>
      </c>
      <c r="E208" s="178"/>
      <c r="F208" s="264" t="s">
        <v>882</v>
      </c>
      <c r="G208" s="178"/>
      <c r="H208" s="178"/>
      <c r="I208" s="178"/>
      <c r="J208" s="178"/>
      <c r="K208" s="178"/>
      <c r="L208" s="179"/>
      <c r="M208" s="265"/>
      <c r="N208" s="266"/>
      <c r="O208" s="267"/>
      <c r="P208" s="267"/>
      <c r="Q208" s="267"/>
      <c r="R208" s="267"/>
      <c r="S208" s="267"/>
      <c r="T208" s="268"/>
      <c r="U208" s="178"/>
      <c r="V208" s="178"/>
      <c r="W208" s="178"/>
      <c r="X208" s="178"/>
      <c r="Y208" s="178"/>
      <c r="Z208" s="178"/>
      <c r="AA208" s="178"/>
      <c r="AB208" s="178"/>
      <c r="AC208" s="178"/>
      <c r="AD208" s="178"/>
      <c r="AE208" s="178"/>
      <c r="AT208" s="171" t="s">
        <v>512</v>
      </c>
      <c r="AU208" s="171" t="s">
        <v>448</v>
      </c>
    </row>
    <row r="209" spans="1:65" s="181" customFormat="1" ht="14.4" customHeight="1" x14ac:dyDescent="0.25">
      <c r="A209" s="178"/>
      <c r="B209" s="250"/>
      <c r="C209" s="292" t="s">
        <v>883</v>
      </c>
      <c r="D209" s="292" t="s">
        <v>553</v>
      </c>
      <c r="E209" s="293" t="s">
        <v>884</v>
      </c>
      <c r="F209" s="294" t="s">
        <v>885</v>
      </c>
      <c r="G209" s="295" t="s">
        <v>99</v>
      </c>
      <c r="H209" s="296">
        <v>1</v>
      </c>
      <c r="I209" s="297"/>
      <c r="J209" s="297">
        <f>ROUND(I209*H209,2)</f>
        <v>0</v>
      </c>
      <c r="K209" s="294" t="s">
        <v>510</v>
      </c>
      <c r="L209" s="298"/>
      <c r="M209" s="299" t="s">
        <v>453</v>
      </c>
      <c r="N209" s="300" t="s">
        <v>471</v>
      </c>
      <c r="O209" s="259">
        <v>0</v>
      </c>
      <c r="P209" s="259">
        <f>O209*H209</f>
        <v>0</v>
      </c>
      <c r="Q209" s="259">
        <v>2.9499999999999998E-2</v>
      </c>
      <c r="R209" s="259">
        <f>Q209*H209</f>
        <v>2.9499999999999998E-2</v>
      </c>
      <c r="S209" s="259">
        <v>0</v>
      </c>
      <c r="T209" s="260">
        <f>S209*H209</f>
        <v>0</v>
      </c>
      <c r="U209" s="178"/>
      <c r="V209" s="178"/>
      <c r="W209" s="178"/>
      <c r="X209" s="178"/>
      <c r="Y209" s="178"/>
      <c r="Z209" s="178"/>
      <c r="AA209" s="178"/>
      <c r="AB209" s="178"/>
      <c r="AC209" s="178"/>
      <c r="AD209" s="178"/>
      <c r="AE209" s="178"/>
      <c r="AR209" s="261" t="s">
        <v>520</v>
      </c>
      <c r="AT209" s="261" t="s">
        <v>553</v>
      </c>
      <c r="AU209" s="261" t="s">
        <v>448</v>
      </c>
      <c r="AY209" s="171" t="s">
        <v>506</v>
      </c>
      <c r="BE209" s="262">
        <f>IF(N209="základní",J209,0)</f>
        <v>0</v>
      </c>
      <c r="BF209" s="262">
        <f>IF(N209="snížená",J209,0)</f>
        <v>0</v>
      </c>
      <c r="BG209" s="262">
        <f>IF(N209="zákl. přenesená",J209,0)</f>
        <v>0</v>
      </c>
      <c r="BH209" s="262">
        <f>IF(N209="sníž. přenesená",J209,0)</f>
        <v>0</v>
      </c>
      <c r="BI209" s="262">
        <f>IF(N209="nulová",J209,0)</f>
        <v>0</v>
      </c>
      <c r="BJ209" s="171" t="s">
        <v>132</v>
      </c>
      <c r="BK209" s="262">
        <f>ROUND(I209*H209,2)</f>
        <v>0</v>
      </c>
      <c r="BL209" s="171" t="s">
        <v>511</v>
      </c>
      <c r="BM209" s="261" t="s">
        <v>886</v>
      </c>
    </row>
    <row r="210" spans="1:65" s="181" customFormat="1" ht="14.4" customHeight="1" x14ac:dyDescent="0.25">
      <c r="A210" s="178"/>
      <c r="B210" s="250"/>
      <c r="C210" s="292" t="s">
        <v>887</v>
      </c>
      <c r="D210" s="292" t="s">
        <v>553</v>
      </c>
      <c r="E210" s="293" t="s">
        <v>888</v>
      </c>
      <c r="F210" s="294" t="s">
        <v>889</v>
      </c>
      <c r="G210" s="295" t="s">
        <v>99</v>
      </c>
      <c r="H210" s="296">
        <v>1</v>
      </c>
      <c r="I210" s="297"/>
      <c r="J210" s="297">
        <f>ROUND(I210*H210,2)</f>
        <v>0</v>
      </c>
      <c r="K210" s="294" t="s">
        <v>510</v>
      </c>
      <c r="L210" s="298"/>
      <c r="M210" s="299" t="s">
        <v>453</v>
      </c>
      <c r="N210" s="300" t="s">
        <v>471</v>
      </c>
      <c r="O210" s="259">
        <v>0</v>
      </c>
      <c r="P210" s="259">
        <f>O210*H210</f>
        <v>0</v>
      </c>
      <c r="Q210" s="259">
        <v>1.9E-3</v>
      </c>
      <c r="R210" s="259">
        <f>Q210*H210</f>
        <v>1.9E-3</v>
      </c>
      <c r="S210" s="259">
        <v>0</v>
      </c>
      <c r="T210" s="260">
        <f>S210*H210</f>
        <v>0</v>
      </c>
      <c r="U210" s="178"/>
      <c r="V210" s="178"/>
      <c r="W210" s="178"/>
      <c r="X210" s="178"/>
      <c r="Y210" s="178"/>
      <c r="Z210" s="178"/>
      <c r="AA210" s="178"/>
      <c r="AB210" s="178"/>
      <c r="AC210" s="178"/>
      <c r="AD210" s="178"/>
      <c r="AE210" s="178"/>
      <c r="AR210" s="261" t="s">
        <v>520</v>
      </c>
      <c r="AT210" s="261" t="s">
        <v>553</v>
      </c>
      <c r="AU210" s="261" t="s">
        <v>448</v>
      </c>
      <c r="AY210" s="171" t="s">
        <v>506</v>
      </c>
      <c r="BE210" s="262">
        <f>IF(N210="základní",J210,0)</f>
        <v>0</v>
      </c>
      <c r="BF210" s="262">
        <f>IF(N210="snížená",J210,0)</f>
        <v>0</v>
      </c>
      <c r="BG210" s="262">
        <f>IF(N210="zákl. přenesená",J210,0)</f>
        <v>0</v>
      </c>
      <c r="BH210" s="262">
        <f>IF(N210="sníž. přenesená",J210,0)</f>
        <v>0</v>
      </c>
      <c r="BI210" s="262">
        <f>IF(N210="nulová",J210,0)</f>
        <v>0</v>
      </c>
      <c r="BJ210" s="171" t="s">
        <v>132</v>
      </c>
      <c r="BK210" s="262">
        <f>ROUND(I210*H210,2)</f>
        <v>0</v>
      </c>
      <c r="BL210" s="171" t="s">
        <v>511</v>
      </c>
      <c r="BM210" s="261" t="s">
        <v>890</v>
      </c>
    </row>
    <row r="211" spans="1:65" s="181" customFormat="1" ht="14.4" customHeight="1" x14ac:dyDescent="0.25">
      <c r="A211" s="178"/>
      <c r="B211" s="250"/>
      <c r="C211" s="251" t="s">
        <v>891</v>
      </c>
      <c r="D211" s="251" t="s">
        <v>508</v>
      </c>
      <c r="E211" s="252" t="s">
        <v>892</v>
      </c>
      <c r="F211" s="253" t="s">
        <v>893</v>
      </c>
      <c r="G211" s="254" t="s">
        <v>73</v>
      </c>
      <c r="H211" s="255">
        <v>925</v>
      </c>
      <c r="I211" s="256"/>
      <c r="J211" s="256">
        <f>ROUND(I211*H211,2)</f>
        <v>0</v>
      </c>
      <c r="K211" s="253" t="s">
        <v>510</v>
      </c>
      <c r="L211" s="179"/>
      <c r="M211" s="257" t="s">
        <v>453</v>
      </c>
      <c r="N211" s="258" t="s">
        <v>471</v>
      </c>
      <c r="O211" s="259">
        <v>5.3999999999999999E-2</v>
      </c>
      <c r="P211" s="259">
        <f>O211*H211</f>
        <v>49.95</v>
      </c>
      <c r="Q211" s="259">
        <v>1.9000000000000001E-4</v>
      </c>
      <c r="R211" s="259">
        <f>Q211*H211</f>
        <v>0.17575000000000002</v>
      </c>
      <c r="S211" s="259">
        <v>0</v>
      </c>
      <c r="T211" s="260">
        <f>S211*H211</f>
        <v>0</v>
      </c>
      <c r="U211" s="178"/>
      <c r="V211" s="178"/>
      <c r="W211" s="178"/>
      <c r="X211" s="178"/>
      <c r="Y211" s="178"/>
      <c r="Z211" s="178"/>
      <c r="AA211" s="178"/>
      <c r="AB211" s="178"/>
      <c r="AC211" s="178"/>
      <c r="AD211" s="178"/>
      <c r="AE211" s="178"/>
      <c r="AR211" s="261" t="s">
        <v>511</v>
      </c>
      <c r="AT211" s="261" t="s">
        <v>508</v>
      </c>
      <c r="AU211" s="261" t="s">
        <v>448</v>
      </c>
      <c r="AY211" s="171" t="s">
        <v>506</v>
      </c>
      <c r="BE211" s="262">
        <f>IF(N211="základní",J211,0)</f>
        <v>0</v>
      </c>
      <c r="BF211" s="262">
        <f>IF(N211="snížená",J211,0)</f>
        <v>0</v>
      </c>
      <c r="BG211" s="262">
        <f>IF(N211="zákl. přenesená",J211,0)</f>
        <v>0</v>
      </c>
      <c r="BH211" s="262">
        <f>IF(N211="sníž. přenesená",J211,0)</f>
        <v>0</v>
      </c>
      <c r="BI211" s="262">
        <f>IF(N211="nulová",J211,0)</f>
        <v>0</v>
      </c>
      <c r="BJ211" s="171" t="s">
        <v>132</v>
      </c>
      <c r="BK211" s="262">
        <f>ROUND(I211*H211,2)</f>
        <v>0</v>
      </c>
      <c r="BL211" s="171" t="s">
        <v>511</v>
      </c>
      <c r="BM211" s="261" t="s">
        <v>894</v>
      </c>
    </row>
    <row r="212" spans="1:65" s="181" customFormat="1" ht="14.4" customHeight="1" x14ac:dyDescent="0.25">
      <c r="A212" s="178"/>
      <c r="B212" s="250"/>
      <c r="C212" s="251" t="s">
        <v>895</v>
      </c>
      <c r="D212" s="251" t="s">
        <v>508</v>
      </c>
      <c r="E212" s="252" t="s">
        <v>896</v>
      </c>
      <c r="F212" s="253" t="s">
        <v>897</v>
      </c>
      <c r="G212" s="254" t="s">
        <v>73</v>
      </c>
      <c r="H212" s="255">
        <v>925</v>
      </c>
      <c r="I212" s="256"/>
      <c r="J212" s="256">
        <f>ROUND(I212*H212,2)</f>
        <v>0</v>
      </c>
      <c r="K212" s="253" t="s">
        <v>510</v>
      </c>
      <c r="L212" s="179"/>
      <c r="M212" s="257" t="s">
        <v>453</v>
      </c>
      <c r="N212" s="258" t="s">
        <v>471</v>
      </c>
      <c r="O212" s="259">
        <v>2.5000000000000001E-2</v>
      </c>
      <c r="P212" s="259">
        <f>O212*H212</f>
        <v>23.125</v>
      </c>
      <c r="Q212" s="259">
        <v>9.0000000000000006E-5</v>
      </c>
      <c r="R212" s="259">
        <f>Q212*H212</f>
        <v>8.3250000000000005E-2</v>
      </c>
      <c r="S212" s="259">
        <v>0</v>
      </c>
      <c r="T212" s="260">
        <f>S212*H212</f>
        <v>0</v>
      </c>
      <c r="U212" s="178"/>
      <c r="V212" s="178"/>
      <c r="W212" s="178"/>
      <c r="X212" s="178"/>
      <c r="Y212" s="178"/>
      <c r="Z212" s="178"/>
      <c r="AA212" s="178"/>
      <c r="AB212" s="178"/>
      <c r="AC212" s="178"/>
      <c r="AD212" s="178"/>
      <c r="AE212" s="178"/>
      <c r="AR212" s="261" t="s">
        <v>511</v>
      </c>
      <c r="AT212" s="261" t="s">
        <v>508</v>
      </c>
      <c r="AU212" s="261" t="s">
        <v>448</v>
      </c>
      <c r="AY212" s="171" t="s">
        <v>506</v>
      </c>
      <c r="BE212" s="262">
        <f>IF(N212="základní",J212,0)</f>
        <v>0</v>
      </c>
      <c r="BF212" s="262">
        <f>IF(N212="snížená",J212,0)</f>
        <v>0</v>
      </c>
      <c r="BG212" s="262">
        <f>IF(N212="zákl. přenesená",J212,0)</f>
        <v>0</v>
      </c>
      <c r="BH212" s="262">
        <f>IF(N212="sníž. přenesená",J212,0)</f>
        <v>0</v>
      </c>
      <c r="BI212" s="262">
        <f>IF(N212="nulová",J212,0)</f>
        <v>0</v>
      </c>
      <c r="BJ212" s="171" t="s">
        <v>132</v>
      </c>
      <c r="BK212" s="262">
        <f>ROUND(I212*H212,2)</f>
        <v>0</v>
      </c>
      <c r="BL212" s="171" t="s">
        <v>511</v>
      </c>
      <c r="BM212" s="261" t="s">
        <v>898</v>
      </c>
    </row>
    <row r="213" spans="1:65" s="237" customFormat="1" ht="22.95" customHeight="1" x14ac:dyDescent="0.25">
      <c r="B213" s="238"/>
      <c r="D213" s="239" t="s">
        <v>49</v>
      </c>
      <c r="E213" s="248" t="s">
        <v>624</v>
      </c>
      <c r="F213" s="248" t="s">
        <v>625</v>
      </c>
      <c r="J213" s="249"/>
      <c r="L213" s="238"/>
      <c r="M213" s="242"/>
      <c r="N213" s="243"/>
      <c r="O213" s="243"/>
      <c r="P213" s="244">
        <f>SUM(P214:P215)</f>
        <v>32.278799999999997</v>
      </c>
      <c r="Q213" s="243"/>
      <c r="R213" s="244">
        <f>SUM(R214:R215)</f>
        <v>0</v>
      </c>
      <c r="S213" s="243"/>
      <c r="T213" s="245">
        <f>SUM(T214:T215)</f>
        <v>0</v>
      </c>
      <c r="AR213" s="239" t="s">
        <v>132</v>
      </c>
      <c r="AT213" s="246" t="s">
        <v>49</v>
      </c>
      <c r="AU213" s="246" t="s">
        <v>132</v>
      </c>
      <c r="AY213" s="239" t="s">
        <v>506</v>
      </c>
      <c r="BK213" s="247">
        <f>SUM(BK214:BK215)</f>
        <v>0</v>
      </c>
    </row>
    <row r="214" spans="1:65" s="181" customFormat="1" ht="24.15" customHeight="1" x14ac:dyDescent="0.25">
      <c r="A214" s="178"/>
      <c r="B214" s="250"/>
      <c r="C214" s="251" t="s">
        <v>899</v>
      </c>
      <c r="D214" s="251" t="s">
        <v>508</v>
      </c>
      <c r="E214" s="252" t="s">
        <v>900</v>
      </c>
      <c r="F214" s="253" t="s">
        <v>901</v>
      </c>
      <c r="G214" s="254" t="s">
        <v>561</v>
      </c>
      <c r="H214" s="255">
        <v>21.81</v>
      </c>
      <c r="I214" s="256"/>
      <c r="J214" s="256">
        <f>ROUND(I214*H214,2)</f>
        <v>0</v>
      </c>
      <c r="K214" s="253" t="s">
        <v>510</v>
      </c>
      <c r="L214" s="179"/>
      <c r="M214" s="257" t="s">
        <v>453</v>
      </c>
      <c r="N214" s="258" t="s">
        <v>471</v>
      </c>
      <c r="O214" s="259">
        <v>1.48</v>
      </c>
      <c r="P214" s="259">
        <f>O214*H214</f>
        <v>32.278799999999997</v>
      </c>
      <c r="Q214" s="259">
        <v>0</v>
      </c>
      <c r="R214" s="259">
        <f>Q214*H214</f>
        <v>0</v>
      </c>
      <c r="S214" s="259">
        <v>0</v>
      </c>
      <c r="T214" s="260">
        <f>S214*H214</f>
        <v>0</v>
      </c>
      <c r="U214" s="178"/>
      <c r="V214" s="178"/>
      <c r="W214" s="178"/>
      <c r="X214" s="178"/>
      <c r="Y214" s="178"/>
      <c r="Z214" s="178"/>
      <c r="AA214" s="178"/>
      <c r="AB214" s="178"/>
      <c r="AC214" s="178"/>
      <c r="AD214" s="178"/>
      <c r="AE214" s="178"/>
      <c r="AR214" s="261" t="s">
        <v>511</v>
      </c>
      <c r="AT214" s="261" t="s">
        <v>508</v>
      </c>
      <c r="AU214" s="261" t="s">
        <v>448</v>
      </c>
      <c r="AY214" s="171" t="s">
        <v>506</v>
      </c>
      <c r="BE214" s="262">
        <f>IF(N214="základní",J214,0)</f>
        <v>0</v>
      </c>
      <c r="BF214" s="262">
        <f>IF(N214="snížená",J214,0)</f>
        <v>0</v>
      </c>
      <c r="BG214" s="262">
        <f>IF(N214="zákl. přenesená",J214,0)</f>
        <v>0</v>
      </c>
      <c r="BH214" s="262">
        <f>IF(N214="sníž. přenesená",J214,0)</f>
        <v>0</v>
      </c>
      <c r="BI214" s="262">
        <f>IF(N214="nulová",J214,0)</f>
        <v>0</v>
      </c>
      <c r="BJ214" s="171" t="s">
        <v>132</v>
      </c>
      <c r="BK214" s="262">
        <f>ROUND(I214*H214,2)</f>
        <v>0</v>
      </c>
      <c r="BL214" s="171" t="s">
        <v>511</v>
      </c>
      <c r="BM214" s="261" t="s">
        <v>902</v>
      </c>
    </row>
    <row r="215" spans="1:65" s="181" customFormat="1" ht="38.4" x14ac:dyDescent="0.25">
      <c r="A215" s="178"/>
      <c r="B215" s="179"/>
      <c r="C215" s="178"/>
      <c r="D215" s="263" t="s">
        <v>512</v>
      </c>
      <c r="E215" s="178"/>
      <c r="F215" s="264" t="s">
        <v>903</v>
      </c>
      <c r="G215" s="178"/>
      <c r="H215" s="178"/>
      <c r="I215" s="178"/>
      <c r="J215" s="178"/>
      <c r="K215" s="178"/>
      <c r="L215" s="179"/>
      <c r="M215" s="265"/>
      <c r="N215" s="266"/>
      <c r="O215" s="267"/>
      <c r="P215" s="267"/>
      <c r="Q215" s="267"/>
      <c r="R215" s="267"/>
      <c r="S215" s="267"/>
      <c r="T215" s="268"/>
      <c r="U215" s="178"/>
      <c r="V215" s="178"/>
      <c r="W215" s="178"/>
      <c r="X215" s="178"/>
      <c r="Y215" s="178"/>
      <c r="Z215" s="178"/>
      <c r="AA215" s="178"/>
      <c r="AB215" s="178"/>
      <c r="AC215" s="178"/>
      <c r="AD215" s="178"/>
      <c r="AE215" s="178"/>
      <c r="AT215" s="171" t="s">
        <v>512</v>
      </c>
      <c r="AU215" s="171" t="s">
        <v>448</v>
      </c>
    </row>
    <row r="216" spans="1:65" s="237" customFormat="1" ht="25.95" customHeight="1" x14ac:dyDescent="0.25">
      <c r="B216" s="238"/>
      <c r="D216" s="239" t="s">
        <v>49</v>
      </c>
      <c r="E216" s="240" t="s">
        <v>39</v>
      </c>
      <c r="F216" s="240" t="s">
        <v>904</v>
      </c>
      <c r="J216" s="241">
        <f>+J218+J219+J220+J221+J222+J223+J226+J228+J229</f>
        <v>0</v>
      </c>
      <c r="L216" s="238"/>
      <c r="M216" s="242"/>
      <c r="N216" s="243"/>
      <c r="O216" s="243"/>
      <c r="P216" s="244">
        <f>P217</f>
        <v>14.509</v>
      </c>
      <c r="Q216" s="243"/>
      <c r="R216" s="244">
        <f>R217</f>
        <v>7.3800000000000004E-2</v>
      </c>
      <c r="S216" s="243"/>
      <c r="T216" s="245">
        <f>T217</f>
        <v>0</v>
      </c>
      <c r="AR216" s="239" t="s">
        <v>448</v>
      </c>
      <c r="AT216" s="246" t="s">
        <v>49</v>
      </c>
      <c r="AU216" s="246" t="s">
        <v>505</v>
      </c>
      <c r="AY216" s="239" t="s">
        <v>506</v>
      </c>
      <c r="BK216" s="247">
        <f>BK217</f>
        <v>0</v>
      </c>
    </row>
    <row r="217" spans="1:65" s="237" customFormat="1" ht="22.95" customHeight="1" x14ac:dyDescent="0.25">
      <c r="B217" s="238"/>
      <c r="D217" s="239" t="s">
        <v>49</v>
      </c>
      <c r="E217" s="248" t="s">
        <v>905</v>
      </c>
      <c r="F217" s="248" t="s">
        <v>906</v>
      </c>
      <c r="J217" s="249">
        <f>BK217</f>
        <v>0</v>
      </c>
      <c r="L217" s="238"/>
      <c r="M217" s="242"/>
      <c r="N217" s="243"/>
      <c r="O217" s="243"/>
      <c r="P217" s="244">
        <f>SUM(P218:P230)</f>
        <v>14.509</v>
      </c>
      <c r="Q217" s="243"/>
      <c r="R217" s="244">
        <f>SUM(R218:R230)</f>
        <v>7.3800000000000004E-2</v>
      </c>
      <c r="S217" s="243"/>
      <c r="T217" s="245">
        <f>SUM(T218:T230)</f>
        <v>0</v>
      </c>
      <c r="AR217" s="239" t="s">
        <v>448</v>
      </c>
      <c r="AT217" s="246" t="s">
        <v>49</v>
      </c>
      <c r="AU217" s="246" t="s">
        <v>132</v>
      </c>
      <c r="AY217" s="239" t="s">
        <v>506</v>
      </c>
      <c r="BK217" s="247">
        <f>SUM(BK218:BK230)</f>
        <v>0</v>
      </c>
    </row>
    <row r="218" spans="1:65" s="181" customFormat="1" ht="14.4" customHeight="1" x14ac:dyDescent="0.25">
      <c r="A218" s="178"/>
      <c r="B218" s="250"/>
      <c r="C218" s="251" t="s">
        <v>907</v>
      </c>
      <c r="D218" s="251" t="s">
        <v>508</v>
      </c>
      <c r="E218" s="252" t="s">
        <v>908</v>
      </c>
      <c r="F218" s="253" t="s">
        <v>909</v>
      </c>
      <c r="G218" s="254" t="s">
        <v>910</v>
      </c>
      <c r="H218" s="255">
        <v>2</v>
      </c>
      <c r="I218" s="256"/>
      <c r="J218" s="256">
        <f t="shared" ref="J218:J223" si="10">ROUND(I218*H218,2)</f>
        <v>0</v>
      </c>
      <c r="K218" s="253" t="s">
        <v>453</v>
      </c>
      <c r="L218" s="179"/>
      <c r="M218" s="257" t="s">
        <v>453</v>
      </c>
      <c r="N218" s="258" t="s">
        <v>471</v>
      </c>
      <c r="O218" s="259">
        <v>0</v>
      </c>
      <c r="P218" s="259">
        <f t="shared" ref="P218:P223" si="11">O218*H218</f>
        <v>0</v>
      </c>
      <c r="Q218" s="259">
        <v>0</v>
      </c>
      <c r="R218" s="259">
        <f t="shared" ref="R218:R223" si="12">Q218*H218</f>
        <v>0</v>
      </c>
      <c r="S218" s="259">
        <v>0</v>
      </c>
      <c r="T218" s="260">
        <f t="shared" ref="T218:T223" si="13">S218*H218</f>
        <v>0</v>
      </c>
      <c r="U218" s="178"/>
      <c r="V218" s="178"/>
      <c r="W218" s="178"/>
      <c r="X218" s="178"/>
      <c r="Y218" s="178"/>
      <c r="Z218" s="178"/>
      <c r="AA218" s="178"/>
      <c r="AB218" s="178"/>
      <c r="AC218" s="178"/>
      <c r="AD218" s="178"/>
      <c r="AE218" s="178"/>
      <c r="AR218" s="261" t="s">
        <v>552</v>
      </c>
      <c r="AT218" s="261" t="s">
        <v>508</v>
      </c>
      <c r="AU218" s="261" t="s">
        <v>448</v>
      </c>
      <c r="AY218" s="171" t="s">
        <v>506</v>
      </c>
      <c r="BE218" s="262">
        <f t="shared" ref="BE218:BE223" si="14">IF(N218="základní",J218,0)</f>
        <v>0</v>
      </c>
      <c r="BF218" s="262">
        <f t="shared" ref="BF218:BF223" si="15">IF(N218="snížená",J218,0)</f>
        <v>0</v>
      </c>
      <c r="BG218" s="262">
        <f t="shared" ref="BG218:BG223" si="16">IF(N218="zákl. přenesená",J218,0)</f>
        <v>0</v>
      </c>
      <c r="BH218" s="262">
        <f t="shared" ref="BH218:BH223" si="17">IF(N218="sníž. přenesená",J218,0)</f>
        <v>0</v>
      </c>
      <c r="BI218" s="262">
        <f t="shared" ref="BI218:BI223" si="18">IF(N218="nulová",J218,0)</f>
        <v>0</v>
      </c>
      <c r="BJ218" s="171" t="s">
        <v>132</v>
      </c>
      <c r="BK218" s="262">
        <f t="shared" ref="BK218:BK223" si="19">ROUND(I218*H218,2)</f>
        <v>0</v>
      </c>
      <c r="BL218" s="171" t="s">
        <v>552</v>
      </c>
      <c r="BM218" s="261" t="s">
        <v>911</v>
      </c>
    </row>
    <row r="219" spans="1:65" s="181" customFormat="1" ht="14.4" customHeight="1" x14ac:dyDescent="0.25">
      <c r="A219" s="178"/>
      <c r="B219" s="250"/>
      <c r="C219" s="251" t="s">
        <v>912</v>
      </c>
      <c r="D219" s="251" t="s">
        <v>508</v>
      </c>
      <c r="E219" s="252" t="s">
        <v>913</v>
      </c>
      <c r="F219" s="375" t="s">
        <v>1350</v>
      </c>
      <c r="G219" s="254" t="s">
        <v>99</v>
      </c>
      <c r="H219" s="255">
        <v>3</v>
      </c>
      <c r="I219" s="256"/>
      <c r="J219" s="256">
        <f t="shared" si="10"/>
        <v>0</v>
      </c>
      <c r="K219" s="253" t="s">
        <v>453</v>
      </c>
      <c r="L219" s="179"/>
      <c r="M219" s="257" t="s">
        <v>453</v>
      </c>
      <c r="N219" s="258" t="s">
        <v>471</v>
      </c>
      <c r="O219" s="259">
        <v>0</v>
      </c>
      <c r="P219" s="259">
        <f t="shared" si="11"/>
        <v>0</v>
      </c>
      <c r="Q219" s="259">
        <v>0</v>
      </c>
      <c r="R219" s="259">
        <f t="shared" si="12"/>
        <v>0</v>
      </c>
      <c r="S219" s="259">
        <v>0</v>
      </c>
      <c r="T219" s="260">
        <f t="shared" si="13"/>
        <v>0</v>
      </c>
      <c r="U219" s="178"/>
      <c r="V219" s="178"/>
      <c r="W219" s="178"/>
      <c r="X219" s="178"/>
      <c r="Y219" s="178"/>
      <c r="Z219" s="178"/>
      <c r="AA219" s="178"/>
      <c r="AB219" s="178"/>
      <c r="AC219" s="178"/>
      <c r="AD219" s="178"/>
      <c r="AE219" s="178"/>
      <c r="AR219" s="261" t="s">
        <v>552</v>
      </c>
      <c r="AT219" s="261" t="s">
        <v>508</v>
      </c>
      <c r="AU219" s="261" t="s">
        <v>448</v>
      </c>
      <c r="AY219" s="171" t="s">
        <v>506</v>
      </c>
      <c r="BE219" s="262">
        <f t="shared" si="14"/>
        <v>0</v>
      </c>
      <c r="BF219" s="262">
        <f t="shared" si="15"/>
        <v>0</v>
      </c>
      <c r="BG219" s="262">
        <f t="shared" si="16"/>
        <v>0</v>
      </c>
      <c r="BH219" s="262">
        <f t="shared" si="17"/>
        <v>0</v>
      </c>
      <c r="BI219" s="262">
        <f t="shared" si="18"/>
        <v>0</v>
      </c>
      <c r="BJ219" s="171" t="s">
        <v>132</v>
      </c>
      <c r="BK219" s="262">
        <f t="shared" si="19"/>
        <v>0</v>
      </c>
      <c r="BL219" s="171" t="s">
        <v>552</v>
      </c>
      <c r="BM219" s="261" t="s">
        <v>914</v>
      </c>
    </row>
    <row r="220" spans="1:65" s="181" customFormat="1" ht="14.4" customHeight="1" x14ac:dyDescent="0.25">
      <c r="A220" s="178"/>
      <c r="B220" s="250"/>
      <c r="C220" s="251" t="s">
        <v>915</v>
      </c>
      <c r="D220" s="251" t="s">
        <v>508</v>
      </c>
      <c r="E220" s="252" t="s">
        <v>916</v>
      </c>
      <c r="F220" s="375" t="s">
        <v>1351</v>
      </c>
      <c r="G220" s="254" t="s">
        <v>99</v>
      </c>
      <c r="H220" s="255">
        <v>1</v>
      </c>
      <c r="I220" s="256"/>
      <c r="J220" s="256">
        <f t="shared" si="10"/>
        <v>0</v>
      </c>
      <c r="K220" s="253" t="s">
        <v>453</v>
      </c>
      <c r="L220" s="179"/>
      <c r="M220" s="257" t="s">
        <v>453</v>
      </c>
      <c r="N220" s="258" t="s">
        <v>471</v>
      </c>
      <c r="O220" s="259">
        <v>0</v>
      </c>
      <c r="P220" s="259">
        <f t="shared" si="11"/>
        <v>0</v>
      </c>
      <c r="Q220" s="259">
        <v>0</v>
      </c>
      <c r="R220" s="259">
        <f t="shared" si="12"/>
        <v>0</v>
      </c>
      <c r="S220" s="259">
        <v>0</v>
      </c>
      <c r="T220" s="260">
        <f t="shared" si="13"/>
        <v>0</v>
      </c>
      <c r="U220" s="178"/>
      <c r="V220" s="178"/>
      <c r="W220" s="178"/>
      <c r="X220" s="178"/>
      <c r="Y220" s="178"/>
      <c r="Z220" s="178"/>
      <c r="AA220" s="178"/>
      <c r="AB220" s="178"/>
      <c r="AC220" s="178"/>
      <c r="AD220" s="178"/>
      <c r="AE220" s="178"/>
      <c r="AR220" s="261" t="s">
        <v>552</v>
      </c>
      <c r="AT220" s="261" t="s">
        <v>508</v>
      </c>
      <c r="AU220" s="261" t="s">
        <v>448</v>
      </c>
      <c r="AY220" s="171" t="s">
        <v>506</v>
      </c>
      <c r="BE220" s="262">
        <f t="shared" si="14"/>
        <v>0</v>
      </c>
      <c r="BF220" s="262">
        <f t="shared" si="15"/>
        <v>0</v>
      </c>
      <c r="BG220" s="262">
        <f t="shared" si="16"/>
        <v>0</v>
      </c>
      <c r="BH220" s="262">
        <f t="shared" si="17"/>
        <v>0</v>
      </c>
      <c r="BI220" s="262">
        <f t="shared" si="18"/>
        <v>0</v>
      </c>
      <c r="BJ220" s="171" t="s">
        <v>132</v>
      </c>
      <c r="BK220" s="262">
        <f t="shared" si="19"/>
        <v>0</v>
      </c>
      <c r="BL220" s="171" t="s">
        <v>552</v>
      </c>
      <c r="BM220" s="261" t="s">
        <v>917</v>
      </c>
    </row>
    <row r="221" spans="1:65" s="181" customFormat="1" ht="24.15" customHeight="1" x14ac:dyDescent="0.25">
      <c r="A221" s="178"/>
      <c r="B221" s="250"/>
      <c r="C221" s="251" t="s">
        <v>918</v>
      </c>
      <c r="D221" s="251" t="s">
        <v>508</v>
      </c>
      <c r="E221" s="252" t="s">
        <v>919</v>
      </c>
      <c r="F221" s="375" t="s">
        <v>1352</v>
      </c>
      <c r="G221" s="254" t="s">
        <v>99</v>
      </c>
      <c r="H221" s="255">
        <v>1</v>
      </c>
      <c r="I221" s="256"/>
      <c r="J221" s="256">
        <f t="shared" si="10"/>
        <v>0</v>
      </c>
      <c r="K221" s="253" t="s">
        <v>453</v>
      </c>
      <c r="L221" s="179"/>
      <c r="M221" s="257" t="s">
        <v>453</v>
      </c>
      <c r="N221" s="258" t="s">
        <v>471</v>
      </c>
      <c r="O221" s="259">
        <v>0</v>
      </c>
      <c r="P221" s="259">
        <f t="shared" si="11"/>
        <v>0</v>
      </c>
      <c r="Q221" s="259">
        <v>0</v>
      </c>
      <c r="R221" s="259">
        <f t="shared" si="12"/>
        <v>0</v>
      </c>
      <c r="S221" s="259">
        <v>0</v>
      </c>
      <c r="T221" s="260">
        <f t="shared" si="13"/>
        <v>0</v>
      </c>
      <c r="U221" s="178"/>
      <c r="V221" s="178"/>
      <c r="W221" s="178"/>
      <c r="X221" s="178"/>
      <c r="Y221" s="178"/>
      <c r="Z221" s="178"/>
      <c r="AA221" s="178"/>
      <c r="AB221" s="178"/>
      <c r="AC221" s="178"/>
      <c r="AD221" s="178"/>
      <c r="AE221" s="178"/>
      <c r="AR221" s="261" t="s">
        <v>552</v>
      </c>
      <c r="AT221" s="261" t="s">
        <v>508</v>
      </c>
      <c r="AU221" s="261" t="s">
        <v>448</v>
      </c>
      <c r="AY221" s="171" t="s">
        <v>506</v>
      </c>
      <c r="BE221" s="262">
        <f t="shared" si="14"/>
        <v>0</v>
      </c>
      <c r="BF221" s="262">
        <f t="shared" si="15"/>
        <v>0</v>
      </c>
      <c r="BG221" s="262">
        <f t="shared" si="16"/>
        <v>0</v>
      </c>
      <c r="BH221" s="262">
        <f t="shared" si="17"/>
        <v>0</v>
      </c>
      <c r="BI221" s="262">
        <f t="shared" si="18"/>
        <v>0</v>
      </c>
      <c r="BJ221" s="171" t="s">
        <v>132</v>
      </c>
      <c r="BK221" s="262">
        <f t="shared" si="19"/>
        <v>0</v>
      </c>
      <c r="BL221" s="171" t="s">
        <v>552</v>
      </c>
      <c r="BM221" s="261" t="s">
        <v>920</v>
      </c>
    </row>
    <row r="222" spans="1:65" s="181" customFormat="1" ht="14.4" customHeight="1" x14ac:dyDescent="0.25">
      <c r="A222" s="178"/>
      <c r="B222" s="250"/>
      <c r="C222" s="251" t="s">
        <v>921</v>
      </c>
      <c r="D222" s="251" t="s">
        <v>508</v>
      </c>
      <c r="E222" s="252" t="s">
        <v>922</v>
      </c>
      <c r="F222" s="375" t="s">
        <v>1353</v>
      </c>
      <c r="G222" s="254" t="s">
        <v>99</v>
      </c>
      <c r="H222" s="255">
        <v>1</v>
      </c>
      <c r="I222" s="256"/>
      <c r="J222" s="256">
        <f t="shared" si="10"/>
        <v>0</v>
      </c>
      <c r="K222" s="253" t="s">
        <v>453</v>
      </c>
      <c r="L222" s="179"/>
      <c r="M222" s="257" t="s">
        <v>453</v>
      </c>
      <c r="N222" s="258" t="s">
        <v>471</v>
      </c>
      <c r="O222" s="259">
        <v>0</v>
      </c>
      <c r="P222" s="259">
        <f t="shared" si="11"/>
        <v>0</v>
      </c>
      <c r="Q222" s="259">
        <v>0</v>
      </c>
      <c r="R222" s="259">
        <f t="shared" si="12"/>
        <v>0</v>
      </c>
      <c r="S222" s="259">
        <v>0</v>
      </c>
      <c r="T222" s="260">
        <f t="shared" si="13"/>
        <v>0</v>
      </c>
      <c r="U222" s="178"/>
      <c r="V222" s="178"/>
      <c r="W222" s="178"/>
      <c r="X222" s="178"/>
      <c r="Y222" s="178"/>
      <c r="Z222" s="178"/>
      <c r="AA222" s="178"/>
      <c r="AB222" s="178"/>
      <c r="AC222" s="178"/>
      <c r="AD222" s="178"/>
      <c r="AE222" s="178"/>
      <c r="AR222" s="261" t="s">
        <v>552</v>
      </c>
      <c r="AT222" s="261" t="s">
        <v>508</v>
      </c>
      <c r="AU222" s="261" t="s">
        <v>448</v>
      </c>
      <c r="AY222" s="171" t="s">
        <v>506</v>
      </c>
      <c r="BE222" s="262">
        <f t="shared" si="14"/>
        <v>0</v>
      </c>
      <c r="BF222" s="262">
        <f t="shared" si="15"/>
        <v>0</v>
      </c>
      <c r="BG222" s="262">
        <f t="shared" si="16"/>
        <v>0</v>
      </c>
      <c r="BH222" s="262">
        <f t="shared" si="17"/>
        <v>0</v>
      </c>
      <c r="BI222" s="262">
        <f t="shared" si="18"/>
        <v>0</v>
      </c>
      <c r="BJ222" s="171" t="s">
        <v>132</v>
      </c>
      <c r="BK222" s="262">
        <f t="shared" si="19"/>
        <v>0</v>
      </c>
      <c r="BL222" s="171" t="s">
        <v>552</v>
      </c>
      <c r="BM222" s="261" t="s">
        <v>923</v>
      </c>
    </row>
    <row r="223" spans="1:65" s="181" customFormat="1" ht="14.4" customHeight="1" x14ac:dyDescent="0.25">
      <c r="A223" s="178"/>
      <c r="B223" s="250"/>
      <c r="C223" s="251" t="s">
        <v>924</v>
      </c>
      <c r="D223" s="251" t="s">
        <v>508</v>
      </c>
      <c r="E223" s="252" t="s">
        <v>925</v>
      </c>
      <c r="F223" s="253" t="s">
        <v>926</v>
      </c>
      <c r="G223" s="254" t="s">
        <v>73</v>
      </c>
      <c r="H223" s="255">
        <v>3</v>
      </c>
      <c r="I223" s="256"/>
      <c r="J223" s="256">
        <f t="shared" si="10"/>
        <v>0</v>
      </c>
      <c r="K223" s="253" t="s">
        <v>510</v>
      </c>
      <c r="L223" s="179"/>
      <c r="M223" s="257" t="s">
        <v>453</v>
      </c>
      <c r="N223" s="258" t="s">
        <v>471</v>
      </c>
      <c r="O223" s="259">
        <v>0.73899999999999999</v>
      </c>
      <c r="P223" s="259">
        <f t="shared" si="11"/>
        <v>2.2170000000000001</v>
      </c>
      <c r="Q223" s="259">
        <v>6.4000000000000003E-3</v>
      </c>
      <c r="R223" s="259">
        <f t="shared" si="12"/>
        <v>1.9200000000000002E-2</v>
      </c>
      <c r="S223" s="259">
        <v>0</v>
      </c>
      <c r="T223" s="260">
        <f t="shared" si="13"/>
        <v>0</v>
      </c>
      <c r="U223" s="178"/>
      <c r="V223" s="178"/>
      <c r="W223" s="178"/>
      <c r="X223" s="178"/>
      <c r="Y223" s="178"/>
      <c r="Z223" s="178"/>
      <c r="AA223" s="178"/>
      <c r="AB223" s="178"/>
      <c r="AC223" s="178"/>
      <c r="AD223" s="178"/>
      <c r="AE223" s="178"/>
      <c r="AR223" s="261" t="s">
        <v>552</v>
      </c>
      <c r="AT223" s="261" t="s">
        <v>508</v>
      </c>
      <c r="AU223" s="261" t="s">
        <v>448</v>
      </c>
      <c r="AY223" s="171" t="s">
        <v>506</v>
      </c>
      <c r="BE223" s="262">
        <f t="shared" si="14"/>
        <v>0</v>
      </c>
      <c r="BF223" s="262">
        <f t="shared" si="15"/>
        <v>0</v>
      </c>
      <c r="BG223" s="262">
        <f t="shared" si="16"/>
        <v>0</v>
      </c>
      <c r="BH223" s="262">
        <f t="shared" si="17"/>
        <v>0</v>
      </c>
      <c r="BI223" s="262">
        <f t="shared" si="18"/>
        <v>0</v>
      </c>
      <c r="BJ223" s="171" t="s">
        <v>132</v>
      </c>
      <c r="BK223" s="262">
        <f t="shared" si="19"/>
        <v>0</v>
      </c>
      <c r="BL223" s="171" t="s">
        <v>552</v>
      </c>
      <c r="BM223" s="261" t="s">
        <v>927</v>
      </c>
    </row>
    <row r="224" spans="1:65" s="269" customFormat="1" x14ac:dyDescent="0.25">
      <c r="B224" s="270"/>
      <c r="D224" s="263" t="s">
        <v>513</v>
      </c>
      <c r="E224" s="271" t="s">
        <v>453</v>
      </c>
      <c r="F224" s="272" t="s">
        <v>928</v>
      </c>
      <c r="H224" s="271" t="s">
        <v>453</v>
      </c>
      <c r="L224" s="270"/>
      <c r="M224" s="273"/>
      <c r="N224" s="274"/>
      <c r="O224" s="274"/>
      <c r="P224" s="274"/>
      <c r="Q224" s="274"/>
      <c r="R224" s="274"/>
      <c r="S224" s="274"/>
      <c r="T224" s="275"/>
      <c r="AT224" s="271" t="s">
        <v>513</v>
      </c>
      <c r="AU224" s="271" t="s">
        <v>448</v>
      </c>
      <c r="AV224" s="269" t="s">
        <v>132</v>
      </c>
      <c r="AW224" s="269" t="s">
        <v>514</v>
      </c>
      <c r="AX224" s="269" t="s">
        <v>505</v>
      </c>
      <c r="AY224" s="271" t="s">
        <v>506</v>
      </c>
    </row>
    <row r="225" spans="1:65" s="276" customFormat="1" x14ac:dyDescent="0.25">
      <c r="B225" s="277"/>
      <c r="D225" s="263" t="s">
        <v>513</v>
      </c>
      <c r="E225" s="278" t="s">
        <v>453</v>
      </c>
      <c r="F225" s="279" t="s">
        <v>133</v>
      </c>
      <c r="H225" s="280">
        <v>3</v>
      </c>
      <c r="L225" s="277"/>
      <c r="M225" s="281"/>
      <c r="N225" s="282"/>
      <c r="O225" s="282"/>
      <c r="P225" s="282"/>
      <c r="Q225" s="282"/>
      <c r="R225" s="282"/>
      <c r="S225" s="282"/>
      <c r="T225" s="283"/>
      <c r="AT225" s="278" t="s">
        <v>513</v>
      </c>
      <c r="AU225" s="278" t="s">
        <v>448</v>
      </c>
      <c r="AV225" s="276" t="s">
        <v>448</v>
      </c>
      <c r="AW225" s="276" t="s">
        <v>514</v>
      </c>
      <c r="AX225" s="276" t="s">
        <v>132</v>
      </c>
      <c r="AY225" s="278" t="s">
        <v>506</v>
      </c>
    </row>
    <row r="226" spans="1:65" s="181" customFormat="1" ht="14.4" customHeight="1" x14ac:dyDescent="0.25">
      <c r="A226" s="178"/>
      <c r="B226" s="250"/>
      <c r="C226" s="251" t="s">
        <v>929</v>
      </c>
      <c r="D226" s="251" t="s">
        <v>508</v>
      </c>
      <c r="E226" s="252" t="s">
        <v>930</v>
      </c>
      <c r="F226" s="253" t="s">
        <v>931</v>
      </c>
      <c r="G226" s="254" t="s">
        <v>932</v>
      </c>
      <c r="H226" s="255">
        <v>6</v>
      </c>
      <c r="I226" s="256"/>
      <c r="J226" s="256">
        <f>ROUND(I226*H226,2)</f>
        <v>0</v>
      </c>
      <c r="K226" s="253" t="s">
        <v>510</v>
      </c>
      <c r="L226" s="179"/>
      <c r="M226" s="257" t="s">
        <v>453</v>
      </c>
      <c r="N226" s="258" t="s">
        <v>471</v>
      </c>
      <c r="O226" s="259">
        <v>1.9119999999999999</v>
      </c>
      <c r="P226" s="259">
        <f>O226*H226</f>
        <v>11.472</v>
      </c>
      <c r="Q226" s="259">
        <v>8.5400000000000007E-3</v>
      </c>
      <c r="R226" s="259">
        <f>Q226*H226</f>
        <v>5.1240000000000008E-2</v>
      </c>
      <c r="S226" s="259">
        <v>0</v>
      </c>
      <c r="T226" s="260">
        <f>S226*H226</f>
        <v>0</v>
      </c>
      <c r="U226" s="178"/>
      <c r="V226" s="178"/>
      <c r="W226" s="178"/>
      <c r="X226" s="178"/>
      <c r="Y226" s="178"/>
      <c r="Z226" s="178"/>
      <c r="AA226" s="178"/>
      <c r="AB226" s="178"/>
      <c r="AC226" s="178"/>
      <c r="AD226" s="178"/>
      <c r="AE226" s="178"/>
      <c r="AR226" s="261" t="s">
        <v>552</v>
      </c>
      <c r="AT226" s="261" t="s">
        <v>508</v>
      </c>
      <c r="AU226" s="261" t="s">
        <v>448</v>
      </c>
      <c r="AY226" s="171" t="s">
        <v>506</v>
      </c>
      <c r="BE226" s="262">
        <f>IF(N226="základní",J226,0)</f>
        <v>0</v>
      </c>
      <c r="BF226" s="262">
        <f>IF(N226="snížená",J226,0)</f>
        <v>0</v>
      </c>
      <c r="BG226" s="262">
        <f>IF(N226="zákl. přenesená",J226,0)</f>
        <v>0</v>
      </c>
      <c r="BH226" s="262">
        <f>IF(N226="sníž. přenesená",J226,0)</f>
        <v>0</v>
      </c>
      <c r="BI226" s="262">
        <f>IF(N226="nulová",J226,0)</f>
        <v>0</v>
      </c>
      <c r="BJ226" s="171" t="s">
        <v>132</v>
      </c>
      <c r="BK226" s="262">
        <f>ROUND(I226*H226,2)</f>
        <v>0</v>
      </c>
      <c r="BL226" s="171" t="s">
        <v>552</v>
      </c>
      <c r="BM226" s="261" t="s">
        <v>933</v>
      </c>
    </row>
    <row r="227" spans="1:65" s="181" customFormat="1" ht="48" x14ac:dyDescent="0.25">
      <c r="A227" s="178"/>
      <c r="B227" s="179"/>
      <c r="C227" s="178"/>
      <c r="D227" s="263" t="s">
        <v>512</v>
      </c>
      <c r="E227" s="178"/>
      <c r="F227" s="264" t="s">
        <v>934</v>
      </c>
      <c r="G227" s="178"/>
      <c r="H227" s="178"/>
      <c r="I227" s="178"/>
      <c r="J227" s="178"/>
      <c r="K227" s="178"/>
      <c r="L227" s="179"/>
      <c r="M227" s="265"/>
      <c r="N227" s="266"/>
      <c r="O227" s="267"/>
      <c r="P227" s="267"/>
      <c r="Q227" s="267"/>
      <c r="R227" s="267"/>
      <c r="S227" s="267"/>
      <c r="T227" s="268"/>
      <c r="U227" s="178"/>
      <c r="V227" s="178"/>
      <c r="W227" s="178"/>
      <c r="X227" s="178"/>
      <c r="Y227" s="178"/>
      <c r="Z227" s="178"/>
      <c r="AA227" s="178"/>
      <c r="AB227" s="178"/>
      <c r="AC227" s="178"/>
      <c r="AD227" s="178"/>
      <c r="AE227" s="178"/>
      <c r="AT227" s="171" t="s">
        <v>512</v>
      </c>
      <c r="AU227" s="171" t="s">
        <v>448</v>
      </c>
    </row>
    <row r="228" spans="1:65" s="181" customFormat="1" ht="14.4" customHeight="1" x14ac:dyDescent="0.25">
      <c r="A228" s="178"/>
      <c r="B228" s="250"/>
      <c r="C228" s="251" t="s">
        <v>935</v>
      </c>
      <c r="D228" s="251" t="s">
        <v>508</v>
      </c>
      <c r="E228" s="252" t="s">
        <v>936</v>
      </c>
      <c r="F228" s="253" t="s">
        <v>937</v>
      </c>
      <c r="G228" s="254" t="s">
        <v>99</v>
      </c>
      <c r="H228" s="255">
        <v>2</v>
      </c>
      <c r="I228" s="256"/>
      <c r="J228" s="256">
        <f>ROUND(I228*H228,2)</f>
        <v>0</v>
      </c>
      <c r="K228" s="253" t="s">
        <v>510</v>
      </c>
      <c r="L228" s="179"/>
      <c r="M228" s="257" t="s">
        <v>453</v>
      </c>
      <c r="N228" s="258" t="s">
        <v>471</v>
      </c>
      <c r="O228" s="259">
        <v>0.41</v>
      </c>
      <c r="P228" s="259">
        <f>O228*H228</f>
        <v>0.82</v>
      </c>
      <c r="Q228" s="259">
        <v>1.6800000000000001E-3</v>
      </c>
      <c r="R228" s="259">
        <f>Q228*H228</f>
        <v>3.3600000000000001E-3</v>
      </c>
      <c r="S228" s="259">
        <v>0</v>
      </c>
      <c r="T228" s="260">
        <f>S228*H228</f>
        <v>0</v>
      </c>
      <c r="U228" s="178"/>
      <c r="V228" s="178"/>
      <c r="W228" s="178"/>
      <c r="X228" s="178"/>
      <c r="Y228" s="178"/>
      <c r="Z228" s="178"/>
      <c r="AA228" s="178"/>
      <c r="AB228" s="178"/>
      <c r="AC228" s="178"/>
      <c r="AD228" s="178"/>
      <c r="AE228" s="178"/>
      <c r="AR228" s="261" t="s">
        <v>552</v>
      </c>
      <c r="AT228" s="261" t="s">
        <v>508</v>
      </c>
      <c r="AU228" s="261" t="s">
        <v>448</v>
      </c>
      <c r="AY228" s="171" t="s">
        <v>506</v>
      </c>
      <c r="BE228" s="262">
        <f>IF(N228="základní",J228,0)</f>
        <v>0</v>
      </c>
      <c r="BF228" s="262">
        <f>IF(N228="snížená",J228,0)</f>
        <v>0</v>
      </c>
      <c r="BG228" s="262">
        <f>IF(N228="zákl. přenesená",J228,0)</f>
        <v>0</v>
      </c>
      <c r="BH228" s="262">
        <f>IF(N228="sníž. přenesená",J228,0)</f>
        <v>0</v>
      </c>
      <c r="BI228" s="262">
        <f>IF(N228="nulová",J228,0)</f>
        <v>0</v>
      </c>
      <c r="BJ228" s="171" t="s">
        <v>132</v>
      </c>
      <c r="BK228" s="262">
        <f>ROUND(I228*H228,2)</f>
        <v>0</v>
      </c>
      <c r="BL228" s="171" t="s">
        <v>552</v>
      </c>
      <c r="BM228" s="261" t="s">
        <v>938</v>
      </c>
    </row>
    <row r="229" spans="1:65" s="181" customFormat="1" ht="24.15" customHeight="1" x14ac:dyDescent="0.25">
      <c r="A229" s="178"/>
      <c r="B229" s="250"/>
      <c r="C229" s="251" t="s">
        <v>939</v>
      </c>
      <c r="D229" s="251" t="s">
        <v>508</v>
      </c>
      <c r="E229" s="252" t="s">
        <v>940</v>
      </c>
      <c r="F229" s="253" t="s">
        <v>941</v>
      </c>
      <c r="G229" s="254" t="s">
        <v>35</v>
      </c>
      <c r="H229" s="255">
        <v>1067.02</v>
      </c>
      <c r="I229" s="256"/>
      <c r="J229" s="256">
        <f>ROUND(I229*H229,2)</f>
        <v>0</v>
      </c>
      <c r="K229" s="253" t="s">
        <v>510</v>
      </c>
      <c r="L229" s="179"/>
      <c r="M229" s="257" t="s">
        <v>453</v>
      </c>
      <c r="N229" s="258" t="s">
        <v>471</v>
      </c>
      <c r="O229" s="259">
        <v>0</v>
      </c>
      <c r="P229" s="259">
        <f>O229*H229</f>
        <v>0</v>
      </c>
      <c r="Q229" s="259">
        <v>0</v>
      </c>
      <c r="R229" s="259">
        <f>Q229*H229</f>
        <v>0</v>
      </c>
      <c r="S229" s="259">
        <v>0</v>
      </c>
      <c r="T229" s="260">
        <f>S229*H229</f>
        <v>0</v>
      </c>
      <c r="U229" s="178"/>
      <c r="V229" s="178"/>
      <c r="W229" s="178"/>
      <c r="X229" s="178"/>
      <c r="Y229" s="178"/>
      <c r="Z229" s="178"/>
      <c r="AA229" s="178"/>
      <c r="AB229" s="178"/>
      <c r="AC229" s="178"/>
      <c r="AD229" s="178"/>
      <c r="AE229" s="178"/>
      <c r="AR229" s="261" t="s">
        <v>552</v>
      </c>
      <c r="AT229" s="261" t="s">
        <v>508</v>
      </c>
      <c r="AU229" s="261" t="s">
        <v>448</v>
      </c>
      <c r="AY229" s="171" t="s">
        <v>506</v>
      </c>
      <c r="BE229" s="262">
        <f>IF(N229="základní",J229,0)</f>
        <v>0</v>
      </c>
      <c r="BF229" s="262">
        <f>IF(N229="snížená",J229,0)</f>
        <v>0</v>
      </c>
      <c r="BG229" s="262">
        <f>IF(N229="zákl. přenesená",J229,0)</f>
        <v>0</v>
      </c>
      <c r="BH229" s="262">
        <f>IF(N229="sníž. přenesená",J229,0)</f>
        <v>0</v>
      </c>
      <c r="BI229" s="262">
        <f>IF(N229="nulová",J229,0)</f>
        <v>0</v>
      </c>
      <c r="BJ229" s="171" t="s">
        <v>132</v>
      </c>
      <c r="BK229" s="262">
        <f>ROUND(I229*H229,2)</f>
        <v>0</v>
      </c>
      <c r="BL229" s="171" t="s">
        <v>552</v>
      </c>
      <c r="BM229" s="261" t="s">
        <v>942</v>
      </c>
    </row>
    <row r="230" spans="1:65" s="181" customFormat="1" ht="76.8" x14ac:dyDescent="0.25">
      <c r="A230" s="178"/>
      <c r="B230" s="179"/>
      <c r="C230" s="178"/>
      <c r="D230" s="263" t="s">
        <v>512</v>
      </c>
      <c r="E230" s="178"/>
      <c r="F230" s="264" t="s">
        <v>943</v>
      </c>
      <c r="G230" s="178"/>
      <c r="H230" s="178"/>
      <c r="I230" s="178"/>
      <c r="J230" s="178"/>
      <c r="K230" s="178"/>
      <c r="L230" s="179"/>
      <c r="M230" s="301"/>
      <c r="N230" s="302"/>
      <c r="O230" s="303"/>
      <c r="P230" s="303"/>
      <c r="Q230" s="303"/>
      <c r="R230" s="303"/>
      <c r="S230" s="303"/>
      <c r="T230" s="304"/>
      <c r="U230" s="178"/>
      <c r="V230" s="178"/>
      <c r="W230" s="178"/>
      <c r="X230" s="178"/>
      <c r="Y230" s="178"/>
      <c r="Z230" s="178"/>
      <c r="AA230" s="178"/>
      <c r="AB230" s="178"/>
      <c r="AC230" s="178"/>
      <c r="AD230" s="178"/>
      <c r="AE230" s="178"/>
      <c r="AT230" s="171" t="s">
        <v>512</v>
      </c>
      <c r="AU230" s="171" t="s">
        <v>448</v>
      </c>
    </row>
    <row r="231" spans="1:65" s="181" customFormat="1" ht="6.9" customHeight="1" x14ac:dyDescent="0.25">
      <c r="A231" s="178"/>
      <c r="B231" s="202"/>
      <c r="C231" s="203"/>
      <c r="D231" s="203"/>
      <c r="E231" s="203"/>
      <c r="F231" s="203"/>
      <c r="G231" s="203"/>
      <c r="H231" s="203"/>
      <c r="I231" s="203"/>
      <c r="J231" s="203"/>
      <c r="K231" s="203"/>
      <c r="L231" s="179"/>
      <c r="M231" s="178"/>
      <c r="O231" s="178"/>
      <c r="P231" s="178"/>
      <c r="Q231" s="178"/>
      <c r="R231" s="178"/>
      <c r="S231" s="178"/>
      <c r="T231" s="178"/>
      <c r="U231" s="178"/>
      <c r="V231" s="178"/>
      <c r="W231" s="178"/>
      <c r="X231" s="178"/>
      <c r="Y231" s="178"/>
      <c r="Z231" s="178"/>
      <c r="AA231" s="178"/>
      <c r="AB231" s="178"/>
      <c r="AC231" s="178"/>
      <c r="AD231" s="178"/>
      <c r="AE231" s="178"/>
    </row>
  </sheetData>
  <autoFilter ref="C85:K230"/>
  <mergeCells count="9">
    <mergeCell ref="E50:H50"/>
    <mergeCell ref="E76:H76"/>
    <mergeCell ref="E78:H78"/>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48"/>
  <sheetViews>
    <sheetView showGridLines="0" workbookViewId="0">
      <selection activeCell="E2" sqref="E2"/>
    </sheetView>
  </sheetViews>
  <sheetFormatPr defaultColWidth="9.109375" defaultRowHeight="10.199999999999999" x14ac:dyDescent="0.2"/>
  <cols>
    <col min="1" max="1" width="7.109375" style="170" customWidth="1"/>
    <col min="2" max="2" width="1" style="170" customWidth="1"/>
    <col min="3" max="3" width="3.5546875" style="170" customWidth="1"/>
    <col min="4" max="4" width="3.6640625" style="170" customWidth="1"/>
    <col min="5" max="5" width="14.6640625" style="170" customWidth="1"/>
    <col min="6" max="6" width="86.44140625" style="170" customWidth="1"/>
    <col min="7" max="7" width="6.44140625" style="170" customWidth="1"/>
    <col min="8" max="8" width="9.88671875" style="170" customWidth="1"/>
    <col min="9" max="11" width="17.33203125" style="170" customWidth="1"/>
    <col min="12" max="12" width="8" style="170" customWidth="1"/>
    <col min="13" max="13" width="9.33203125" style="170" hidden="1" customWidth="1"/>
    <col min="14" max="14" width="9.109375" style="170"/>
    <col min="15" max="20" width="12.109375" style="170" hidden="1" customWidth="1"/>
    <col min="21" max="21" width="14" style="170" hidden="1" customWidth="1"/>
    <col min="22" max="22" width="10.5546875" style="170" customWidth="1"/>
    <col min="23" max="23" width="14" style="170" customWidth="1"/>
    <col min="24" max="24" width="10.5546875" style="170" customWidth="1"/>
    <col min="25" max="25" width="12.88671875" style="170" customWidth="1"/>
    <col min="26" max="26" width="9.44140625" style="170" customWidth="1"/>
    <col min="27" max="27" width="12.88671875" style="170" customWidth="1"/>
    <col min="28" max="28" width="14" style="170" customWidth="1"/>
    <col min="29" max="29" width="9.44140625" style="170" customWidth="1"/>
    <col min="30" max="30" width="12.88671875" style="170" customWidth="1"/>
    <col min="31" max="31" width="14" style="170" customWidth="1"/>
    <col min="32" max="16384" width="9.109375" style="170"/>
  </cols>
  <sheetData>
    <row r="1" spans="1:46" x14ac:dyDescent="0.2">
      <c r="A1" s="169"/>
    </row>
    <row r="2" spans="1:46" ht="36.9" customHeight="1" x14ac:dyDescent="0.2">
      <c r="L2" s="869" t="s">
        <v>446</v>
      </c>
      <c r="M2" s="870"/>
      <c r="N2" s="870"/>
      <c r="O2" s="870"/>
      <c r="P2" s="870"/>
      <c r="Q2" s="870"/>
      <c r="R2" s="870"/>
      <c r="S2" s="870"/>
      <c r="T2" s="870"/>
      <c r="U2" s="870"/>
      <c r="V2" s="870"/>
      <c r="AT2" s="171" t="s">
        <v>949</v>
      </c>
    </row>
    <row r="3" spans="1:46" ht="6.9" customHeight="1" x14ac:dyDescent="0.2">
      <c r="B3" s="172"/>
      <c r="C3" s="173"/>
      <c r="D3" s="173"/>
      <c r="E3" s="173"/>
      <c r="F3" s="173"/>
      <c r="G3" s="173"/>
      <c r="H3" s="173"/>
      <c r="I3" s="173"/>
      <c r="J3" s="173"/>
      <c r="K3" s="173"/>
      <c r="L3" s="174"/>
      <c r="AT3" s="171" t="s">
        <v>448</v>
      </c>
    </row>
    <row r="4" spans="1:46" ht="24.9" customHeight="1" x14ac:dyDescent="0.2">
      <c r="B4" s="174"/>
      <c r="D4" s="175" t="s">
        <v>449</v>
      </c>
      <c r="L4" s="174"/>
      <c r="M4" s="176" t="s">
        <v>450</v>
      </c>
      <c r="AT4" s="171" t="s">
        <v>451</v>
      </c>
    </row>
    <row r="5" spans="1:46" ht="6.9"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5">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5">
      <c r="A9" s="178"/>
      <c r="B9" s="179"/>
      <c r="C9" s="178"/>
      <c r="D9" s="178"/>
      <c r="E9" s="865" t="s">
        <v>1148</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5">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5">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5">
      <c r="A12" s="178"/>
      <c r="B12" s="179"/>
      <c r="C12" s="178"/>
      <c r="D12" s="177" t="s">
        <v>455</v>
      </c>
      <c r="E12" s="178"/>
      <c r="F12" s="182" t="s">
        <v>950</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5" customHeight="1" x14ac:dyDescent="0.25">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5">
      <c r="A14" s="178"/>
      <c r="B14" s="179"/>
      <c r="C14" s="178"/>
      <c r="D14" s="177" t="s">
        <v>456</v>
      </c>
      <c r="E14" s="178"/>
      <c r="F14" s="178"/>
      <c r="G14" s="178"/>
      <c r="H14" s="178"/>
      <c r="I14" s="177" t="s">
        <v>457</v>
      </c>
      <c r="J14" s="182" t="str">
        <f>IF('[3]Rekapitulace stavby'!AN10="","",'[3]Rekapitulace stavby'!AN10)</f>
        <v/>
      </c>
      <c r="K14" s="178"/>
      <c r="L14" s="180"/>
      <c r="S14" s="178"/>
      <c r="T14" s="178"/>
      <c r="U14" s="178"/>
      <c r="V14" s="178"/>
      <c r="W14" s="178"/>
      <c r="X14" s="178"/>
      <c r="Y14" s="178"/>
      <c r="Z14" s="178"/>
      <c r="AA14" s="178"/>
      <c r="AB14" s="178"/>
      <c r="AC14" s="178"/>
      <c r="AD14" s="178"/>
      <c r="AE14" s="178"/>
    </row>
    <row r="15" spans="1:46" s="181" customFormat="1" ht="18" customHeight="1" x14ac:dyDescent="0.25">
      <c r="A15" s="178"/>
      <c r="B15" s="179"/>
      <c r="C15" s="178"/>
      <c r="D15" s="178"/>
      <c r="E15" s="182" t="str">
        <f>IF('[3]Rekapitulace stavby'!E11="","",'[3]Rekapitulace stavby'!E11)</f>
        <v xml:space="preserve"> Vršanská uhelná a.s.</v>
      </c>
      <c r="F15" s="178"/>
      <c r="G15" s="178"/>
      <c r="H15" s="178"/>
      <c r="I15" s="177" t="s">
        <v>459</v>
      </c>
      <c r="J15" s="182" t="str">
        <f>IF('[3]Rekapitulace stavby'!AN11="","",'[3]Rekapitulace stavby'!AN11)</f>
        <v/>
      </c>
      <c r="K15" s="178"/>
      <c r="L15" s="180"/>
      <c r="S15" s="178"/>
      <c r="T15" s="178"/>
      <c r="U15" s="178"/>
      <c r="V15" s="178"/>
      <c r="W15" s="178"/>
      <c r="X15" s="178"/>
      <c r="Y15" s="178"/>
      <c r="Z15" s="178"/>
      <c r="AA15" s="178"/>
      <c r="AB15" s="178"/>
      <c r="AC15" s="178"/>
      <c r="AD15" s="178"/>
      <c r="AE15" s="178"/>
    </row>
    <row r="16" spans="1:46" s="181" customFormat="1" ht="6.9" customHeight="1" x14ac:dyDescent="0.25">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5">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5">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 customHeight="1" x14ac:dyDescent="0.25">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5">
      <c r="A20" s="178"/>
      <c r="B20" s="179"/>
      <c r="C20" s="178"/>
      <c r="D20" s="177" t="s">
        <v>69</v>
      </c>
      <c r="E20" s="178"/>
      <c r="F20" s="178"/>
      <c r="G20" s="178"/>
      <c r="H20" s="178"/>
      <c r="I20" s="177" t="s">
        <v>457</v>
      </c>
      <c r="J20" s="182" t="str">
        <f>IF('[3]Rekapitulace stavby'!AN16="","",'[3]Rekapitulace stavby'!AN16)</f>
        <v/>
      </c>
      <c r="K20" s="178"/>
      <c r="L20" s="180"/>
      <c r="S20" s="178"/>
      <c r="T20" s="178"/>
      <c r="U20" s="178"/>
      <c r="V20" s="178"/>
      <c r="W20" s="178"/>
      <c r="X20" s="178"/>
      <c r="Y20" s="178"/>
      <c r="Z20" s="178"/>
      <c r="AA20" s="178"/>
      <c r="AB20" s="178"/>
      <c r="AC20" s="178"/>
      <c r="AD20" s="178"/>
      <c r="AE20" s="178"/>
    </row>
    <row r="21" spans="1:31" s="181" customFormat="1" ht="18" customHeight="1" x14ac:dyDescent="0.25">
      <c r="A21" s="178"/>
      <c r="B21" s="179"/>
      <c r="C21" s="178"/>
      <c r="D21" s="178"/>
      <c r="E21" s="182" t="str">
        <f>IF('[3]Rekapitulace stavby'!E17="","",'[3]Rekapitulace stavby'!E17)</f>
        <v>MultiTechnik Divize II s.r.o. Chomutov</v>
      </c>
      <c r="F21" s="178"/>
      <c r="G21" s="178"/>
      <c r="H21" s="178"/>
      <c r="I21" s="177" t="s">
        <v>459</v>
      </c>
      <c r="J21" s="182" t="str">
        <f>IF('[3]Rekapitulace stavby'!AN17="","",'[3]Rekapitulace stavby'!AN17)</f>
        <v/>
      </c>
      <c r="K21" s="178"/>
      <c r="L21" s="180"/>
      <c r="S21" s="178"/>
      <c r="T21" s="178"/>
      <c r="U21" s="178"/>
      <c r="V21" s="178"/>
      <c r="W21" s="178"/>
      <c r="X21" s="178"/>
      <c r="Y21" s="178"/>
      <c r="Z21" s="178"/>
      <c r="AA21" s="178"/>
      <c r="AB21" s="178"/>
      <c r="AC21" s="178"/>
      <c r="AD21" s="178"/>
      <c r="AE21" s="178"/>
    </row>
    <row r="22" spans="1:31" s="181" customFormat="1" ht="6.9" customHeight="1" x14ac:dyDescent="0.25">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5">
      <c r="A23" s="178"/>
      <c r="B23" s="179"/>
      <c r="C23" s="178"/>
      <c r="D23" s="177" t="s">
        <v>462</v>
      </c>
      <c r="E23" s="178"/>
      <c r="F23" s="178"/>
      <c r="G23" s="178"/>
      <c r="H23" s="178"/>
      <c r="I23" s="177" t="s">
        <v>457</v>
      </c>
      <c r="J23" s="182" t="s">
        <v>453</v>
      </c>
      <c r="K23" s="178"/>
      <c r="L23" s="180"/>
      <c r="S23" s="178"/>
      <c r="T23" s="178"/>
      <c r="U23" s="178"/>
      <c r="V23" s="178"/>
      <c r="W23" s="178"/>
      <c r="X23" s="178"/>
      <c r="Y23" s="178"/>
      <c r="Z23" s="178"/>
      <c r="AA23" s="178"/>
      <c r="AB23" s="178"/>
      <c r="AC23" s="178"/>
      <c r="AD23" s="178"/>
      <c r="AE23" s="178"/>
    </row>
    <row r="24" spans="1:31" s="181" customFormat="1" ht="18" customHeight="1" x14ac:dyDescent="0.25">
      <c r="A24" s="178"/>
      <c r="B24" s="179"/>
      <c r="C24" s="178"/>
      <c r="D24" s="178"/>
      <c r="E24" s="182" t="s">
        <v>951</v>
      </c>
      <c r="F24" s="178"/>
      <c r="G24" s="178"/>
      <c r="H24" s="178"/>
      <c r="I24" s="177" t="s">
        <v>459</v>
      </c>
      <c r="J24" s="182" t="s">
        <v>453</v>
      </c>
      <c r="K24" s="178"/>
      <c r="L24" s="180"/>
      <c r="S24" s="178"/>
      <c r="T24" s="178"/>
      <c r="U24" s="178"/>
      <c r="V24" s="178"/>
      <c r="W24" s="178"/>
      <c r="X24" s="178"/>
      <c r="Y24" s="178"/>
      <c r="Z24" s="178"/>
      <c r="AA24" s="178"/>
      <c r="AB24" s="178"/>
      <c r="AC24" s="178"/>
      <c r="AD24" s="178"/>
      <c r="AE24" s="178"/>
    </row>
    <row r="25" spans="1:31" s="181" customFormat="1" ht="6.9" customHeight="1" x14ac:dyDescent="0.25">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5">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5">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 customHeight="1" x14ac:dyDescent="0.25">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 customHeight="1" x14ac:dyDescent="0.25">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5">
      <c r="A30" s="178"/>
      <c r="B30" s="179"/>
      <c r="C30" s="178"/>
      <c r="D30" s="189" t="s">
        <v>467</v>
      </c>
      <c r="E30" s="178"/>
      <c r="F30" s="178"/>
      <c r="G30" s="178"/>
      <c r="H30" s="178"/>
      <c r="I30" s="178"/>
      <c r="J30" s="190">
        <f>ROUND(J89, 2)</f>
        <v>0</v>
      </c>
      <c r="K30" s="178"/>
      <c r="L30" s="180"/>
      <c r="S30" s="178"/>
      <c r="T30" s="178"/>
      <c r="U30" s="178"/>
      <c r="V30" s="178"/>
      <c r="W30" s="178"/>
      <c r="X30" s="178"/>
      <c r="Y30" s="178"/>
      <c r="Z30" s="178"/>
      <c r="AA30" s="178"/>
      <c r="AB30" s="178"/>
      <c r="AC30" s="178"/>
      <c r="AD30" s="178"/>
      <c r="AE30" s="178"/>
    </row>
    <row r="31" spans="1:31" s="181" customFormat="1" ht="6.9" customHeight="1" x14ac:dyDescent="0.25">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 customHeight="1" x14ac:dyDescent="0.25">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 customHeight="1" x14ac:dyDescent="0.25">
      <c r="A33" s="178"/>
      <c r="B33" s="179"/>
      <c r="C33" s="178"/>
      <c r="D33" s="192" t="s">
        <v>54</v>
      </c>
      <c r="E33" s="177" t="s">
        <v>471</v>
      </c>
      <c r="F33" s="193">
        <f>ROUND((SUM(BE89:BE147)),  2)</f>
        <v>0</v>
      </c>
      <c r="G33" s="178"/>
      <c r="H33" s="178"/>
      <c r="I33" s="194">
        <v>0.21</v>
      </c>
      <c r="J33" s="193">
        <f>ROUND(((SUM(BE89:BE147))*I33),  2)</f>
        <v>0</v>
      </c>
      <c r="K33" s="178"/>
      <c r="L33" s="180"/>
      <c r="S33" s="178"/>
      <c r="T33" s="178"/>
      <c r="U33" s="178"/>
      <c r="V33" s="178"/>
      <c r="W33" s="178"/>
      <c r="X33" s="178"/>
      <c r="Y33" s="178"/>
      <c r="Z33" s="178"/>
      <c r="AA33" s="178"/>
      <c r="AB33" s="178"/>
      <c r="AC33" s="178"/>
      <c r="AD33" s="178"/>
      <c r="AE33" s="178"/>
    </row>
    <row r="34" spans="1:31" s="181" customFormat="1" ht="14.4" customHeight="1" x14ac:dyDescent="0.25">
      <c r="A34" s="178"/>
      <c r="B34" s="179"/>
      <c r="C34" s="178"/>
      <c r="D34" s="178"/>
      <c r="E34" s="177" t="s">
        <v>472</v>
      </c>
      <c r="F34" s="193">
        <f>ROUND((SUM(BF89:BF147)),  2)</f>
        <v>0</v>
      </c>
      <c r="G34" s="178"/>
      <c r="H34" s="178"/>
      <c r="I34" s="194">
        <v>0.15</v>
      </c>
      <c r="J34" s="193">
        <f>ROUND(((SUM(BF89:BF147))*I34),  2)</f>
        <v>0</v>
      </c>
      <c r="K34" s="178"/>
      <c r="L34" s="180"/>
      <c r="S34" s="178"/>
      <c r="T34" s="178"/>
      <c r="U34" s="178"/>
      <c r="V34" s="178"/>
      <c r="W34" s="178"/>
      <c r="X34" s="178"/>
      <c r="Y34" s="178"/>
      <c r="Z34" s="178"/>
      <c r="AA34" s="178"/>
      <c r="AB34" s="178"/>
      <c r="AC34" s="178"/>
      <c r="AD34" s="178"/>
      <c r="AE34" s="178"/>
    </row>
    <row r="35" spans="1:31" s="181" customFormat="1" ht="14.4" hidden="1" customHeight="1" x14ac:dyDescent="0.25">
      <c r="A35" s="178"/>
      <c r="B35" s="179"/>
      <c r="C35" s="178"/>
      <c r="D35" s="178"/>
      <c r="E35" s="177" t="s">
        <v>473</v>
      </c>
      <c r="F35" s="193">
        <f>ROUND((SUM(BG89:BG147)),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 hidden="1" customHeight="1" x14ac:dyDescent="0.25">
      <c r="A36" s="178"/>
      <c r="B36" s="179"/>
      <c r="C36" s="178"/>
      <c r="D36" s="178"/>
      <c r="E36" s="177" t="s">
        <v>474</v>
      </c>
      <c r="F36" s="193">
        <f>ROUND((SUM(BH89:BH147)),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 hidden="1" customHeight="1" x14ac:dyDescent="0.25">
      <c r="A37" s="178"/>
      <c r="B37" s="179"/>
      <c r="C37" s="178"/>
      <c r="D37" s="178"/>
      <c r="E37" s="177" t="s">
        <v>475</v>
      </c>
      <c r="F37" s="193">
        <f>ROUND((SUM(BI89:BI147)),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 customHeight="1" x14ac:dyDescent="0.25">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5">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 customHeight="1" x14ac:dyDescent="0.25">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 customHeight="1" x14ac:dyDescent="0.25">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 customHeight="1" x14ac:dyDescent="0.25">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 customHeight="1" x14ac:dyDescent="0.25">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5">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5">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5">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5">
      <c r="A50" s="178"/>
      <c r="B50" s="179"/>
      <c r="C50" s="178"/>
      <c r="D50" s="178"/>
      <c r="E50" s="865" t="str">
        <f>E9</f>
        <v>05 - Osvětlení</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 customHeight="1" x14ac:dyDescent="0.25">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5">
      <c r="A52" s="178"/>
      <c r="B52" s="179"/>
      <c r="C52" s="177" t="s">
        <v>455</v>
      </c>
      <c r="D52" s="178"/>
      <c r="E52" s="178"/>
      <c r="F52" s="182" t="str">
        <f>F12</f>
        <v>Vršanská uhelná</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 customHeight="1" x14ac:dyDescent="0.25">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65" customHeight="1" x14ac:dyDescent="0.25">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15.15" customHeight="1" x14ac:dyDescent="0.25">
      <c r="A55" s="178"/>
      <c r="B55" s="179"/>
      <c r="C55" s="177" t="s">
        <v>460</v>
      </c>
      <c r="D55" s="178"/>
      <c r="E55" s="178"/>
      <c r="F55" s="182" t="str">
        <f>IF(E18="","",E18)</f>
        <v xml:space="preserve"> </v>
      </c>
      <c r="G55" s="178"/>
      <c r="H55" s="178"/>
      <c r="I55" s="177" t="s">
        <v>462</v>
      </c>
      <c r="J55" s="206" t="str">
        <f>E24</f>
        <v>Ing. Ivan Menhard</v>
      </c>
      <c r="K55" s="178"/>
      <c r="L55" s="180"/>
      <c r="S55" s="178"/>
      <c r="T55" s="178"/>
      <c r="U55" s="178"/>
      <c r="V55" s="178"/>
      <c r="W55" s="178"/>
      <c r="X55" s="178"/>
      <c r="Y55" s="178"/>
      <c r="Z55" s="178"/>
      <c r="AA55" s="178"/>
      <c r="AB55" s="178"/>
      <c r="AC55" s="178"/>
      <c r="AD55" s="178"/>
      <c r="AE55" s="178"/>
    </row>
    <row r="56" spans="1:47" s="181" customFormat="1" ht="10.35" customHeight="1" x14ac:dyDescent="0.25">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5">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5">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5" customHeight="1" x14ac:dyDescent="0.25">
      <c r="A59" s="178"/>
      <c r="B59" s="179"/>
      <c r="C59" s="209" t="s">
        <v>481</v>
      </c>
      <c r="D59" s="178"/>
      <c r="E59" s="178"/>
      <c r="F59" s="178"/>
      <c r="G59" s="178"/>
      <c r="H59" s="178"/>
      <c r="I59" s="178"/>
      <c r="J59" s="190">
        <f>J89</f>
        <v>0</v>
      </c>
      <c r="K59" s="178"/>
      <c r="L59" s="180"/>
      <c r="S59" s="178"/>
      <c r="T59" s="178"/>
      <c r="U59" s="178"/>
      <c r="V59" s="178"/>
      <c r="W59" s="178"/>
      <c r="X59" s="178"/>
      <c r="Y59" s="178"/>
      <c r="Z59" s="178"/>
      <c r="AA59" s="178"/>
      <c r="AB59" s="178"/>
      <c r="AC59" s="178"/>
      <c r="AD59" s="178"/>
      <c r="AE59" s="178"/>
      <c r="AU59" s="171" t="s">
        <v>482</v>
      </c>
    </row>
    <row r="60" spans="1:47" s="210" customFormat="1" ht="24.9" customHeight="1" x14ac:dyDescent="0.25">
      <c r="B60" s="211"/>
      <c r="D60" s="212" t="s">
        <v>654</v>
      </c>
      <c r="E60" s="213"/>
      <c r="F60" s="213"/>
      <c r="G60" s="213"/>
      <c r="H60" s="213"/>
      <c r="I60" s="213"/>
      <c r="J60" s="214">
        <f>J90</f>
        <v>0</v>
      </c>
      <c r="L60" s="211"/>
    </row>
    <row r="61" spans="1:47" s="215" customFormat="1" ht="19.95" customHeight="1" x14ac:dyDescent="0.25">
      <c r="B61" s="216"/>
      <c r="D61" s="217" t="s">
        <v>952</v>
      </c>
      <c r="E61" s="218"/>
      <c r="F61" s="218"/>
      <c r="G61" s="218"/>
      <c r="H61" s="218"/>
      <c r="I61" s="218"/>
      <c r="J61" s="219">
        <f>SUM(J92:J112)</f>
        <v>0</v>
      </c>
      <c r="L61" s="216"/>
    </row>
    <row r="62" spans="1:47" s="210" customFormat="1" ht="24.9" customHeight="1" x14ac:dyDescent="0.25">
      <c r="B62" s="211"/>
      <c r="D62" s="212" t="s">
        <v>944</v>
      </c>
      <c r="E62" s="213"/>
      <c r="F62" s="213"/>
      <c r="G62" s="213"/>
      <c r="H62" s="213"/>
      <c r="I62" s="213"/>
      <c r="J62" s="214">
        <f>J114</f>
        <v>0</v>
      </c>
      <c r="L62" s="211"/>
    </row>
    <row r="63" spans="1:47" s="215" customFormat="1" ht="19.95" customHeight="1" x14ac:dyDescent="0.25">
      <c r="B63" s="216"/>
      <c r="D63" s="217" t="s">
        <v>945</v>
      </c>
      <c r="E63" s="218"/>
      <c r="F63" s="218"/>
      <c r="G63" s="218"/>
      <c r="H63" s="218"/>
      <c r="I63" s="218"/>
      <c r="J63" s="219">
        <f>SUM(J116:J131)</f>
        <v>0</v>
      </c>
      <c r="L63" s="216"/>
    </row>
    <row r="64" spans="1:47" s="215" customFormat="1" ht="19.95" customHeight="1" x14ac:dyDescent="0.25">
      <c r="B64" s="216"/>
      <c r="D64" s="217" t="s">
        <v>953</v>
      </c>
      <c r="E64" s="218"/>
      <c r="F64" s="218"/>
      <c r="G64" s="218"/>
      <c r="H64" s="218"/>
      <c r="I64" s="218"/>
      <c r="J64" s="219">
        <f>J132</f>
        <v>0</v>
      </c>
      <c r="L64" s="216"/>
    </row>
    <row r="65" spans="1:31" s="210" customFormat="1" ht="24.9" customHeight="1" x14ac:dyDescent="0.25">
      <c r="B65" s="211"/>
      <c r="D65" s="212" t="s">
        <v>954</v>
      </c>
      <c r="E65" s="213"/>
      <c r="F65" s="213"/>
      <c r="G65" s="213"/>
      <c r="H65" s="213"/>
      <c r="I65" s="213"/>
      <c r="J65" s="214">
        <f>SUM(J133:J135)</f>
        <v>0</v>
      </c>
      <c r="L65" s="211"/>
    </row>
    <row r="66" spans="1:31" s="210" customFormat="1" ht="24.9" customHeight="1" x14ac:dyDescent="0.25">
      <c r="B66" s="211"/>
      <c r="D66" s="212" t="s">
        <v>955</v>
      </c>
      <c r="E66" s="213"/>
      <c r="F66" s="213"/>
      <c r="G66" s="213"/>
      <c r="H66" s="213"/>
      <c r="I66" s="213"/>
      <c r="J66" s="214">
        <f>J140</f>
        <v>0</v>
      </c>
      <c r="L66" s="211"/>
    </row>
    <row r="67" spans="1:31" s="215" customFormat="1" ht="19.95" customHeight="1" x14ac:dyDescent="0.25">
      <c r="B67" s="216"/>
      <c r="D67" s="217" t="s">
        <v>956</v>
      </c>
      <c r="E67" s="218"/>
      <c r="F67" s="218"/>
      <c r="G67" s="218"/>
      <c r="H67" s="218"/>
      <c r="I67" s="218"/>
      <c r="J67" s="219">
        <f>+J142+J143</f>
        <v>0</v>
      </c>
      <c r="L67" s="216"/>
    </row>
    <row r="68" spans="1:31" s="215" customFormat="1" ht="19.95" customHeight="1" x14ac:dyDescent="0.25">
      <c r="B68" s="216"/>
      <c r="D68" s="217" t="s">
        <v>957</v>
      </c>
      <c r="E68" s="218"/>
      <c r="F68" s="218"/>
      <c r="G68" s="218"/>
      <c r="H68" s="218"/>
      <c r="I68" s="218"/>
      <c r="J68" s="219">
        <f>+J145</f>
        <v>0</v>
      </c>
      <c r="L68" s="216"/>
    </row>
    <row r="69" spans="1:31" s="215" customFormat="1" ht="19.95" customHeight="1" x14ac:dyDescent="0.25">
      <c r="B69" s="216"/>
      <c r="D69" s="217" t="s">
        <v>958</v>
      </c>
      <c r="E69" s="218"/>
      <c r="F69" s="218"/>
      <c r="G69" s="218"/>
      <c r="H69" s="218"/>
      <c r="I69" s="218"/>
      <c r="J69" s="219">
        <f>+J147</f>
        <v>0</v>
      </c>
      <c r="L69" s="216"/>
    </row>
    <row r="70" spans="1:31" s="181" customFormat="1" ht="21.75" customHeight="1" x14ac:dyDescent="0.25">
      <c r="A70" s="178"/>
      <c r="B70" s="179"/>
      <c r="C70" s="178"/>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6.9" customHeight="1" x14ac:dyDescent="0.25">
      <c r="A71" s="178"/>
      <c r="B71" s="202"/>
      <c r="C71" s="203"/>
      <c r="D71" s="203"/>
      <c r="E71" s="203"/>
      <c r="F71" s="203"/>
      <c r="G71" s="203"/>
      <c r="H71" s="203"/>
      <c r="I71" s="203"/>
      <c r="J71" s="203"/>
      <c r="K71" s="203"/>
      <c r="L71" s="180"/>
      <c r="S71" s="178"/>
      <c r="T71" s="178"/>
      <c r="U71" s="178"/>
      <c r="V71" s="178"/>
      <c r="W71" s="178"/>
      <c r="X71" s="178"/>
      <c r="Y71" s="178"/>
      <c r="Z71" s="178"/>
      <c r="AA71" s="178"/>
      <c r="AB71" s="178"/>
      <c r="AC71" s="178"/>
      <c r="AD71" s="178"/>
      <c r="AE71" s="178"/>
    </row>
    <row r="75" spans="1:31" s="181" customFormat="1" ht="6.9" customHeight="1" x14ac:dyDescent="0.25">
      <c r="A75" s="178"/>
      <c r="B75" s="204"/>
      <c r="C75" s="205"/>
      <c r="D75" s="205"/>
      <c r="E75" s="205"/>
      <c r="F75" s="205"/>
      <c r="G75" s="205"/>
      <c r="H75" s="205"/>
      <c r="I75" s="205"/>
      <c r="J75" s="205"/>
      <c r="K75" s="205"/>
      <c r="L75" s="180"/>
      <c r="S75" s="178"/>
      <c r="T75" s="178"/>
      <c r="U75" s="178"/>
      <c r="V75" s="178"/>
      <c r="W75" s="178"/>
      <c r="X75" s="178"/>
      <c r="Y75" s="178"/>
      <c r="Z75" s="178"/>
      <c r="AA75" s="178"/>
      <c r="AB75" s="178"/>
      <c r="AC75" s="178"/>
      <c r="AD75" s="178"/>
      <c r="AE75" s="178"/>
    </row>
    <row r="76" spans="1:31" s="181" customFormat="1" ht="24.9" customHeight="1" x14ac:dyDescent="0.25">
      <c r="A76" s="178"/>
      <c r="B76" s="179"/>
      <c r="C76" s="175" t="s">
        <v>489</v>
      </c>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6.9" customHeight="1" x14ac:dyDescent="0.25">
      <c r="A77" s="178"/>
      <c r="B77" s="179"/>
      <c r="C77" s="178"/>
      <c r="D77" s="178"/>
      <c r="E77" s="178"/>
      <c r="F77" s="178"/>
      <c r="G77" s="178"/>
      <c r="H77" s="178"/>
      <c r="I77" s="178"/>
      <c r="J77" s="178"/>
      <c r="K77" s="178"/>
      <c r="L77" s="180"/>
      <c r="S77" s="178"/>
      <c r="T77" s="178"/>
      <c r="U77" s="178"/>
      <c r="V77" s="178"/>
      <c r="W77" s="178"/>
      <c r="X77" s="178"/>
      <c r="Y77" s="178"/>
      <c r="Z77" s="178"/>
      <c r="AA77" s="178"/>
      <c r="AB77" s="178"/>
      <c r="AC77" s="178"/>
      <c r="AD77" s="178"/>
      <c r="AE77" s="178"/>
    </row>
    <row r="78" spans="1:31" s="181" customFormat="1" ht="12" customHeight="1" x14ac:dyDescent="0.25">
      <c r="A78" s="178"/>
      <c r="B78" s="179"/>
      <c r="C78" s="177" t="s">
        <v>61</v>
      </c>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31" s="181" customFormat="1" ht="16.5" customHeight="1" x14ac:dyDescent="0.25">
      <c r="A79" s="178"/>
      <c r="B79" s="179"/>
      <c r="C79" s="178"/>
      <c r="D79" s="178"/>
      <c r="E79" s="867" t="str">
        <f>E7</f>
        <v>Mlžná stěna na DEPU I Vršanská uhelná a.s.</v>
      </c>
      <c r="F79" s="868"/>
      <c r="G79" s="868"/>
      <c r="H79" s="868"/>
      <c r="I79" s="178"/>
      <c r="J79" s="178"/>
      <c r="K79" s="178"/>
      <c r="L79" s="180"/>
      <c r="S79" s="178"/>
      <c r="T79" s="178"/>
      <c r="U79" s="178"/>
      <c r="V79" s="178"/>
      <c r="W79" s="178"/>
      <c r="X79" s="178"/>
      <c r="Y79" s="178"/>
      <c r="Z79" s="178"/>
      <c r="AA79" s="178"/>
      <c r="AB79" s="178"/>
      <c r="AC79" s="178"/>
      <c r="AD79" s="178"/>
      <c r="AE79" s="178"/>
    </row>
    <row r="80" spans="1:31" s="181" customFormat="1" ht="12" customHeight="1" x14ac:dyDescent="0.25">
      <c r="A80" s="178"/>
      <c r="B80" s="179"/>
      <c r="C80" s="177" t="s">
        <v>70</v>
      </c>
      <c r="D80" s="178"/>
      <c r="E80" s="178"/>
      <c r="F80" s="178"/>
      <c r="G80" s="178"/>
      <c r="H80" s="178"/>
      <c r="I80" s="178"/>
      <c r="J80" s="178"/>
      <c r="K80" s="178"/>
      <c r="L80" s="180"/>
      <c r="S80" s="178"/>
      <c r="T80" s="178"/>
      <c r="U80" s="178"/>
      <c r="V80" s="178"/>
      <c r="W80" s="178"/>
      <c r="X80" s="178"/>
      <c r="Y80" s="178"/>
      <c r="Z80" s="178"/>
      <c r="AA80" s="178"/>
      <c r="AB80" s="178"/>
      <c r="AC80" s="178"/>
      <c r="AD80" s="178"/>
      <c r="AE80" s="178"/>
    </row>
    <row r="81" spans="1:65" s="181" customFormat="1" ht="16.5" customHeight="1" x14ac:dyDescent="0.25">
      <c r="A81" s="178"/>
      <c r="B81" s="179"/>
      <c r="C81" s="178"/>
      <c r="D81" s="178"/>
      <c r="E81" s="865" t="str">
        <f>E9</f>
        <v>05 - Osvětlení</v>
      </c>
      <c r="F81" s="866"/>
      <c r="G81" s="866"/>
      <c r="H81" s="866"/>
      <c r="I81" s="178"/>
      <c r="J81" s="178"/>
      <c r="K81" s="178"/>
      <c r="L81" s="180"/>
      <c r="S81" s="178"/>
      <c r="T81" s="178"/>
      <c r="U81" s="178"/>
      <c r="V81" s="178"/>
      <c r="W81" s="178"/>
      <c r="X81" s="178"/>
      <c r="Y81" s="178"/>
      <c r="Z81" s="178"/>
      <c r="AA81" s="178"/>
      <c r="AB81" s="178"/>
      <c r="AC81" s="178"/>
      <c r="AD81" s="178"/>
      <c r="AE81" s="178"/>
    </row>
    <row r="82" spans="1:65" s="181" customFormat="1" ht="6.9" customHeight="1" x14ac:dyDescent="0.25">
      <c r="A82" s="178"/>
      <c r="B82" s="179"/>
      <c r="C82" s="178"/>
      <c r="D82" s="178"/>
      <c r="E82" s="178"/>
      <c r="F82" s="178"/>
      <c r="G82" s="178"/>
      <c r="H82" s="178"/>
      <c r="I82" s="178"/>
      <c r="J82" s="178"/>
      <c r="K82" s="178"/>
      <c r="L82" s="180"/>
      <c r="S82" s="178"/>
      <c r="T82" s="178"/>
      <c r="U82" s="178"/>
      <c r="V82" s="178"/>
      <c r="W82" s="178"/>
      <c r="X82" s="178"/>
      <c r="Y82" s="178"/>
      <c r="Z82" s="178"/>
      <c r="AA82" s="178"/>
      <c r="AB82" s="178"/>
      <c r="AC82" s="178"/>
      <c r="AD82" s="178"/>
      <c r="AE82" s="178"/>
    </row>
    <row r="83" spans="1:65" s="181" customFormat="1" ht="12" customHeight="1" x14ac:dyDescent="0.25">
      <c r="A83" s="178"/>
      <c r="B83" s="179"/>
      <c r="C83" s="177" t="s">
        <v>455</v>
      </c>
      <c r="D83" s="178"/>
      <c r="E83" s="178"/>
      <c r="F83" s="182" t="str">
        <f>F12</f>
        <v>Vršanská uhelná</v>
      </c>
      <c r="G83" s="178"/>
      <c r="H83" s="178"/>
      <c r="I83" s="177" t="s">
        <v>63</v>
      </c>
      <c r="J83" s="183" t="str">
        <f>IF(J12="","",J12)</f>
        <v>7. 9. 2020</v>
      </c>
      <c r="K83" s="178"/>
      <c r="L83" s="180"/>
      <c r="S83" s="178"/>
      <c r="T83" s="178"/>
      <c r="U83" s="178"/>
      <c r="V83" s="178"/>
      <c r="W83" s="178"/>
      <c r="X83" s="178"/>
      <c r="Y83" s="178"/>
      <c r="Z83" s="178"/>
      <c r="AA83" s="178"/>
      <c r="AB83" s="178"/>
      <c r="AC83" s="178"/>
      <c r="AD83" s="178"/>
      <c r="AE83" s="178"/>
    </row>
    <row r="84" spans="1:65" s="181" customFormat="1" ht="6.9" customHeight="1" x14ac:dyDescent="0.25">
      <c r="A84" s="178"/>
      <c r="B84" s="179"/>
      <c r="C84" s="178"/>
      <c r="D84" s="178"/>
      <c r="E84" s="178"/>
      <c r="F84" s="178"/>
      <c r="G84" s="178"/>
      <c r="H84" s="178"/>
      <c r="I84" s="178"/>
      <c r="J84" s="178"/>
      <c r="K84" s="178"/>
      <c r="L84" s="180"/>
      <c r="S84" s="178"/>
      <c r="T84" s="178"/>
      <c r="U84" s="178"/>
      <c r="V84" s="178"/>
      <c r="W84" s="178"/>
      <c r="X84" s="178"/>
      <c r="Y84" s="178"/>
      <c r="Z84" s="178"/>
      <c r="AA84" s="178"/>
      <c r="AB84" s="178"/>
      <c r="AC84" s="178"/>
      <c r="AD84" s="178"/>
      <c r="AE84" s="178"/>
    </row>
    <row r="85" spans="1:65" s="181" customFormat="1" ht="25.65" customHeight="1" x14ac:dyDescent="0.25">
      <c r="A85" s="178"/>
      <c r="B85" s="179"/>
      <c r="C85" s="177" t="s">
        <v>456</v>
      </c>
      <c r="D85" s="178"/>
      <c r="E85" s="178"/>
      <c r="F85" s="182" t="str">
        <f>E15</f>
        <v xml:space="preserve"> Vršanská uhelná a.s.</v>
      </c>
      <c r="G85" s="178"/>
      <c r="H85" s="178"/>
      <c r="I85" s="177" t="s">
        <v>69</v>
      </c>
      <c r="J85" s="206" t="str">
        <f>E21</f>
        <v>MultiTechnik Divize II s.r.o. Chomutov</v>
      </c>
      <c r="K85" s="178"/>
      <c r="L85" s="180"/>
      <c r="S85" s="178"/>
      <c r="T85" s="178"/>
      <c r="U85" s="178"/>
      <c r="V85" s="178"/>
      <c r="W85" s="178"/>
      <c r="X85" s="178"/>
      <c r="Y85" s="178"/>
      <c r="Z85" s="178"/>
      <c r="AA85" s="178"/>
      <c r="AB85" s="178"/>
      <c r="AC85" s="178"/>
      <c r="AD85" s="178"/>
      <c r="AE85" s="178"/>
    </row>
    <row r="86" spans="1:65" s="181" customFormat="1" ht="15.15" customHeight="1" x14ac:dyDescent="0.25">
      <c r="A86" s="178"/>
      <c r="B86" s="179"/>
      <c r="C86" s="177" t="s">
        <v>460</v>
      </c>
      <c r="D86" s="178"/>
      <c r="E86" s="178"/>
      <c r="F86" s="182" t="str">
        <f>IF(E18="","",E18)</f>
        <v xml:space="preserve"> </v>
      </c>
      <c r="G86" s="178"/>
      <c r="H86" s="178"/>
      <c r="I86" s="177" t="s">
        <v>462</v>
      </c>
      <c r="J86" s="206" t="str">
        <f>E24</f>
        <v>Ing. Ivan Menhard</v>
      </c>
      <c r="K86" s="178"/>
      <c r="L86" s="180"/>
      <c r="S86" s="178"/>
      <c r="T86" s="178"/>
      <c r="U86" s="178"/>
      <c r="V86" s="178"/>
      <c r="W86" s="178"/>
      <c r="X86" s="178"/>
      <c r="Y86" s="178"/>
      <c r="Z86" s="178"/>
      <c r="AA86" s="178"/>
      <c r="AB86" s="178"/>
      <c r="AC86" s="178"/>
      <c r="AD86" s="178"/>
      <c r="AE86" s="178"/>
    </row>
    <row r="87" spans="1:65" s="181" customFormat="1" ht="10.35" customHeight="1" x14ac:dyDescent="0.25">
      <c r="A87" s="178"/>
      <c r="B87" s="179"/>
      <c r="C87" s="178"/>
      <c r="D87" s="178"/>
      <c r="E87" s="178"/>
      <c r="F87" s="178"/>
      <c r="G87" s="178"/>
      <c r="H87" s="178"/>
      <c r="I87" s="178"/>
      <c r="J87" s="178"/>
      <c r="K87" s="178"/>
      <c r="L87" s="180"/>
      <c r="S87" s="178"/>
      <c r="T87" s="178"/>
      <c r="U87" s="178"/>
      <c r="V87" s="178"/>
      <c r="W87" s="178"/>
      <c r="X87" s="178"/>
      <c r="Y87" s="178"/>
      <c r="Z87" s="178"/>
      <c r="AA87" s="178"/>
      <c r="AB87" s="178"/>
      <c r="AC87" s="178"/>
      <c r="AD87" s="178"/>
      <c r="AE87" s="178"/>
    </row>
    <row r="88" spans="1:65" s="229" customFormat="1" ht="29.25" customHeight="1" x14ac:dyDescent="0.25">
      <c r="A88" s="220"/>
      <c r="B88" s="221"/>
      <c r="C88" s="222" t="s">
        <v>490</v>
      </c>
      <c r="D88" s="223" t="s">
        <v>491</v>
      </c>
      <c r="E88" s="223" t="s">
        <v>492</v>
      </c>
      <c r="F88" s="223" t="s">
        <v>82</v>
      </c>
      <c r="G88" s="223" t="s">
        <v>493</v>
      </c>
      <c r="H88" s="223" t="s">
        <v>494</v>
      </c>
      <c r="I88" s="223" t="s">
        <v>495</v>
      </c>
      <c r="J88" s="223" t="s">
        <v>480</v>
      </c>
      <c r="K88" s="224" t="s">
        <v>496</v>
      </c>
      <c r="L88" s="225"/>
      <c r="M88" s="226" t="s">
        <v>453</v>
      </c>
      <c r="N88" s="227" t="s">
        <v>54</v>
      </c>
      <c r="O88" s="227" t="s">
        <v>497</v>
      </c>
      <c r="P88" s="227" t="s">
        <v>498</v>
      </c>
      <c r="Q88" s="227" t="s">
        <v>499</v>
      </c>
      <c r="R88" s="227" t="s">
        <v>500</v>
      </c>
      <c r="S88" s="227" t="s">
        <v>501</v>
      </c>
      <c r="T88" s="228" t="s">
        <v>502</v>
      </c>
      <c r="U88" s="220"/>
      <c r="V88" s="220"/>
      <c r="W88" s="220"/>
      <c r="X88" s="220"/>
      <c r="Y88" s="220"/>
      <c r="Z88" s="220"/>
      <c r="AA88" s="220"/>
      <c r="AB88" s="220"/>
      <c r="AC88" s="220"/>
      <c r="AD88" s="220"/>
      <c r="AE88" s="220"/>
    </row>
    <row r="89" spans="1:65" s="181" customFormat="1" ht="22.95" customHeight="1" x14ac:dyDescent="0.3">
      <c r="A89" s="178"/>
      <c r="B89" s="179"/>
      <c r="C89" s="230" t="s">
        <v>503</v>
      </c>
      <c r="D89" s="178"/>
      <c r="E89" s="178"/>
      <c r="F89" s="178"/>
      <c r="G89" s="178"/>
      <c r="H89" s="178"/>
      <c r="I89" s="178"/>
      <c r="J89" s="231">
        <f>+J90+J114+J137+J140</f>
        <v>0</v>
      </c>
      <c r="K89" s="178"/>
      <c r="L89" s="179"/>
      <c r="M89" s="232"/>
      <c r="N89" s="233"/>
      <c r="O89" s="188"/>
      <c r="P89" s="234">
        <f>P90+P114+P137+P140</f>
        <v>183.79300000000001</v>
      </c>
      <c r="Q89" s="188"/>
      <c r="R89" s="234">
        <f>R90+R114+R137+R140</f>
        <v>0.17976</v>
      </c>
      <c r="S89" s="188"/>
      <c r="T89" s="235">
        <f>T90+T114+T137+T140</f>
        <v>0</v>
      </c>
      <c r="U89" s="178"/>
      <c r="V89" s="178"/>
      <c r="W89" s="178"/>
      <c r="X89" s="178"/>
      <c r="Y89" s="178"/>
      <c r="Z89" s="178"/>
      <c r="AA89" s="178"/>
      <c r="AB89" s="178"/>
      <c r="AC89" s="178"/>
      <c r="AD89" s="178"/>
      <c r="AE89" s="178"/>
      <c r="AT89" s="171" t="s">
        <v>49</v>
      </c>
      <c r="AU89" s="171" t="s">
        <v>482</v>
      </c>
      <c r="BK89" s="236">
        <f>BK90+BK114+BK137+BK140</f>
        <v>0</v>
      </c>
    </row>
    <row r="90" spans="1:65" s="237" customFormat="1" ht="25.95" customHeight="1" x14ac:dyDescent="0.25">
      <c r="B90" s="238"/>
      <c r="D90" s="239" t="s">
        <v>49</v>
      </c>
      <c r="E90" s="240" t="s">
        <v>39</v>
      </c>
      <c r="F90" s="240" t="s">
        <v>904</v>
      </c>
      <c r="J90" s="241">
        <f>SUM(J92:J112)</f>
        <v>0</v>
      </c>
      <c r="L90" s="238"/>
      <c r="M90" s="242"/>
      <c r="N90" s="243"/>
      <c r="O90" s="243"/>
      <c r="P90" s="244">
        <f>P91</f>
        <v>85.166999999999987</v>
      </c>
      <c r="Q90" s="243"/>
      <c r="R90" s="244">
        <f>R91</f>
        <v>1.7160000000000002E-2</v>
      </c>
      <c r="S90" s="243"/>
      <c r="T90" s="245">
        <f>T91</f>
        <v>0</v>
      </c>
      <c r="AR90" s="239" t="s">
        <v>448</v>
      </c>
      <c r="AT90" s="246" t="s">
        <v>49</v>
      </c>
      <c r="AU90" s="246" t="s">
        <v>505</v>
      </c>
      <c r="AY90" s="239" t="s">
        <v>506</v>
      </c>
      <c r="BK90" s="247">
        <f>BK91</f>
        <v>0</v>
      </c>
    </row>
    <row r="91" spans="1:65" s="237" customFormat="1" ht="22.95" customHeight="1" x14ac:dyDescent="0.25">
      <c r="B91" s="238"/>
      <c r="D91" s="239" t="s">
        <v>49</v>
      </c>
      <c r="E91" s="248" t="s">
        <v>959</v>
      </c>
      <c r="F91" s="248" t="s">
        <v>960</v>
      </c>
      <c r="J91" s="249"/>
      <c r="L91" s="238"/>
      <c r="M91" s="242"/>
      <c r="N91" s="243"/>
      <c r="O91" s="243"/>
      <c r="P91" s="244">
        <f>SUM(P92:P113)</f>
        <v>85.166999999999987</v>
      </c>
      <c r="Q91" s="243"/>
      <c r="R91" s="244">
        <f>SUM(R92:R113)</f>
        <v>1.7160000000000002E-2</v>
      </c>
      <c r="S91" s="243"/>
      <c r="T91" s="245">
        <f>SUM(T92:T113)</f>
        <v>0</v>
      </c>
      <c r="AR91" s="239" t="s">
        <v>448</v>
      </c>
      <c r="AT91" s="246" t="s">
        <v>49</v>
      </c>
      <c r="AU91" s="246" t="s">
        <v>132</v>
      </c>
      <c r="AY91" s="239" t="s">
        <v>506</v>
      </c>
      <c r="BK91" s="247">
        <f>SUM(BK92:BK113)</f>
        <v>0</v>
      </c>
    </row>
    <row r="92" spans="1:65" s="181" customFormat="1" ht="24.15" customHeight="1" x14ac:dyDescent="0.25">
      <c r="A92" s="178"/>
      <c r="B92" s="250"/>
      <c r="C92" s="251" t="s">
        <v>132</v>
      </c>
      <c r="D92" s="251" t="s">
        <v>508</v>
      </c>
      <c r="E92" s="252" t="s">
        <v>961</v>
      </c>
      <c r="F92" s="253" t="s">
        <v>962</v>
      </c>
      <c r="G92" s="254" t="s">
        <v>73</v>
      </c>
      <c r="H92" s="255">
        <v>130</v>
      </c>
      <c r="I92" s="256"/>
      <c r="J92" s="256">
        <f>ROUND(I92*H92,2)</f>
        <v>0</v>
      </c>
      <c r="K92" s="253" t="s">
        <v>510</v>
      </c>
      <c r="L92" s="179"/>
      <c r="M92" s="257" t="s">
        <v>453</v>
      </c>
      <c r="N92" s="258" t="s">
        <v>471</v>
      </c>
      <c r="O92" s="259">
        <v>0.09</v>
      </c>
      <c r="P92" s="259">
        <f>O92*H92</f>
        <v>11.7</v>
      </c>
      <c r="Q92" s="259">
        <v>0</v>
      </c>
      <c r="R92" s="259">
        <f>Q92*H92</f>
        <v>0</v>
      </c>
      <c r="S92" s="259">
        <v>0</v>
      </c>
      <c r="T92" s="260">
        <f>S92*H92</f>
        <v>0</v>
      </c>
      <c r="U92" s="178"/>
      <c r="V92" s="178"/>
      <c r="W92" s="178"/>
      <c r="X92" s="178"/>
      <c r="Y92" s="178"/>
      <c r="Z92" s="178"/>
      <c r="AA92" s="178"/>
      <c r="AB92" s="178"/>
      <c r="AC92" s="178"/>
      <c r="AD92" s="178"/>
      <c r="AE92" s="178"/>
      <c r="AR92" s="261" t="s">
        <v>552</v>
      </c>
      <c r="AT92" s="261" t="s">
        <v>508</v>
      </c>
      <c r="AU92" s="261" t="s">
        <v>448</v>
      </c>
      <c r="AY92" s="171" t="s">
        <v>506</v>
      </c>
      <c r="BE92" s="262">
        <f>IF(N92="základní",J92,0)</f>
        <v>0</v>
      </c>
      <c r="BF92" s="262">
        <f>IF(N92="snížená",J92,0)</f>
        <v>0</v>
      </c>
      <c r="BG92" s="262">
        <f>IF(N92="zákl. přenesená",J92,0)</f>
        <v>0</v>
      </c>
      <c r="BH92" s="262">
        <f>IF(N92="sníž. přenesená",J92,0)</f>
        <v>0</v>
      </c>
      <c r="BI92" s="262">
        <f>IF(N92="nulová",J92,0)</f>
        <v>0</v>
      </c>
      <c r="BJ92" s="171" t="s">
        <v>132</v>
      </c>
      <c r="BK92" s="262">
        <f>ROUND(I92*H92,2)</f>
        <v>0</v>
      </c>
      <c r="BL92" s="171" t="s">
        <v>552</v>
      </c>
      <c r="BM92" s="261" t="s">
        <v>963</v>
      </c>
    </row>
    <row r="93" spans="1:65" s="276" customFormat="1" x14ac:dyDescent="0.25">
      <c r="B93" s="277"/>
      <c r="D93" s="263" t="s">
        <v>513</v>
      </c>
      <c r="E93" s="278" t="s">
        <v>453</v>
      </c>
      <c r="F93" s="279" t="s">
        <v>964</v>
      </c>
      <c r="H93" s="280">
        <v>130</v>
      </c>
      <c r="L93" s="277"/>
      <c r="M93" s="281"/>
      <c r="N93" s="282"/>
      <c r="O93" s="282"/>
      <c r="P93" s="282"/>
      <c r="Q93" s="282"/>
      <c r="R93" s="282"/>
      <c r="S93" s="282"/>
      <c r="T93" s="283"/>
      <c r="AT93" s="278" t="s">
        <v>513</v>
      </c>
      <c r="AU93" s="278" t="s">
        <v>448</v>
      </c>
      <c r="AV93" s="276" t="s">
        <v>448</v>
      </c>
      <c r="AW93" s="276" t="s">
        <v>514</v>
      </c>
      <c r="AX93" s="276" t="s">
        <v>132</v>
      </c>
      <c r="AY93" s="278" t="s">
        <v>506</v>
      </c>
    </row>
    <row r="94" spans="1:65" s="181" customFormat="1" ht="38.700000000000003" customHeight="1" x14ac:dyDescent="0.25">
      <c r="A94" s="178"/>
      <c r="B94" s="250"/>
      <c r="C94" s="292" t="s">
        <v>448</v>
      </c>
      <c r="D94" s="292" t="s">
        <v>553</v>
      </c>
      <c r="E94" s="293" t="s">
        <v>965</v>
      </c>
      <c r="F94" s="294" t="s">
        <v>966</v>
      </c>
      <c r="G94" s="295" t="s">
        <v>73</v>
      </c>
      <c r="H94" s="296">
        <v>143</v>
      </c>
      <c r="I94" s="297"/>
      <c r="J94" s="297">
        <f>ROUND(I94*H94,2)</f>
        <v>0</v>
      </c>
      <c r="K94" s="294" t="s">
        <v>510</v>
      </c>
      <c r="L94" s="298"/>
      <c r="M94" s="299" t="s">
        <v>453</v>
      </c>
      <c r="N94" s="300" t="s">
        <v>471</v>
      </c>
      <c r="O94" s="259">
        <v>0</v>
      </c>
      <c r="P94" s="259">
        <f>O94*H94</f>
        <v>0</v>
      </c>
      <c r="Q94" s="259">
        <v>1.2E-4</v>
      </c>
      <c r="R94" s="259">
        <f>Q94*H94</f>
        <v>1.7160000000000002E-2</v>
      </c>
      <c r="S94" s="259">
        <v>0</v>
      </c>
      <c r="T94" s="260">
        <f>S94*H94</f>
        <v>0</v>
      </c>
      <c r="U94" s="178"/>
      <c r="V94" s="178"/>
      <c r="W94" s="178"/>
      <c r="X94" s="178"/>
      <c r="Y94" s="178"/>
      <c r="Z94" s="178"/>
      <c r="AA94" s="178"/>
      <c r="AB94" s="178"/>
      <c r="AC94" s="178"/>
      <c r="AD94" s="178"/>
      <c r="AE94" s="178"/>
      <c r="AR94" s="261" t="s">
        <v>626</v>
      </c>
      <c r="AT94" s="261" t="s">
        <v>553</v>
      </c>
      <c r="AU94" s="261" t="s">
        <v>448</v>
      </c>
      <c r="AY94" s="171" t="s">
        <v>506</v>
      </c>
      <c r="BE94" s="262">
        <f>IF(N94="základní",J94,0)</f>
        <v>0</v>
      </c>
      <c r="BF94" s="262">
        <f>IF(N94="snížená",J94,0)</f>
        <v>0</v>
      </c>
      <c r="BG94" s="262">
        <f>IF(N94="zákl. přenesená",J94,0)</f>
        <v>0</v>
      </c>
      <c r="BH94" s="262">
        <f>IF(N94="sníž. přenesená",J94,0)</f>
        <v>0</v>
      </c>
      <c r="BI94" s="262">
        <f>IF(N94="nulová",J94,0)</f>
        <v>0</v>
      </c>
      <c r="BJ94" s="171" t="s">
        <v>132</v>
      </c>
      <c r="BK94" s="262">
        <f>ROUND(I94*H94,2)</f>
        <v>0</v>
      </c>
      <c r="BL94" s="171" t="s">
        <v>552</v>
      </c>
      <c r="BM94" s="261" t="s">
        <v>967</v>
      </c>
    </row>
    <row r="95" spans="1:65" s="181" customFormat="1" ht="19.2" x14ac:dyDescent="0.25">
      <c r="A95" s="178"/>
      <c r="B95" s="179"/>
      <c r="C95" s="178"/>
      <c r="D95" s="263" t="s">
        <v>968</v>
      </c>
      <c r="E95" s="178"/>
      <c r="F95" s="264" t="s">
        <v>969</v>
      </c>
      <c r="G95" s="178"/>
      <c r="H95" s="178"/>
      <c r="I95" s="178"/>
      <c r="J95" s="178"/>
      <c r="K95" s="178"/>
      <c r="L95" s="179"/>
      <c r="M95" s="265"/>
      <c r="N95" s="266"/>
      <c r="O95" s="267"/>
      <c r="P95" s="267"/>
      <c r="Q95" s="267"/>
      <c r="R95" s="267"/>
      <c r="S95" s="267"/>
      <c r="T95" s="268"/>
      <c r="U95" s="178"/>
      <c r="V95" s="178"/>
      <c r="W95" s="178"/>
      <c r="X95" s="178"/>
      <c r="Y95" s="178"/>
      <c r="Z95" s="178"/>
      <c r="AA95" s="178"/>
      <c r="AB95" s="178"/>
      <c r="AC95" s="178"/>
      <c r="AD95" s="178"/>
      <c r="AE95" s="178"/>
      <c r="AT95" s="171" t="s">
        <v>968</v>
      </c>
      <c r="AU95" s="171" t="s">
        <v>448</v>
      </c>
    </row>
    <row r="96" spans="1:65" s="276" customFormat="1" x14ac:dyDescent="0.25">
      <c r="B96" s="277"/>
      <c r="D96" s="263" t="s">
        <v>513</v>
      </c>
      <c r="F96" s="279" t="s">
        <v>970</v>
      </c>
      <c r="H96" s="280">
        <v>143</v>
      </c>
      <c r="L96" s="277"/>
      <c r="M96" s="281"/>
      <c r="N96" s="282"/>
      <c r="O96" s="282"/>
      <c r="P96" s="282"/>
      <c r="Q96" s="282"/>
      <c r="R96" s="282"/>
      <c r="S96" s="282"/>
      <c r="T96" s="283"/>
      <c r="AT96" s="278" t="s">
        <v>513</v>
      </c>
      <c r="AU96" s="278" t="s">
        <v>448</v>
      </c>
      <c r="AV96" s="276" t="s">
        <v>448</v>
      </c>
      <c r="AW96" s="276" t="s">
        <v>451</v>
      </c>
      <c r="AX96" s="276" t="s">
        <v>132</v>
      </c>
      <c r="AY96" s="278" t="s">
        <v>506</v>
      </c>
    </row>
    <row r="97" spans="1:65" s="181" customFormat="1" ht="24.15" customHeight="1" x14ac:dyDescent="0.25">
      <c r="A97" s="178"/>
      <c r="B97" s="250"/>
      <c r="C97" s="292" t="s">
        <v>133</v>
      </c>
      <c r="D97" s="292" t="s">
        <v>553</v>
      </c>
      <c r="E97" s="293" t="s">
        <v>971</v>
      </c>
      <c r="F97" s="294" t="s">
        <v>1346</v>
      </c>
      <c r="G97" s="295" t="s">
        <v>99</v>
      </c>
      <c r="H97" s="296">
        <v>400</v>
      </c>
      <c r="I97" s="297"/>
      <c r="J97" s="297">
        <f>ROUND(I97*H97,2)</f>
        <v>0</v>
      </c>
      <c r="K97" s="294" t="s">
        <v>972</v>
      </c>
      <c r="L97" s="298"/>
      <c r="M97" s="299" t="s">
        <v>453</v>
      </c>
      <c r="N97" s="300" t="s">
        <v>471</v>
      </c>
      <c r="O97" s="259">
        <v>0</v>
      </c>
      <c r="P97" s="259">
        <f>O97*H97</f>
        <v>0</v>
      </c>
      <c r="Q97" s="259">
        <v>0</v>
      </c>
      <c r="R97" s="259">
        <f>Q97*H97</f>
        <v>0</v>
      </c>
      <c r="S97" s="259">
        <v>0</v>
      </c>
      <c r="T97" s="260">
        <f>S97*H97</f>
        <v>0</v>
      </c>
      <c r="U97" s="178"/>
      <c r="V97" s="178"/>
      <c r="W97" s="178"/>
      <c r="X97" s="178"/>
      <c r="Y97" s="178"/>
      <c r="Z97" s="178"/>
      <c r="AA97" s="178"/>
      <c r="AB97" s="178"/>
      <c r="AC97" s="178"/>
      <c r="AD97" s="178"/>
      <c r="AE97" s="178"/>
      <c r="AR97" s="261" t="s">
        <v>626</v>
      </c>
      <c r="AT97" s="261" t="s">
        <v>553</v>
      </c>
      <c r="AU97" s="261" t="s">
        <v>448</v>
      </c>
      <c r="AY97" s="171" t="s">
        <v>506</v>
      </c>
      <c r="BE97" s="262">
        <f>IF(N97="základní",J97,0)</f>
        <v>0</v>
      </c>
      <c r="BF97" s="262">
        <f>IF(N97="snížená",J97,0)</f>
        <v>0</v>
      </c>
      <c r="BG97" s="262">
        <f>IF(N97="zákl. přenesená",J97,0)</f>
        <v>0</v>
      </c>
      <c r="BH97" s="262">
        <f>IF(N97="sníž. přenesená",J97,0)</f>
        <v>0</v>
      </c>
      <c r="BI97" s="262">
        <f>IF(N97="nulová",J97,0)</f>
        <v>0</v>
      </c>
      <c r="BJ97" s="171" t="s">
        <v>132</v>
      </c>
      <c r="BK97" s="262">
        <f>ROUND(I97*H97,2)</f>
        <v>0</v>
      </c>
      <c r="BL97" s="171" t="s">
        <v>552</v>
      </c>
      <c r="BM97" s="261" t="s">
        <v>973</v>
      </c>
    </row>
    <row r="98" spans="1:65" s="181" customFormat="1" ht="28.8" x14ac:dyDescent="0.25">
      <c r="A98" s="178"/>
      <c r="B98" s="179"/>
      <c r="C98" s="178"/>
      <c r="D98" s="263" t="s">
        <v>968</v>
      </c>
      <c r="E98" s="178"/>
      <c r="F98" s="264" t="s">
        <v>974</v>
      </c>
      <c r="G98" s="178"/>
      <c r="H98" s="178"/>
      <c r="I98" s="178"/>
      <c r="J98" s="178"/>
      <c r="K98" s="178"/>
      <c r="L98" s="179"/>
      <c r="M98" s="265"/>
      <c r="N98" s="266"/>
      <c r="O98" s="267"/>
      <c r="P98" s="267"/>
      <c r="Q98" s="267"/>
      <c r="R98" s="267"/>
      <c r="S98" s="267"/>
      <c r="T98" s="268"/>
      <c r="U98" s="178"/>
      <c r="V98" s="178"/>
      <c r="W98" s="178"/>
      <c r="X98" s="178"/>
      <c r="Y98" s="178"/>
      <c r="Z98" s="178"/>
      <c r="AA98" s="178"/>
      <c r="AB98" s="178"/>
      <c r="AC98" s="178"/>
      <c r="AD98" s="178"/>
      <c r="AE98" s="178"/>
      <c r="AT98" s="171" t="s">
        <v>968</v>
      </c>
      <c r="AU98" s="171" t="s">
        <v>448</v>
      </c>
    </row>
    <row r="99" spans="1:65" s="181" customFormat="1" ht="14.4" customHeight="1" x14ac:dyDescent="0.25">
      <c r="A99" s="178"/>
      <c r="B99" s="250"/>
      <c r="C99" s="251" t="s">
        <v>511</v>
      </c>
      <c r="D99" s="251" t="s">
        <v>508</v>
      </c>
      <c r="E99" s="252" t="s">
        <v>975</v>
      </c>
      <c r="F99" s="253" t="s">
        <v>976</v>
      </c>
      <c r="G99" s="254" t="s">
        <v>99</v>
      </c>
      <c r="H99" s="255">
        <v>60</v>
      </c>
      <c r="I99" s="256"/>
      <c r="J99" s="256">
        <f>ROUND(I99*H99,2)</f>
        <v>0</v>
      </c>
      <c r="K99" s="253" t="s">
        <v>510</v>
      </c>
      <c r="L99" s="179"/>
      <c r="M99" s="257" t="s">
        <v>453</v>
      </c>
      <c r="N99" s="258" t="s">
        <v>471</v>
      </c>
      <c r="O99" s="259">
        <v>5.0999999999999997E-2</v>
      </c>
      <c r="P99" s="259">
        <f>O99*H99</f>
        <v>3.0599999999999996</v>
      </c>
      <c r="Q99" s="259">
        <v>0</v>
      </c>
      <c r="R99" s="259">
        <f>Q99*H99</f>
        <v>0</v>
      </c>
      <c r="S99" s="259">
        <v>0</v>
      </c>
      <c r="T99" s="260">
        <f>S99*H99</f>
        <v>0</v>
      </c>
      <c r="U99" s="178"/>
      <c r="V99" s="178"/>
      <c r="W99" s="178"/>
      <c r="X99" s="178"/>
      <c r="Y99" s="178"/>
      <c r="Z99" s="178"/>
      <c r="AA99" s="178"/>
      <c r="AB99" s="178"/>
      <c r="AC99" s="178"/>
      <c r="AD99" s="178"/>
      <c r="AE99" s="178"/>
      <c r="AR99" s="261" t="s">
        <v>552</v>
      </c>
      <c r="AT99" s="261" t="s">
        <v>508</v>
      </c>
      <c r="AU99" s="261" t="s">
        <v>448</v>
      </c>
      <c r="AY99" s="171" t="s">
        <v>506</v>
      </c>
      <c r="BE99" s="262">
        <f>IF(N99="základní",J99,0)</f>
        <v>0</v>
      </c>
      <c r="BF99" s="262">
        <f>IF(N99="snížená",J99,0)</f>
        <v>0</v>
      </c>
      <c r="BG99" s="262">
        <f>IF(N99="zákl. přenesená",J99,0)</f>
        <v>0</v>
      </c>
      <c r="BH99" s="262">
        <f>IF(N99="sníž. přenesená",J99,0)</f>
        <v>0</v>
      </c>
      <c r="BI99" s="262">
        <f>IF(N99="nulová",J99,0)</f>
        <v>0</v>
      </c>
      <c r="BJ99" s="171" t="s">
        <v>132</v>
      </c>
      <c r="BK99" s="262">
        <f>ROUND(I99*H99,2)</f>
        <v>0</v>
      </c>
      <c r="BL99" s="171" t="s">
        <v>552</v>
      </c>
      <c r="BM99" s="261" t="s">
        <v>977</v>
      </c>
    </row>
    <row r="100" spans="1:65" s="276" customFormat="1" x14ac:dyDescent="0.25">
      <c r="B100" s="277"/>
      <c r="D100" s="263" t="s">
        <v>513</v>
      </c>
      <c r="E100" s="278" t="s">
        <v>453</v>
      </c>
      <c r="F100" s="279" t="s">
        <v>978</v>
      </c>
      <c r="H100" s="280">
        <v>60</v>
      </c>
      <c r="L100" s="277"/>
      <c r="M100" s="281"/>
      <c r="N100" s="282"/>
      <c r="O100" s="282"/>
      <c r="P100" s="282"/>
      <c r="Q100" s="282"/>
      <c r="R100" s="282"/>
      <c r="S100" s="282"/>
      <c r="T100" s="283"/>
      <c r="AT100" s="278" t="s">
        <v>513</v>
      </c>
      <c r="AU100" s="278" t="s">
        <v>448</v>
      </c>
      <c r="AV100" s="276" t="s">
        <v>448</v>
      </c>
      <c r="AW100" s="276" t="s">
        <v>514</v>
      </c>
      <c r="AX100" s="276" t="s">
        <v>132</v>
      </c>
      <c r="AY100" s="278" t="s">
        <v>506</v>
      </c>
    </row>
    <row r="101" spans="1:65" s="181" customFormat="1" ht="14.4" customHeight="1" x14ac:dyDescent="0.25">
      <c r="A101" s="178"/>
      <c r="B101" s="250"/>
      <c r="C101" s="251" t="s">
        <v>516</v>
      </c>
      <c r="D101" s="251" t="s">
        <v>508</v>
      </c>
      <c r="E101" s="252" t="s">
        <v>979</v>
      </c>
      <c r="F101" s="253" t="s">
        <v>980</v>
      </c>
      <c r="G101" s="254" t="s">
        <v>99</v>
      </c>
      <c r="H101" s="255">
        <v>80</v>
      </c>
      <c r="I101" s="256"/>
      <c r="J101" s="256">
        <f>ROUND(I101*H101,2)</f>
        <v>0</v>
      </c>
      <c r="K101" s="253" t="s">
        <v>510</v>
      </c>
      <c r="L101" s="179"/>
      <c r="M101" s="257" t="s">
        <v>453</v>
      </c>
      <c r="N101" s="258" t="s">
        <v>471</v>
      </c>
      <c r="O101" s="259">
        <v>0.127</v>
      </c>
      <c r="P101" s="259">
        <f>O101*H101</f>
        <v>10.16</v>
      </c>
      <c r="Q101" s="259">
        <v>0</v>
      </c>
      <c r="R101" s="259">
        <f>Q101*H101</f>
        <v>0</v>
      </c>
      <c r="S101" s="259">
        <v>0</v>
      </c>
      <c r="T101" s="260">
        <f>S101*H101</f>
        <v>0</v>
      </c>
      <c r="U101" s="178"/>
      <c r="V101" s="178"/>
      <c r="W101" s="178"/>
      <c r="X101" s="178"/>
      <c r="Y101" s="178"/>
      <c r="Z101" s="178"/>
      <c r="AA101" s="178"/>
      <c r="AB101" s="178"/>
      <c r="AC101" s="178"/>
      <c r="AD101" s="178"/>
      <c r="AE101" s="178"/>
      <c r="AR101" s="261" t="s">
        <v>552</v>
      </c>
      <c r="AT101" s="261" t="s">
        <v>508</v>
      </c>
      <c r="AU101" s="261" t="s">
        <v>448</v>
      </c>
      <c r="AY101" s="171" t="s">
        <v>506</v>
      </c>
      <c r="BE101" s="262">
        <f>IF(N101="základní",J101,0)</f>
        <v>0</v>
      </c>
      <c r="BF101" s="262">
        <f>IF(N101="snížená",J101,0)</f>
        <v>0</v>
      </c>
      <c r="BG101" s="262">
        <f>IF(N101="zákl. přenesená",J101,0)</f>
        <v>0</v>
      </c>
      <c r="BH101" s="262">
        <f>IF(N101="sníž. přenesená",J101,0)</f>
        <v>0</v>
      </c>
      <c r="BI101" s="262">
        <f>IF(N101="nulová",J101,0)</f>
        <v>0</v>
      </c>
      <c r="BJ101" s="171" t="s">
        <v>132</v>
      </c>
      <c r="BK101" s="262">
        <f>ROUND(I101*H101,2)</f>
        <v>0</v>
      </c>
      <c r="BL101" s="171" t="s">
        <v>552</v>
      </c>
      <c r="BM101" s="261" t="s">
        <v>981</v>
      </c>
    </row>
    <row r="102" spans="1:65" s="276" customFormat="1" x14ac:dyDescent="0.25">
      <c r="B102" s="277"/>
      <c r="D102" s="263" t="s">
        <v>513</v>
      </c>
      <c r="E102" s="278" t="s">
        <v>453</v>
      </c>
      <c r="F102" s="279" t="s">
        <v>982</v>
      </c>
      <c r="H102" s="280">
        <v>80</v>
      </c>
      <c r="L102" s="277"/>
      <c r="M102" s="281"/>
      <c r="N102" s="282"/>
      <c r="O102" s="282"/>
      <c r="P102" s="282"/>
      <c r="Q102" s="282"/>
      <c r="R102" s="282"/>
      <c r="S102" s="282"/>
      <c r="T102" s="283"/>
      <c r="AT102" s="278" t="s">
        <v>513</v>
      </c>
      <c r="AU102" s="278" t="s">
        <v>448</v>
      </c>
      <c r="AV102" s="276" t="s">
        <v>448</v>
      </c>
      <c r="AW102" s="276" t="s">
        <v>514</v>
      </c>
      <c r="AX102" s="276" t="s">
        <v>132</v>
      </c>
      <c r="AY102" s="278" t="s">
        <v>506</v>
      </c>
    </row>
    <row r="103" spans="1:65" s="181" customFormat="1" ht="24.15" customHeight="1" x14ac:dyDescent="0.25">
      <c r="A103" s="178"/>
      <c r="B103" s="250"/>
      <c r="C103" s="251" t="s">
        <v>518</v>
      </c>
      <c r="D103" s="251" t="s">
        <v>508</v>
      </c>
      <c r="E103" s="252" t="s">
        <v>983</v>
      </c>
      <c r="F103" s="253" t="s">
        <v>984</v>
      </c>
      <c r="G103" s="254" t="s">
        <v>99</v>
      </c>
      <c r="H103" s="255">
        <v>20</v>
      </c>
      <c r="I103" s="256"/>
      <c r="J103" s="256">
        <f>ROUND(I103*H103,2)</f>
        <v>0</v>
      </c>
      <c r="K103" s="253" t="s">
        <v>510</v>
      </c>
      <c r="L103" s="179"/>
      <c r="M103" s="257" t="s">
        <v>453</v>
      </c>
      <c r="N103" s="258" t="s">
        <v>471</v>
      </c>
      <c r="O103" s="259">
        <v>1.244</v>
      </c>
      <c r="P103" s="259">
        <f>O103*H103</f>
        <v>24.88</v>
      </c>
      <c r="Q103" s="259">
        <v>0</v>
      </c>
      <c r="R103" s="259">
        <f>Q103*H103</f>
        <v>0</v>
      </c>
      <c r="S103" s="259">
        <v>0</v>
      </c>
      <c r="T103" s="260">
        <f>S103*H103</f>
        <v>0</v>
      </c>
      <c r="U103" s="178"/>
      <c r="V103" s="178"/>
      <c r="W103" s="178"/>
      <c r="X103" s="178"/>
      <c r="Y103" s="178"/>
      <c r="Z103" s="178"/>
      <c r="AA103" s="178"/>
      <c r="AB103" s="178"/>
      <c r="AC103" s="178"/>
      <c r="AD103" s="178"/>
      <c r="AE103" s="178"/>
      <c r="AR103" s="261" t="s">
        <v>552</v>
      </c>
      <c r="AT103" s="261" t="s">
        <v>508</v>
      </c>
      <c r="AU103" s="261" t="s">
        <v>448</v>
      </c>
      <c r="AY103" s="171" t="s">
        <v>506</v>
      </c>
      <c r="BE103" s="262">
        <f>IF(N103="základní",J103,0)</f>
        <v>0</v>
      </c>
      <c r="BF103" s="262">
        <f>IF(N103="snížená",J103,0)</f>
        <v>0</v>
      </c>
      <c r="BG103" s="262">
        <f>IF(N103="zákl. přenesená",J103,0)</f>
        <v>0</v>
      </c>
      <c r="BH103" s="262">
        <f>IF(N103="sníž. přenesená",J103,0)</f>
        <v>0</v>
      </c>
      <c r="BI103" s="262">
        <f>IF(N103="nulová",J103,0)</f>
        <v>0</v>
      </c>
      <c r="BJ103" s="171" t="s">
        <v>132</v>
      </c>
      <c r="BK103" s="262">
        <f>ROUND(I103*H103,2)</f>
        <v>0</v>
      </c>
      <c r="BL103" s="171" t="s">
        <v>552</v>
      </c>
      <c r="BM103" s="261" t="s">
        <v>985</v>
      </c>
    </row>
    <row r="104" spans="1:65" s="181" customFormat="1" ht="14.4" customHeight="1" x14ac:dyDescent="0.25">
      <c r="A104" s="178"/>
      <c r="B104" s="250"/>
      <c r="C104" s="251" t="s">
        <v>519</v>
      </c>
      <c r="D104" s="251" t="s">
        <v>508</v>
      </c>
      <c r="E104" s="252" t="s">
        <v>986</v>
      </c>
      <c r="F104" s="253" t="s">
        <v>987</v>
      </c>
      <c r="G104" s="254" t="s">
        <v>99</v>
      </c>
      <c r="H104" s="255">
        <v>10</v>
      </c>
      <c r="I104" s="256"/>
      <c r="J104" s="256">
        <f>ROUND(I104*H104,2)</f>
        <v>0</v>
      </c>
      <c r="K104" s="253" t="s">
        <v>510</v>
      </c>
      <c r="L104" s="179"/>
      <c r="M104" s="257" t="s">
        <v>453</v>
      </c>
      <c r="N104" s="258" t="s">
        <v>471</v>
      </c>
      <c r="O104" s="259">
        <v>3.3000000000000002E-2</v>
      </c>
      <c r="P104" s="259">
        <f>O104*H104</f>
        <v>0.33</v>
      </c>
      <c r="Q104" s="259">
        <v>0</v>
      </c>
      <c r="R104" s="259">
        <f>Q104*H104</f>
        <v>0</v>
      </c>
      <c r="S104" s="259">
        <v>0</v>
      </c>
      <c r="T104" s="260">
        <f>S104*H104</f>
        <v>0</v>
      </c>
      <c r="U104" s="178"/>
      <c r="V104" s="178"/>
      <c r="W104" s="178"/>
      <c r="X104" s="178"/>
      <c r="Y104" s="178"/>
      <c r="Z104" s="178"/>
      <c r="AA104" s="178"/>
      <c r="AB104" s="178"/>
      <c r="AC104" s="178"/>
      <c r="AD104" s="178"/>
      <c r="AE104" s="178"/>
      <c r="AR104" s="261" t="s">
        <v>552</v>
      </c>
      <c r="AT104" s="261" t="s">
        <v>508</v>
      </c>
      <c r="AU104" s="261" t="s">
        <v>448</v>
      </c>
      <c r="AY104" s="171" t="s">
        <v>506</v>
      </c>
      <c r="BE104" s="262">
        <f>IF(N104="základní",J104,0)</f>
        <v>0</v>
      </c>
      <c r="BF104" s="262">
        <f>IF(N104="snížená",J104,0)</f>
        <v>0</v>
      </c>
      <c r="BG104" s="262">
        <f>IF(N104="zákl. přenesená",J104,0)</f>
        <v>0</v>
      </c>
      <c r="BH104" s="262">
        <f>IF(N104="sníž. přenesená",J104,0)</f>
        <v>0</v>
      </c>
      <c r="BI104" s="262">
        <f>IF(N104="nulová",J104,0)</f>
        <v>0</v>
      </c>
      <c r="BJ104" s="171" t="s">
        <v>132</v>
      </c>
      <c r="BK104" s="262">
        <f>ROUND(I104*H104,2)</f>
        <v>0</v>
      </c>
      <c r="BL104" s="171" t="s">
        <v>552</v>
      </c>
      <c r="BM104" s="261" t="s">
        <v>988</v>
      </c>
    </row>
    <row r="105" spans="1:65" s="181" customFormat="1" ht="14.4" customHeight="1" x14ac:dyDescent="0.25">
      <c r="A105" s="178"/>
      <c r="B105" s="250"/>
      <c r="C105" s="292" t="s">
        <v>520</v>
      </c>
      <c r="D105" s="292" t="s">
        <v>553</v>
      </c>
      <c r="E105" s="293" t="s">
        <v>989</v>
      </c>
      <c r="F105" s="294" t="s">
        <v>990</v>
      </c>
      <c r="G105" s="295" t="s">
        <v>99</v>
      </c>
      <c r="H105" s="296">
        <v>10</v>
      </c>
      <c r="I105" s="297"/>
      <c r="J105" s="297">
        <f>ROUND(I105*H105,2)</f>
        <v>0</v>
      </c>
      <c r="K105" s="294" t="s">
        <v>972</v>
      </c>
      <c r="L105" s="298"/>
      <c r="M105" s="299" t="s">
        <v>453</v>
      </c>
      <c r="N105" s="300" t="s">
        <v>471</v>
      </c>
      <c r="O105" s="259">
        <v>0</v>
      </c>
      <c r="P105" s="259">
        <f>O105*H105</f>
        <v>0</v>
      </c>
      <c r="Q105" s="259">
        <v>0</v>
      </c>
      <c r="R105" s="259">
        <f>Q105*H105</f>
        <v>0</v>
      </c>
      <c r="S105" s="259">
        <v>0</v>
      </c>
      <c r="T105" s="260">
        <f>S105*H105</f>
        <v>0</v>
      </c>
      <c r="U105" s="178"/>
      <c r="V105" s="178"/>
      <c r="W105" s="178"/>
      <c r="X105" s="178"/>
      <c r="Y105" s="178"/>
      <c r="Z105" s="178"/>
      <c r="AA105" s="178"/>
      <c r="AB105" s="178"/>
      <c r="AC105" s="178"/>
      <c r="AD105" s="178"/>
      <c r="AE105" s="178"/>
      <c r="AR105" s="261" t="s">
        <v>626</v>
      </c>
      <c r="AT105" s="261" t="s">
        <v>553</v>
      </c>
      <c r="AU105" s="261" t="s">
        <v>448</v>
      </c>
      <c r="AY105" s="171" t="s">
        <v>506</v>
      </c>
      <c r="BE105" s="262">
        <f>IF(N105="základní",J105,0)</f>
        <v>0</v>
      </c>
      <c r="BF105" s="262">
        <f>IF(N105="snížená",J105,0)</f>
        <v>0</v>
      </c>
      <c r="BG105" s="262">
        <f>IF(N105="zákl. přenesená",J105,0)</f>
        <v>0</v>
      </c>
      <c r="BH105" s="262">
        <f>IF(N105="sníž. přenesená",J105,0)</f>
        <v>0</v>
      </c>
      <c r="BI105" s="262">
        <f>IF(N105="nulová",J105,0)</f>
        <v>0</v>
      </c>
      <c r="BJ105" s="171" t="s">
        <v>132</v>
      </c>
      <c r="BK105" s="262">
        <f>ROUND(I105*H105,2)</f>
        <v>0</v>
      </c>
      <c r="BL105" s="171" t="s">
        <v>552</v>
      </c>
      <c r="BM105" s="261" t="s">
        <v>991</v>
      </c>
    </row>
    <row r="106" spans="1:65" s="181" customFormat="1" ht="19.2" x14ac:dyDescent="0.25">
      <c r="A106" s="178"/>
      <c r="B106" s="179"/>
      <c r="C106" s="178"/>
      <c r="D106" s="263" t="s">
        <v>968</v>
      </c>
      <c r="E106" s="178"/>
      <c r="F106" s="264" t="s">
        <v>992</v>
      </c>
      <c r="G106" s="178"/>
      <c r="H106" s="178"/>
      <c r="I106" s="178"/>
      <c r="J106" s="178"/>
      <c r="K106" s="178"/>
      <c r="L106" s="179"/>
      <c r="M106" s="265"/>
      <c r="N106" s="266"/>
      <c r="O106" s="267"/>
      <c r="P106" s="267"/>
      <c r="Q106" s="267"/>
      <c r="R106" s="267"/>
      <c r="S106" s="267"/>
      <c r="T106" s="268"/>
      <c r="U106" s="178"/>
      <c r="V106" s="178"/>
      <c r="W106" s="178"/>
      <c r="X106" s="178"/>
      <c r="Y106" s="178"/>
      <c r="Z106" s="178"/>
      <c r="AA106" s="178"/>
      <c r="AB106" s="178"/>
      <c r="AC106" s="178"/>
      <c r="AD106" s="178"/>
      <c r="AE106" s="178"/>
      <c r="AT106" s="171" t="s">
        <v>968</v>
      </c>
      <c r="AU106" s="171" t="s">
        <v>448</v>
      </c>
    </row>
    <row r="107" spans="1:65" s="181" customFormat="1" ht="14.4" customHeight="1" x14ac:dyDescent="0.25">
      <c r="A107" s="178"/>
      <c r="B107" s="250"/>
      <c r="C107" s="251" t="s">
        <v>524</v>
      </c>
      <c r="D107" s="251" t="s">
        <v>508</v>
      </c>
      <c r="E107" s="252" t="s">
        <v>993</v>
      </c>
      <c r="F107" s="253" t="s">
        <v>994</v>
      </c>
      <c r="G107" s="254" t="s">
        <v>99</v>
      </c>
      <c r="H107" s="255">
        <v>10</v>
      </c>
      <c r="I107" s="256"/>
      <c r="J107" s="256">
        <f>ROUND(I107*H107,2)</f>
        <v>0</v>
      </c>
      <c r="K107" s="253" t="s">
        <v>510</v>
      </c>
      <c r="L107" s="179"/>
      <c r="M107" s="257" t="s">
        <v>453</v>
      </c>
      <c r="N107" s="258" t="s">
        <v>471</v>
      </c>
      <c r="O107" s="259">
        <v>0.91800000000000004</v>
      </c>
      <c r="P107" s="259">
        <f>O107*H107</f>
        <v>9.18</v>
      </c>
      <c r="Q107" s="259">
        <v>0</v>
      </c>
      <c r="R107" s="259">
        <f>Q107*H107</f>
        <v>0</v>
      </c>
      <c r="S107" s="259">
        <v>0</v>
      </c>
      <c r="T107" s="260">
        <f>S107*H107</f>
        <v>0</v>
      </c>
      <c r="U107" s="178"/>
      <c r="V107" s="178"/>
      <c r="W107" s="178"/>
      <c r="X107" s="178"/>
      <c r="Y107" s="178"/>
      <c r="Z107" s="178"/>
      <c r="AA107" s="178"/>
      <c r="AB107" s="178"/>
      <c r="AC107" s="178"/>
      <c r="AD107" s="178"/>
      <c r="AE107" s="178"/>
      <c r="AR107" s="261" t="s">
        <v>552</v>
      </c>
      <c r="AT107" s="261" t="s">
        <v>508</v>
      </c>
      <c r="AU107" s="261" t="s">
        <v>448</v>
      </c>
      <c r="AY107" s="171" t="s">
        <v>506</v>
      </c>
      <c r="BE107" s="262">
        <f>IF(N107="základní",J107,0)</f>
        <v>0</v>
      </c>
      <c r="BF107" s="262">
        <f>IF(N107="snížená",J107,0)</f>
        <v>0</v>
      </c>
      <c r="BG107" s="262">
        <f>IF(N107="zákl. přenesená",J107,0)</f>
        <v>0</v>
      </c>
      <c r="BH107" s="262">
        <f>IF(N107="sníž. přenesená",J107,0)</f>
        <v>0</v>
      </c>
      <c r="BI107" s="262">
        <f>IF(N107="nulová",J107,0)</f>
        <v>0</v>
      </c>
      <c r="BJ107" s="171" t="s">
        <v>132</v>
      </c>
      <c r="BK107" s="262">
        <f>ROUND(I107*H107,2)</f>
        <v>0</v>
      </c>
      <c r="BL107" s="171" t="s">
        <v>552</v>
      </c>
      <c r="BM107" s="261" t="s">
        <v>995</v>
      </c>
    </row>
    <row r="108" spans="1:65" s="181" customFormat="1" ht="37.950000000000003" customHeight="1" x14ac:dyDescent="0.25">
      <c r="A108" s="178"/>
      <c r="B108" s="250"/>
      <c r="C108" s="292" t="s">
        <v>528</v>
      </c>
      <c r="D108" s="292" t="s">
        <v>553</v>
      </c>
      <c r="E108" s="293" t="s">
        <v>996</v>
      </c>
      <c r="F108" s="294" t="s">
        <v>1345</v>
      </c>
      <c r="G108" s="295" t="s">
        <v>72</v>
      </c>
      <c r="H108" s="296">
        <v>10</v>
      </c>
      <c r="I108" s="297"/>
      <c r="J108" s="297">
        <f>ROUND(I108*H108,2)</f>
        <v>0</v>
      </c>
      <c r="K108" s="294" t="s">
        <v>453</v>
      </c>
      <c r="L108" s="298"/>
      <c r="M108" s="299" t="s">
        <v>453</v>
      </c>
      <c r="N108" s="300" t="s">
        <v>471</v>
      </c>
      <c r="O108" s="259">
        <v>0</v>
      </c>
      <c r="P108" s="259">
        <f>O108*H108</f>
        <v>0</v>
      </c>
      <c r="Q108" s="259">
        <v>0</v>
      </c>
      <c r="R108" s="259">
        <f>Q108*H108</f>
        <v>0</v>
      </c>
      <c r="S108" s="259">
        <v>0</v>
      </c>
      <c r="T108" s="260">
        <f>S108*H108</f>
        <v>0</v>
      </c>
      <c r="U108" s="178"/>
      <c r="V108" s="178"/>
      <c r="W108" s="178"/>
      <c r="X108" s="178"/>
      <c r="Y108" s="178"/>
      <c r="Z108" s="178"/>
      <c r="AA108" s="178"/>
      <c r="AB108" s="178"/>
      <c r="AC108" s="178"/>
      <c r="AD108" s="178"/>
      <c r="AE108" s="178"/>
      <c r="AR108" s="261" t="s">
        <v>626</v>
      </c>
      <c r="AT108" s="261" t="s">
        <v>553</v>
      </c>
      <c r="AU108" s="261" t="s">
        <v>448</v>
      </c>
      <c r="AY108" s="171" t="s">
        <v>506</v>
      </c>
      <c r="BE108" s="262">
        <f>IF(N108="základní",J108,0)</f>
        <v>0</v>
      </c>
      <c r="BF108" s="262">
        <f>IF(N108="snížená",J108,0)</f>
        <v>0</v>
      </c>
      <c r="BG108" s="262">
        <f>IF(N108="zákl. přenesená",J108,0)</f>
        <v>0</v>
      </c>
      <c r="BH108" s="262">
        <f>IF(N108="sníž. přenesená",J108,0)</f>
        <v>0</v>
      </c>
      <c r="BI108" s="262">
        <f>IF(N108="nulová",J108,0)</f>
        <v>0</v>
      </c>
      <c r="BJ108" s="171" t="s">
        <v>132</v>
      </c>
      <c r="BK108" s="262">
        <f>ROUND(I108*H108,2)</f>
        <v>0</v>
      </c>
      <c r="BL108" s="171" t="s">
        <v>552</v>
      </c>
      <c r="BM108" s="261" t="s">
        <v>997</v>
      </c>
    </row>
    <row r="109" spans="1:65" s="181" customFormat="1" ht="28.8" x14ac:dyDescent="0.25">
      <c r="A109" s="178"/>
      <c r="B109" s="179"/>
      <c r="C109" s="178"/>
      <c r="D109" s="263" t="s">
        <v>968</v>
      </c>
      <c r="E109" s="178"/>
      <c r="F109" s="264" t="s">
        <v>998</v>
      </c>
      <c r="G109" s="178"/>
      <c r="H109" s="178"/>
      <c r="I109" s="178"/>
      <c r="J109" s="178"/>
      <c r="K109" s="178"/>
      <c r="L109" s="179"/>
      <c r="M109" s="265"/>
      <c r="N109" s="266"/>
      <c r="O109" s="267"/>
      <c r="P109" s="267"/>
      <c r="Q109" s="267"/>
      <c r="R109" s="267"/>
      <c r="S109" s="267"/>
      <c r="T109" s="268"/>
      <c r="U109" s="178"/>
      <c r="V109" s="178"/>
      <c r="W109" s="178"/>
      <c r="X109" s="178"/>
      <c r="Y109" s="178"/>
      <c r="Z109" s="178"/>
      <c r="AA109" s="178"/>
      <c r="AB109" s="178"/>
      <c r="AC109" s="178"/>
      <c r="AD109" s="178"/>
      <c r="AE109" s="178"/>
      <c r="AT109" s="171" t="s">
        <v>968</v>
      </c>
      <c r="AU109" s="171" t="s">
        <v>448</v>
      </c>
    </row>
    <row r="110" spans="1:65" s="181" customFormat="1" ht="14.4" customHeight="1" x14ac:dyDescent="0.25">
      <c r="A110" s="178"/>
      <c r="B110" s="250"/>
      <c r="C110" s="251" t="s">
        <v>408</v>
      </c>
      <c r="D110" s="251" t="s">
        <v>508</v>
      </c>
      <c r="E110" s="252" t="s">
        <v>999</v>
      </c>
      <c r="F110" s="253" t="s">
        <v>1000</v>
      </c>
      <c r="G110" s="254" t="s">
        <v>99</v>
      </c>
      <c r="H110" s="255">
        <v>8</v>
      </c>
      <c r="I110" s="256"/>
      <c r="J110" s="256">
        <f>ROUND(I110*H110,2)</f>
        <v>0</v>
      </c>
      <c r="K110" s="253" t="s">
        <v>510</v>
      </c>
      <c r="L110" s="179"/>
      <c r="M110" s="257" t="s">
        <v>453</v>
      </c>
      <c r="N110" s="258" t="s">
        <v>471</v>
      </c>
      <c r="O110" s="259">
        <v>0.29399999999999998</v>
      </c>
      <c r="P110" s="259">
        <f>O110*H110</f>
        <v>2.3519999999999999</v>
      </c>
      <c r="Q110" s="259">
        <v>0</v>
      </c>
      <c r="R110" s="259">
        <f>Q110*H110</f>
        <v>0</v>
      </c>
      <c r="S110" s="259">
        <v>0</v>
      </c>
      <c r="T110" s="260">
        <f>S110*H110</f>
        <v>0</v>
      </c>
      <c r="U110" s="178"/>
      <c r="V110" s="178"/>
      <c r="W110" s="178"/>
      <c r="X110" s="178"/>
      <c r="Y110" s="178"/>
      <c r="Z110" s="178"/>
      <c r="AA110" s="178"/>
      <c r="AB110" s="178"/>
      <c r="AC110" s="178"/>
      <c r="AD110" s="178"/>
      <c r="AE110" s="178"/>
      <c r="AR110" s="261" t="s">
        <v>552</v>
      </c>
      <c r="AT110" s="261" t="s">
        <v>508</v>
      </c>
      <c r="AU110" s="261" t="s">
        <v>448</v>
      </c>
      <c r="AY110" s="171" t="s">
        <v>506</v>
      </c>
      <c r="BE110" s="262">
        <f>IF(N110="základní",J110,0)</f>
        <v>0</v>
      </c>
      <c r="BF110" s="262">
        <f>IF(N110="snížená",J110,0)</f>
        <v>0</v>
      </c>
      <c r="BG110" s="262">
        <f>IF(N110="zákl. přenesená",J110,0)</f>
        <v>0</v>
      </c>
      <c r="BH110" s="262">
        <f>IF(N110="sníž. přenesená",J110,0)</f>
        <v>0</v>
      </c>
      <c r="BI110" s="262">
        <f>IF(N110="nulová",J110,0)</f>
        <v>0</v>
      </c>
      <c r="BJ110" s="171" t="s">
        <v>132</v>
      </c>
      <c r="BK110" s="262">
        <f>ROUND(I110*H110,2)</f>
        <v>0</v>
      </c>
      <c r="BL110" s="171" t="s">
        <v>552</v>
      </c>
      <c r="BM110" s="261" t="s">
        <v>1001</v>
      </c>
    </row>
    <row r="111" spans="1:65" s="181" customFormat="1" ht="19.2" x14ac:dyDescent="0.25">
      <c r="A111" s="178"/>
      <c r="B111" s="179"/>
      <c r="C111" s="178"/>
      <c r="D111" s="263" t="s">
        <v>968</v>
      </c>
      <c r="E111" s="178"/>
      <c r="F111" s="264" t="s">
        <v>1002</v>
      </c>
      <c r="G111" s="178"/>
      <c r="H111" s="178"/>
      <c r="I111" s="178"/>
      <c r="J111" s="178"/>
      <c r="K111" s="178"/>
      <c r="L111" s="179"/>
      <c r="M111" s="265"/>
      <c r="N111" s="266"/>
      <c r="O111" s="267"/>
      <c r="P111" s="267"/>
      <c r="Q111" s="267"/>
      <c r="R111" s="267"/>
      <c r="S111" s="267"/>
      <c r="T111" s="268"/>
      <c r="U111" s="178"/>
      <c r="V111" s="178"/>
      <c r="W111" s="178"/>
      <c r="X111" s="178"/>
      <c r="Y111" s="178"/>
      <c r="Z111" s="178"/>
      <c r="AA111" s="178"/>
      <c r="AB111" s="178"/>
      <c r="AC111" s="178"/>
      <c r="AD111" s="178"/>
      <c r="AE111" s="178"/>
      <c r="AT111" s="171" t="s">
        <v>968</v>
      </c>
      <c r="AU111" s="171" t="s">
        <v>448</v>
      </c>
    </row>
    <row r="112" spans="1:65" s="181" customFormat="1" ht="24.15" customHeight="1" x14ac:dyDescent="0.25">
      <c r="A112" s="178"/>
      <c r="B112" s="250"/>
      <c r="C112" s="251" t="s">
        <v>537</v>
      </c>
      <c r="D112" s="251" t="s">
        <v>508</v>
      </c>
      <c r="E112" s="252" t="s">
        <v>1003</v>
      </c>
      <c r="F112" s="253" t="s">
        <v>1004</v>
      </c>
      <c r="G112" s="254" t="s">
        <v>99</v>
      </c>
      <c r="H112" s="255">
        <v>1</v>
      </c>
      <c r="I112" s="256"/>
      <c r="J112" s="256">
        <f>ROUND(I112*H112,2)</f>
        <v>0</v>
      </c>
      <c r="K112" s="253" t="s">
        <v>510</v>
      </c>
      <c r="L112" s="179"/>
      <c r="M112" s="257" t="s">
        <v>453</v>
      </c>
      <c r="N112" s="258" t="s">
        <v>471</v>
      </c>
      <c r="O112" s="259">
        <v>23.504999999999999</v>
      </c>
      <c r="P112" s="259">
        <f>O112*H112</f>
        <v>23.504999999999999</v>
      </c>
      <c r="Q112" s="259">
        <v>0</v>
      </c>
      <c r="R112" s="259">
        <f>Q112*H112</f>
        <v>0</v>
      </c>
      <c r="S112" s="259">
        <v>0</v>
      </c>
      <c r="T112" s="260">
        <f>S112*H112</f>
        <v>0</v>
      </c>
      <c r="U112" s="178"/>
      <c r="V112" s="178"/>
      <c r="W112" s="178"/>
      <c r="X112" s="178"/>
      <c r="Y112" s="178"/>
      <c r="Z112" s="178"/>
      <c r="AA112" s="178"/>
      <c r="AB112" s="178"/>
      <c r="AC112" s="178"/>
      <c r="AD112" s="178"/>
      <c r="AE112" s="178"/>
      <c r="AR112" s="261" t="s">
        <v>552</v>
      </c>
      <c r="AT112" s="261" t="s">
        <v>508</v>
      </c>
      <c r="AU112" s="261" t="s">
        <v>448</v>
      </c>
      <c r="AY112" s="171" t="s">
        <v>506</v>
      </c>
      <c r="BE112" s="262">
        <f>IF(N112="základní",J112,0)</f>
        <v>0</v>
      </c>
      <c r="BF112" s="262">
        <f>IF(N112="snížená",J112,0)</f>
        <v>0</v>
      </c>
      <c r="BG112" s="262">
        <f>IF(N112="zákl. přenesená",J112,0)</f>
        <v>0</v>
      </c>
      <c r="BH112" s="262">
        <f>IF(N112="sníž. přenesená",J112,0)</f>
        <v>0</v>
      </c>
      <c r="BI112" s="262">
        <f>IF(N112="nulová",J112,0)</f>
        <v>0</v>
      </c>
      <c r="BJ112" s="171" t="s">
        <v>132</v>
      </c>
      <c r="BK112" s="262">
        <f>ROUND(I112*H112,2)</f>
        <v>0</v>
      </c>
      <c r="BL112" s="171" t="s">
        <v>552</v>
      </c>
      <c r="BM112" s="261" t="s">
        <v>1005</v>
      </c>
    </row>
    <row r="113" spans="1:65" s="181" customFormat="1" ht="28.8" x14ac:dyDescent="0.25">
      <c r="A113" s="178"/>
      <c r="B113" s="179"/>
      <c r="C113" s="178"/>
      <c r="D113" s="263" t="s">
        <v>512</v>
      </c>
      <c r="E113" s="178"/>
      <c r="F113" s="264" t="s">
        <v>1006</v>
      </c>
      <c r="G113" s="178"/>
      <c r="H113" s="178"/>
      <c r="I113" s="178"/>
      <c r="J113" s="178"/>
      <c r="K113" s="178"/>
      <c r="L113" s="179"/>
      <c r="M113" s="265"/>
      <c r="N113" s="266"/>
      <c r="O113" s="267"/>
      <c r="P113" s="267"/>
      <c r="Q113" s="267"/>
      <c r="R113" s="267"/>
      <c r="S113" s="267"/>
      <c r="T113" s="268"/>
      <c r="U113" s="178"/>
      <c r="V113" s="178"/>
      <c r="W113" s="178"/>
      <c r="X113" s="178"/>
      <c r="Y113" s="178"/>
      <c r="Z113" s="178"/>
      <c r="AA113" s="178"/>
      <c r="AB113" s="178"/>
      <c r="AC113" s="178"/>
      <c r="AD113" s="178"/>
      <c r="AE113" s="178"/>
      <c r="AT113" s="171" t="s">
        <v>512</v>
      </c>
      <c r="AU113" s="171" t="s">
        <v>448</v>
      </c>
    </row>
    <row r="114" spans="1:65" s="237" customFormat="1" ht="25.95" customHeight="1" x14ac:dyDescent="0.25">
      <c r="B114" s="238"/>
      <c r="D114" s="239" t="s">
        <v>49</v>
      </c>
      <c r="E114" s="240" t="s">
        <v>553</v>
      </c>
      <c r="F114" s="240" t="s">
        <v>946</v>
      </c>
      <c r="J114" s="241">
        <f>SUM(J116:J135)</f>
        <v>0</v>
      </c>
      <c r="L114" s="238"/>
      <c r="M114" s="242"/>
      <c r="N114" s="243"/>
      <c r="O114" s="243"/>
      <c r="P114" s="244">
        <f>P115+P132</f>
        <v>88.626000000000005</v>
      </c>
      <c r="Q114" s="243"/>
      <c r="R114" s="244">
        <f>R115+R132</f>
        <v>0.16259999999999999</v>
      </c>
      <c r="S114" s="243"/>
      <c r="T114" s="245">
        <f>T115+T132</f>
        <v>0</v>
      </c>
      <c r="AR114" s="239" t="s">
        <v>133</v>
      </c>
      <c r="AT114" s="246" t="s">
        <v>49</v>
      </c>
      <c r="AU114" s="246" t="s">
        <v>505</v>
      </c>
      <c r="AY114" s="239" t="s">
        <v>506</v>
      </c>
      <c r="BK114" s="247">
        <f>BK115+BK132</f>
        <v>0</v>
      </c>
    </row>
    <row r="115" spans="1:65" s="237" customFormat="1" ht="22.95" customHeight="1" x14ac:dyDescent="0.25">
      <c r="B115" s="238"/>
      <c r="D115" s="239" t="s">
        <v>49</v>
      </c>
      <c r="E115" s="248" t="s">
        <v>947</v>
      </c>
      <c r="F115" s="248" t="s">
        <v>948</v>
      </c>
      <c r="J115" s="249"/>
      <c r="L115" s="238"/>
      <c r="M115" s="242"/>
      <c r="N115" s="243"/>
      <c r="O115" s="243"/>
      <c r="P115" s="244">
        <f>SUM(P116:P131)</f>
        <v>82.676000000000002</v>
      </c>
      <c r="Q115" s="243"/>
      <c r="R115" s="244">
        <f>SUM(R116:R131)</f>
        <v>0.15709999999999999</v>
      </c>
      <c r="S115" s="243"/>
      <c r="T115" s="245">
        <f>SUM(T116:T131)</f>
        <v>0</v>
      </c>
      <c r="AR115" s="239" t="s">
        <v>133</v>
      </c>
      <c r="AT115" s="246" t="s">
        <v>49</v>
      </c>
      <c r="AU115" s="246" t="s">
        <v>132</v>
      </c>
      <c r="AY115" s="239" t="s">
        <v>506</v>
      </c>
      <c r="BK115" s="247">
        <f>SUM(BK116:BK131)</f>
        <v>0</v>
      </c>
    </row>
    <row r="116" spans="1:65" s="181" customFormat="1" ht="24.15" customHeight="1" x14ac:dyDescent="0.25">
      <c r="A116" s="178"/>
      <c r="B116" s="250"/>
      <c r="C116" s="251" t="s">
        <v>542</v>
      </c>
      <c r="D116" s="251" t="s">
        <v>508</v>
      </c>
      <c r="E116" s="252" t="s">
        <v>1007</v>
      </c>
      <c r="F116" s="253" t="s">
        <v>1008</v>
      </c>
      <c r="G116" s="254" t="s">
        <v>99</v>
      </c>
      <c r="H116" s="255">
        <v>20</v>
      </c>
      <c r="I116" s="256"/>
      <c r="J116" s="256">
        <f t="shared" ref="J116:J122" si="0">ROUND(I116*H116,2)</f>
        <v>0</v>
      </c>
      <c r="K116" s="253" t="s">
        <v>510</v>
      </c>
      <c r="L116" s="179"/>
      <c r="M116" s="257" t="s">
        <v>453</v>
      </c>
      <c r="N116" s="258" t="s">
        <v>471</v>
      </c>
      <c r="O116" s="259">
        <v>0.23200000000000001</v>
      </c>
      <c r="P116" s="259">
        <f t="shared" ref="P116:P122" si="1">O116*H116</f>
        <v>4.6400000000000006</v>
      </c>
      <c r="Q116" s="259">
        <v>0</v>
      </c>
      <c r="R116" s="259">
        <f t="shared" ref="R116:R122" si="2">Q116*H116</f>
        <v>0</v>
      </c>
      <c r="S116" s="259">
        <v>0</v>
      </c>
      <c r="T116" s="260">
        <f t="shared" ref="T116:T122" si="3">S116*H116</f>
        <v>0</v>
      </c>
      <c r="U116" s="178"/>
      <c r="V116" s="178"/>
      <c r="W116" s="178"/>
      <c r="X116" s="178"/>
      <c r="Y116" s="178"/>
      <c r="Z116" s="178"/>
      <c r="AA116" s="178"/>
      <c r="AB116" s="178"/>
      <c r="AC116" s="178"/>
      <c r="AD116" s="178"/>
      <c r="AE116" s="178"/>
      <c r="AR116" s="261" t="s">
        <v>891</v>
      </c>
      <c r="AT116" s="261" t="s">
        <v>508</v>
      </c>
      <c r="AU116" s="261" t="s">
        <v>448</v>
      </c>
      <c r="AY116" s="171" t="s">
        <v>506</v>
      </c>
      <c r="BE116" s="262">
        <f t="shared" ref="BE116:BE122" si="4">IF(N116="základní",J116,0)</f>
        <v>0</v>
      </c>
      <c r="BF116" s="262">
        <f t="shared" ref="BF116:BF122" si="5">IF(N116="snížená",J116,0)</f>
        <v>0</v>
      </c>
      <c r="BG116" s="262">
        <f t="shared" ref="BG116:BG122" si="6">IF(N116="zákl. přenesená",J116,0)</f>
        <v>0</v>
      </c>
      <c r="BH116" s="262">
        <f t="shared" ref="BH116:BH122" si="7">IF(N116="sníž. přenesená",J116,0)</f>
        <v>0</v>
      </c>
      <c r="BI116" s="262">
        <f t="shared" ref="BI116:BI122" si="8">IF(N116="nulová",J116,0)</f>
        <v>0</v>
      </c>
      <c r="BJ116" s="171" t="s">
        <v>132</v>
      </c>
      <c r="BK116" s="262">
        <f t="shared" ref="BK116:BK122" si="9">ROUND(I116*H116,2)</f>
        <v>0</v>
      </c>
      <c r="BL116" s="171" t="s">
        <v>891</v>
      </c>
      <c r="BM116" s="261" t="s">
        <v>1009</v>
      </c>
    </row>
    <row r="117" spans="1:65" s="181" customFormat="1" ht="14.4" customHeight="1" x14ac:dyDescent="0.25">
      <c r="A117" s="178"/>
      <c r="B117" s="250"/>
      <c r="C117" s="292" t="s">
        <v>543</v>
      </c>
      <c r="D117" s="292" t="s">
        <v>553</v>
      </c>
      <c r="E117" s="293" t="s">
        <v>1010</v>
      </c>
      <c r="F117" s="294" t="s">
        <v>1011</v>
      </c>
      <c r="G117" s="295" t="s">
        <v>99</v>
      </c>
      <c r="H117" s="296">
        <v>20</v>
      </c>
      <c r="I117" s="297"/>
      <c r="J117" s="297">
        <f t="shared" si="0"/>
        <v>0</v>
      </c>
      <c r="K117" s="294" t="s">
        <v>972</v>
      </c>
      <c r="L117" s="298"/>
      <c r="M117" s="299" t="s">
        <v>453</v>
      </c>
      <c r="N117" s="300" t="s">
        <v>471</v>
      </c>
      <c r="O117" s="259">
        <v>0</v>
      </c>
      <c r="P117" s="259">
        <f t="shared" si="1"/>
        <v>0</v>
      </c>
      <c r="Q117" s="259">
        <v>0</v>
      </c>
      <c r="R117" s="259">
        <f t="shared" si="2"/>
        <v>0</v>
      </c>
      <c r="S117" s="259">
        <v>0</v>
      </c>
      <c r="T117" s="260">
        <f t="shared" si="3"/>
        <v>0</v>
      </c>
      <c r="U117" s="178"/>
      <c r="V117" s="178"/>
      <c r="W117" s="178"/>
      <c r="X117" s="178"/>
      <c r="Y117" s="178"/>
      <c r="Z117" s="178"/>
      <c r="AA117" s="178"/>
      <c r="AB117" s="178"/>
      <c r="AC117" s="178"/>
      <c r="AD117" s="178"/>
      <c r="AE117" s="178"/>
      <c r="AR117" s="261" t="s">
        <v>1012</v>
      </c>
      <c r="AT117" s="261" t="s">
        <v>553</v>
      </c>
      <c r="AU117" s="261" t="s">
        <v>448</v>
      </c>
      <c r="AY117" s="171" t="s">
        <v>506</v>
      </c>
      <c r="BE117" s="262">
        <f t="shared" si="4"/>
        <v>0</v>
      </c>
      <c r="BF117" s="262">
        <f t="shared" si="5"/>
        <v>0</v>
      </c>
      <c r="BG117" s="262">
        <f t="shared" si="6"/>
        <v>0</v>
      </c>
      <c r="BH117" s="262">
        <f t="shared" si="7"/>
        <v>0</v>
      </c>
      <c r="BI117" s="262">
        <f t="shared" si="8"/>
        <v>0</v>
      </c>
      <c r="BJ117" s="171" t="s">
        <v>132</v>
      </c>
      <c r="BK117" s="262">
        <f t="shared" si="9"/>
        <v>0</v>
      </c>
      <c r="BL117" s="171" t="s">
        <v>891</v>
      </c>
      <c r="BM117" s="261" t="s">
        <v>1013</v>
      </c>
    </row>
    <row r="118" spans="1:65" s="181" customFormat="1" ht="24.15" customHeight="1" x14ac:dyDescent="0.25">
      <c r="A118" s="178"/>
      <c r="B118" s="250"/>
      <c r="C118" s="251" t="s">
        <v>547</v>
      </c>
      <c r="D118" s="251" t="s">
        <v>508</v>
      </c>
      <c r="E118" s="252" t="s">
        <v>1014</v>
      </c>
      <c r="F118" s="253" t="s">
        <v>1015</v>
      </c>
      <c r="G118" s="254" t="s">
        <v>99</v>
      </c>
      <c r="H118" s="255">
        <v>10</v>
      </c>
      <c r="I118" s="256"/>
      <c r="J118" s="256">
        <f t="shared" si="0"/>
        <v>0</v>
      </c>
      <c r="K118" s="253" t="s">
        <v>510</v>
      </c>
      <c r="L118" s="179"/>
      <c r="M118" s="257" t="s">
        <v>453</v>
      </c>
      <c r="N118" s="258" t="s">
        <v>471</v>
      </c>
      <c r="O118" s="259">
        <v>0.123</v>
      </c>
      <c r="P118" s="259">
        <f t="shared" si="1"/>
        <v>1.23</v>
      </c>
      <c r="Q118" s="259">
        <v>0</v>
      </c>
      <c r="R118" s="259">
        <f t="shared" si="2"/>
        <v>0</v>
      </c>
      <c r="S118" s="259">
        <v>0</v>
      </c>
      <c r="T118" s="260">
        <f t="shared" si="3"/>
        <v>0</v>
      </c>
      <c r="U118" s="178"/>
      <c r="V118" s="178"/>
      <c r="W118" s="178"/>
      <c r="X118" s="178"/>
      <c r="Y118" s="178"/>
      <c r="Z118" s="178"/>
      <c r="AA118" s="178"/>
      <c r="AB118" s="178"/>
      <c r="AC118" s="178"/>
      <c r="AD118" s="178"/>
      <c r="AE118" s="178"/>
      <c r="AR118" s="261" t="s">
        <v>891</v>
      </c>
      <c r="AT118" s="261" t="s">
        <v>508</v>
      </c>
      <c r="AU118" s="261" t="s">
        <v>448</v>
      </c>
      <c r="AY118" s="171" t="s">
        <v>506</v>
      </c>
      <c r="BE118" s="262">
        <f t="shared" si="4"/>
        <v>0</v>
      </c>
      <c r="BF118" s="262">
        <f t="shared" si="5"/>
        <v>0</v>
      </c>
      <c r="BG118" s="262">
        <f t="shared" si="6"/>
        <v>0</v>
      </c>
      <c r="BH118" s="262">
        <f t="shared" si="7"/>
        <v>0</v>
      </c>
      <c r="BI118" s="262">
        <f t="shared" si="8"/>
        <v>0</v>
      </c>
      <c r="BJ118" s="171" t="s">
        <v>132</v>
      </c>
      <c r="BK118" s="262">
        <f t="shared" si="9"/>
        <v>0</v>
      </c>
      <c r="BL118" s="171" t="s">
        <v>891</v>
      </c>
      <c r="BM118" s="261" t="s">
        <v>1016</v>
      </c>
    </row>
    <row r="119" spans="1:65" s="181" customFormat="1" ht="14.4" customHeight="1" x14ac:dyDescent="0.25">
      <c r="A119" s="178"/>
      <c r="B119" s="250"/>
      <c r="C119" s="292" t="s">
        <v>552</v>
      </c>
      <c r="D119" s="292" t="s">
        <v>553</v>
      </c>
      <c r="E119" s="293" t="s">
        <v>1017</v>
      </c>
      <c r="F119" s="294" t="s">
        <v>1018</v>
      </c>
      <c r="G119" s="295" t="s">
        <v>99</v>
      </c>
      <c r="H119" s="296">
        <v>10</v>
      </c>
      <c r="I119" s="297"/>
      <c r="J119" s="297">
        <f t="shared" si="0"/>
        <v>0</v>
      </c>
      <c r="K119" s="294" t="s">
        <v>972</v>
      </c>
      <c r="L119" s="298"/>
      <c r="M119" s="299" t="s">
        <v>453</v>
      </c>
      <c r="N119" s="300" t="s">
        <v>471</v>
      </c>
      <c r="O119" s="259">
        <v>0</v>
      </c>
      <c r="P119" s="259">
        <f t="shared" si="1"/>
        <v>0</v>
      </c>
      <c r="Q119" s="259">
        <v>0</v>
      </c>
      <c r="R119" s="259">
        <f t="shared" si="2"/>
        <v>0</v>
      </c>
      <c r="S119" s="259">
        <v>0</v>
      </c>
      <c r="T119" s="260">
        <f t="shared" si="3"/>
        <v>0</v>
      </c>
      <c r="U119" s="178"/>
      <c r="V119" s="178"/>
      <c r="W119" s="178"/>
      <c r="X119" s="178"/>
      <c r="Y119" s="178"/>
      <c r="Z119" s="178"/>
      <c r="AA119" s="178"/>
      <c r="AB119" s="178"/>
      <c r="AC119" s="178"/>
      <c r="AD119" s="178"/>
      <c r="AE119" s="178"/>
      <c r="AR119" s="261" t="s">
        <v>1012</v>
      </c>
      <c r="AT119" s="261" t="s">
        <v>553</v>
      </c>
      <c r="AU119" s="261" t="s">
        <v>448</v>
      </c>
      <c r="AY119" s="171" t="s">
        <v>506</v>
      </c>
      <c r="BE119" s="262">
        <f t="shared" si="4"/>
        <v>0</v>
      </c>
      <c r="BF119" s="262">
        <f t="shared" si="5"/>
        <v>0</v>
      </c>
      <c r="BG119" s="262">
        <f t="shared" si="6"/>
        <v>0</v>
      </c>
      <c r="BH119" s="262">
        <f t="shared" si="7"/>
        <v>0</v>
      </c>
      <c r="BI119" s="262">
        <f t="shared" si="8"/>
        <v>0</v>
      </c>
      <c r="BJ119" s="171" t="s">
        <v>132</v>
      </c>
      <c r="BK119" s="262">
        <f t="shared" si="9"/>
        <v>0</v>
      </c>
      <c r="BL119" s="171" t="s">
        <v>891</v>
      </c>
      <c r="BM119" s="261" t="s">
        <v>1019</v>
      </c>
    </row>
    <row r="120" spans="1:65" s="181" customFormat="1" ht="24.15" customHeight="1" x14ac:dyDescent="0.25">
      <c r="A120" s="178"/>
      <c r="B120" s="250"/>
      <c r="C120" s="251" t="s">
        <v>558</v>
      </c>
      <c r="D120" s="251" t="s">
        <v>508</v>
      </c>
      <c r="E120" s="252" t="s">
        <v>1020</v>
      </c>
      <c r="F120" s="253" t="s">
        <v>1021</v>
      </c>
      <c r="G120" s="254" t="s">
        <v>99</v>
      </c>
      <c r="H120" s="255">
        <v>20</v>
      </c>
      <c r="I120" s="256"/>
      <c r="J120" s="256">
        <f t="shared" si="0"/>
        <v>0</v>
      </c>
      <c r="K120" s="253" t="s">
        <v>510</v>
      </c>
      <c r="L120" s="179"/>
      <c r="M120" s="257" t="s">
        <v>453</v>
      </c>
      <c r="N120" s="258" t="s">
        <v>471</v>
      </c>
      <c r="O120" s="259">
        <v>1.244</v>
      </c>
      <c r="P120" s="259">
        <f t="shared" si="1"/>
        <v>24.88</v>
      </c>
      <c r="Q120" s="259">
        <v>0</v>
      </c>
      <c r="R120" s="259">
        <f t="shared" si="2"/>
        <v>0</v>
      </c>
      <c r="S120" s="259">
        <v>0</v>
      </c>
      <c r="T120" s="260">
        <f t="shared" si="3"/>
        <v>0</v>
      </c>
      <c r="U120" s="178"/>
      <c r="V120" s="178"/>
      <c r="W120" s="178"/>
      <c r="X120" s="178"/>
      <c r="Y120" s="178"/>
      <c r="Z120" s="178"/>
      <c r="AA120" s="178"/>
      <c r="AB120" s="178"/>
      <c r="AC120" s="178"/>
      <c r="AD120" s="178"/>
      <c r="AE120" s="178"/>
      <c r="AR120" s="261" t="s">
        <v>891</v>
      </c>
      <c r="AT120" s="261" t="s">
        <v>508</v>
      </c>
      <c r="AU120" s="261" t="s">
        <v>448</v>
      </c>
      <c r="AY120" s="171" t="s">
        <v>506</v>
      </c>
      <c r="BE120" s="262">
        <f t="shared" si="4"/>
        <v>0</v>
      </c>
      <c r="BF120" s="262">
        <f t="shared" si="5"/>
        <v>0</v>
      </c>
      <c r="BG120" s="262">
        <f t="shared" si="6"/>
        <v>0</v>
      </c>
      <c r="BH120" s="262">
        <f t="shared" si="7"/>
        <v>0</v>
      </c>
      <c r="BI120" s="262">
        <f t="shared" si="8"/>
        <v>0</v>
      </c>
      <c r="BJ120" s="171" t="s">
        <v>132</v>
      </c>
      <c r="BK120" s="262">
        <f t="shared" si="9"/>
        <v>0</v>
      </c>
      <c r="BL120" s="171" t="s">
        <v>891</v>
      </c>
      <c r="BM120" s="261" t="s">
        <v>1022</v>
      </c>
    </row>
    <row r="121" spans="1:65" s="181" customFormat="1" ht="14.4" customHeight="1" x14ac:dyDescent="0.25">
      <c r="A121" s="178"/>
      <c r="B121" s="250"/>
      <c r="C121" s="292" t="s">
        <v>565</v>
      </c>
      <c r="D121" s="292" t="s">
        <v>553</v>
      </c>
      <c r="E121" s="293" t="s">
        <v>1023</v>
      </c>
      <c r="F121" s="294" t="s">
        <v>1024</v>
      </c>
      <c r="G121" s="295" t="s">
        <v>99</v>
      </c>
      <c r="H121" s="296">
        <v>20</v>
      </c>
      <c r="I121" s="297"/>
      <c r="J121" s="297">
        <f t="shared" si="0"/>
        <v>0</v>
      </c>
      <c r="K121" s="294" t="s">
        <v>972</v>
      </c>
      <c r="L121" s="298"/>
      <c r="M121" s="299" t="s">
        <v>453</v>
      </c>
      <c r="N121" s="300" t="s">
        <v>471</v>
      </c>
      <c r="O121" s="259">
        <v>0</v>
      </c>
      <c r="P121" s="259">
        <f t="shared" si="1"/>
        <v>0</v>
      </c>
      <c r="Q121" s="259">
        <v>0</v>
      </c>
      <c r="R121" s="259">
        <f t="shared" si="2"/>
        <v>0</v>
      </c>
      <c r="S121" s="259">
        <v>0</v>
      </c>
      <c r="T121" s="260">
        <f t="shared" si="3"/>
        <v>0</v>
      </c>
      <c r="U121" s="178"/>
      <c r="V121" s="178"/>
      <c r="W121" s="178"/>
      <c r="X121" s="178"/>
      <c r="Y121" s="178"/>
      <c r="Z121" s="178"/>
      <c r="AA121" s="178"/>
      <c r="AB121" s="178"/>
      <c r="AC121" s="178"/>
      <c r="AD121" s="178"/>
      <c r="AE121" s="178"/>
      <c r="AR121" s="261" t="s">
        <v>1012</v>
      </c>
      <c r="AT121" s="261" t="s">
        <v>553</v>
      </c>
      <c r="AU121" s="261" t="s">
        <v>448</v>
      </c>
      <c r="AY121" s="171" t="s">
        <v>506</v>
      </c>
      <c r="BE121" s="262">
        <f t="shared" si="4"/>
        <v>0</v>
      </c>
      <c r="BF121" s="262">
        <f t="shared" si="5"/>
        <v>0</v>
      </c>
      <c r="BG121" s="262">
        <f t="shared" si="6"/>
        <v>0</v>
      </c>
      <c r="BH121" s="262">
        <f t="shared" si="7"/>
        <v>0</v>
      </c>
      <c r="BI121" s="262">
        <f t="shared" si="8"/>
        <v>0</v>
      </c>
      <c r="BJ121" s="171" t="s">
        <v>132</v>
      </c>
      <c r="BK121" s="262">
        <f t="shared" si="9"/>
        <v>0</v>
      </c>
      <c r="BL121" s="171" t="s">
        <v>891</v>
      </c>
      <c r="BM121" s="261" t="s">
        <v>1025</v>
      </c>
    </row>
    <row r="122" spans="1:65" s="181" customFormat="1" ht="14.4" customHeight="1" x14ac:dyDescent="0.25">
      <c r="A122" s="178"/>
      <c r="B122" s="250"/>
      <c r="C122" s="251" t="s">
        <v>571</v>
      </c>
      <c r="D122" s="251" t="s">
        <v>508</v>
      </c>
      <c r="E122" s="252" t="s">
        <v>1026</v>
      </c>
      <c r="F122" s="253" t="s">
        <v>1027</v>
      </c>
      <c r="G122" s="254" t="s">
        <v>99</v>
      </c>
      <c r="H122" s="255">
        <v>8</v>
      </c>
      <c r="I122" s="256"/>
      <c r="J122" s="256">
        <f t="shared" si="0"/>
        <v>0</v>
      </c>
      <c r="K122" s="253" t="s">
        <v>510</v>
      </c>
      <c r="L122" s="179"/>
      <c r="M122" s="257" t="s">
        <v>453</v>
      </c>
      <c r="N122" s="258" t="s">
        <v>471</v>
      </c>
      <c r="O122" s="259">
        <v>1.907</v>
      </c>
      <c r="P122" s="259">
        <f t="shared" si="1"/>
        <v>15.256</v>
      </c>
      <c r="Q122" s="259">
        <v>0</v>
      </c>
      <c r="R122" s="259">
        <f t="shared" si="2"/>
        <v>0</v>
      </c>
      <c r="S122" s="259">
        <v>0</v>
      </c>
      <c r="T122" s="260">
        <f t="shared" si="3"/>
        <v>0</v>
      </c>
      <c r="U122" s="178"/>
      <c r="V122" s="178"/>
      <c r="W122" s="178"/>
      <c r="X122" s="178"/>
      <c r="Y122" s="178"/>
      <c r="Z122" s="178"/>
      <c r="AA122" s="178"/>
      <c r="AB122" s="178"/>
      <c r="AC122" s="178"/>
      <c r="AD122" s="178"/>
      <c r="AE122" s="178"/>
      <c r="AR122" s="261" t="s">
        <v>891</v>
      </c>
      <c r="AT122" s="261" t="s">
        <v>508</v>
      </c>
      <c r="AU122" s="261" t="s">
        <v>448</v>
      </c>
      <c r="AY122" s="171" t="s">
        <v>506</v>
      </c>
      <c r="BE122" s="262">
        <f t="shared" si="4"/>
        <v>0</v>
      </c>
      <c r="BF122" s="262">
        <f t="shared" si="5"/>
        <v>0</v>
      </c>
      <c r="BG122" s="262">
        <f t="shared" si="6"/>
        <v>0</v>
      </c>
      <c r="BH122" s="262">
        <f t="shared" si="7"/>
        <v>0</v>
      </c>
      <c r="BI122" s="262">
        <f t="shared" si="8"/>
        <v>0</v>
      </c>
      <c r="BJ122" s="171" t="s">
        <v>132</v>
      </c>
      <c r="BK122" s="262">
        <f t="shared" si="9"/>
        <v>0</v>
      </c>
      <c r="BL122" s="171" t="s">
        <v>891</v>
      </c>
      <c r="BM122" s="261" t="s">
        <v>1028</v>
      </c>
    </row>
    <row r="123" spans="1:65" s="181" customFormat="1" ht="28.8" x14ac:dyDescent="0.25">
      <c r="A123" s="178"/>
      <c r="B123" s="179"/>
      <c r="C123" s="178"/>
      <c r="D123" s="263" t="s">
        <v>968</v>
      </c>
      <c r="E123" s="178"/>
      <c r="F123" s="264" t="s">
        <v>1029</v>
      </c>
      <c r="G123" s="178"/>
      <c r="H123" s="178"/>
      <c r="I123" s="178"/>
      <c r="J123" s="178"/>
      <c r="K123" s="178"/>
      <c r="L123" s="179"/>
      <c r="M123" s="265"/>
      <c r="N123" s="266"/>
      <c r="O123" s="267"/>
      <c r="P123" s="267"/>
      <c r="Q123" s="267"/>
      <c r="R123" s="267"/>
      <c r="S123" s="267"/>
      <c r="T123" s="268"/>
      <c r="U123" s="178"/>
      <c r="V123" s="178"/>
      <c r="W123" s="178"/>
      <c r="X123" s="178"/>
      <c r="Y123" s="178"/>
      <c r="Z123" s="178"/>
      <c r="AA123" s="178"/>
      <c r="AB123" s="178"/>
      <c r="AC123" s="178"/>
      <c r="AD123" s="178"/>
      <c r="AE123" s="178"/>
      <c r="AT123" s="171" t="s">
        <v>968</v>
      </c>
      <c r="AU123" s="171" t="s">
        <v>448</v>
      </c>
    </row>
    <row r="124" spans="1:65" s="181" customFormat="1" ht="14.4" customHeight="1" x14ac:dyDescent="0.25">
      <c r="A124" s="178"/>
      <c r="B124" s="250"/>
      <c r="C124" s="251" t="s">
        <v>578</v>
      </c>
      <c r="D124" s="251" t="s">
        <v>508</v>
      </c>
      <c r="E124" s="252" t="s">
        <v>1030</v>
      </c>
      <c r="F124" s="253" t="s">
        <v>1031</v>
      </c>
      <c r="G124" s="254" t="s">
        <v>99</v>
      </c>
      <c r="H124" s="255">
        <v>10</v>
      </c>
      <c r="I124" s="256"/>
      <c r="J124" s="256">
        <f>ROUND(I124*H124,2)</f>
        <v>0</v>
      </c>
      <c r="K124" s="253" t="s">
        <v>510</v>
      </c>
      <c r="L124" s="179"/>
      <c r="M124" s="257" t="s">
        <v>453</v>
      </c>
      <c r="N124" s="258" t="s">
        <v>471</v>
      </c>
      <c r="O124" s="259">
        <v>2.2999999999999998</v>
      </c>
      <c r="P124" s="259">
        <f>O124*H124</f>
        <v>23</v>
      </c>
      <c r="Q124" s="259">
        <v>0</v>
      </c>
      <c r="R124" s="259">
        <f>Q124*H124</f>
        <v>0</v>
      </c>
      <c r="S124" s="259">
        <v>0</v>
      </c>
      <c r="T124" s="260">
        <f>S124*H124</f>
        <v>0</v>
      </c>
      <c r="U124" s="178"/>
      <c r="V124" s="178"/>
      <c r="W124" s="178"/>
      <c r="X124" s="178"/>
      <c r="Y124" s="178"/>
      <c r="Z124" s="178"/>
      <c r="AA124" s="178"/>
      <c r="AB124" s="178"/>
      <c r="AC124" s="178"/>
      <c r="AD124" s="178"/>
      <c r="AE124" s="178"/>
      <c r="AR124" s="261" t="s">
        <v>891</v>
      </c>
      <c r="AT124" s="261" t="s">
        <v>508</v>
      </c>
      <c r="AU124" s="261" t="s">
        <v>448</v>
      </c>
      <c r="AY124" s="171" t="s">
        <v>506</v>
      </c>
      <c r="BE124" s="262">
        <f>IF(N124="základní",J124,0)</f>
        <v>0</v>
      </c>
      <c r="BF124" s="262">
        <f>IF(N124="snížená",J124,0)</f>
        <v>0</v>
      </c>
      <c r="BG124" s="262">
        <f>IF(N124="zákl. přenesená",J124,0)</f>
        <v>0</v>
      </c>
      <c r="BH124" s="262">
        <f>IF(N124="sníž. přenesená",J124,0)</f>
        <v>0</v>
      </c>
      <c r="BI124" s="262">
        <f>IF(N124="nulová",J124,0)</f>
        <v>0</v>
      </c>
      <c r="BJ124" s="171" t="s">
        <v>132</v>
      </c>
      <c r="BK124" s="262">
        <f>ROUND(I124*H124,2)</f>
        <v>0</v>
      </c>
      <c r="BL124" s="171" t="s">
        <v>891</v>
      </c>
      <c r="BM124" s="261" t="s">
        <v>1032</v>
      </c>
    </row>
    <row r="125" spans="1:65" s="181" customFormat="1" ht="14.4" customHeight="1" x14ac:dyDescent="0.25">
      <c r="A125" s="178"/>
      <c r="B125" s="250"/>
      <c r="C125" s="292" t="s">
        <v>583</v>
      </c>
      <c r="D125" s="292" t="s">
        <v>553</v>
      </c>
      <c r="E125" s="293" t="s">
        <v>1033</v>
      </c>
      <c r="F125" s="294" t="s">
        <v>1034</v>
      </c>
      <c r="G125" s="295" t="s">
        <v>99</v>
      </c>
      <c r="H125" s="296">
        <v>10</v>
      </c>
      <c r="I125" s="297"/>
      <c r="J125" s="297">
        <f>ROUND(I125*H125,2)</f>
        <v>0</v>
      </c>
      <c r="K125" s="294" t="s">
        <v>510</v>
      </c>
      <c r="L125" s="298"/>
      <c r="M125" s="299" t="s">
        <v>453</v>
      </c>
      <c r="N125" s="300" t="s">
        <v>471</v>
      </c>
      <c r="O125" s="259">
        <v>0</v>
      </c>
      <c r="P125" s="259">
        <f>O125*H125</f>
        <v>0</v>
      </c>
      <c r="Q125" s="259">
        <v>4.1000000000000003E-3</v>
      </c>
      <c r="R125" s="259">
        <f>Q125*H125</f>
        <v>4.1000000000000002E-2</v>
      </c>
      <c r="S125" s="259">
        <v>0</v>
      </c>
      <c r="T125" s="260">
        <f>S125*H125</f>
        <v>0</v>
      </c>
      <c r="U125" s="178"/>
      <c r="V125" s="178"/>
      <c r="W125" s="178"/>
      <c r="X125" s="178"/>
      <c r="Y125" s="178"/>
      <c r="Z125" s="178"/>
      <c r="AA125" s="178"/>
      <c r="AB125" s="178"/>
      <c r="AC125" s="178"/>
      <c r="AD125" s="178"/>
      <c r="AE125" s="178"/>
      <c r="AR125" s="261" t="s">
        <v>1035</v>
      </c>
      <c r="AT125" s="261" t="s">
        <v>553</v>
      </c>
      <c r="AU125" s="261" t="s">
        <v>448</v>
      </c>
      <c r="AY125" s="171" t="s">
        <v>506</v>
      </c>
      <c r="BE125" s="262">
        <f>IF(N125="základní",J125,0)</f>
        <v>0</v>
      </c>
      <c r="BF125" s="262">
        <f>IF(N125="snížená",J125,0)</f>
        <v>0</v>
      </c>
      <c r="BG125" s="262">
        <f>IF(N125="zákl. přenesená",J125,0)</f>
        <v>0</v>
      </c>
      <c r="BH125" s="262">
        <f>IF(N125="sníž. přenesená",J125,0)</f>
        <v>0</v>
      </c>
      <c r="BI125" s="262">
        <f>IF(N125="nulová",J125,0)</f>
        <v>0</v>
      </c>
      <c r="BJ125" s="171" t="s">
        <v>132</v>
      </c>
      <c r="BK125" s="262">
        <f>ROUND(I125*H125,2)</f>
        <v>0</v>
      </c>
      <c r="BL125" s="171" t="s">
        <v>1035</v>
      </c>
      <c r="BM125" s="261" t="s">
        <v>1036</v>
      </c>
    </row>
    <row r="126" spans="1:65" s="181" customFormat="1" ht="28.8" x14ac:dyDescent="0.25">
      <c r="A126" s="178"/>
      <c r="B126" s="179"/>
      <c r="C126" s="178"/>
      <c r="D126" s="263" t="s">
        <v>968</v>
      </c>
      <c r="E126" s="178"/>
      <c r="F126" s="264" t="s">
        <v>1037</v>
      </c>
      <c r="G126" s="178"/>
      <c r="H126" s="178"/>
      <c r="I126" s="178"/>
      <c r="J126" s="178"/>
      <c r="K126" s="178"/>
      <c r="L126" s="179"/>
      <c r="M126" s="265"/>
      <c r="N126" s="266"/>
      <c r="O126" s="267"/>
      <c r="P126" s="267"/>
      <c r="Q126" s="267"/>
      <c r="R126" s="267"/>
      <c r="S126" s="267"/>
      <c r="T126" s="268"/>
      <c r="U126" s="178"/>
      <c r="V126" s="178"/>
      <c r="W126" s="178"/>
      <c r="X126" s="178"/>
      <c r="Y126" s="178"/>
      <c r="Z126" s="178"/>
      <c r="AA126" s="178"/>
      <c r="AB126" s="178"/>
      <c r="AC126" s="178"/>
      <c r="AD126" s="178"/>
      <c r="AE126" s="178"/>
      <c r="AT126" s="171" t="s">
        <v>968</v>
      </c>
      <c r="AU126" s="171" t="s">
        <v>448</v>
      </c>
    </row>
    <row r="127" spans="1:65" s="181" customFormat="1" ht="14.4" customHeight="1" x14ac:dyDescent="0.25">
      <c r="A127" s="178"/>
      <c r="B127" s="250"/>
      <c r="C127" s="292" t="s">
        <v>588</v>
      </c>
      <c r="D127" s="292" t="s">
        <v>553</v>
      </c>
      <c r="E127" s="293" t="s">
        <v>1038</v>
      </c>
      <c r="F127" s="294" t="s">
        <v>1039</v>
      </c>
      <c r="G127" s="295" t="s">
        <v>73</v>
      </c>
      <c r="H127" s="296">
        <v>20</v>
      </c>
      <c r="I127" s="297"/>
      <c r="J127" s="297">
        <f>ROUND(I127*H127,2)</f>
        <v>0</v>
      </c>
      <c r="K127" s="294" t="s">
        <v>510</v>
      </c>
      <c r="L127" s="298"/>
      <c r="M127" s="299" t="s">
        <v>453</v>
      </c>
      <c r="N127" s="300" t="s">
        <v>471</v>
      </c>
      <c r="O127" s="259">
        <v>0</v>
      </c>
      <c r="P127" s="259">
        <f>O127*H127</f>
        <v>0</v>
      </c>
      <c r="Q127" s="259">
        <v>5.5500000000000002E-3</v>
      </c>
      <c r="R127" s="259">
        <f>Q127*H127</f>
        <v>0.111</v>
      </c>
      <c r="S127" s="259">
        <v>0</v>
      </c>
      <c r="T127" s="260">
        <f>S127*H127</f>
        <v>0</v>
      </c>
      <c r="U127" s="178"/>
      <c r="V127" s="178"/>
      <c r="W127" s="178"/>
      <c r="X127" s="178"/>
      <c r="Y127" s="178"/>
      <c r="Z127" s="178"/>
      <c r="AA127" s="178"/>
      <c r="AB127" s="178"/>
      <c r="AC127" s="178"/>
      <c r="AD127" s="178"/>
      <c r="AE127" s="178"/>
      <c r="AR127" s="261" t="s">
        <v>1035</v>
      </c>
      <c r="AT127" s="261" t="s">
        <v>553</v>
      </c>
      <c r="AU127" s="261" t="s">
        <v>448</v>
      </c>
      <c r="AY127" s="171" t="s">
        <v>506</v>
      </c>
      <c r="BE127" s="262">
        <f>IF(N127="základní",J127,0)</f>
        <v>0</v>
      </c>
      <c r="BF127" s="262">
        <f>IF(N127="snížená",J127,0)</f>
        <v>0</v>
      </c>
      <c r="BG127" s="262">
        <f>IF(N127="zákl. přenesená",J127,0)</f>
        <v>0</v>
      </c>
      <c r="BH127" s="262">
        <f>IF(N127="sníž. přenesená",J127,0)</f>
        <v>0</v>
      </c>
      <c r="BI127" s="262">
        <f>IF(N127="nulová",J127,0)</f>
        <v>0</v>
      </c>
      <c r="BJ127" s="171" t="s">
        <v>132</v>
      </c>
      <c r="BK127" s="262">
        <f>ROUND(I127*H127,2)</f>
        <v>0</v>
      </c>
      <c r="BL127" s="171" t="s">
        <v>1035</v>
      </c>
      <c r="BM127" s="261" t="s">
        <v>1040</v>
      </c>
    </row>
    <row r="128" spans="1:65" s="181" customFormat="1" ht="38.4" x14ac:dyDescent="0.25">
      <c r="A128" s="178"/>
      <c r="B128" s="179"/>
      <c r="C128" s="178"/>
      <c r="D128" s="263" t="s">
        <v>968</v>
      </c>
      <c r="E128" s="178"/>
      <c r="F128" s="264" t="s">
        <v>1041</v>
      </c>
      <c r="G128" s="178"/>
      <c r="H128" s="178"/>
      <c r="I128" s="178"/>
      <c r="J128" s="178"/>
      <c r="K128" s="178"/>
      <c r="L128" s="179"/>
      <c r="M128" s="265"/>
      <c r="N128" s="266"/>
      <c r="O128" s="267"/>
      <c r="P128" s="267"/>
      <c r="Q128" s="267"/>
      <c r="R128" s="267"/>
      <c r="S128" s="267"/>
      <c r="T128" s="268"/>
      <c r="U128" s="178"/>
      <c r="V128" s="178"/>
      <c r="W128" s="178"/>
      <c r="X128" s="178"/>
      <c r="Y128" s="178"/>
      <c r="Z128" s="178"/>
      <c r="AA128" s="178"/>
      <c r="AB128" s="178"/>
      <c r="AC128" s="178"/>
      <c r="AD128" s="178"/>
      <c r="AE128" s="178"/>
      <c r="AT128" s="171" t="s">
        <v>968</v>
      </c>
      <c r="AU128" s="171" t="s">
        <v>448</v>
      </c>
    </row>
    <row r="129" spans="1:65" s="181" customFormat="1" ht="14.4" customHeight="1" x14ac:dyDescent="0.25">
      <c r="A129" s="178"/>
      <c r="B129" s="250"/>
      <c r="C129" s="251" t="s">
        <v>592</v>
      </c>
      <c r="D129" s="251" t="s">
        <v>508</v>
      </c>
      <c r="E129" s="252" t="s">
        <v>1042</v>
      </c>
      <c r="F129" s="253" t="s">
        <v>1043</v>
      </c>
      <c r="G129" s="254" t="s">
        <v>99</v>
      </c>
      <c r="H129" s="255">
        <v>10</v>
      </c>
      <c r="I129" s="256"/>
      <c r="J129" s="256">
        <f>ROUND(I129*H129,2)</f>
        <v>0</v>
      </c>
      <c r="K129" s="253" t="s">
        <v>510</v>
      </c>
      <c r="L129" s="179"/>
      <c r="M129" s="257" t="s">
        <v>453</v>
      </c>
      <c r="N129" s="258" t="s">
        <v>471</v>
      </c>
      <c r="O129" s="259">
        <v>1.367</v>
      </c>
      <c r="P129" s="259">
        <f>O129*H129</f>
        <v>13.67</v>
      </c>
      <c r="Q129" s="259">
        <v>0</v>
      </c>
      <c r="R129" s="259">
        <f>Q129*H129</f>
        <v>0</v>
      </c>
      <c r="S129" s="259">
        <v>0</v>
      </c>
      <c r="T129" s="260">
        <f>S129*H129</f>
        <v>0</v>
      </c>
      <c r="U129" s="178"/>
      <c r="V129" s="178"/>
      <c r="W129" s="178"/>
      <c r="X129" s="178"/>
      <c r="Y129" s="178"/>
      <c r="Z129" s="178"/>
      <c r="AA129" s="178"/>
      <c r="AB129" s="178"/>
      <c r="AC129" s="178"/>
      <c r="AD129" s="178"/>
      <c r="AE129" s="178"/>
      <c r="AR129" s="261" t="s">
        <v>891</v>
      </c>
      <c r="AT129" s="261" t="s">
        <v>508</v>
      </c>
      <c r="AU129" s="261" t="s">
        <v>448</v>
      </c>
      <c r="AY129" s="171" t="s">
        <v>506</v>
      </c>
      <c r="BE129" s="262">
        <f>IF(N129="základní",J129,0)</f>
        <v>0</v>
      </c>
      <c r="BF129" s="262">
        <f>IF(N129="snížená",J129,0)</f>
        <v>0</v>
      </c>
      <c r="BG129" s="262">
        <f>IF(N129="zákl. přenesená",J129,0)</f>
        <v>0</v>
      </c>
      <c r="BH129" s="262">
        <f>IF(N129="sníž. přenesená",J129,0)</f>
        <v>0</v>
      </c>
      <c r="BI129" s="262">
        <f>IF(N129="nulová",J129,0)</f>
        <v>0</v>
      </c>
      <c r="BJ129" s="171" t="s">
        <v>132</v>
      </c>
      <c r="BK129" s="262">
        <f>ROUND(I129*H129,2)</f>
        <v>0</v>
      </c>
      <c r="BL129" s="171" t="s">
        <v>891</v>
      </c>
      <c r="BM129" s="261" t="s">
        <v>1044</v>
      </c>
    </row>
    <row r="130" spans="1:65" s="181" customFormat="1" ht="28.8" x14ac:dyDescent="0.25">
      <c r="A130" s="178"/>
      <c r="B130" s="179"/>
      <c r="C130" s="178"/>
      <c r="D130" s="263" t="s">
        <v>968</v>
      </c>
      <c r="E130" s="178"/>
      <c r="F130" s="264" t="s">
        <v>1045</v>
      </c>
      <c r="G130" s="178"/>
      <c r="H130" s="178"/>
      <c r="I130" s="178"/>
      <c r="J130" s="178"/>
      <c r="K130" s="178"/>
      <c r="L130" s="179"/>
      <c r="M130" s="265"/>
      <c r="N130" s="266"/>
      <c r="O130" s="267"/>
      <c r="P130" s="267"/>
      <c r="Q130" s="267"/>
      <c r="R130" s="267"/>
      <c r="S130" s="267"/>
      <c r="T130" s="268"/>
      <c r="U130" s="178"/>
      <c r="V130" s="178"/>
      <c r="W130" s="178"/>
      <c r="X130" s="178"/>
      <c r="Y130" s="178"/>
      <c r="Z130" s="178"/>
      <c r="AA130" s="178"/>
      <c r="AB130" s="178"/>
      <c r="AC130" s="178"/>
      <c r="AD130" s="178"/>
      <c r="AE130" s="178"/>
      <c r="AT130" s="171" t="s">
        <v>968</v>
      </c>
      <c r="AU130" s="171" t="s">
        <v>448</v>
      </c>
    </row>
    <row r="131" spans="1:65" s="181" customFormat="1" ht="24.15" customHeight="1" x14ac:dyDescent="0.25">
      <c r="A131" s="178"/>
      <c r="B131" s="250"/>
      <c r="C131" s="292" t="s">
        <v>597</v>
      </c>
      <c r="D131" s="292" t="s">
        <v>553</v>
      </c>
      <c r="E131" s="293" t="s">
        <v>1046</v>
      </c>
      <c r="F131" s="294" t="s">
        <v>1047</v>
      </c>
      <c r="G131" s="295" t="s">
        <v>99</v>
      </c>
      <c r="H131" s="296">
        <v>10</v>
      </c>
      <c r="I131" s="297"/>
      <c r="J131" s="297">
        <f>ROUND(I131*H131,2)</f>
        <v>0</v>
      </c>
      <c r="K131" s="294" t="s">
        <v>972</v>
      </c>
      <c r="L131" s="298"/>
      <c r="M131" s="299" t="s">
        <v>453</v>
      </c>
      <c r="N131" s="300" t="s">
        <v>471</v>
      </c>
      <c r="O131" s="259">
        <v>0</v>
      </c>
      <c r="P131" s="259">
        <f>O131*H131</f>
        <v>0</v>
      </c>
      <c r="Q131" s="259">
        <v>5.1000000000000004E-4</v>
      </c>
      <c r="R131" s="259">
        <f>Q131*H131</f>
        <v>5.1000000000000004E-3</v>
      </c>
      <c r="S131" s="259">
        <v>0</v>
      </c>
      <c r="T131" s="260">
        <f>S131*H131</f>
        <v>0</v>
      </c>
      <c r="U131" s="178"/>
      <c r="V131" s="178"/>
      <c r="W131" s="178"/>
      <c r="X131" s="178"/>
      <c r="Y131" s="178"/>
      <c r="Z131" s="178"/>
      <c r="AA131" s="178"/>
      <c r="AB131" s="178"/>
      <c r="AC131" s="178"/>
      <c r="AD131" s="178"/>
      <c r="AE131" s="178"/>
      <c r="AR131" s="261" t="s">
        <v>1012</v>
      </c>
      <c r="AT131" s="261" t="s">
        <v>553</v>
      </c>
      <c r="AU131" s="261" t="s">
        <v>448</v>
      </c>
      <c r="AY131" s="171" t="s">
        <v>506</v>
      </c>
      <c r="BE131" s="262">
        <f>IF(N131="základní",J131,0)</f>
        <v>0</v>
      </c>
      <c r="BF131" s="262">
        <f>IF(N131="snížená",J131,0)</f>
        <v>0</v>
      </c>
      <c r="BG131" s="262">
        <f>IF(N131="zákl. přenesená",J131,0)</f>
        <v>0</v>
      </c>
      <c r="BH131" s="262">
        <f>IF(N131="sníž. přenesená",J131,0)</f>
        <v>0</v>
      </c>
      <c r="BI131" s="262">
        <f>IF(N131="nulová",J131,0)</f>
        <v>0</v>
      </c>
      <c r="BJ131" s="171" t="s">
        <v>132</v>
      </c>
      <c r="BK131" s="262">
        <f>ROUND(I131*H131,2)</f>
        <v>0</v>
      </c>
      <c r="BL131" s="171" t="s">
        <v>891</v>
      </c>
      <c r="BM131" s="261" t="s">
        <v>1048</v>
      </c>
    </row>
    <row r="132" spans="1:65" s="237" customFormat="1" ht="22.95" customHeight="1" x14ac:dyDescent="0.25">
      <c r="B132" s="238"/>
      <c r="D132" s="239" t="s">
        <v>49</v>
      </c>
      <c r="E132" s="248" t="s">
        <v>1049</v>
      </c>
      <c r="F132" s="248" t="s">
        <v>1050</v>
      </c>
      <c r="J132" s="249">
        <f>BK132</f>
        <v>0</v>
      </c>
      <c r="L132" s="238"/>
      <c r="M132" s="242"/>
      <c r="N132" s="243"/>
      <c r="O132" s="243"/>
      <c r="P132" s="244">
        <f>SUM(P133:P136)</f>
        <v>5.9499999999999993</v>
      </c>
      <c r="Q132" s="243"/>
      <c r="R132" s="244">
        <f>SUM(R133:R136)</f>
        <v>5.5000000000000005E-3</v>
      </c>
      <c r="S132" s="243"/>
      <c r="T132" s="245">
        <f>SUM(T133:T136)</f>
        <v>0</v>
      </c>
      <c r="AR132" s="239" t="s">
        <v>133</v>
      </c>
      <c r="AT132" s="246" t="s">
        <v>49</v>
      </c>
      <c r="AU132" s="246" t="s">
        <v>132</v>
      </c>
      <c r="AY132" s="239" t="s">
        <v>506</v>
      </c>
      <c r="BK132" s="247">
        <f>SUM(BK133:BK136)</f>
        <v>0</v>
      </c>
    </row>
    <row r="133" spans="1:65" s="181" customFormat="1" ht="14.4" customHeight="1" x14ac:dyDescent="0.25">
      <c r="A133" s="178"/>
      <c r="B133" s="250"/>
      <c r="C133" s="251" t="s">
        <v>598</v>
      </c>
      <c r="D133" s="251" t="s">
        <v>508</v>
      </c>
      <c r="E133" s="252" t="s">
        <v>1051</v>
      </c>
      <c r="F133" s="253" t="s">
        <v>1052</v>
      </c>
      <c r="G133" s="254" t="s">
        <v>73</v>
      </c>
      <c r="H133" s="255">
        <v>50</v>
      </c>
      <c r="I133" s="256"/>
      <c r="J133" s="256">
        <f>ROUND(I133*H133,2)</f>
        <v>0</v>
      </c>
      <c r="K133" s="253" t="s">
        <v>510</v>
      </c>
      <c r="L133" s="179"/>
      <c r="M133" s="257" t="s">
        <v>453</v>
      </c>
      <c r="N133" s="258" t="s">
        <v>471</v>
      </c>
      <c r="O133" s="259">
        <v>0.11899999999999999</v>
      </c>
      <c r="P133" s="259">
        <f>O133*H133</f>
        <v>5.9499999999999993</v>
      </c>
      <c r="Q133" s="259">
        <v>0</v>
      </c>
      <c r="R133" s="259">
        <f>Q133*H133</f>
        <v>0</v>
      </c>
      <c r="S133" s="259">
        <v>0</v>
      </c>
      <c r="T133" s="260">
        <f>S133*H133</f>
        <v>0</v>
      </c>
      <c r="U133" s="178"/>
      <c r="V133" s="178"/>
      <c r="W133" s="178"/>
      <c r="X133" s="178"/>
      <c r="Y133" s="178"/>
      <c r="Z133" s="178"/>
      <c r="AA133" s="178"/>
      <c r="AB133" s="178"/>
      <c r="AC133" s="178"/>
      <c r="AD133" s="178"/>
      <c r="AE133" s="178"/>
      <c r="AR133" s="261" t="s">
        <v>891</v>
      </c>
      <c r="AT133" s="261" t="s">
        <v>508</v>
      </c>
      <c r="AU133" s="261" t="s">
        <v>448</v>
      </c>
      <c r="AY133" s="171" t="s">
        <v>506</v>
      </c>
      <c r="BE133" s="262">
        <f>IF(N133="základní",J133,0)</f>
        <v>0</v>
      </c>
      <c r="BF133" s="262">
        <f>IF(N133="snížená",J133,0)</f>
        <v>0</v>
      </c>
      <c r="BG133" s="262">
        <f>IF(N133="zákl. přenesená",J133,0)</f>
        <v>0</v>
      </c>
      <c r="BH133" s="262">
        <f>IF(N133="sníž. přenesená",J133,0)</f>
        <v>0</v>
      </c>
      <c r="BI133" s="262">
        <f>IF(N133="nulová",J133,0)</f>
        <v>0</v>
      </c>
      <c r="BJ133" s="171" t="s">
        <v>132</v>
      </c>
      <c r="BK133" s="262">
        <f>ROUND(I133*H133,2)</f>
        <v>0</v>
      </c>
      <c r="BL133" s="171" t="s">
        <v>891</v>
      </c>
      <c r="BM133" s="261" t="s">
        <v>1053</v>
      </c>
    </row>
    <row r="134" spans="1:65" s="276" customFormat="1" x14ac:dyDescent="0.25">
      <c r="B134" s="277"/>
      <c r="D134" s="263" t="s">
        <v>513</v>
      </c>
      <c r="E134" s="278" t="s">
        <v>453</v>
      </c>
      <c r="F134" s="279" t="s">
        <v>1054</v>
      </c>
      <c r="H134" s="280">
        <v>50</v>
      </c>
      <c r="L134" s="277"/>
      <c r="M134" s="281"/>
      <c r="N134" s="282"/>
      <c r="O134" s="282"/>
      <c r="P134" s="282"/>
      <c r="Q134" s="282"/>
      <c r="R134" s="282"/>
      <c r="S134" s="282"/>
      <c r="T134" s="283"/>
      <c r="AT134" s="278" t="s">
        <v>513</v>
      </c>
      <c r="AU134" s="278" t="s">
        <v>448</v>
      </c>
      <c r="AV134" s="276" t="s">
        <v>448</v>
      </c>
      <c r="AW134" s="276" t="s">
        <v>514</v>
      </c>
      <c r="AX134" s="276" t="s">
        <v>132</v>
      </c>
      <c r="AY134" s="278" t="s">
        <v>506</v>
      </c>
    </row>
    <row r="135" spans="1:65" s="181" customFormat="1" ht="24.15" customHeight="1" x14ac:dyDescent="0.25">
      <c r="A135" s="178"/>
      <c r="B135" s="250"/>
      <c r="C135" s="292" t="s">
        <v>599</v>
      </c>
      <c r="D135" s="292" t="s">
        <v>553</v>
      </c>
      <c r="E135" s="293" t="s">
        <v>1055</v>
      </c>
      <c r="F135" s="294" t="s">
        <v>1347</v>
      </c>
      <c r="G135" s="295" t="s">
        <v>73</v>
      </c>
      <c r="H135" s="296">
        <v>50</v>
      </c>
      <c r="I135" s="297"/>
      <c r="J135" s="297">
        <f>ROUND(I135*H135,2)</f>
        <v>0</v>
      </c>
      <c r="K135" s="294" t="s">
        <v>972</v>
      </c>
      <c r="L135" s="298"/>
      <c r="M135" s="299" t="s">
        <v>453</v>
      </c>
      <c r="N135" s="300" t="s">
        <v>471</v>
      </c>
      <c r="O135" s="259">
        <v>0</v>
      </c>
      <c r="P135" s="259">
        <f>O135*H135</f>
        <v>0</v>
      </c>
      <c r="Q135" s="259">
        <v>1.1E-4</v>
      </c>
      <c r="R135" s="259">
        <f>Q135*H135</f>
        <v>5.5000000000000005E-3</v>
      </c>
      <c r="S135" s="259">
        <v>0</v>
      </c>
      <c r="T135" s="260">
        <f>S135*H135</f>
        <v>0</v>
      </c>
      <c r="U135" s="178"/>
      <c r="V135" s="178"/>
      <c r="W135" s="178"/>
      <c r="X135" s="178"/>
      <c r="Y135" s="178"/>
      <c r="Z135" s="178"/>
      <c r="AA135" s="178"/>
      <c r="AB135" s="178"/>
      <c r="AC135" s="178"/>
      <c r="AD135" s="178"/>
      <c r="AE135" s="178"/>
      <c r="AR135" s="261" t="s">
        <v>1012</v>
      </c>
      <c r="AT135" s="261" t="s">
        <v>553</v>
      </c>
      <c r="AU135" s="261" t="s">
        <v>448</v>
      </c>
      <c r="AY135" s="171" t="s">
        <v>506</v>
      </c>
      <c r="BE135" s="262">
        <f>IF(N135="základní",J135,0)</f>
        <v>0</v>
      </c>
      <c r="BF135" s="262">
        <f>IF(N135="snížená",J135,0)</f>
        <v>0</v>
      </c>
      <c r="BG135" s="262">
        <f>IF(N135="zákl. přenesená",J135,0)</f>
        <v>0</v>
      </c>
      <c r="BH135" s="262">
        <f>IF(N135="sníž. přenesená",J135,0)</f>
        <v>0</v>
      </c>
      <c r="BI135" s="262">
        <f>IF(N135="nulová",J135,0)</f>
        <v>0</v>
      </c>
      <c r="BJ135" s="171" t="s">
        <v>132</v>
      </c>
      <c r="BK135" s="262">
        <f>ROUND(I135*H135,2)</f>
        <v>0</v>
      </c>
      <c r="BL135" s="171" t="s">
        <v>891</v>
      </c>
      <c r="BM135" s="261" t="s">
        <v>1056</v>
      </c>
    </row>
    <row r="136" spans="1:65" s="181" customFormat="1" ht="28.8" x14ac:dyDescent="0.25">
      <c r="A136" s="178"/>
      <c r="B136" s="179"/>
      <c r="C136" s="178"/>
      <c r="D136" s="263" t="s">
        <v>968</v>
      </c>
      <c r="E136" s="178"/>
      <c r="F136" s="264" t="s">
        <v>1057</v>
      </c>
      <c r="G136" s="178"/>
      <c r="H136" s="178"/>
      <c r="I136" s="178"/>
      <c r="J136" s="178"/>
      <c r="K136" s="178"/>
      <c r="L136" s="179"/>
      <c r="M136" s="265"/>
      <c r="N136" s="266"/>
      <c r="O136" s="267"/>
      <c r="P136" s="267"/>
      <c r="Q136" s="267"/>
      <c r="R136" s="267"/>
      <c r="S136" s="267"/>
      <c r="T136" s="268"/>
      <c r="U136" s="178"/>
      <c r="V136" s="178"/>
      <c r="W136" s="178"/>
      <c r="X136" s="178"/>
      <c r="Y136" s="178"/>
      <c r="Z136" s="178"/>
      <c r="AA136" s="178"/>
      <c r="AB136" s="178"/>
      <c r="AC136" s="178"/>
      <c r="AD136" s="178"/>
      <c r="AE136" s="178"/>
      <c r="AT136" s="171" t="s">
        <v>968</v>
      </c>
      <c r="AU136" s="171" t="s">
        <v>448</v>
      </c>
    </row>
    <row r="137" spans="1:65" s="237" customFormat="1" ht="25.95" customHeight="1" x14ac:dyDescent="0.25">
      <c r="B137" s="238"/>
      <c r="D137" s="239" t="s">
        <v>49</v>
      </c>
      <c r="E137" s="240" t="s">
        <v>47</v>
      </c>
      <c r="F137" s="240" t="s">
        <v>1058</v>
      </c>
      <c r="J137" s="241">
        <f>+J138</f>
        <v>0</v>
      </c>
      <c r="L137" s="238"/>
      <c r="M137" s="242"/>
      <c r="N137" s="243"/>
      <c r="O137" s="243"/>
      <c r="P137" s="244">
        <f>SUM(P138:P139)</f>
        <v>10</v>
      </c>
      <c r="Q137" s="243"/>
      <c r="R137" s="244">
        <f>SUM(R138:R139)</f>
        <v>0</v>
      </c>
      <c r="S137" s="243"/>
      <c r="T137" s="245">
        <f>SUM(T138:T139)</f>
        <v>0</v>
      </c>
      <c r="AR137" s="239" t="s">
        <v>511</v>
      </c>
      <c r="AT137" s="246" t="s">
        <v>49</v>
      </c>
      <c r="AU137" s="246" t="s">
        <v>505</v>
      </c>
      <c r="AY137" s="239" t="s">
        <v>506</v>
      </c>
      <c r="BK137" s="247">
        <f>SUM(BK138:BK139)</f>
        <v>0</v>
      </c>
    </row>
    <row r="138" spans="1:65" s="181" customFormat="1" ht="14.4" customHeight="1" x14ac:dyDescent="0.25">
      <c r="A138" s="178"/>
      <c r="B138" s="250"/>
      <c r="C138" s="251" t="s">
        <v>600</v>
      </c>
      <c r="D138" s="251" t="s">
        <v>508</v>
      </c>
      <c r="E138" s="252" t="s">
        <v>1059</v>
      </c>
      <c r="F138" s="253" t="s">
        <v>1060</v>
      </c>
      <c r="G138" s="254" t="s">
        <v>81</v>
      </c>
      <c r="H138" s="255">
        <v>10</v>
      </c>
      <c r="I138" s="256"/>
      <c r="J138" s="256">
        <f>ROUND(I138*H138,2)</f>
        <v>0</v>
      </c>
      <c r="K138" s="253" t="s">
        <v>510</v>
      </c>
      <c r="L138" s="179"/>
      <c r="M138" s="257" t="s">
        <v>453</v>
      </c>
      <c r="N138" s="258" t="s">
        <v>471</v>
      </c>
      <c r="O138" s="259">
        <v>1</v>
      </c>
      <c r="P138" s="259">
        <f>O138*H138</f>
        <v>10</v>
      </c>
      <c r="Q138" s="259">
        <v>0</v>
      </c>
      <c r="R138" s="259">
        <f>Q138*H138</f>
        <v>0</v>
      </c>
      <c r="S138" s="259">
        <v>0</v>
      </c>
      <c r="T138" s="260">
        <f>S138*H138</f>
        <v>0</v>
      </c>
      <c r="U138" s="178"/>
      <c r="V138" s="178"/>
      <c r="W138" s="178"/>
      <c r="X138" s="178"/>
      <c r="Y138" s="178"/>
      <c r="Z138" s="178"/>
      <c r="AA138" s="178"/>
      <c r="AB138" s="178"/>
      <c r="AC138" s="178"/>
      <c r="AD138" s="178"/>
      <c r="AE138" s="178"/>
      <c r="AR138" s="261" t="s">
        <v>1061</v>
      </c>
      <c r="AT138" s="261" t="s">
        <v>508</v>
      </c>
      <c r="AU138" s="261" t="s">
        <v>132</v>
      </c>
      <c r="AY138" s="171" t="s">
        <v>506</v>
      </c>
      <c r="BE138" s="262">
        <f>IF(N138="základní",J138,0)</f>
        <v>0</v>
      </c>
      <c r="BF138" s="262">
        <f>IF(N138="snížená",J138,0)</f>
        <v>0</v>
      </c>
      <c r="BG138" s="262">
        <f>IF(N138="zákl. přenesená",J138,0)</f>
        <v>0</v>
      </c>
      <c r="BH138" s="262">
        <f>IF(N138="sníž. přenesená",J138,0)</f>
        <v>0</v>
      </c>
      <c r="BI138" s="262">
        <f>IF(N138="nulová",J138,0)</f>
        <v>0</v>
      </c>
      <c r="BJ138" s="171" t="s">
        <v>132</v>
      </c>
      <c r="BK138" s="262">
        <f>ROUND(I138*H138,2)</f>
        <v>0</v>
      </c>
      <c r="BL138" s="171" t="s">
        <v>1061</v>
      </c>
      <c r="BM138" s="261" t="s">
        <v>1062</v>
      </c>
    </row>
    <row r="139" spans="1:65" s="181" customFormat="1" ht="19.2" x14ac:dyDescent="0.25">
      <c r="A139" s="178"/>
      <c r="B139" s="179"/>
      <c r="C139" s="178"/>
      <c r="D139" s="263" t="s">
        <v>968</v>
      </c>
      <c r="E139" s="178"/>
      <c r="F139" s="264" t="s">
        <v>1063</v>
      </c>
      <c r="G139" s="178"/>
      <c r="H139" s="178"/>
      <c r="I139" s="178"/>
      <c r="J139" s="178"/>
      <c r="K139" s="178"/>
      <c r="L139" s="179"/>
      <c r="M139" s="265"/>
      <c r="N139" s="266"/>
      <c r="O139" s="267"/>
      <c r="P139" s="267"/>
      <c r="Q139" s="267"/>
      <c r="R139" s="267"/>
      <c r="S139" s="267"/>
      <c r="T139" s="268"/>
      <c r="U139" s="178"/>
      <c r="V139" s="178"/>
      <c r="W139" s="178"/>
      <c r="X139" s="178"/>
      <c r="Y139" s="178"/>
      <c r="Z139" s="178"/>
      <c r="AA139" s="178"/>
      <c r="AB139" s="178"/>
      <c r="AC139" s="178"/>
      <c r="AD139" s="178"/>
      <c r="AE139" s="178"/>
      <c r="AT139" s="171" t="s">
        <v>968</v>
      </c>
      <c r="AU139" s="171" t="s">
        <v>132</v>
      </c>
    </row>
    <row r="140" spans="1:65" s="237" customFormat="1" ht="25.95" customHeight="1" x14ac:dyDescent="0.25">
      <c r="B140" s="238"/>
      <c r="D140" s="239" t="s">
        <v>49</v>
      </c>
      <c r="E140" s="240" t="s">
        <v>1064</v>
      </c>
      <c r="F140" s="240" t="s">
        <v>77</v>
      </c>
      <c r="J140" s="241">
        <f>SUM(J142:J147)</f>
        <v>0</v>
      </c>
      <c r="L140" s="238"/>
      <c r="M140" s="242"/>
      <c r="N140" s="243"/>
      <c r="O140" s="243"/>
      <c r="P140" s="244">
        <f>P141+P144+P146</f>
        <v>0</v>
      </c>
      <c r="Q140" s="243"/>
      <c r="R140" s="244">
        <f>R141+R144+R146</f>
        <v>0</v>
      </c>
      <c r="S140" s="243"/>
      <c r="T140" s="245">
        <f>T141+T144+T146</f>
        <v>0</v>
      </c>
      <c r="AR140" s="239" t="s">
        <v>516</v>
      </c>
      <c r="AT140" s="246" t="s">
        <v>49</v>
      </c>
      <c r="AU140" s="246" t="s">
        <v>505</v>
      </c>
      <c r="AY140" s="239" t="s">
        <v>506</v>
      </c>
      <c r="BK140" s="247">
        <f>BK141+BK144+BK146</f>
        <v>0</v>
      </c>
    </row>
    <row r="141" spans="1:65" s="237" customFormat="1" ht="22.95" customHeight="1" x14ac:dyDescent="0.25">
      <c r="B141" s="238"/>
      <c r="D141" s="239" t="s">
        <v>49</v>
      </c>
      <c r="E141" s="248" t="s">
        <v>1065</v>
      </c>
      <c r="F141" s="248" t="s">
        <v>1066</v>
      </c>
      <c r="J141" s="249"/>
      <c r="L141" s="238"/>
      <c r="M141" s="242"/>
      <c r="N141" s="243"/>
      <c r="O141" s="243"/>
      <c r="P141" s="244">
        <f>SUM(P142:P143)</f>
        <v>0</v>
      </c>
      <c r="Q141" s="243"/>
      <c r="R141" s="244">
        <f>SUM(R142:R143)</f>
        <v>0</v>
      </c>
      <c r="S141" s="243"/>
      <c r="T141" s="245">
        <f>SUM(T142:T143)</f>
        <v>0</v>
      </c>
      <c r="AR141" s="239" t="s">
        <v>516</v>
      </c>
      <c r="AT141" s="246" t="s">
        <v>49</v>
      </c>
      <c r="AU141" s="246" t="s">
        <v>132</v>
      </c>
      <c r="AY141" s="239" t="s">
        <v>506</v>
      </c>
      <c r="BK141" s="247">
        <f>SUM(BK142:BK143)</f>
        <v>0</v>
      </c>
    </row>
    <row r="142" spans="1:65" s="181" customFormat="1" ht="14.4" customHeight="1" x14ac:dyDescent="0.25">
      <c r="A142" s="178"/>
      <c r="B142" s="250"/>
      <c r="C142" s="251" t="s">
        <v>601</v>
      </c>
      <c r="D142" s="251" t="s">
        <v>508</v>
      </c>
      <c r="E142" s="252" t="s">
        <v>1067</v>
      </c>
      <c r="F142" s="253" t="s">
        <v>1068</v>
      </c>
      <c r="G142" s="254" t="s">
        <v>72</v>
      </c>
      <c r="H142" s="255">
        <v>1</v>
      </c>
      <c r="I142" s="256"/>
      <c r="J142" s="256">
        <f>ROUND(I142*H142,2)</f>
        <v>0</v>
      </c>
      <c r="K142" s="253" t="s">
        <v>510</v>
      </c>
      <c r="L142" s="179"/>
      <c r="M142" s="257" t="s">
        <v>453</v>
      </c>
      <c r="N142" s="258" t="s">
        <v>471</v>
      </c>
      <c r="O142" s="259">
        <v>0</v>
      </c>
      <c r="P142" s="259">
        <f>O142*H142</f>
        <v>0</v>
      </c>
      <c r="Q142" s="259">
        <v>0</v>
      </c>
      <c r="R142" s="259">
        <f>Q142*H142</f>
        <v>0</v>
      </c>
      <c r="S142" s="259">
        <v>0</v>
      </c>
      <c r="T142" s="260">
        <f>S142*H142</f>
        <v>0</v>
      </c>
      <c r="U142" s="178"/>
      <c r="V142" s="178"/>
      <c r="W142" s="178"/>
      <c r="X142" s="178"/>
      <c r="Y142" s="178"/>
      <c r="Z142" s="178"/>
      <c r="AA142" s="178"/>
      <c r="AB142" s="178"/>
      <c r="AC142" s="178"/>
      <c r="AD142" s="178"/>
      <c r="AE142" s="178"/>
      <c r="AR142" s="261" t="s">
        <v>1069</v>
      </c>
      <c r="AT142" s="261" t="s">
        <v>508</v>
      </c>
      <c r="AU142" s="261" t="s">
        <v>448</v>
      </c>
      <c r="AY142" s="171" t="s">
        <v>506</v>
      </c>
      <c r="BE142" s="262">
        <f>IF(N142="základní",J142,0)</f>
        <v>0</v>
      </c>
      <c r="BF142" s="262">
        <f>IF(N142="snížená",J142,0)</f>
        <v>0</v>
      </c>
      <c r="BG142" s="262">
        <f>IF(N142="zákl. přenesená",J142,0)</f>
        <v>0</v>
      </c>
      <c r="BH142" s="262">
        <f>IF(N142="sníž. přenesená",J142,0)</f>
        <v>0</v>
      </c>
      <c r="BI142" s="262">
        <f>IF(N142="nulová",J142,0)</f>
        <v>0</v>
      </c>
      <c r="BJ142" s="171" t="s">
        <v>132</v>
      </c>
      <c r="BK142" s="262">
        <f>ROUND(I142*H142,2)</f>
        <v>0</v>
      </c>
      <c r="BL142" s="171" t="s">
        <v>1069</v>
      </c>
      <c r="BM142" s="261" t="s">
        <v>1070</v>
      </c>
    </row>
    <row r="143" spans="1:65" s="181" customFormat="1" ht="14.4" customHeight="1" x14ac:dyDescent="0.25">
      <c r="A143" s="178"/>
      <c r="B143" s="250"/>
      <c r="C143" s="251" t="s">
        <v>609</v>
      </c>
      <c r="D143" s="251" t="s">
        <v>508</v>
      </c>
      <c r="E143" s="252" t="s">
        <v>1071</v>
      </c>
      <c r="F143" s="253" t="s">
        <v>1072</v>
      </c>
      <c r="G143" s="254" t="s">
        <v>72</v>
      </c>
      <c r="H143" s="255">
        <v>1</v>
      </c>
      <c r="I143" s="256"/>
      <c r="J143" s="256">
        <f>ROUND(I143*H143,2)</f>
        <v>0</v>
      </c>
      <c r="K143" s="253" t="s">
        <v>510</v>
      </c>
      <c r="L143" s="179"/>
      <c r="M143" s="257" t="s">
        <v>453</v>
      </c>
      <c r="N143" s="258" t="s">
        <v>471</v>
      </c>
      <c r="O143" s="259">
        <v>0</v>
      </c>
      <c r="P143" s="259">
        <f>O143*H143</f>
        <v>0</v>
      </c>
      <c r="Q143" s="259">
        <v>0</v>
      </c>
      <c r="R143" s="259">
        <f>Q143*H143</f>
        <v>0</v>
      </c>
      <c r="S143" s="259">
        <v>0</v>
      </c>
      <c r="T143" s="260">
        <f>S143*H143</f>
        <v>0</v>
      </c>
      <c r="U143" s="178"/>
      <c r="V143" s="178"/>
      <c r="W143" s="178"/>
      <c r="X143" s="178"/>
      <c r="Y143" s="178"/>
      <c r="Z143" s="178"/>
      <c r="AA143" s="178"/>
      <c r="AB143" s="178"/>
      <c r="AC143" s="178"/>
      <c r="AD143" s="178"/>
      <c r="AE143" s="178"/>
      <c r="AR143" s="261" t="s">
        <v>1069</v>
      </c>
      <c r="AT143" s="261" t="s">
        <v>508</v>
      </c>
      <c r="AU143" s="261" t="s">
        <v>448</v>
      </c>
      <c r="AY143" s="171" t="s">
        <v>506</v>
      </c>
      <c r="BE143" s="262">
        <f>IF(N143="základní",J143,0)</f>
        <v>0</v>
      </c>
      <c r="BF143" s="262">
        <f>IF(N143="snížená",J143,0)</f>
        <v>0</v>
      </c>
      <c r="BG143" s="262">
        <f>IF(N143="zákl. přenesená",J143,0)</f>
        <v>0</v>
      </c>
      <c r="BH143" s="262">
        <f>IF(N143="sníž. přenesená",J143,0)</f>
        <v>0</v>
      </c>
      <c r="BI143" s="262">
        <f>IF(N143="nulová",J143,0)</f>
        <v>0</v>
      </c>
      <c r="BJ143" s="171" t="s">
        <v>132</v>
      </c>
      <c r="BK143" s="262">
        <f>ROUND(I143*H143,2)</f>
        <v>0</v>
      </c>
      <c r="BL143" s="171" t="s">
        <v>1069</v>
      </c>
      <c r="BM143" s="261" t="s">
        <v>1073</v>
      </c>
    </row>
    <row r="144" spans="1:65" s="237" customFormat="1" ht="22.95" customHeight="1" x14ac:dyDescent="0.25">
      <c r="B144" s="238"/>
      <c r="D144" s="239" t="s">
        <v>49</v>
      </c>
      <c r="E144" s="248" t="s">
        <v>1074</v>
      </c>
      <c r="F144" s="248" t="s">
        <v>38</v>
      </c>
      <c r="J144" s="249"/>
      <c r="L144" s="238"/>
      <c r="M144" s="242"/>
      <c r="N144" s="243"/>
      <c r="O144" s="243"/>
      <c r="P144" s="244">
        <f>P145</f>
        <v>0</v>
      </c>
      <c r="Q144" s="243"/>
      <c r="R144" s="244">
        <f>R145</f>
        <v>0</v>
      </c>
      <c r="S144" s="243"/>
      <c r="T144" s="245">
        <f>T145</f>
        <v>0</v>
      </c>
      <c r="AR144" s="239" t="s">
        <v>516</v>
      </c>
      <c r="AT144" s="246" t="s">
        <v>49</v>
      </c>
      <c r="AU144" s="246" t="s">
        <v>132</v>
      </c>
      <c r="AY144" s="239" t="s">
        <v>506</v>
      </c>
      <c r="BK144" s="247">
        <f>BK145</f>
        <v>0</v>
      </c>
    </row>
    <row r="145" spans="1:65" s="181" customFormat="1" ht="14.4" customHeight="1" x14ac:dyDescent="0.25">
      <c r="A145" s="178"/>
      <c r="B145" s="250"/>
      <c r="C145" s="251" t="s">
        <v>614</v>
      </c>
      <c r="D145" s="251" t="s">
        <v>508</v>
      </c>
      <c r="E145" s="252" t="s">
        <v>1075</v>
      </c>
      <c r="F145" s="253" t="s">
        <v>1076</v>
      </c>
      <c r="G145" s="254" t="s">
        <v>72</v>
      </c>
      <c r="H145" s="255">
        <v>1</v>
      </c>
      <c r="I145" s="256"/>
      <c r="J145" s="256">
        <f>ROUND(I145*H145,2)</f>
        <v>0</v>
      </c>
      <c r="K145" s="253" t="s">
        <v>510</v>
      </c>
      <c r="L145" s="179"/>
      <c r="M145" s="257" t="s">
        <v>453</v>
      </c>
      <c r="N145" s="258" t="s">
        <v>471</v>
      </c>
      <c r="O145" s="259">
        <v>0</v>
      </c>
      <c r="P145" s="259">
        <f>O145*H145</f>
        <v>0</v>
      </c>
      <c r="Q145" s="259">
        <v>0</v>
      </c>
      <c r="R145" s="259">
        <f>Q145*H145</f>
        <v>0</v>
      </c>
      <c r="S145" s="259">
        <v>0</v>
      </c>
      <c r="T145" s="260">
        <f>S145*H145</f>
        <v>0</v>
      </c>
      <c r="U145" s="178"/>
      <c r="V145" s="178"/>
      <c r="W145" s="178"/>
      <c r="X145" s="178"/>
      <c r="Y145" s="178"/>
      <c r="Z145" s="178"/>
      <c r="AA145" s="178"/>
      <c r="AB145" s="178"/>
      <c r="AC145" s="178"/>
      <c r="AD145" s="178"/>
      <c r="AE145" s="178"/>
      <c r="AR145" s="261" t="s">
        <v>1069</v>
      </c>
      <c r="AT145" s="261" t="s">
        <v>508</v>
      </c>
      <c r="AU145" s="261" t="s">
        <v>448</v>
      </c>
      <c r="AY145" s="171" t="s">
        <v>506</v>
      </c>
      <c r="BE145" s="262">
        <f>IF(N145="základní",J145,0)</f>
        <v>0</v>
      </c>
      <c r="BF145" s="262">
        <f>IF(N145="snížená",J145,0)</f>
        <v>0</v>
      </c>
      <c r="BG145" s="262">
        <f>IF(N145="zákl. přenesená",J145,0)</f>
        <v>0</v>
      </c>
      <c r="BH145" s="262">
        <f>IF(N145="sníž. přenesená",J145,0)</f>
        <v>0</v>
      </c>
      <c r="BI145" s="262">
        <f>IF(N145="nulová",J145,0)</f>
        <v>0</v>
      </c>
      <c r="BJ145" s="171" t="s">
        <v>132</v>
      </c>
      <c r="BK145" s="262">
        <f>ROUND(I145*H145,2)</f>
        <v>0</v>
      </c>
      <c r="BL145" s="171" t="s">
        <v>1069</v>
      </c>
      <c r="BM145" s="261" t="s">
        <v>1077</v>
      </c>
    </row>
    <row r="146" spans="1:65" s="237" customFormat="1" ht="22.95" customHeight="1" x14ac:dyDescent="0.25">
      <c r="B146" s="238"/>
      <c r="D146" s="239" t="s">
        <v>49</v>
      </c>
      <c r="E146" s="248" t="s">
        <v>1078</v>
      </c>
      <c r="F146" s="248" t="s">
        <v>42</v>
      </c>
      <c r="J146" s="249"/>
      <c r="L146" s="238"/>
      <c r="M146" s="242"/>
      <c r="N146" s="243"/>
      <c r="O146" s="243"/>
      <c r="P146" s="244">
        <f>P147</f>
        <v>0</v>
      </c>
      <c r="Q146" s="243"/>
      <c r="R146" s="244">
        <f>R147</f>
        <v>0</v>
      </c>
      <c r="S146" s="243"/>
      <c r="T146" s="245">
        <f>T147</f>
        <v>0</v>
      </c>
      <c r="AR146" s="239" t="s">
        <v>516</v>
      </c>
      <c r="AT146" s="246" t="s">
        <v>49</v>
      </c>
      <c r="AU146" s="246" t="s">
        <v>132</v>
      </c>
      <c r="AY146" s="239" t="s">
        <v>506</v>
      </c>
      <c r="BK146" s="247">
        <f>BK147</f>
        <v>0</v>
      </c>
    </row>
    <row r="147" spans="1:65" s="181" customFormat="1" ht="24.15" customHeight="1" x14ac:dyDescent="0.25">
      <c r="A147" s="178"/>
      <c r="B147" s="250"/>
      <c r="C147" s="251" t="s">
        <v>619</v>
      </c>
      <c r="D147" s="251" t="s">
        <v>508</v>
      </c>
      <c r="E147" s="252" t="s">
        <v>1079</v>
      </c>
      <c r="F147" s="253" t="s">
        <v>1080</v>
      </c>
      <c r="G147" s="254" t="s">
        <v>72</v>
      </c>
      <c r="H147" s="255">
        <v>1</v>
      </c>
      <c r="I147" s="256"/>
      <c r="J147" s="256">
        <f>ROUND(I147*H147,2)</f>
        <v>0</v>
      </c>
      <c r="K147" s="253" t="s">
        <v>510</v>
      </c>
      <c r="L147" s="179"/>
      <c r="M147" s="305" t="s">
        <v>453</v>
      </c>
      <c r="N147" s="306" t="s">
        <v>471</v>
      </c>
      <c r="O147" s="307">
        <v>0</v>
      </c>
      <c r="P147" s="307">
        <f>O147*H147</f>
        <v>0</v>
      </c>
      <c r="Q147" s="307">
        <v>0</v>
      </c>
      <c r="R147" s="307">
        <f>Q147*H147</f>
        <v>0</v>
      </c>
      <c r="S147" s="307">
        <v>0</v>
      </c>
      <c r="T147" s="308">
        <f>S147*H147</f>
        <v>0</v>
      </c>
      <c r="U147" s="178"/>
      <c r="V147" s="178"/>
      <c r="W147" s="178"/>
      <c r="X147" s="178"/>
      <c r="Y147" s="178"/>
      <c r="Z147" s="178"/>
      <c r="AA147" s="178"/>
      <c r="AB147" s="178"/>
      <c r="AC147" s="178"/>
      <c r="AD147" s="178"/>
      <c r="AE147" s="178"/>
      <c r="AR147" s="261" t="s">
        <v>1069</v>
      </c>
      <c r="AT147" s="261" t="s">
        <v>508</v>
      </c>
      <c r="AU147" s="261" t="s">
        <v>448</v>
      </c>
      <c r="AY147" s="171" t="s">
        <v>506</v>
      </c>
      <c r="BE147" s="262">
        <f>IF(N147="základní",J147,0)</f>
        <v>0</v>
      </c>
      <c r="BF147" s="262">
        <f>IF(N147="snížená",J147,0)</f>
        <v>0</v>
      </c>
      <c r="BG147" s="262">
        <f>IF(N147="zákl. přenesená",J147,0)</f>
        <v>0</v>
      </c>
      <c r="BH147" s="262">
        <f>IF(N147="sníž. přenesená",J147,0)</f>
        <v>0</v>
      </c>
      <c r="BI147" s="262">
        <f>IF(N147="nulová",J147,0)</f>
        <v>0</v>
      </c>
      <c r="BJ147" s="171" t="s">
        <v>132</v>
      </c>
      <c r="BK147" s="262">
        <f>ROUND(I147*H147,2)</f>
        <v>0</v>
      </c>
      <c r="BL147" s="171" t="s">
        <v>1069</v>
      </c>
      <c r="BM147" s="261" t="s">
        <v>1081</v>
      </c>
    </row>
    <row r="148" spans="1:65" s="181" customFormat="1" ht="6.9" customHeight="1" x14ac:dyDescent="0.25">
      <c r="A148" s="178"/>
      <c r="B148" s="202"/>
      <c r="C148" s="203"/>
      <c r="D148" s="203"/>
      <c r="E148" s="203"/>
      <c r="F148" s="203"/>
      <c r="G148" s="203"/>
      <c r="H148" s="203"/>
      <c r="I148" s="203"/>
      <c r="J148" s="203"/>
      <c r="K148" s="203"/>
      <c r="L148" s="179"/>
      <c r="M148" s="178"/>
      <c r="O148" s="178"/>
      <c r="P148" s="178"/>
      <c r="Q148" s="178"/>
      <c r="R148" s="178"/>
      <c r="S148" s="178"/>
      <c r="T148" s="178"/>
      <c r="U148" s="178"/>
      <c r="V148" s="178"/>
      <c r="W148" s="178"/>
      <c r="X148" s="178"/>
      <c r="Y148" s="178"/>
      <c r="Z148" s="178"/>
      <c r="AA148" s="178"/>
      <c r="AB148" s="178"/>
      <c r="AC148" s="178"/>
      <c r="AD148" s="178"/>
      <c r="AE148" s="178"/>
    </row>
  </sheetData>
  <autoFilter ref="C88:K147"/>
  <mergeCells count="9">
    <mergeCell ref="E50:H50"/>
    <mergeCell ref="E79:H79"/>
    <mergeCell ref="E81:H81"/>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5"/>
  <sheetViews>
    <sheetView showGridLines="0" topLeftCell="B1" workbookViewId="0">
      <selection activeCell="F2" sqref="F2"/>
    </sheetView>
  </sheetViews>
  <sheetFormatPr defaultColWidth="9.109375" defaultRowHeight="10.199999999999999" x14ac:dyDescent="0.2"/>
  <cols>
    <col min="1" max="1" width="7.109375" style="170" customWidth="1"/>
    <col min="2" max="2" width="1" style="170" customWidth="1"/>
    <col min="3" max="3" width="3.5546875" style="170" customWidth="1"/>
    <col min="4" max="4" width="3.6640625" style="170" customWidth="1"/>
    <col min="5" max="5" width="14.6640625" style="170" customWidth="1"/>
    <col min="6" max="6" width="86.44140625" style="170" customWidth="1"/>
    <col min="7" max="7" width="6.44140625" style="170" customWidth="1"/>
    <col min="8" max="8" width="9.88671875" style="170" customWidth="1"/>
    <col min="9" max="11" width="17.33203125" style="170" customWidth="1"/>
    <col min="12" max="12" width="8" style="170" customWidth="1"/>
    <col min="13" max="13" width="9.33203125" style="170" customWidth="1"/>
    <col min="14" max="14" width="9.109375" style="170"/>
    <col min="15" max="20" width="12.109375" style="170" customWidth="1"/>
    <col min="21" max="21" width="14" style="170" customWidth="1"/>
    <col min="22" max="22" width="10.5546875" style="170" customWidth="1"/>
    <col min="23" max="23" width="14" style="170" customWidth="1"/>
    <col min="24" max="24" width="10.5546875" style="170" customWidth="1"/>
    <col min="25" max="25" width="12.88671875" style="170" customWidth="1"/>
    <col min="26" max="26" width="9.44140625" style="170" customWidth="1"/>
    <col min="27" max="27" width="12.88671875" style="170" customWidth="1"/>
    <col min="28" max="28" width="14" style="170" customWidth="1"/>
    <col min="29" max="29" width="9.44140625" style="170" customWidth="1"/>
    <col min="30" max="30" width="12.88671875" style="170" customWidth="1"/>
    <col min="31" max="31" width="14" style="170" customWidth="1"/>
    <col min="32" max="16384" width="9.109375" style="170"/>
  </cols>
  <sheetData>
    <row r="1" spans="1:46" x14ac:dyDescent="0.2">
      <c r="A1" s="169"/>
    </row>
    <row r="2" spans="1:46" ht="36.9" customHeight="1" x14ac:dyDescent="0.2">
      <c r="L2" s="869" t="s">
        <v>446</v>
      </c>
      <c r="M2" s="870"/>
      <c r="N2" s="870"/>
      <c r="O2" s="870"/>
      <c r="P2" s="870"/>
      <c r="Q2" s="870"/>
      <c r="R2" s="870"/>
      <c r="S2" s="870"/>
      <c r="T2" s="870"/>
      <c r="U2" s="870"/>
      <c r="V2" s="870"/>
      <c r="AT2" s="171" t="s">
        <v>1082</v>
      </c>
    </row>
    <row r="3" spans="1:46" ht="6.9" customHeight="1" x14ac:dyDescent="0.2">
      <c r="B3" s="172"/>
      <c r="C3" s="173"/>
      <c r="D3" s="173"/>
      <c r="E3" s="173"/>
      <c r="F3" s="173"/>
      <c r="G3" s="173"/>
      <c r="H3" s="173"/>
      <c r="I3" s="173"/>
      <c r="J3" s="173"/>
      <c r="K3" s="173"/>
      <c r="L3" s="174"/>
      <c r="AT3" s="171" t="s">
        <v>448</v>
      </c>
    </row>
    <row r="4" spans="1:46" ht="24.9" customHeight="1" x14ac:dyDescent="0.2">
      <c r="B4" s="174"/>
      <c r="D4" s="175" t="s">
        <v>449</v>
      </c>
      <c r="L4" s="174"/>
      <c r="M4" s="176" t="s">
        <v>450</v>
      </c>
      <c r="AT4" s="171" t="s">
        <v>451</v>
      </c>
    </row>
    <row r="5" spans="1:46" ht="6.9"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5">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5">
      <c r="A9" s="178"/>
      <c r="B9" s="179"/>
      <c r="C9" s="178"/>
      <c r="D9" s="178"/>
      <c r="E9" s="865" t="s">
        <v>1149</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5">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5">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5">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5" customHeight="1" x14ac:dyDescent="0.25">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5">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5">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 customHeight="1" x14ac:dyDescent="0.25">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5">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5">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 customHeight="1" x14ac:dyDescent="0.25">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5">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5">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 customHeight="1" x14ac:dyDescent="0.25">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5">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5">
      <c r="A24" s="178"/>
      <c r="B24" s="179"/>
      <c r="C24" s="178"/>
      <c r="D24" s="178"/>
      <c r="E24" s="182" t="s">
        <v>464</v>
      </c>
      <c r="F24" s="178"/>
      <c r="G24" s="178"/>
      <c r="H24" s="178"/>
      <c r="I24" s="177" t="s">
        <v>459</v>
      </c>
      <c r="J24" s="182" t="s">
        <v>465</v>
      </c>
      <c r="K24" s="178"/>
      <c r="L24" s="180"/>
      <c r="S24" s="178"/>
      <c r="T24" s="178"/>
      <c r="U24" s="178"/>
      <c r="V24" s="178"/>
      <c r="W24" s="178"/>
      <c r="X24" s="178"/>
      <c r="Y24" s="178"/>
      <c r="Z24" s="178"/>
      <c r="AA24" s="178"/>
      <c r="AB24" s="178"/>
      <c r="AC24" s="178"/>
      <c r="AD24" s="178"/>
      <c r="AE24" s="178"/>
    </row>
    <row r="25" spans="1:31" s="181" customFormat="1" ht="6.9" customHeight="1" x14ac:dyDescent="0.25">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5">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5">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 customHeight="1" x14ac:dyDescent="0.25">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 customHeight="1" x14ac:dyDescent="0.25">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5">
      <c r="A30" s="178"/>
      <c r="B30" s="179"/>
      <c r="C30" s="178"/>
      <c r="D30" s="189" t="s">
        <v>467</v>
      </c>
      <c r="E30" s="178"/>
      <c r="F30" s="178"/>
      <c r="G30" s="178"/>
      <c r="H30" s="178"/>
      <c r="I30" s="178"/>
      <c r="J30" s="190">
        <f>ROUND(J81, 2)</f>
        <v>0</v>
      </c>
      <c r="K30" s="178"/>
      <c r="L30" s="180"/>
      <c r="S30" s="178"/>
      <c r="T30" s="178"/>
      <c r="U30" s="178"/>
      <c r="V30" s="178"/>
      <c r="W30" s="178"/>
      <c r="X30" s="178"/>
      <c r="Y30" s="178"/>
      <c r="Z30" s="178"/>
      <c r="AA30" s="178"/>
      <c r="AB30" s="178"/>
      <c r="AC30" s="178"/>
      <c r="AD30" s="178"/>
      <c r="AE30" s="178"/>
    </row>
    <row r="31" spans="1:31" s="181" customFormat="1" ht="6.9" customHeight="1" x14ac:dyDescent="0.25">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 customHeight="1" x14ac:dyDescent="0.25">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 customHeight="1" x14ac:dyDescent="0.25">
      <c r="A33" s="178"/>
      <c r="B33" s="179"/>
      <c r="C33" s="178"/>
      <c r="D33" s="192" t="s">
        <v>54</v>
      </c>
      <c r="E33" s="177" t="s">
        <v>471</v>
      </c>
      <c r="F33" s="193">
        <f>ROUND((SUM(BE81:BE84)),  2)</f>
        <v>0</v>
      </c>
      <c r="G33" s="178"/>
      <c r="H33" s="178"/>
      <c r="I33" s="194">
        <v>0.21</v>
      </c>
      <c r="J33" s="193">
        <f>ROUND(((SUM(BE81:BE84))*I33),  2)</f>
        <v>0</v>
      </c>
      <c r="K33" s="178"/>
      <c r="L33" s="180"/>
      <c r="S33" s="178"/>
      <c r="T33" s="178"/>
      <c r="U33" s="178"/>
      <c r="V33" s="178"/>
      <c r="W33" s="178"/>
      <c r="X33" s="178"/>
      <c r="Y33" s="178"/>
      <c r="Z33" s="178"/>
      <c r="AA33" s="178"/>
      <c r="AB33" s="178"/>
      <c r="AC33" s="178"/>
      <c r="AD33" s="178"/>
      <c r="AE33" s="178"/>
    </row>
    <row r="34" spans="1:31" s="181" customFormat="1" ht="14.4" customHeight="1" x14ac:dyDescent="0.25">
      <c r="A34" s="178"/>
      <c r="B34" s="179"/>
      <c r="C34" s="178"/>
      <c r="D34" s="178"/>
      <c r="E34" s="177" t="s">
        <v>472</v>
      </c>
      <c r="F34" s="193">
        <f>ROUND((SUM(BF81:BF84)),  2)</f>
        <v>0</v>
      </c>
      <c r="G34" s="178"/>
      <c r="H34" s="178"/>
      <c r="I34" s="194">
        <v>0.15</v>
      </c>
      <c r="J34" s="193">
        <f>ROUND(((SUM(BF81:BF84))*I34),  2)</f>
        <v>0</v>
      </c>
      <c r="K34" s="178"/>
      <c r="L34" s="180"/>
      <c r="S34" s="178"/>
      <c r="T34" s="178"/>
      <c r="U34" s="178"/>
      <c r="V34" s="178"/>
      <c r="W34" s="178"/>
      <c r="X34" s="178"/>
      <c r="Y34" s="178"/>
      <c r="Z34" s="178"/>
      <c r="AA34" s="178"/>
      <c r="AB34" s="178"/>
      <c r="AC34" s="178"/>
      <c r="AD34" s="178"/>
      <c r="AE34" s="178"/>
    </row>
    <row r="35" spans="1:31" s="181" customFormat="1" ht="14.4" hidden="1" customHeight="1" x14ac:dyDescent="0.25">
      <c r="A35" s="178"/>
      <c r="B35" s="179"/>
      <c r="C35" s="178"/>
      <c r="D35" s="178"/>
      <c r="E35" s="177" t="s">
        <v>473</v>
      </c>
      <c r="F35" s="193">
        <f>ROUND((SUM(BG81:BG84)),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 hidden="1" customHeight="1" x14ac:dyDescent="0.25">
      <c r="A36" s="178"/>
      <c r="B36" s="179"/>
      <c r="C36" s="178"/>
      <c r="D36" s="178"/>
      <c r="E36" s="177" t="s">
        <v>474</v>
      </c>
      <c r="F36" s="193">
        <f>ROUND((SUM(BH81:BH84)),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 hidden="1" customHeight="1" x14ac:dyDescent="0.25">
      <c r="A37" s="178"/>
      <c r="B37" s="179"/>
      <c r="C37" s="178"/>
      <c r="D37" s="178"/>
      <c r="E37" s="177" t="s">
        <v>475</v>
      </c>
      <c r="F37" s="193">
        <f>ROUND((SUM(BI81:BI84)),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 customHeight="1" x14ac:dyDescent="0.25">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5">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 customHeight="1" x14ac:dyDescent="0.25">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 customHeight="1" x14ac:dyDescent="0.25">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 customHeight="1" x14ac:dyDescent="0.25">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 customHeight="1" x14ac:dyDescent="0.25">
      <c r="A46" s="178"/>
      <c r="B46" s="179"/>
      <c r="C46" s="178"/>
      <c r="D46" s="178"/>
      <c r="E46" s="178"/>
      <c r="F46" s="178"/>
      <c r="G46" s="178"/>
      <c r="H46" s="178"/>
      <c r="I46" s="178"/>
      <c r="J46" s="178"/>
      <c r="K46" s="178"/>
      <c r="L46" s="180"/>
      <c r="S46" s="178"/>
      <c r="T46" s="178"/>
      <c r="U46" s="178"/>
      <c r="V46" s="178"/>
      <c r="W46" s="178"/>
      <c r="X46" s="171"/>
      <c r="Y46" s="171"/>
      <c r="Z46" s="171"/>
      <c r="AA46" s="171"/>
      <c r="AB46" s="178"/>
      <c r="AC46" s="178"/>
      <c r="AD46" s="178"/>
      <c r="AE46" s="178"/>
    </row>
    <row r="47" spans="1:31" s="181" customFormat="1" ht="12" customHeight="1" x14ac:dyDescent="0.25">
      <c r="A47" s="178"/>
      <c r="B47" s="179"/>
      <c r="C47" s="177" t="s">
        <v>61</v>
      </c>
      <c r="D47" s="178"/>
      <c r="E47" s="178"/>
      <c r="F47" s="178"/>
      <c r="G47" s="178"/>
      <c r="H47" s="178"/>
      <c r="I47" s="178"/>
      <c r="J47" s="178"/>
      <c r="K47" s="178"/>
      <c r="L47" s="180"/>
      <c r="S47" s="178"/>
      <c r="T47" s="178"/>
      <c r="U47" s="178"/>
      <c r="V47" s="178"/>
      <c r="W47" s="178"/>
      <c r="X47" s="313"/>
      <c r="Y47" s="313"/>
      <c r="Z47" s="313"/>
      <c r="AA47" s="313"/>
      <c r="AB47" s="313"/>
      <c r="AC47" s="313"/>
      <c r="AD47" s="178"/>
      <c r="AE47" s="178"/>
    </row>
    <row r="48" spans="1:31" s="181" customFormat="1" ht="16.5" customHeight="1" x14ac:dyDescent="0.25">
      <c r="A48" s="178"/>
      <c r="B48" s="179"/>
      <c r="C48" s="178"/>
      <c r="D48" s="178"/>
      <c r="E48" s="867" t="str">
        <f>E7</f>
        <v>Mlžná stěna na DEPU I Vršanská uhelná a.s.</v>
      </c>
      <c r="F48" s="868"/>
      <c r="G48" s="868"/>
      <c r="H48" s="868"/>
      <c r="I48" s="178"/>
      <c r="J48" s="178"/>
      <c r="K48" s="178"/>
      <c r="L48" s="180"/>
      <c r="S48" s="178"/>
      <c r="T48" s="178"/>
      <c r="U48" s="178"/>
      <c r="V48" s="178"/>
      <c r="W48" s="178"/>
      <c r="X48" s="313"/>
      <c r="Y48" s="313"/>
      <c r="Z48" s="313"/>
      <c r="AA48" s="313"/>
      <c r="AB48" s="313"/>
      <c r="AC48" s="313"/>
      <c r="AD48" s="178"/>
      <c r="AE48" s="178"/>
    </row>
    <row r="49" spans="1:47" s="181" customFormat="1" ht="12" customHeight="1" x14ac:dyDescent="0.25">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5">
      <c r="A50" s="178"/>
      <c r="B50" s="179"/>
      <c r="C50" s="178"/>
      <c r="D50" s="178"/>
      <c r="E50" s="865" t="str">
        <f>E9</f>
        <v>06 - ocelové sloupy</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 customHeight="1" x14ac:dyDescent="0.25">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5">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 customHeight="1" x14ac:dyDescent="0.25">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65" customHeight="1" x14ac:dyDescent="0.25">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65" customHeight="1" x14ac:dyDescent="0.25">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5">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5">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5">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5" customHeight="1" x14ac:dyDescent="0.25">
      <c r="A59" s="178"/>
      <c r="B59" s="179"/>
      <c r="C59" s="209" t="s">
        <v>481</v>
      </c>
      <c r="D59" s="178"/>
      <c r="E59" s="178"/>
      <c r="F59" s="178"/>
      <c r="G59" s="178"/>
      <c r="H59" s="178"/>
      <c r="I59" s="178"/>
      <c r="J59" s="190">
        <f>J81</f>
        <v>0</v>
      </c>
      <c r="K59" s="178"/>
      <c r="L59" s="180"/>
      <c r="S59" s="178"/>
      <c r="T59" s="178"/>
      <c r="U59" s="178"/>
      <c r="V59" s="178"/>
      <c r="W59" s="178"/>
      <c r="X59" s="178"/>
      <c r="Y59" s="178"/>
      <c r="Z59" s="178"/>
      <c r="AA59" s="178"/>
      <c r="AB59" s="178"/>
      <c r="AC59" s="178"/>
      <c r="AD59" s="178"/>
      <c r="AE59" s="178"/>
      <c r="AU59" s="171" t="s">
        <v>482</v>
      </c>
    </row>
    <row r="60" spans="1:47" s="210" customFormat="1" ht="24.9" customHeight="1" x14ac:dyDescent="0.25">
      <c r="B60" s="211"/>
      <c r="D60" s="212" t="s">
        <v>944</v>
      </c>
      <c r="E60" s="213"/>
      <c r="F60" s="213"/>
      <c r="G60" s="213"/>
      <c r="H60" s="213"/>
      <c r="I60" s="213"/>
      <c r="J60" s="214">
        <f>J82</f>
        <v>0</v>
      </c>
      <c r="L60" s="211"/>
    </row>
    <row r="61" spans="1:47" s="215" customFormat="1" ht="19.95" customHeight="1" x14ac:dyDescent="0.25">
      <c r="B61" s="216"/>
      <c r="D61" s="217" t="s">
        <v>1083</v>
      </c>
      <c r="E61" s="218"/>
      <c r="F61" s="218"/>
      <c r="G61" s="218"/>
      <c r="H61" s="218"/>
      <c r="I61" s="218"/>
      <c r="J61" s="219">
        <f>+J83</f>
        <v>0</v>
      </c>
      <c r="L61" s="216"/>
    </row>
    <row r="62" spans="1:47" s="181" customFormat="1" ht="21.75" customHeight="1" x14ac:dyDescent="0.25">
      <c r="A62" s="178"/>
      <c r="B62" s="179"/>
      <c r="C62" s="178"/>
      <c r="D62" s="178"/>
      <c r="E62" s="178"/>
      <c r="F62" s="178"/>
      <c r="G62" s="178"/>
      <c r="H62" s="178"/>
      <c r="I62" s="178"/>
      <c r="J62" s="178"/>
      <c r="K62" s="178"/>
      <c r="L62" s="180"/>
      <c r="S62" s="178"/>
      <c r="T62" s="178"/>
      <c r="U62" s="178"/>
      <c r="V62" s="178"/>
      <c r="W62" s="178"/>
      <c r="X62" s="178"/>
      <c r="Y62" s="178"/>
      <c r="Z62" s="178"/>
      <c r="AA62" s="178"/>
      <c r="AB62" s="178"/>
      <c r="AC62" s="178"/>
      <c r="AD62" s="178"/>
      <c r="AE62" s="178"/>
    </row>
    <row r="63" spans="1:47" s="181" customFormat="1" ht="6.9" customHeight="1" x14ac:dyDescent="0.25">
      <c r="A63" s="178"/>
      <c r="B63" s="202"/>
      <c r="C63" s="203"/>
      <c r="D63" s="203"/>
      <c r="E63" s="203"/>
      <c r="F63" s="203"/>
      <c r="G63" s="203"/>
      <c r="H63" s="203"/>
      <c r="I63" s="203"/>
      <c r="J63" s="203"/>
      <c r="K63" s="203"/>
      <c r="L63" s="180"/>
      <c r="S63" s="178"/>
      <c r="T63" s="178"/>
      <c r="U63" s="178"/>
      <c r="V63" s="178"/>
      <c r="W63" s="178"/>
      <c r="X63" s="178"/>
      <c r="Y63" s="178"/>
      <c r="Z63" s="178"/>
      <c r="AA63" s="178"/>
      <c r="AB63" s="178"/>
      <c r="AC63" s="178"/>
      <c r="AD63" s="178"/>
      <c r="AE63" s="178"/>
    </row>
    <row r="67" spans="1:31" s="181" customFormat="1" ht="6.9" customHeight="1" x14ac:dyDescent="0.25">
      <c r="A67" s="178"/>
      <c r="B67" s="204"/>
      <c r="C67" s="205"/>
      <c r="D67" s="205"/>
      <c r="E67" s="205"/>
      <c r="F67" s="205"/>
      <c r="G67" s="205"/>
      <c r="H67" s="205"/>
      <c r="I67" s="205"/>
      <c r="J67" s="205"/>
      <c r="K67" s="205"/>
      <c r="L67" s="180"/>
      <c r="S67" s="178"/>
      <c r="T67" s="178"/>
      <c r="U67" s="178"/>
      <c r="V67" s="178"/>
      <c r="W67" s="178"/>
      <c r="X67" s="178"/>
      <c r="Y67" s="178"/>
      <c r="Z67" s="178"/>
      <c r="AA67" s="178"/>
      <c r="AB67" s="178"/>
      <c r="AC67" s="178"/>
      <c r="AD67" s="178"/>
      <c r="AE67" s="178"/>
    </row>
    <row r="68" spans="1:31" s="181" customFormat="1" ht="24.9" customHeight="1" x14ac:dyDescent="0.25">
      <c r="A68" s="178"/>
      <c r="B68" s="179"/>
      <c r="C68" s="175" t="s">
        <v>489</v>
      </c>
      <c r="D68" s="178"/>
      <c r="E68" s="178"/>
      <c r="F68" s="178"/>
      <c r="G68" s="178"/>
      <c r="H68" s="178"/>
      <c r="I68" s="178"/>
      <c r="J68" s="178"/>
      <c r="K68" s="178"/>
      <c r="L68" s="180"/>
      <c r="S68" s="178"/>
      <c r="T68" s="178"/>
      <c r="U68" s="178"/>
      <c r="V68" s="178"/>
      <c r="W68" s="178"/>
      <c r="X68" s="178"/>
      <c r="Y68" s="178"/>
      <c r="Z68" s="178"/>
      <c r="AA68" s="178"/>
      <c r="AB68" s="178"/>
      <c r="AC68" s="178"/>
      <c r="AD68" s="178"/>
      <c r="AE68" s="178"/>
    </row>
    <row r="69" spans="1:31" s="181" customFormat="1" ht="6.9" customHeight="1" x14ac:dyDescent="0.25">
      <c r="A69" s="178"/>
      <c r="B69" s="179"/>
      <c r="C69" s="178"/>
      <c r="D69" s="178"/>
      <c r="E69" s="178"/>
      <c r="F69" s="178"/>
      <c r="G69" s="178"/>
      <c r="H69" s="178"/>
      <c r="I69" s="178"/>
      <c r="J69" s="178"/>
      <c r="K69" s="178"/>
      <c r="L69" s="180"/>
      <c r="S69" s="178"/>
      <c r="T69" s="178"/>
      <c r="U69" s="178"/>
      <c r="V69" s="178"/>
      <c r="W69" s="178"/>
      <c r="X69" s="178"/>
      <c r="Y69" s="178"/>
      <c r="Z69" s="178"/>
      <c r="AA69" s="178"/>
      <c r="AB69" s="178"/>
      <c r="AC69" s="178"/>
      <c r="AD69" s="178"/>
      <c r="AE69" s="178"/>
    </row>
    <row r="70" spans="1:31" s="181" customFormat="1" ht="12" customHeight="1" x14ac:dyDescent="0.25">
      <c r="A70" s="178"/>
      <c r="B70" s="179"/>
      <c r="C70" s="177" t="s">
        <v>61</v>
      </c>
      <c r="D70" s="178"/>
      <c r="E70" s="178"/>
      <c r="F70" s="178"/>
      <c r="G70" s="178"/>
      <c r="H70" s="178"/>
      <c r="I70" s="178"/>
      <c r="J70" s="178"/>
      <c r="K70" s="178"/>
      <c r="L70" s="180"/>
      <c r="S70" s="178"/>
      <c r="T70" s="178"/>
      <c r="U70" s="178"/>
      <c r="V70" s="178"/>
      <c r="W70" s="178"/>
      <c r="X70" s="178"/>
      <c r="Y70" s="178"/>
      <c r="Z70" s="178"/>
      <c r="AA70" s="178"/>
      <c r="AB70" s="178"/>
      <c r="AC70" s="178"/>
      <c r="AD70" s="178"/>
      <c r="AE70" s="178"/>
    </row>
    <row r="71" spans="1:31" s="181" customFormat="1" ht="16.5" customHeight="1" x14ac:dyDescent="0.25">
      <c r="A71" s="178"/>
      <c r="B71" s="179"/>
      <c r="C71" s="178"/>
      <c r="D71" s="178"/>
      <c r="E71" s="867" t="str">
        <f>E7</f>
        <v>Mlžná stěna na DEPU I Vršanská uhelná a.s.</v>
      </c>
      <c r="F71" s="868"/>
      <c r="G71" s="868"/>
      <c r="H71" s="868"/>
      <c r="I71" s="178"/>
      <c r="J71" s="178"/>
      <c r="K71" s="178"/>
      <c r="L71" s="180"/>
      <c r="S71" s="178"/>
      <c r="T71" s="178"/>
      <c r="U71" s="178"/>
      <c r="V71" s="178"/>
      <c r="W71" s="178"/>
      <c r="X71" s="178"/>
      <c r="Y71" s="178"/>
      <c r="Z71" s="178"/>
      <c r="AA71" s="178"/>
      <c r="AB71" s="178"/>
      <c r="AC71" s="178"/>
      <c r="AD71" s="178"/>
      <c r="AE71" s="178"/>
    </row>
    <row r="72" spans="1:31" s="181" customFormat="1" ht="12" customHeight="1" x14ac:dyDescent="0.25">
      <c r="A72" s="178"/>
      <c r="B72" s="179"/>
      <c r="C72" s="177" t="s">
        <v>70</v>
      </c>
      <c r="D72" s="178"/>
      <c r="E72" s="178"/>
      <c r="F72" s="178"/>
      <c r="G72" s="178"/>
      <c r="H72" s="178"/>
      <c r="I72" s="178"/>
      <c r="J72" s="178"/>
      <c r="K72" s="178"/>
      <c r="L72" s="180"/>
      <c r="S72" s="178"/>
      <c r="T72" s="178"/>
      <c r="U72" s="178"/>
      <c r="V72" s="178"/>
      <c r="W72" s="178"/>
      <c r="X72" s="178"/>
      <c r="Y72" s="178"/>
      <c r="Z72" s="178"/>
      <c r="AA72" s="178"/>
      <c r="AB72" s="178"/>
      <c r="AC72" s="178"/>
      <c r="AD72" s="178"/>
      <c r="AE72" s="178"/>
    </row>
    <row r="73" spans="1:31" s="181" customFormat="1" ht="16.5" customHeight="1" x14ac:dyDescent="0.25">
      <c r="A73" s="178"/>
      <c r="B73" s="179"/>
      <c r="C73" s="178"/>
      <c r="D73" s="178"/>
      <c r="E73" s="865" t="str">
        <f>E9</f>
        <v>06 - ocelové sloupy</v>
      </c>
      <c r="F73" s="866"/>
      <c r="G73" s="866"/>
      <c r="H73" s="866"/>
      <c r="I73" s="178"/>
      <c r="J73" s="178"/>
      <c r="K73" s="178"/>
      <c r="L73" s="180"/>
      <c r="S73" s="178"/>
      <c r="T73" s="178"/>
      <c r="U73" s="178"/>
      <c r="V73" s="178"/>
      <c r="W73" s="178"/>
      <c r="X73" s="178"/>
      <c r="Y73" s="178"/>
      <c r="Z73" s="178"/>
      <c r="AA73" s="178"/>
      <c r="AB73" s="178"/>
      <c r="AC73" s="178"/>
      <c r="AD73" s="178"/>
      <c r="AE73" s="178"/>
    </row>
    <row r="74" spans="1:31" s="181" customFormat="1" ht="6.9" customHeight="1" x14ac:dyDescent="0.25">
      <c r="A74" s="178"/>
      <c r="B74" s="179"/>
      <c r="C74" s="178"/>
      <c r="D74" s="178"/>
      <c r="E74" s="178"/>
      <c r="F74" s="178"/>
      <c r="G74" s="178"/>
      <c r="H74" s="178"/>
      <c r="I74" s="178"/>
      <c r="J74" s="178"/>
      <c r="K74" s="178"/>
      <c r="L74" s="180"/>
      <c r="S74" s="178"/>
      <c r="T74" s="178"/>
      <c r="U74" s="178"/>
      <c r="V74" s="178"/>
      <c r="W74" s="178"/>
      <c r="X74" s="178"/>
      <c r="Y74" s="178"/>
      <c r="Z74" s="178"/>
      <c r="AA74" s="178"/>
      <c r="AB74" s="178"/>
      <c r="AC74" s="178"/>
      <c r="AD74" s="178"/>
      <c r="AE74" s="178"/>
    </row>
    <row r="75" spans="1:31" s="181" customFormat="1" ht="12" customHeight="1" x14ac:dyDescent="0.25">
      <c r="A75" s="178"/>
      <c r="B75" s="179"/>
      <c r="C75" s="177" t="s">
        <v>455</v>
      </c>
      <c r="D75" s="178"/>
      <c r="E75" s="178"/>
      <c r="F75" s="182" t="str">
        <f>F12</f>
        <v xml:space="preserve"> </v>
      </c>
      <c r="G75" s="178"/>
      <c r="H75" s="178"/>
      <c r="I75" s="177" t="s">
        <v>63</v>
      </c>
      <c r="J75" s="183" t="str">
        <f>IF(J12="","",J12)</f>
        <v>7. 9. 2020</v>
      </c>
      <c r="K75" s="178"/>
      <c r="L75" s="180"/>
      <c r="S75" s="178"/>
      <c r="T75" s="178"/>
      <c r="U75" s="178"/>
      <c r="V75" s="178"/>
      <c r="W75" s="178"/>
      <c r="X75" s="178"/>
      <c r="Y75" s="178"/>
      <c r="Z75" s="178"/>
      <c r="AA75" s="178"/>
      <c r="AB75" s="178"/>
      <c r="AC75" s="178"/>
      <c r="AD75" s="178"/>
      <c r="AE75" s="178"/>
    </row>
    <row r="76" spans="1:31" s="181" customFormat="1" ht="6.9" customHeight="1" x14ac:dyDescent="0.25">
      <c r="A76" s="178"/>
      <c r="B76" s="179"/>
      <c r="C76" s="178"/>
      <c r="D76" s="178"/>
      <c r="E76" s="178"/>
      <c r="F76" s="178"/>
      <c r="G76" s="178"/>
      <c r="H76" s="178"/>
      <c r="I76" s="178"/>
      <c r="J76" s="178"/>
      <c r="K76" s="178"/>
      <c r="L76" s="180"/>
      <c r="S76" s="178"/>
      <c r="T76" s="178"/>
      <c r="U76" s="178"/>
      <c r="V76" s="178"/>
      <c r="W76" s="178"/>
      <c r="X76" s="178"/>
      <c r="Y76" s="178"/>
      <c r="Z76" s="178"/>
      <c r="AA76" s="178"/>
      <c r="AB76" s="178"/>
      <c r="AC76" s="178"/>
      <c r="AD76" s="178"/>
      <c r="AE76" s="178"/>
    </row>
    <row r="77" spans="1:31" s="181" customFormat="1" ht="25.65" customHeight="1" x14ac:dyDescent="0.25">
      <c r="A77" s="178"/>
      <c r="B77" s="179"/>
      <c r="C77" s="177" t="s">
        <v>456</v>
      </c>
      <c r="D77" s="178"/>
      <c r="E77" s="178"/>
      <c r="F77" s="182" t="str">
        <f>E15</f>
        <v xml:space="preserve"> Vršanská uhelná a.s.</v>
      </c>
      <c r="G77" s="178"/>
      <c r="H77" s="178"/>
      <c r="I77" s="177" t="s">
        <v>69</v>
      </c>
      <c r="J77" s="206" t="str">
        <f>E21</f>
        <v>MultiTechnik Divize II s.r.o. Chomutov</v>
      </c>
      <c r="K77" s="178"/>
      <c r="L77" s="180"/>
      <c r="S77" s="178"/>
      <c r="T77" s="178"/>
      <c r="U77" s="178"/>
      <c r="V77" s="178"/>
      <c r="W77" s="178"/>
      <c r="X77" s="178"/>
      <c r="Y77" s="178"/>
      <c r="Z77" s="178"/>
      <c r="AA77" s="178"/>
      <c r="AB77" s="178"/>
      <c r="AC77" s="178"/>
      <c r="AD77" s="178"/>
      <c r="AE77" s="178"/>
    </row>
    <row r="78" spans="1:31" s="181" customFormat="1" ht="25.65" customHeight="1" x14ac:dyDescent="0.25">
      <c r="A78" s="178"/>
      <c r="B78" s="179"/>
      <c r="C78" s="177" t="s">
        <v>460</v>
      </c>
      <c r="D78" s="178"/>
      <c r="E78" s="178"/>
      <c r="F78" s="182" t="str">
        <f>IF(E18="","",E18)</f>
        <v xml:space="preserve"> </v>
      </c>
      <c r="G78" s="178"/>
      <c r="H78" s="178"/>
      <c r="I78" s="177" t="s">
        <v>462</v>
      </c>
      <c r="J78" s="206" t="str">
        <f>E24</f>
        <v>Ing. Kateřina Tumpachová</v>
      </c>
      <c r="K78" s="178"/>
      <c r="L78" s="180"/>
      <c r="S78" s="178"/>
      <c r="T78" s="178"/>
      <c r="U78" s="178"/>
      <c r="V78" s="178"/>
      <c r="W78" s="178"/>
      <c r="X78" s="178"/>
      <c r="Y78" s="178"/>
      <c r="Z78" s="178"/>
      <c r="AA78" s="178"/>
      <c r="AB78" s="178"/>
      <c r="AC78" s="178"/>
      <c r="AD78" s="178"/>
      <c r="AE78" s="178"/>
    </row>
    <row r="79" spans="1:31" s="181" customFormat="1" ht="10.35" customHeight="1" x14ac:dyDescent="0.25">
      <c r="A79" s="178"/>
      <c r="B79" s="179"/>
      <c r="C79" s="178"/>
      <c r="D79" s="178"/>
      <c r="E79" s="178"/>
      <c r="F79" s="178"/>
      <c r="G79" s="178"/>
      <c r="H79" s="178"/>
      <c r="I79" s="178"/>
      <c r="J79" s="178"/>
      <c r="K79" s="178"/>
      <c r="L79" s="180"/>
      <c r="S79" s="178"/>
      <c r="T79" s="178"/>
      <c r="U79" s="178"/>
      <c r="V79" s="178"/>
      <c r="W79" s="178"/>
      <c r="X79" s="178"/>
      <c r="Y79" s="178"/>
      <c r="Z79" s="178"/>
      <c r="AA79" s="178"/>
      <c r="AB79" s="178"/>
      <c r="AC79" s="178"/>
      <c r="AD79" s="178"/>
      <c r="AE79" s="178"/>
    </row>
    <row r="80" spans="1:31" s="229" customFormat="1" ht="29.25" customHeight="1" x14ac:dyDescent="0.25">
      <c r="A80" s="220"/>
      <c r="B80" s="221"/>
      <c r="C80" s="222" t="s">
        <v>490</v>
      </c>
      <c r="D80" s="223" t="s">
        <v>491</v>
      </c>
      <c r="E80" s="223" t="s">
        <v>492</v>
      </c>
      <c r="F80" s="223" t="s">
        <v>82</v>
      </c>
      <c r="G80" s="223" t="s">
        <v>493</v>
      </c>
      <c r="H80" s="223" t="s">
        <v>494</v>
      </c>
      <c r="I80" s="223" t="s">
        <v>495</v>
      </c>
      <c r="J80" s="223" t="s">
        <v>480</v>
      </c>
      <c r="K80" s="224" t="s">
        <v>496</v>
      </c>
      <c r="L80" s="225"/>
      <c r="M80" s="226" t="s">
        <v>453</v>
      </c>
      <c r="N80" s="227" t="s">
        <v>54</v>
      </c>
      <c r="O80" s="227" t="s">
        <v>497</v>
      </c>
      <c r="P80" s="227" t="s">
        <v>498</v>
      </c>
      <c r="Q80" s="227" t="s">
        <v>499</v>
      </c>
      <c r="R80" s="227" t="s">
        <v>500</v>
      </c>
      <c r="S80" s="227" t="s">
        <v>501</v>
      </c>
      <c r="T80" s="228" t="s">
        <v>502</v>
      </c>
      <c r="U80" s="220"/>
      <c r="V80" s="220"/>
      <c r="W80" s="220"/>
      <c r="X80" s="220"/>
      <c r="Y80" s="220"/>
      <c r="Z80" s="220"/>
      <c r="AA80" s="220"/>
      <c r="AB80" s="220"/>
      <c r="AC80" s="220"/>
      <c r="AD80" s="220"/>
      <c r="AE80" s="220"/>
    </row>
    <row r="81" spans="1:65" s="181" customFormat="1" ht="22.95" customHeight="1" x14ac:dyDescent="0.3">
      <c r="A81" s="178"/>
      <c r="B81" s="179"/>
      <c r="C81" s="230" t="s">
        <v>503</v>
      </c>
      <c r="D81" s="178"/>
      <c r="E81" s="178"/>
      <c r="F81" s="178"/>
      <c r="G81" s="178"/>
      <c r="H81" s="178"/>
      <c r="I81" s="178"/>
      <c r="J81" s="231">
        <f>+J82+J83</f>
        <v>0</v>
      </c>
      <c r="K81" s="178"/>
      <c r="L81" s="179"/>
      <c r="M81" s="232"/>
      <c r="N81" s="233"/>
      <c r="O81" s="188"/>
      <c r="P81" s="234">
        <f>P82</f>
        <v>0</v>
      </c>
      <c r="Q81" s="188"/>
      <c r="R81" s="234">
        <f>R82</f>
        <v>0</v>
      </c>
      <c r="S81" s="188"/>
      <c r="T81" s="235">
        <f>T82</f>
        <v>0</v>
      </c>
      <c r="U81" s="178"/>
      <c r="V81" s="178"/>
      <c r="W81" s="178"/>
      <c r="X81" s="178"/>
      <c r="Y81" s="178"/>
      <c r="Z81" s="178"/>
      <c r="AA81" s="178"/>
      <c r="AB81" s="178"/>
      <c r="AC81" s="178"/>
      <c r="AD81" s="178"/>
      <c r="AE81" s="178"/>
      <c r="AT81" s="171" t="s">
        <v>49</v>
      </c>
      <c r="AU81" s="171" t="s">
        <v>482</v>
      </c>
      <c r="BK81" s="236">
        <f>BK82</f>
        <v>0</v>
      </c>
    </row>
    <row r="82" spans="1:65" s="237" customFormat="1" ht="25.95" customHeight="1" x14ac:dyDescent="0.25">
      <c r="B82" s="238"/>
      <c r="D82" s="239" t="s">
        <v>49</v>
      </c>
      <c r="E82" s="240" t="s">
        <v>553</v>
      </c>
      <c r="F82" s="240" t="s">
        <v>946</v>
      </c>
      <c r="J82" s="241">
        <f>+J83+J84</f>
        <v>0</v>
      </c>
      <c r="L82" s="238"/>
      <c r="M82" s="242"/>
      <c r="N82" s="243"/>
      <c r="O82" s="243"/>
      <c r="P82" s="244">
        <f>P83</f>
        <v>0</v>
      </c>
      <c r="Q82" s="243"/>
      <c r="R82" s="244">
        <f>R83</f>
        <v>0</v>
      </c>
      <c r="S82" s="243"/>
      <c r="T82" s="245">
        <f>T83</f>
        <v>0</v>
      </c>
      <c r="AR82" s="239" t="s">
        <v>133</v>
      </c>
      <c r="AT82" s="246" t="s">
        <v>49</v>
      </c>
      <c r="AU82" s="246" t="s">
        <v>505</v>
      </c>
      <c r="AY82" s="239" t="s">
        <v>506</v>
      </c>
      <c r="BK82" s="247">
        <f>BK83</f>
        <v>0</v>
      </c>
    </row>
    <row r="83" spans="1:65" s="237" customFormat="1" ht="22.95" customHeight="1" x14ac:dyDescent="0.25">
      <c r="B83" s="238"/>
      <c r="D83" s="239" t="s">
        <v>49</v>
      </c>
      <c r="E83" s="248" t="s">
        <v>1084</v>
      </c>
      <c r="F83" s="248" t="s">
        <v>1085</v>
      </c>
      <c r="G83" s="237" t="s">
        <v>81</v>
      </c>
      <c r="H83" s="237">
        <v>2</v>
      </c>
      <c r="J83" s="256">
        <f>ROUND(I83*H83,2)</f>
        <v>0</v>
      </c>
      <c r="L83" s="238"/>
      <c r="M83" s="242"/>
      <c r="N83" s="243"/>
      <c r="O83" s="243"/>
      <c r="P83" s="244">
        <f>P84</f>
        <v>0</v>
      </c>
      <c r="Q83" s="243"/>
      <c r="R83" s="244">
        <f>R84</f>
        <v>0</v>
      </c>
      <c r="S83" s="243"/>
      <c r="T83" s="245">
        <f>T84</f>
        <v>0</v>
      </c>
      <c r="AR83" s="239" t="s">
        <v>133</v>
      </c>
      <c r="AT83" s="246" t="s">
        <v>49</v>
      </c>
      <c r="AU83" s="246" t="s">
        <v>132</v>
      </c>
      <c r="AY83" s="239" t="s">
        <v>506</v>
      </c>
      <c r="BK83" s="247">
        <f>BK84</f>
        <v>0</v>
      </c>
    </row>
    <row r="84" spans="1:65" s="181" customFormat="1" ht="14.4" customHeight="1" x14ac:dyDescent="0.25">
      <c r="A84" s="178"/>
      <c r="B84" s="250"/>
      <c r="C84" s="251" t="s">
        <v>132</v>
      </c>
      <c r="D84" s="251" t="s">
        <v>508</v>
      </c>
      <c r="E84" s="252" t="s">
        <v>1086</v>
      </c>
      <c r="F84" s="375" t="s">
        <v>1139</v>
      </c>
      <c r="G84" s="376" t="s">
        <v>80</v>
      </c>
      <c r="H84" s="255">
        <v>14900</v>
      </c>
      <c r="I84" s="256"/>
      <c r="J84" s="256">
        <f>ROUND(I84*H84,2)</f>
        <v>0</v>
      </c>
      <c r="K84" s="253" t="s">
        <v>453</v>
      </c>
      <c r="L84" s="179"/>
      <c r="M84" s="305" t="s">
        <v>453</v>
      </c>
      <c r="N84" s="306" t="s">
        <v>471</v>
      </c>
      <c r="O84" s="307">
        <v>0</v>
      </c>
      <c r="P84" s="307">
        <f>O84*H84</f>
        <v>0</v>
      </c>
      <c r="Q84" s="307">
        <v>0</v>
      </c>
      <c r="R84" s="307">
        <f>Q84*H84</f>
        <v>0</v>
      </c>
      <c r="S84" s="307">
        <v>0</v>
      </c>
      <c r="T84" s="308">
        <f>S84*H84</f>
        <v>0</v>
      </c>
      <c r="U84" s="178"/>
      <c r="V84" s="178"/>
      <c r="W84" s="178"/>
      <c r="X84" s="178"/>
      <c r="Y84" s="178"/>
      <c r="Z84" s="178"/>
      <c r="AA84" s="178"/>
      <c r="AB84" s="178"/>
      <c r="AC84" s="178"/>
      <c r="AD84" s="178"/>
      <c r="AE84" s="178"/>
      <c r="AR84" s="261" t="s">
        <v>891</v>
      </c>
      <c r="AT84" s="261" t="s">
        <v>508</v>
      </c>
      <c r="AU84" s="261" t="s">
        <v>448</v>
      </c>
      <c r="AY84" s="171" t="s">
        <v>506</v>
      </c>
      <c r="BE84" s="262">
        <f>IF(N84="základní",J84,0)</f>
        <v>0</v>
      </c>
      <c r="BF84" s="262">
        <f>IF(N84="snížená",J84,0)</f>
        <v>0</v>
      </c>
      <c r="BG84" s="262">
        <f>IF(N84="zákl. přenesená",J84,0)</f>
        <v>0</v>
      </c>
      <c r="BH84" s="262">
        <f>IF(N84="sníž. přenesená",J84,0)</f>
        <v>0</v>
      </c>
      <c r="BI84" s="262">
        <f>IF(N84="nulová",J84,0)</f>
        <v>0</v>
      </c>
      <c r="BJ84" s="171" t="s">
        <v>132</v>
      </c>
      <c r="BK84" s="262">
        <f>ROUND(I84*H84,2)</f>
        <v>0</v>
      </c>
      <c r="BL84" s="171" t="s">
        <v>891</v>
      </c>
      <c r="BM84" s="261" t="s">
        <v>1087</v>
      </c>
    </row>
    <row r="85" spans="1:65" s="181" customFormat="1" ht="6.9" customHeight="1" x14ac:dyDescent="0.25">
      <c r="A85" s="178"/>
      <c r="B85" s="202"/>
      <c r="C85" s="203"/>
      <c r="D85" s="203"/>
      <c r="E85" s="203"/>
      <c r="F85" s="203"/>
      <c r="G85" s="203"/>
      <c r="H85" s="203"/>
      <c r="I85" s="203"/>
      <c r="J85" s="203"/>
      <c r="K85" s="203"/>
      <c r="L85" s="179"/>
      <c r="M85" s="178"/>
      <c r="O85" s="178"/>
      <c r="P85" s="178"/>
      <c r="Q85" s="178"/>
      <c r="R85" s="178"/>
      <c r="S85" s="178"/>
      <c r="T85" s="178"/>
      <c r="U85" s="178"/>
      <c r="V85" s="178"/>
      <c r="W85" s="178"/>
      <c r="X85" s="178"/>
      <c r="Y85" s="178"/>
      <c r="Z85" s="178"/>
      <c r="AA85" s="178"/>
      <c r="AB85" s="178"/>
      <c r="AC85" s="178"/>
      <c r="AD85" s="178"/>
      <c r="AE85" s="178"/>
    </row>
  </sheetData>
  <autoFilter ref="C80:K84"/>
  <mergeCells count="9">
    <mergeCell ref="E50:H50"/>
    <mergeCell ref="E71:H71"/>
    <mergeCell ref="E73:H73"/>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83"/>
  <sheetViews>
    <sheetView showGridLines="0" topLeftCell="E1" workbookViewId="0">
      <selection activeCell="F2" sqref="F2"/>
    </sheetView>
  </sheetViews>
  <sheetFormatPr defaultColWidth="9.109375" defaultRowHeight="10.199999999999999" x14ac:dyDescent="0.2"/>
  <cols>
    <col min="1" max="1" width="7.109375" style="170" customWidth="1"/>
    <col min="2" max="2" width="1" style="170" customWidth="1"/>
    <col min="3" max="3" width="3.5546875" style="170" customWidth="1"/>
    <col min="4" max="4" width="3.6640625" style="170" customWidth="1"/>
    <col min="5" max="5" width="14.6640625" style="170" customWidth="1"/>
    <col min="6" max="6" width="86.44140625" style="170" customWidth="1"/>
    <col min="7" max="7" width="6.44140625" style="170" customWidth="1"/>
    <col min="8" max="8" width="9.88671875" style="170" customWidth="1"/>
    <col min="9" max="11" width="17.33203125" style="170" customWidth="1"/>
    <col min="12" max="12" width="8" style="170" customWidth="1"/>
    <col min="13" max="13" width="9.33203125" style="170" hidden="1" customWidth="1"/>
    <col min="14" max="14" width="9.109375" style="170"/>
    <col min="15" max="20" width="12.109375" style="170" hidden="1" customWidth="1"/>
    <col min="21" max="21" width="14" style="170" hidden="1" customWidth="1"/>
    <col min="22" max="22" width="10.5546875" style="170" customWidth="1"/>
    <col min="23" max="23" width="14" style="170" customWidth="1"/>
    <col min="24" max="24" width="10.5546875" style="170" customWidth="1"/>
    <col min="25" max="25" width="12.88671875" style="170" customWidth="1"/>
    <col min="26" max="26" width="9.44140625" style="170" customWidth="1"/>
    <col min="27" max="27" width="12.88671875" style="170" customWidth="1"/>
    <col min="28" max="28" width="14" style="170" customWidth="1"/>
    <col min="29" max="29" width="9.44140625" style="170" customWidth="1"/>
    <col min="30" max="30" width="12.88671875" style="170" customWidth="1"/>
    <col min="31" max="31" width="14" style="170" customWidth="1"/>
    <col min="32" max="16384" width="9.109375" style="170"/>
  </cols>
  <sheetData>
    <row r="1" spans="1:46" x14ac:dyDescent="0.2">
      <c r="A1" s="169"/>
    </row>
    <row r="2" spans="1:46" ht="36.9" customHeight="1" x14ac:dyDescent="0.2">
      <c r="L2" s="869"/>
      <c r="M2" s="870"/>
      <c r="N2" s="870"/>
      <c r="O2" s="870"/>
      <c r="P2" s="870"/>
      <c r="Q2" s="870"/>
      <c r="R2" s="870"/>
      <c r="S2" s="870"/>
      <c r="T2" s="870"/>
      <c r="U2" s="870"/>
      <c r="V2" s="870"/>
      <c r="AT2" s="171" t="s">
        <v>1088</v>
      </c>
    </row>
    <row r="3" spans="1:46" ht="6.9" customHeight="1" x14ac:dyDescent="0.2">
      <c r="B3" s="172"/>
      <c r="C3" s="173"/>
      <c r="D3" s="173"/>
      <c r="E3" s="173"/>
      <c r="F3" s="173"/>
      <c r="G3" s="173"/>
      <c r="H3" s="173"/>
      <c r="I3" s="173"/>
      <c r="J3" s="173"/>
      <c r="K3" s="173"/>
      <c r="L3" s="174"/>
      <c r="AT3" s="171" t="s">
        <v>448</v>
      </c>
    </row>
    <row r="4" spans="1:46" ht="24.9" customHeight="1" x14ac:dyDescent="0.2">
      <c r="B4" s="174"/>
      <c r="D4" s="175" t="s">
        <v>449</v>
      </c>
      <c r="L4" s="174"/>
      <c r="M4" s="176"/>
      <c r="AT4" s="171" t="s">
        <v>451</v>
      </c>
    </row>
    <row r="5" spans="1:46" ht="6.9" customHeight="1" x14ac:dyDescent="0.2">
      <c r="B5" s="174"/>
      <c r="L5" s="174"/>
    </row>
    <row r="6" spans="1:46" ht="12" customHeight="1" x14ac:dyDescent="0.2">
      <c r="B6" s="174"/>
      <c r="D6" s="177" t="s">
        <v>61</v>
      </c>
      <c r="L6" s="174"/>
    </row>
    <row r="7" spans="1:46" ht="16.5" customHeight="1" x14ac:dyDescent="0.2">
      <c r="B7" s="174"/>
      <c r="E7" s="867" t="str">
        <f>'[3]Rekapitulace stavby'!K6</f>
        <v>Mlžná stěna na DEPU I Vršanská uhelná a.s.</v>
      </c>
      <c r="F7" s="868"/>
      <c r="G7" s="868"/>
      <c r="H7" s="868"/>
      <c r="L7" s="174"/>
    </row>
    <row r="8" spans="1:46" s="181" customFormat="1" ht="12" customHeight="1" x14ac:dyDescent="0.25">
      <c r="A8" s="178"/>
      <c r="B8" s="179"/>
      <c r="C8" s="178"/>
      <c r="D8" s="177" t="s">
        <v>70</v>
      </c>
      <c r="E8" s="178"/>
      <c r="F8" s="178"/>
      <c r="G8" s="178"/>
      <c r="H8" s="178"/>
      <c r="I8" s="178"/>
      <c r="J8" s="178"/>
      <c r="K8" s="178"/>
      <c r="L8" s="180"/>
      <c r="S8" s="178"/>
      <c r="T8" s="178"/>
      <c r="U8" s="178"/>
      <c r="V8" s="178"/>
      <c r="W8" s="178"/>
      <c r="X8" s="178"/>
      <c r="Y8" s="178"/>
      <c r="Z8" s="178"/>
      <c r="AA8" s="178"/>
      <c r="AB8" s="178"/>
      <c r="AC8" s="178"/>
      <c r="AD8" s="178"/>
      <c r="AE8" s="178"/>
    </row>
    <row r="9" spans="1:46" s="181" customFormat="1" ht="16.5" customHeight="1" x14ac:dyDescent="0.25">
      <c r="A9" s="178"/>
      <c r="B9" s="179"/>
      <c r="C9" s="178"/>
      <c r="D9" s="178"/>
      <c r="E9" s="865" t="s">
        <v>1150</v>
      </c>
      <c r="F9" s="866"/>
      <c r="G9" s="866"/>
      <c r="H9" s="866"/>
      <c r="I9" s="178"/>
      <c r="J9" s="178"/>
      <c r="K9" s="178"/>
      <c r="L9" s="180"/>
      <c r="S9" s="178"/>
      <c r="T9" s="178"/>
      <c r="U9" s="178"/>
      <c r="V9" s="178"/>
      <c r="W9" s="178"/>
      <c r="X9" s="178"/>
      <c r="Y9" s="178"/>
      <c r="Z9" s="178"/>
      <c r="AA9" s="178"/>
      <c r="AB9" s="178"/>
      <c r="AC9" s="178"/>
      <c r="AD9" s="178"/>
      <c r="AE9" s="178"/>
    </row>
    <row r="10" spans="1:46" s="181" customFormat="1" x14ac:dyDescent="0.25">
      <c r="A10" s="178"/>
      <c r="B10" s="179"/>
      <c r="C10" s="178"/>
      <c r="D10" s="178"/>
      <c r="E10" s="178"/>
      <c r="F10" s="178"/>
      <c r="G10" s="178"/>
      <c r="H10" s="178"/>
      <c r="I10" s="178"/>
      <c r="J10" s="178"/>
      <c r="K10" s="178"/>
      <c r="L10" s="180"/>
      <c r="S10" s="178"/>
      <c r="T10" s="178"/>
      <c r="U10" s="178"/>
      <c r="V10" s="178"/>
      <c r="W10" s="178"/>
      <c r="X10" s="178"/>
      <c r="Y10" s="178"/>
      <c r="Z10" s="178"/>
      <c r="AA10" s="178"/>
      <c r="AB10" s="178"/>
      <c r="AC10" s="178"/>
      <c r="AD10" s="178"/>
      <c r="AE10" s="178"/>
    </row>
    <row r="11" spans="1:46" s="181" customFormat="1" ht="12" customHeight="1" x14ac:dyDescent="0.25">
      <c r="A11" s="178"/>
      <c r="B11" s="179"/>
      <c r="C11" s="178"/>
      <c r="D11" s="177" t="s">
        <v>452</v>
      </c>
      <c r="E11" s="178"/>
      <c r="F11" s="182" t="s">
        <v>453</v>
      </c>
      <c r="G11" s="178"/>
      <c r="H11" s="178"/>
      <c r="I11" s="177" t="s">
        <v>454</v>
      </c>
      <c r="J11" s="182" t="s">
        <v>453</v>
      </c>
      <c r="K11" s="178"/>
      <c r="L11" s="180"/>
      <c r="S11" s="178"/>
      <c r="T11" s="178"/>
      <c r="U11" s="178"/>
      <c r="V11" s="178"/>
      <c r="W11" s="178"/>
      <c r="X11" s="178"/>
      <c r="Y11" s="178"/>
      <c r="Z11" s="178"/>
      <c r="AA11" s="178"/>
      <c r="AB11" s="178"/>
      <c r="AC11" s="178"/>
      <c r="AD11" s="178"/>
      <c r="AE11" s="178"/>
    </row>
    <row r="12" spans="1:46" s="181" customFormat="1" ht="12" customHeight="1" x14ac:dyDescent="0.25">
      <c r="A12" s="178"/>
      <c r="B12" s="179"/>
      <c r="C12" s="178"/>
      <c r="D12" s="177" t="s">
        <v>455</v>
      </c>
      <c r="E12" s="178"/>
      <c r="F12" s="182" t="s">
        <v>2</v>
      </c>
      <c r="G12" s="178"/>
      <c r="H12" s="178"/>
      <c r="I12" s="177" t="s">
        <v>63</v>
      </c>
      <c r="J12" s="183" t="str">
        <f>'[3]Rekapitulace stavby'!AN8</f>
        <v>7. 9. 2020</v>
      </c>
      <c r="K12" s="178"/>
      <c r="L12" s="180"/>
      <c r="S12" s="178"/>
      <c r="T12" s="178"/>
      <c r="U12" s="178"/>
      <c r="V12" s="178"/>
      <c r="W12" s="178"/>
      <c r="X12" s="178"/>
      <c r="Y12" s="178"/>
      <c r="Z12" s="178"/>
      <c r="AA12" s="178"/>
      <c r="AB12" s="178"/>
      <c r="AC12" s="178"/>
      <c r="AD12" s="178"/>
      <c r="AE12" s="178"/>
    </row>
    <row r="13" spans="1:46" s="181" customFormat="1" ht="10.95" customHeight="1" x14ac:dyDescent="0.25">
      <c r="A13" s="178"/>
      <c r="B13" s="179"/>
      <c r="C13" s="178"/>
      <c r="D13" s="178"/>
      <c r="E13" s="178"/>
      <c r="F13" s="178"/>
      <c r="G13" s="178"/>
      <c r="H13" s="178"/>
      <c r="I13" s="178"/>
      <c r="J13" s="178"/>
      <c r="K13" s="178"/>
      <c r="L13" s="180"/>
      <c r="S13" s="178"/>
      <c r="T13" s="178"/>
      <c r="U13" s="178"/>
      <c r="V13" s="178"/>
      <c r="W13" s="178"/>
      <c r="X13" s="178"/>
      <c r="Y13" s="178"/>
      <c r="Z13" s="178"/>
      <c r="AA13" s="178"/>
      <c r="AB13" s="178"/>
      <c r="AC13" s="178"/>
      <c r="AD13" s="178"/>
      <c r="AE13" s="178"/>
    </row>
    <row r="14" spans="1:46" s="181" customFormat="1" ht="12" customHeight="1" x14ac:dyDescent="0.25">
      <c r="A14" s="178"/>
      <c r="B14" s="179"/>
      <c r="C14" s="178"/>
      <c r="D14" s="177" t="s">
        <v>456</v>
      </c>
      <c r="E14" s="178"/>
      <c r="F14" s="178"/>
      <c r="G14" s="178"/>
      <c r="H14" s="178"/>
      <c r="I14" s="177" t="s">
        <v>457</v>
      </c>
      <c r="J14" s="182" t="s">
        <v>453</v>
      </c>
      <c r="K14" s="178"/>
      <c r="L14" s="180"/>
      <c r="S14" s="178"/>
      <c r="T14" s="178"/>
      <c r="U14" s="178"/>
      <c r="V14" s="178"/>
      <c r="W14" s="178"/>
      <c r="X14" s="178"/>
      <c r="Y14" s="178"/>
      <c r="Z14" s="178"/>
      <c r="AA14" s="178"/>
      <c r="AB14" s="178"/>
      <c r="AC14" s="178"/>
      <c r="AD14" s="178"/>
      <c r="AE14" s="178"/>
    </row>
    <row r="15" spans="1:46" s="181" customFormat="1" ht="18" customHeight="1" x14ac:dyDescent="0.25">
      <c r="A15" s="178"/>
      <c r="B15" s="179"/>
      <c r="C15" s="178"/>
      <c r="D15" s="178"/>
      <c r="E15" s="182" t="s">
        <v>458</v>
      </c>
      <c r="F15" s="178"/>
      <c r="G15" s="178"/>
      <c r="H15" s="178"/>
      <c r="I15" s="177" t="s">
        <v>459</v>
      </c>
      <c r="J15" s="182" t="s">
        <v>453</v>
      </c>
      <c r="K15" s="178"/>
      <c r="L15" s="180"/>
      <c r="S15" s="178"/>
      <c r="T15" s="178"/>
      <c r="U15" s="178"/>
      <c r="V15" s="178"/>
      <c r="W15" s="178"/>
      <c r="X15" s="178"/>
      <c r="Y15" s="178"/>
      <c r="Z15" s="178"/>
      <c r="AA15" s="178"/>
      <c r="AB15" s="178"/>
      <c r="AC15" s="178"/>
      <c r="AD15" s="178"/>
      <c r="AE15" s="178"/>
    </row>
    <row r="16" spans="1:46" s="181" customFormat="1" ht="6.9" customHeight="1" x14ac:dyDescent="0.25">
      <c r="A16" s="178"/>
      <c r="B16" s="179"/>
      <c r="C16" s="178"/>
      <c r="D16" s="178"/>
      <c r="E16" s="178"/>
      <c r="F16" s="178"/>
      <c r="G16" s="178"/>
      <c r="H16" s="178"/>
      <c r="I16" s="178"/>
      <c r="J16" s="178"/>
      <c r="K16" s="178"/>
      <c r="L16" s="180"/>
      <c r="S16" s="178"/>
      <c r="T16" s="178"/>
      <c r="U16" s="178"/>
      <c r="V16" s="178"/>
      <c r="W16" s="178"/>
      <c r="X16" s="178"/>
      <c r="Y16" s="178"/>
      <c r="Z16" s="178"/>
      <c r="AA16" s="178"/>
      <c r="AB16" s="178"/>
      <c r="AC16" s="178"/>
      <c r="AD16" s="178"/>
      <c r="AE16" s="178"/>
    </row>
    <row r="17" spans="1:31" s="181" customFormat="1" ht="12" customHeight="1" x14ac:dyDescent="0.25">
      <c r="A17" s="178"/>
      <c r="B17" s="179"/>
      <c r="C17" s="178"/>
      <c r="D17" s="177" t="s">
        <v>460</v>
      </c>
      <c r="E17" s="178"/>
      <c r="F17" s="178"/>
      <c r="G17" s="178"/>
      <c r="H17" s="178"/>
      <c r="I17" s="177" t="s">
        <v>457</v>
      </c>
      <c r="J17" s="182" t="str">
        <f>'[3]Rekapitulace stavby'!AN13</f>
        <v/>
      </c>
      <c r="K17" s="178"/>
      <c r="L17" s="180"/>
      <c r="S17" s="178"/>
      <c r="T17" s="178"/>
      <c r="U17" s="178"/>
      <c r="V17" s="178"/>
      <c r="W17" s="178"/>
      <c r="X17" s="178"/>
      <c r="Y17" s="178"/>
      <c r="Z17" s="178"/>
      <c r="AA17" s="178"/>
      <c r="AB17" s="178"/>
      <c r="AC17" s="178"/>
      <c r="AD17" s="178"/>
      <c r="AE17" s="178"/>
    </row>
    <row r="18" spans="1:31" s="181" customFormat="1" ht="18" customHeight="1" x14ac:dyDescent="0.25">
      <c r="A18" s="178"/>
      <c r="B18" s="179"/>
      <c r="C18" s="178"/>
      <c r="D18" s="178"/>
      <c r="E18" s="871" t="str">
        <f>'[3]Rekapitulace stavby'!E14</f>
        <v xml:space="preserve"> </v>
      </c>
      <c r="F18" s="871"/>
      <c r="G18" s="871"/>
      <c r="H18" s="871"/>
      <c r="I18" s="177" t="s">
        <v>459</v>
      </c>
      <c r="J18" s="182" t="str">
        <f>'[3]Rekapitulace stavby'!AN14</f>
        <v/>
      </c>
      <c r="K18" s="178"/>
      <c r="L18" s="180"/>
      <c r="S18" s="178"/>
      <c r="T18" s="178"/>
      <c r="U18" s="178"/>
      <c r="V18" s="178"/>
      <c r="W18" s="178"/>
      <c r="X18" s="178"/>
      <c r="Y18" s="178"/>
      <c r="Z18" s="178"/>
      <c r="AA18" s="178"/>
      <c r="AB18" s="178"/>
      <c r="AC18" s="178"/>
      <c r="AD18" s="178"/>
      <c r="AE18" s="178"/>
    </row>
    <row r="19" spans="1:31" s="181" customFormat="1" ht="6.9" customHeight="1" x14ac:dyDescent="0.25">
      <c r="A19" s="178"/>
      <c r="B19" s="179"/>
      <c r="C19" s="178"/>
      <c r="D19" s="178"/>
      <c r="E19" s="178"/>
      <c r="F19" s="178"/>
      <c r="G19" s="178"/>
      <c r="H19" s="178"/>
      <c r="I19" s="178"/>
      <c r="J19" s="178"/>
      <c r="K19" s="178"/>
      <c r="L19" s="180"/>
      <c r="S19" s="178"/>
      <c r="T19" s="178"/>
      <c r="U19" s="178"/>
      <c r="V19" s="178"/>
      <c r="W19" s="178"/>
      <c r="X19" s="178"/>
      <c r="Y19" s="178"/>
      <c r="Z19" s="178"/>
      <c r="AA19" s="178"/>
      <c r="AB19" s="178"/>
      <c r="AC19" s="178"/>
      <c r="AD19" s="178"/>
      <c r="AE19" s="178"/>
    </row>
    <row r="20" spans="1:31" s="181" customFormat="1" ht="12" customHeight="1" x14ac:dyDescent="0.25">
      <c r="A20" s="178"/>
      <c r="B20" s="179"/>
      <c r="C20" s="178"/>
      <c r="D20" s="177" t="s">
        <v>69</v>
      </c>
      <c r="E20" s="178"/>
      <c r="F20" s="178"/>
      <c r="G20" s="178"/>
      <c r="H20" s="178"/>
      <c r="I20" s="177" t="s">
        <v>457</v>
      </c>
      <c r="J20" s="182" t="s">
        <v>453</v>
      </c>
      <c r="K20" s="178"/>
      <c r="L20" s="180"/>
      <c r="S20" s="178"/>
      <c r="T20" s="178"/>
      <c r="U20" s="178"/>
      <c r="V20" s="178"/>
      <c r="W20" s="178"/>
      <c r="X20" s="178"/>
      <c r="Y20" s="178"/>
      <c r="Z20" s="178"/>
      <c r="AA20" s="178"/>
      <c r="AB20" s="178"/>
      <c r="AC20" s="178"/>
      <c r="AD20" s="178"/>
      <c r="AE20" s="178"/>
    </row>
    <row r="21" spans="1:31" s="181" customFormat="1" ht="18" customHeight="1" x14ac:dyDescent="0.25">
      <c r="A21" s="178"/>
      <c r="B21" s="179"/>
      <c r="C21" s="178"/>
      <c r="D21" s="178"/>
      <c r="E21" s="182" t="s">
        <v>461</v>
      </c>
      <c r="F21" s="178"/>
      <c r="G21" s="178"/>
      <c r="H21" s="178"/>
      <c r="I21" s="177" t="s">
        <v>459</v>
      </c>
      <c r="J21" s="182" t="s">
        <v>453</v>
      </c>
      <c r="K21" s="178"/>
      <c r="L21" s="180"/>
      <c r="S21" s="178"/>
      <c r="T21" s="178"/>
      <c r="U21" s="178"/>
      <c r="V21" s="178"/>
      <c r="W21" s="178"/>
      <c r="X21" s="178"/>
      <c r="Y21" s="178"/>
      <c r="Z21" s="178"/>
      <c r="AA21" s="178"/>
      <c r="AB21" s="178"/>
      <c r="AC21" s="178"/>
      <c r="AD21" s="178"/>
      <c r="AE21" s="178"/>
    </row>
    <row r="22" spans="1:31" s="181" customFormat="1" ht="6.9" customHeight="1" x14ac:dyDescent="0.25">
      <c r="A22" s="178"/>
      <c r="B22" s="179"/>
      <c r="C22" s="178"/>
      <c r="D22" s="178"/>
      <c r="E22" s="178"/>
      <c r="F22" s="178"/>
      <c r="G22" s="178"/>
      <c r="H22" s="178"/>
      <c r="I22" s="178"/>
      <c r="J22" s="178"/>
      <c r="K22" s="178"/>
      <c r="L22" s="180"/>
      <c r="S22" s="178"/>
      <c r="T22" s="178"/>
      <c r="U22" s="178"/>
      <c r="V22" s="178"/>
      <c r="W22" s="178"/>
      <c r="X22" s="178"/>
      <c r="Y22" s="178"/>
      <c r="Z22" s="178"/>
      <c r="AA22" s="178"/>
      <c r="AB22" s="178"/>
      <c r="AC22" s="178"/>
      <c r="AD22" s="178"/>
      <c r="AE22" s="178"/>
    </row>
    <row r="23" spans="1:31" s="181" customFormat="1" ht="12" customHeight="1" x14ac:dyDescent="0.25">
      <c r="A23" s="178"/>
      <c r="B23" s="179"/>
      <c r="C23" s="178"/>
      <c r="D23" s="177" t="s">
        <v>462</v>
      </c>
      <c r="E23" s="178"/>
      <c r="F23" s="178"/>
      <c r="G23" s="178"/>
      <c r="H23" s="178"/>
      <c r="I23" s="177" t="s">
        <v>457</v>
      </c>
      <c r="J23" s="182" t="s">
        <v>463</v>
      </c>
      <c r="K23" s="178"/>
      <c r="L23" s="180"/>
      <c r="S23" s="178"/>
      <c r="T23" s="178"/>
      <c r="U23" s="178"/>
      <c r="V23" s="178"/>
      <c r="W23" s="178"/>
      <c r="X23" s="178"/>
      <c r="Y23" s="178"/>
      <c r="Z23" s="178"/>
      <c r="AA23" s="178"/>
      <c r="AB23" s="178"/>
      <c r="AC23" s="178"/>
      <c r="AD23" s="178"/>
      <c r="AE23" s="178"/>
    </row>
    <row r="24" spans="1:31" s="181" customFormat="1" ht="18" customHeight="1" x14ac:dyDescent="0.25">
      <c r="A24" s="178"/>
      <c r="B24" s="179"/>
      <c r="C24" s="178"/>
      <c r="D24" s="178"/>
      <c r="E24" s="182" t="s">
        <v>464</v>
      </c>
      <c r="F24" s="178"/>
      <c r="G24" s="178"/>
      <c r="H24" s="178"/>
      <c r="I24" s="177" t="s">
        <v>459</v>
      </c>
      <c r="J24" s="182" t="s">
        <v>465</v>
      </c>
      <c r="K24" s="178"/>
      <c r="L24" s="180"/>
      <c r="S24" s="178"/>
      <c r="T24" s="178"/>
      <c r="U24" s="178"/>
      <c r="V24" s="178"/>
      <c r="W24" s="178"/>
      <c r="X24" s="178"/>
      <c r="Y24" s="313"/>
      <c r="Z24" s="313"/>
      <c r="AA24" s="313"/>
      <c r="AB24" s="178"/>
      <c r="AC24" s="178"/>
      <c r="AD24" s="178"/>
      <c r="AE24" s="178"/>
    </row>
    <row r="25" spans="1:31" s="181" customFormat="1" ht="6.9" customHeight="1" x14ac:dyDescent="0.25">
      <c r="A25" s="178"/>
      <c r="B25" s="179"/>
      <c r="C25" s="178"/>
      <c r="D25" s="178"/>
      <c r="E25" s="178"/>
      <c r="F25" s="178"/>
      <c r="G25" s="178"/>
      <c r="H25" s="178"/>
      <c r="I25" s="178"/>
      <c r="J25" s="178"/>
      <c r="K25" s="178"/>
      <c r="L25" s="180"/>
      <c r="S25" s="178"/>
      <c r="T25" s="178"/>
      <c r="U25" s="178"/>
      <c r="V25" s="178"/>
      <c r="W25" s="178"/>
      <c r="X25" s="178"/>
      <c r="Y25" s="178"/>
      <c r="Z25" s="178"/>
      <c r="AA25" s="178"/>
      <c r="AB25" s="178"/>
      <c r="AC25" s="178"/>
      <c r="AD25" s="178"/>
      <c r="AE25" s="178"/>
    </row>
    <row r="26" spans="1:31" s="181" customFormat="1" ht="12" customHeight="1" x14ac:dyDescent="0.25">
      <c r="A26" s="178"/>
      <c r="B26" s="179"/>
      <c r="C26" s="178"/>
      <c r="D26" s="177" t="s">
        <v>466</v>
      </c>
      <c r="E26" s="178"/>
      <c r="F26" s="178"/>
      <c r="G26" s="178"/>
      <c r="H26" s="178"/>
      <c r="I26" s="178"/>
      <c r="J26" s="178"/>
      <c r="K26" s="178"/>
      <c r="L26" s="180"/>
      <c r="S26" s="178"/>
      <c r="T26" s="178"/>
      <c r="U26" s="178"/>
      <c r="V26" s="178"/>
      <c r="W26" s="178"/>
      <c r="X26" s="178"/>
      <c r="Y26" s="178"/>
      <c r="Z26" s="178"/>
      <c r="AA26" s="178"/>
      <c r="AB26" s="178"/>
      <c r="AC26" s="178"/>
      <c r="AD26" s="178"/>
      <c r="AE26" s="178"/>
    </row>
    <row r="27" spans="1:31" s="187" customFormat="1" ht="16.5" customHeight="1" x14ac:dyDescent="0.25">
      <c r="A27" s="184"/>
      <c r="B27" s="185"/>
      <c r="C27" s="184"/>
      <c r="D27" s="184"/>
      <c r="E27" s="872" t="s">
        <v>453</v>
      </c>
      <c r="F27" s="872"/>
      <c r="G27" s="872"/>
      <c r="H27" s="872"/>
      <c r="I27" s="184"/>
      <c r="J27" s="184"/>
      <c r="K27" s="184"/>
      <c r="L27" s="186"/>
      <c r="S27" s="184"/>
      <c r="T27" s="184"/>
      <c r="U27" s="184"/>
      <c r="V27" s="184"/>
      <c r="W27" s="184"/>
      <c r="X27" s="184"/>
      <c r="Y27" s="184"/>
      <c r="Z27" s="184"/>
      <c r="AA27" s="184"/>
      <c r="AB27" s="184"/>
      <c r="AC27" s="184"/>
      <c r="AD27" s="184"/>
      <c r="AE27" s="184"/>
    </row>
    <row r="28" spans="1:31" s="181" customFormat="1" ht="6.9" customHeight="1" x14ac:dyDescent="0.25">
      <c r="A28" s="178"/>
      <c r="B28" s="179"/>
      <c r="C28" s="178"/>
      <c r="D28" s="178"/>
      <c r="E28" s="178"/>
      <c r="F28" s="178"/>
      <c r="G28" s="178"/>
      <c r="H28" s="178"/>
      <c r="I28" s="178"/>
      <c r="J28" s="178"/>
      <c r="K28" s="178"/>
      <c r="L28" s="180"/>
      <c r="S28" s="178"/>
      <c r="T28" s="178"/>
      <c r="U28" s="178"/>
      <c r="V28" s="178"/>
      <c r="W28" s="178"/>
      <c r="X28" s="178"/>
      <c r="Y28" s="178"/>
      <c r="Z28" s="178"/>
      <c r="AA28" s="178"/>
      <c r="AB28" s="178"/>
      <c r="AC28" s="178"/>
      <c r="AD28" s="178"/>
      <c r="AE28" s="178"/>
    </row>
    <row r="29" spans="1:31" s="181" customFormat="1" ht="6.9" customHeight="1" x14ac:dyDescent="0.25">
      <c r="A29" s="178"/>
      <c r="B29" s="179"/>
      <c r="C29" s="178"/>
      <c r="D29" s="188"/>
      <c r="E29" s="188"/>
      <c r="F29" s="188"/>
      <c r="G29" s="188"/>
      <c r="H29" s="188"/>
      <c r="I29" s="188"/>
      <c r="J29" s="188"/>
      <c r="K29" s="188"/>
      <c r="L29" s="180"/>
      <c r="S29" s="178"/>
      <c r="T29" s="178"/>
      <c r="U29" s="178"/>
      <c r="V29" s="178"/>
      <c r="W29" s="178"/>
      <c r="X29" s="178"/>
      <c r="Y29" s="178"/>
      <c r="Z29" s="178"/>
      <c r="AA29" s="178"/>
      <c r="AB29" s="178"/>
      <c r="AC29" s="178"/>
      <c r="AD29" s="178"/>
      <c r="AE29" s="178"/>
    </row>
    <row r="30" spans="1:31" s="181" customFormat="1" ht="25.35" customHeight="1" x14ac:dyDescent="0.25">
      <c r="A30" s="178"/>
      <c r="B30" s="179"/>
      <c r="C30" s="178"/>
      <c r="D30" s="189" t="s">
        <v>467</v>
      </c>
      <c r="E30" s="178"/>
      <c r="F30" s="178"/>
      <c r="G30" s="178"/>
      <c r="H30" s="178"/>
      <c r="I30" s="178"/>
      <c r="J30" s="190">
        <f>ROUND(J80, 2)</f>
        <v>0</v>
      </c>
      <c r="K30" s="178"/>
      <c r="L30" s="180"/>
      <c r="S30" s="178"/>
      <c r="T30" s="178"/>
      <c r="U30" s="178"/>
      <c r="V30" s="178"/>
      <c r="W30" s="178"/>
      <c r="X30" s="178"/>
      <c r="Y30" s="178"/>
      <c r="Z30" s="178"/>
      <c r="AA30" s="178"/>
      <c r="AB30" s="178"/>
      <c r="AC30" s="178"/>
      <c r="AD30" s="178"/>
      <c r="AE30" s="178"/>
    </row>
    <row r="31" spans="1:31" s="181" customFormat="1" ht="6.9" customHeight="1" x14ac:dyDescent="0.25">
      <c r="A31" s="178"/>
      <c r="B31" s="179"/>
      <c r="C31" s="178"/>
      <c r="D31" s="188"/>
      <c r="E31" s="188"/>
      <c r="F31" s="188"/>
      <c r="G31" s="188"/>
      <c r="H31" s="188"/>
      <c r="I31" s="188"/>
      <c r="J31" s="188"/>
      <c r="K31" s="188"/>
      <c r="L31" s="180"/>
      <c r="S31" s="178"/>
      <c r="T31" s="178"/>
      <c r="U31" s="178"/>
      <c r="V31" s="178"/>
      <c r="W31" s="178"/>
      <c r="X31" s="178"/>
      <c r="Y31" s="178"/>
      <c r="Z31" s="178"/>
      <c r="AA31" s="178"/>
      <c r="AB31" s="178"/>
      <c r="AC31" s="178"/>
      <c r="AD31" s="178"/>
      <c r="AE31" s="178"/>
    </row>
    <row r="32" spans="1:31" s="181" customFormat="1" ht="14.4" customHeight="1" x14ac:dyDescent="0.25">
      <c r="A32" s="178"/>
      <c r="B32" s="179"/>
      <c r="C32" s="178"/>
      <c r="D32" s="178"/>
      <c r="E32" s="178"/>
      <c r="F32" s="191" t="s">
        <v>468</v>
      </c>
      <c r="G32" s="178"/>
      <c r="H32" s="178"/>
      <c r="I32" s="191" t="s">
        <v>469</v>
      </c>
      <c r="J32" s="191" t="s">
        <v>470</v>
      </c>
      <c r="K32" s="178"/>
      <c r="L32" s="180"/>
      <c r="S32" s="178"/>
      <c r="T32" s="178"/>
      <c r="U32" s="178"/>
      <c r="V32" s="178"/>
      <c r="W32" s="178"/>
      <c r="X32" s="178"/>
      <c r="Y32" s="178"/>
      <c r="Z32" s="178"/>
      <c r="AA32" s="178"/>
      <c r="AB32" s="178"/>
      <c r="AC32" s="178"/>
      <c r="AD32" s="178"/>
      <c r="AE32" s="178"/>
    </row>
    <row r="33" spans="1:31" s="181" customFormat="1" ht="14.4" customHeight="1" x14ac:dyDescent="0.25">
      <c r="A33" s="178"/>
      <c r="B33" s="179"/>
      <c r="C33" s="178"/>
      <c r="D33" s="192" t="s">
        <v>54</v>
      </c>
      <c r="E33" s="177" t="s">
        <v>471</v>
      </c>
      <c r="F33" s="193">
        <f>ROUND((SUM(BE80:BE82)),  2)</f>
        <v>0</v>
      </c>
      <c r="G33" s="178"/>
      <c r="H33" s="178"/>
      <c r="I33" s="194">
        <v>0.21</v>
      </c>
      <c r="J33" s="193">
        <f>ROUND(((SUM(BE80:BE82))*I33),  2)</f>
        <v>0</v>
      </c>
      <c r="K33" s="178"/>
      <c r="L33" s="180"/>
      <c r="S33" s="178"/>
      <c r="T33" s="178"/>
      <c r="U33" s="178"/>
      <c r="V33" s="178"/>
      <c r="W33" s="178"/>
      <c r="X33" s="178"/>
      <c r="Y33" s="178"/>
      <c r="Z33" s="178"/>
      <c r="AA33" s="178"/>
      <c r="AB33" s="178"/>
      <c r="AC33" s="178"/>
      <c r="AD33" s="178"/>
      <c r="AE33" s="178"/>
    </row>
    <row r="34" spans="1:31" s="181" customFormat="1" ht="14.4" customHeight="1" x14ac:dyDescent="0.25">
      <c r="A34" s="178"/>
      <c r="B34" s="179"/>
      <c r="C34" s="178"/>
      <c r="D34" s="178"/>
      <c r="E34" s="177" t="s">
        <v>472</v>
      </c>
      <c r="F34" s="193">
        <f>ROUND((SUM(BF80:BF82)),  2)</f>
        <v>0</v>
      </c>
      <c r="G34" s="178"/>
      <c r="H34" s="178"/>
      <c r="I34" s="194">
        <v>0.15</v>
      </c>
      <c r="J34" s="193">
        <f>ROUND(((SUM(BF80:BF82))*I34),  2)</f>
        <v>0</v>
      </c>
      <c r="K34" s="178"/>
      <c r="L34" s="180"/>
      <c r="S34" s="178"/>
      <c r="T34" s="178"/>
      <c r="U34" s="178"/>
      <c r="V34" s="178"/>
      <c r="W34" s="178"/>
      <c r="X34" s="178"/>
      <c r="Y34" s="178"/>
      <c r="Z34" s="178"/>
      <c r="AA34" s="178"/>
      <c r="AB34" s="178"/>
      <c r="AC34" s="178"/>
      <c r="AD34" s="178"/>
      <c r="AE34" s="178"/>
    </row>
    <row r="35" spans="1:31" s="181" customFormat="1" ht="14.4" hidden="1" customHeight="1" x14ac:dyDescent="0.25">
      <c r="A35" s="178"/>
      <c r="B35" s="179"/>
      <c r="C35" s="178"/>
      <c r="D35" s="178"/>
      <c r="E35" s="177" t="s">
        <v>473</v>
      </c>
      <c r="F35" s="193">
        <f>ROUND((SUM(BG80:BG82)),  2)</f>
        <v>0</v>
      </c>
      <c r="G35" s="178"/>
      <c r="H35" s="178"/>
      <c r="I35" s="194">
        <v>0.21</v>
      </c>
      <c r="J35" s="193">
        <f>0</f>
        <v>0</v>
      </c>
      <c r="K35" s="178"/>
      <c r="L35" s="180"/>
      <c r="S35" s="178"/>
      <c r="T35" s="178"/>
      <c r="U35" s="178"/>
      <c r="V35" s="178"/>
      <c r="W35" s="178"/>
      <c r="X35" s="178"/>
      <c r="Y35" s="178"/>
      <c r="Z35" s="178"/>
      <c r="AA35" s="178"/>
      <c r="AB35" s="178"/>
      <c r="AC35" s="178"/>
      <c r="AD35" s="178"/>
      <c r="AE35" s="178"/>
    </row>
    <row r="36" spans="1:31" s="181" customFormat="1" ht="14.4" hidden="1" customHeight="1" x14ac:dyDescent="0.25">
      <c r="A36" s="178"/>
      <c r="B36" s="179"/>
      <c r="C36" s="178"/>
      <c r="D36" s="178"/>
      <c r="E36" s="177" t="s">
        <v>474</v>
      </c>
      <c r="F36" s="193">
        <f>ROUND((SUM(BH80:BH82)),  2)</f>
        <v>0</v>
      </c>
      <c r="G36" s="178"/>
      <c r="H36" s="178"/>
      <c r="I36" s="194">
        <v>0.15</v>
      </c>
      <c r="J36" s="193">
        <f>0</f>
        <v>0</v>
      </c>
      <c r="K36" s="178"/>
      <c r="L36" s="180"/>
      <c r="S36" s="178"/>
      <c r="T36" s="178"/>
      <c r="U36" s="178"/>
      <c r="V36" s="178"/>
      <c r="W36" s="178"/>
      <c r="X36" s="178"/>
      <c r="Y36" s="178"/>
      <c r="Z36" s="178"/>
      <c r="AA36" s="178"/>
      <c r="AB36" s="178"/>
      <c r="AC36" s="178"/>
      <c r="AD36" s="178"/>
      <c r="AE36" s="178"/>
    </row>
    <row r="37" spans="1:31" s="181" customFormat="1" ht="14.4" hidden="1" customHeight="1" x14ac:dyDescent="0.25">
      <c r="A37" s="178"/>
      <c r="B37" s="179"/>
      <c r="C37" s="178"/>
      <c r="D37" s="178"/>
      <c r="E37" s="177" t="s">
        <v>475</v>
      </c>
      <c r="F37" s="193">
        <f>ROUND((SUM(BI80:BI82)),  2)</f>
        <v>0</v>
      </c>
      <c r="G37" s="178"/>
      <c r="H37" s="178"/>
      <c r="I37" s="194">
        <v>0</v>
      </c>
      <c r="J37" s="193">
        <f>0</f>
        <v>0</v>
      </c>
      <c r="K37" s="178"/>
      <c r="L37" s="180"/>
      <c r="S37" s="178"/>
      <c r="T37" s="178"/>
      <c r="U37" s="178"/>
      <c r="V37" s="178"/>
      <c r="W37" s="178"/>
      <c r="X37" s="178"/>
      <c r="Y37" s="178"/>
      <c r="Z37" s="178"/>
      <c r="AA37" s="178"/>
      <c r="AB37" s="178"/>
      <c r="AC37" s="178"/>
      <c r="AD37" s="178"/>
      <c r="AE37" s="178"/>
    </row>
    <row r="38" spans="1:31" s="181" customFormat="1" ht="6.9" customHeight="1" x14ac:dyDescent="0.25">
      <c r="A38" s="178"/>
      <c r="B38" s="179"/>
      <c r="C38" s="178"/>
      <c r="D38" s="178"/>
      <c r="E38" s="178"/>
      <c r="F38" s="178"/>
      <c r="G38" s="178"/>
      <c r="H38" s="178"/>
      <c r="I38" s="178"/>
      <c r="J38" s="178"/>
      <c r="K38" s="178"/>
      <c r="L38" s="180"/>
      <c r="S38" s="178"/>
      <c r="T38" s="178"/>
      <c r="U38" s="178"/>
      <c r="V38" s="178"/>
      <c r="W38" s="178"/>
      <c r="X38" s="178"/>
      <c r="Y38" s="178"/>
      <c r="Z38" s="178"/>
      <c r="AA38" s="178"/>
      <c r="AB38" s="178"/>
      <c r="AC38" s="178"/>
      <c r="AD38" s="178"/>
      <c r="AE38" s="178"/>
    </row>
    <row r="39" spans="1:31" s="181" customFormat="1" ht="25.35" customHeight="1" x14ac:dyDescent="0.25">
      <c r="A39" s="178"/>
      <c r="B39" s="179"/>
      <c r="C39" s="195"/>
      <c r="D39" s="196" t="s">
        <v>476</v>
      </c>
      <c r="E39" s="197"/>
      <c r="F39" s="197"/>
      <c r="G39" s="198" t="s">
        <v>477</v>
      </c>
      <c r="H39" s="199" t="s">
        <v>25</v>
      </c>
      <c r="I39" s="197"/>
      <c r="J39" s="200">
        <f>SUM(J30:J37)</f>
        <v>0</v>
      </c>
      <c r="K39" s="201"/>
      <c r="L39" s="180"/>
      <c r="S39" s="178"/>
      <c r="T39" s="178"/>
      <c r="U39" s="178"/>
      <c r="V39" s="178"/>
      <c r="W39" s="178"/>
      <c r="X39" s="178"/>
      <c r="Y39" s="178"/>
      <c r="Z39" s="178"/>
      <c r="AA39" s="178"/>
      <c r="AB39" s="178"/>
      <c r="AC39" s="178"/>
      <c r="AD39" s="178"/>
      <c r="AE39" s="178"/>
    </row>
    <row r="40" spans="1:31" s="181" customFormat="1" ht="14.4" customHeight="1" x14ac:dyDescent="0.25">
      <c r="A40" s="178"/>
      <c r="B40" s="202"/>
      <c r="C40" s="203"/>
      <c r="D40" s="203"/>
      <c r="E40" s="203"/>
      <c r="F40" s="203"/>
      <c r="G40" s="203"/>
      <c r="H40" s="203"/>
      <c r="I40" s="203"/>
      <c r="J40" s="203"/>
      <c r="K40" s="203"/>
      <c r="L40" s="180"/>
      <c r="S40" s="178"/>
      <c r="T40" s="178"/>
      <c r="U40" s="178"/>
      <c r="V40" s="178"/>
      <c r="W40" s="178"/>
      <c r="X40" s="178"/>
      <c r="Y40" s="178"/>
      <c r="Z40" s="178"/>
      <c r="AA40" s="178"/>
      <c r="AB40" s="178"/>
      <c r="AC40" s="178"/>
      <c r="AD40" s="178"/>
      <c r="AE40" s="178"/>
    </row>
    <row r="44" spans="1:31" s="181" customFormat="1" ht="6.9" customHeight="1" x14ac:dyDescent="0.25">
      <c r="A44" s="178"/>
      <c r="B44" s="204"/>
      <c r="C44" s="205"/>
      <c r="D44" s="205"/>
      <c r="E44" s="205"/>
      <c r="F44" s="205"/>
      <c r="G44" s="205"/>
      <c r="H44" s="205"/>
      <c r="I44" s="205"/>
      <c r="J44" s="205"/>
      <c r="K44" s="205"/>
      <c r="L44" s="180"/>
      <c r="S44" s="178"/>
      <c r="T44" s="178"/>
      <c r="U44" s="178"/>
      <c r="V44" s="178"/>
      <c r="W44" s="178"/>
      <c r="X44" s="178"/>
      <c r="Y44" s="178"/>
      <c r="Z44" s="178"/>
      <c r="AA44" s="178"/>
      <c r="AB44" s="178"/>
      <c r="AC44" s="178"/>
      <c r="AD44" s="178"/>
      <c r="AE44" s="178"/>
    </row>
    <row r="45" spans="1:31" s="181" customFormat="1" ht="24.9" customHeight="1" x14ac:dyDescent="0.25">
      <c r="A45" s="178"/>
      <c r="B45" s="179"/>
      <c r="C45" s="175" t="s">
        <v>478</v>
      </c>
      <c r="D45" s="178"/>
      <c r="E45" s="178"/>
      <c r="F45" s="178"/>
      <c r="G45" s="178"/>
      <c r="H45" s="178"/>
      <c r="I45" s="178"/>
      <c r="J45" s="178"/>
      <c r="K45" s="178"/>
      <c r="L45" s="180"/>
      <c r="S45" s="178"/>
      <c r="T45" s="178"/>
      <c r="U45" s="178"/>
      <c r="V45" s="178"/>
      <c r="W45" s="178"/>
      <c r="X45" s="178"/>
      <c r="Y45" s="178"/>
      <c r="Z45" s="178"/>
      <c r="AA45" s="178"/>
      <c r="AB45" s="178"/>
      <c r="AC45" s="178"/>
      <c r="AD45" s="178"/>
      <c r="AE45" s="178"/>
    </row>
    <row r="46" spans="1:31" s="181" customFormat="1" ht="6.9" customHeight="1" x14ac:dyDescent="0.25">
      <c r="A46" s="178"/>
      <c r="B46" s="179"/>
      <c r="C46" s="178"/>
      <c r="D46" s="178"/>
      <c r="E46" s="178"/>
      <c r="F46" s="178"/>
      <c r="G46" s="178"/>
      <c r="H46" s="178"/>
      <c r="I46" s="178"/>
      <c r="J46" s="178"/>
      <c r="K46" s="178"/>
      <c r="L46" s="180"/>
      <c r="S46" s="178"/>
      <c r="T46" s="178"/>
      <c r="U46" s="178"/>
      <c r="V46" s="178"/>
      <c r="W46" s="178"/>
      <c r="X46" s="178"/>
      <c r="Y46" s="178"/>
      <c r="Z46" s="178"/>
      <c r="AA46" s="178"/>
      <c r="AB46" s="178"/>
      <c r="AC46" s="178"/>
      <c r="AD46" s="178"/>
      <c r="AE46" s="178"/>
    </row>
    <row r="47" spans="1:31" s="181" customFormat="1" ht="12" customHeight="1" x14ac:dyDescent="0.25">
      <c r="A47" s="178"/>
      <c r="B47" s="179"/>
      <c r="C47" s="177" t="s">
        <v>61</v>
      </c>
      <c r="D47" s="178"/>
      <c r="E47" s="178"/>
      <c r="F47" s="178"/>
      <c r="G47" s="178"/>
      <c r="H47" s="178"/>
      <c r="I47" s="178"/>
      <c r="J47" s="178"/>
      <c r="K47" s="178"/>
      <c r="L47" s="180"/>
      <c r="S47" s="178"/>
      <c r="T47" s="178"/>
      <c r="U47" s="178"/>
      <c r="V47" s="178"/>
      <c r="W47" s="178"/>
      <c r="X47" s="178"/>
      <c r="Y47" s="178"/>
      <c r="Z47" s="178"/>
      <c r="AA47" s="178"/>
      <c r="AB47" s="178"/>
      <c r="AC47" s="178"/>
      <c r="AD47" s="178"/>
      <c r="AE47" s="178"/>
    </row>
    <row r="48" spans="1:31" s="181" customFormat="1" ht="16.5" customHeight="1" x14ac:dyDescent="0.25">
      <c r="A48" s="178"/>
      <c r="B48" s="179"/>
      <c r="C48" s="178"/>
      <c r="D48" s="178"/>
      <c r="E48" s="867" t="str">
        <f>E7</f>
        <v>Mlžná stěna na DEPU I Vršanská uhelná a.s.</v>
      </c>
      <c r="F48" s="868"/>
      <c r="G48" s="868"/>
      <c r="H48" s="868"/>
      <c r="I48" s="178"/>
      <c r="J48" s="178"/>
      <c r="K48" s="178"/>
      <c r="L48" s="180"/>
      <c r="S48" s="178"/>
      <c r="T48" s="178"/>
      <c r="U48" s="178"/>
      <c r="V48" s="178"/>
      <c r="W48" s="178"/>
      <c r="X48" s="178"/>
      <c r="Y48" s="178"/>
      <c r="Z48" s="178"/>
      <c r="AA48" s="178"/>
      <c r="AB48" s="178"/>
      <c r="AC48" s="178"/>
      <c r="AD48" s="178"/>
      <c r="AE48" s="178"/>
    </row>
    <row r="49" spans="1:47" s="181" customFormat="1" ht="12" customHeight="1" x14ac:dyDescent="0.25">
      <c r="A49" s="178"/>
      <c r="B49" s="179"/>
      <c r="C49" s="177" t="s">
        <v>70</v>
      </c>
      <c r="D49" s="178"/>
      <c r="E49" s="178"/>
      <c r="F49" s="178"/>
      <c r="G49" s="178"/>
      <c r="H49" s="178"/>
      <c r="I49" s="178"/>
      <c r="J49" s="178"/>
      <c r="K49" s="178"/>
      <c r="L49" s="180"/>
      <c r="S49" s="178"/>
      <c r="T49" s="178"/>
      <c r="U49" s="178"/>
      <c r="V49" s="178"/>
      <c r="W49" s="178"/>
      <c r="X49" s="178"/>
      <c r="Y49" s="178"/>
      <c r="Z49" s="178"/>
      <c r="AA49" s="178"/>
      <c r="AB49" s="178"/>
      <c r="AC49" s="178"/>
      <c r="AD49" s="178"/>
      <c r="AE49" s="178"/>
    </row>
    <row r="50" spans="1:47" s="181" customFormat="1" ht="16.5" customHeight="1" x14ac:dyDescent="0.25">
      <c r="A50" s="178"/>
      <c r="B50" s="179"/>
      <c r="C50" s="178"/>
      <c r="D50" s="178"/>
      <c r="E50" s="865" t="str">
        <f>E9</f>
        <v>07 - RMJ 630 N1</v>
      </c>
      <c r="F50" s="866"/>
      <c r="G50" s="866"/>
      <c r="H50" s="866"/>
      <c r="I50" s="178"/>
      <c r="J50" s="178"/>
      <c r="K50" s="178"/>
      <c r="L50" s="180"/>
      <c r="S50" s="178"/>
      <c r="T50" s="178"/>
      <c r="U50" s="178"/>
      <c r="V50" s="178"/>
      <c r="W50" s="178"/>
      <c r="X50" s="178"/>
      <c r="Y50" s="178"/>
      <c r="Z50" s="178"/>
      <c r="AA50" s="178"/>
      <c r="AB50" s="178"/>
      <c r="AC50" s="178"/>
      <c r="AD50" s="178"/>
      <c r="AE50" s="178"/>
    </row>
    <row r="51" spans="1:47" s="181" customFormat="1" ht="6.9" customHeight="1" x14ac:dyDescent="0.25">
      <c r="A51" s="178"/>
      <c r="B51" s="179"/>
      <c r="C51" s="178"/>
      <c r="D51" s="178"/>
      <c r="E51" s="178"/>
      <c r="F51" s="178"/>
      <c r="G51" s="178"/>
      <c r="H51" s="178"/>
      <c r="I51" s="178"/>
      <c r="J51" s="178"/>
      <c r="K51" s="178"/>
      <c r="L51" s="180"/>
      <c r="S51" s="178"/>
      <c r="T51" s="178"/>
      <c r="U51" s="178"/>
      <c r="V51" s="178"/>
      <c r="W51" s="178"/>
      <c r="X51" s="178"/>
      <c r="Y51" s="178"/>
      <c r="Z51" s="178"/>
      <c r="AA51" s="178"/>
      <c r="AB51" s="178"/>
      <c r="AC51" s="178"/>
      <c r="AD51" s="178"/>
      <c r="AE51" s="178"/>
    </row>
    <row r="52" spans="1:47" s="181" customFormat="1" ht="12" customHeight="1" x14ac:dyDescent="0.25">
      <c r="A52" s="178"/>
      <c r="B52" s="179"/>
      <c r="C52" s="177" t="s">
        <v>455</v>
      </c>
      <c r="D52" s="178"/>
      <c r="E52" s="178"/>
      <c r="F52" s="182" t="str">
        <f>F12</f>
        <v xml:space="preserve"> </v>
      </c>
      <c r="G52" s="178"/>
      <c r="H52" s="178"/>
      <c r="I52" s="177" t="s">
        <v>63</v>
      </c>
      <c r="J52" s="183" t="str">
        <f>IF(J12="","",J12)</f>
        <v>7. 9. 2020</v>
      </c>
      <c r="K52" s="178"/>
      <c r="L52" s="180"/>
      <c r="S52" s="178"/>
      <c r="T52" s="178"/>
      <c r="U52" s="178"/>
      <c r="V52" s="178"/>
      <c r="W52" s="178"/>
      <c r="X52" s="178"/>
      <c r="Y52" s="178"/>
      <c r="Z52" s="178"/>
      <c r="AA52" s="178"/>
      <c r="AB52" s="178"/>
      <c r="AC52" s="178"/>
      <c r="AD52" s="178"/>
      <c r="AE52" s="178"/>
    </row>
    <row r="53" spans="1:47" s="181" customFormat="1" ht="6.9" customHeight="1" x14ac:dyDescent="0.25">
      <c r="A53" s="178"/>
      <c r="B53" s="179"/>
      <c r="C53" s="178"/>
      <c r="D53" s="178"/>
      <c r="E53" s="178"/>
      <c r="F53" s="178"/>
      <c r="G53" s="178"/>
      <c r="H53" s="178"/>
      <c r="I53" s="178"/>
      <c r="J53" s="178"/>
      <c r="K53" s="178"/>
      <c r="L53" s="180"/>
      <c r="S53" s="178"/>
      <c r="T53" s="178"/>
      <c r="U53" s="178"/>
      <c r="V53" s="178"/>
      <c r="W53" s="178"/>
      <c r="X53" s="178"/>
      <c r="Y53" s="178"/>
      <c r="Z53" s="178"/>
      <c r="AA53" s="178"/>
      <c r="AB53" s="178"/>
      <c r="AC53" s="178"/>
      <c r="AD53" s="178"/>
      <c r="AE53" s="178"/>
    </row>
    <row r="54" spans="1:47" s="181" customFormat="1" ht="25.65" customHeight="1" x14ac:dyDescent="0.25">
      <c r="A54" s="178"/>
      <c r="B54" s="179"/>
      <c r="C54" s="177" t="s">
        <v>456</v>
      </c>
      <c r="D54" s="178"/>
      <c r="E54" s="178"/>
      <c r="F54" s="182" t="str">
        <f>E15</f>
        <v xml:space="preserve"> Vršanská uhelná a.s.</v>
      </c>
      <c r="G54" s="178"/>
      <c r="H54" s="178"/>
      <c r="I54" s="177" t="s">
        <v>69</v>
      </c>
      <c r="J54" s="206" t="str">
        <f>E21</f>
        <v>MultiTechnik Divize II s.r.o. Chomutov</v>
      </c>
      <c r="K54" s="178"/>
      <c r="L54" s="180"/>
      <c r="S54" s="178"/>
      <c r="T54" s="178"/>
      <c r="U54" s="178"/>
      <c r="V54" s="178"/>
      <c r="W54" s="178"/>
      <c r="X54" s="178"/>
      <c r="Y54" s="178"/>
      <c r="Z54" s="178"/>
      <c r="AA54" s="178"/>
      <c r="AB54" s="178"/>
      <c r="AC54" s="178"/>
      <c r="AD54" s="178"/>
      <c r="AE54" s="178"/>
    </row>
    <row r="55" spans="1:47" s="181" customFormat="1" ht="25.65" customHeight="1" x14ac:dyDescent="0.25">
      <c r="A55" s="178"/>
      <c r="B55" s="179"/>
      <c r="C55" s="177" t="s">
        <v>460</v>
      </c>
      <c r="D55" s="178"/>
      <c r="E55" s="178"/>
      <c r="F55" s="182" t="str">
        <f>IF(E18="","",E18)</f>
        <v xml:space="preserve"> </v>
      </c>
      <c r="G55" s="178"/>
      <c r="H55" s="178"/>
      <c r="I55" s="177" t="s">
        <v>462</v>
      </c>
      <c r="J55" s="206" t="str">
        <f>E24</f>
        <v>Ing. Kateřina Tumpachová</v>
      </c>
      <c r="K55" s="178"/>
      <c r="L55" s="180"/>
      <c r="S55" s="178"/>
      <c r="T55" s="178"/>
      <c r="U55" s="178"/>
      <c r="V55" s="178"/>
      <c r="W55" s="178"/>
      <c r="X55" s="178"/>
      <c r="Y55" s="178"/>
      <c r="Z55" s="178"/>
      <c r="AA55" s="178"/>
      <c r="AB55" s="178"/>
      <c r="AC55" s="178"/>
      <c r="AD55" s="178"/>
      <c r="AE55" s="178"/>
    </row>
    <row r="56" spans="1:47" s="181" customFormat="1" ht="10.35" customHeight="1" x14ac:dyDescent="0.25">
      <c r="A56" s="178"/>
      <c r="B56" s="179"/>
      <c r="C56" s="178"/>
      <c r="D56" s="178"/>
      <c r="E56" s="178"/>
      <c r="F56" s="178"/>
      <c r="G56" s="178"/>
      <c r="H56" s="178"/>
      <c r="I56" s="178"/>
      <c r="J56" s="178"/>
      <c r="K56" s="178"/>
      <c r="L56" s="180"/>
      <c r="S56" s="178"/>
      <c r="T56" s="178"/>
      <c r="U56" s="178"/>
      <c r="V56" s="178"/>
      <c r="W56" s="178"/>
      <c r="X56" s="178"/>
      <c r="Y56" s="178"/>
      <c r="Z56" s="178"/>
      <c r="AA56" s="178"/>
      <c r="AB56" s="178"/>
      <c r="AC56" s="178"/>
      <c r="AD56" s="178"/>
      <c r="AE56" s="178"/>
    </row>
    <row r="57" spans="1:47" s="181" customFormat="1" ht="29.25" customHeight="1" x14ac:dyDescent="0.25">
      <c r="A57" s="178"/>
      <c r="B57" s="179"/>
      <c r="C57" s="207" t="s">
        <v>479</v>
      </c>
      <c r="D57" s="195"/>
      <c r="E57" s="195"/>
      <c r="F57" s="195"/>
      <c r="G57" s="195"/>
      <c r="H57" s="195"/>
      <c r="I57" s="195"/>
      <c r="J57" s="208" t="s">
        <v>480</v>
      </c>
      <c r="K57" s="195"/>
      <c r="L57" s="180"/>
      <c r="S57" s="178"/>
      <c r="T57" s="178"/>
      <c r="U57" s="178"/>
      <c r="V57" s="178"/>
      <c r="W57" s="178"/>
      <c r="X57" s="178"/>
      <c r="Y57" s="178"/>
      <c r="Z57" s="178"/>
      <c r="AA57" s="178"/>
      <c r="AB57" s="178"/>
      <c r="AC57" s="178"/>
      <c r="AD57" s="178"/>
      <c r="AE57" s="178"/>
    </row>
    <row r="58" spans="1:47" s="181" customFormat="1" ht="10.35" customHeight="1" x14ac:dyDescent="0.25">
      <c r="A58" s="178"/>
      <c r="B58" s="179"/>
      <c r="C58" s="178"/>
      <c r="D58" s="178"/>
      <c r="E58" s="178"/>
      <c r="F58" s="178"/>
      <c r="G58" s="178"/>
      <c r="H58" s="178"/>
      <c r="I58" s="178"/>
      <c r="J58" s="178"/>
      <c r="K58" s="178"/>
      <c r="L58" s="180"/>
      <c r="S58" s="178"/>
      <c r="T58" s="178"/>
      <c r="U58" s="178"/>
      <c r="V58" s="178"/>
      <c r="W58" s="178"/>
      <c r="X58" s="178"/>
      <c r="Y58" s="178"/>
      <c r="Z58" s="178"/>
      <c r="AA58" s="178"/>
      <c r="AB58" s="178"/>
      <c r="AC58" s="178"/>
      <c r="AD58" s="178"/>
      <c r="AE58" s="178"/>
    </row>
    <row r="59" spans="1:47" s="181" customFormat="1" ht="22.95" customHeight="1" x14ac:dyDescent="0.25">
      <c r="A59" s="178"/>
      <c r="B59" s="179"/>
      <c r="C59" s="209" t="s">
        <v>481</v>
      </c>
      <c r="D59" s="178"/>
      <c r="E59" s="178"/>
      <c r="F59" s="178"/>
      <c r="G59" s="178"/>
      <c r="H59" s="178"/>
      <c r="I59" s="178"/>
      <c r="J59" s="190">
        <f>J80</f>
        <v>0</v>
      </c>
      <c r="K59" s="178"/>
      <c r="L59" s="180"/>
      <c r="S59" s="178"/>
      <c r="T59" s="178"/>
      <c r="U59" s="178"/>
      <c r="V59" s="178"/>
      <c r="W59" s="178"/>
      <c r="X59" s="178"/>
      <c r="Y59" s="178"/>
      <c r="Z59" s="178"/>
      <c r="AA59" s="178"/>
      <c r="AB59" s="178"/>
      <c r="AC59" s="178"/>
      <c r="AD59" s="178"/>
      <c r="AE59" s="178"/>
      <c r="AU59" s="171" t="s">
        <v>482</v>
      </c>
    </row>
    <row r="60" spans="1:47" s="210" customFormat="1" ht="24.9" customHeight="1" x14ac:dyDescent="0.25">
      <c r="B60" s="211"/>
      <c r="D60" s="212" t="s">
        <v>1089</v>
      </c>
      <c r="E60" s="213"/>
      <c r="F60" s="213"/>
      <c r="G60" s="213"/>
      <c r="H60" s="213"/>
      <c r="I60" s="213"/>
      <c r="J60" s="214">
        <f>J81</f>
        <v>0</v>
      </c>
      <c r="L60" s="211"/>
    </row>
    <row r="61" spans="1:47" s="181" customFormat="1" ht="21.75" customHeight="1" x14ac:dyDescent="0.25">
      <c r="A61" s="178"/>
      <c r="B61" s="179"/>
      <c r="C61" s="178"/>
      <c r="D61" s="178"/>
      <c r="E61" s="178"/>
      <c r="F61" s="178"/>
      <c r="G61" s="178"/>
      <c r="H61" s="178"/>
      <c r="I61" s="178"/>
      <c r="J61" s="178"/>
      <c r="K61" s="178"/>
      <c r="L61" s="180"/>
      <c r="S61" s="178"/>
      <c r="T61" s="178"/>
      <c r="U61" s="178"/>
      <c r="V61" s="178"/>
      <c r="W61" s="178"/>
      <c r="X61" s="178"/>
      <c r="Y61" s="178"/>
      <c r="Z61" s="178"/>
      <c r="AA61" s="178"/>
      <c r="AB61" s="178"/>
      <c r="AC61" s="178"/>
      <c r="AD61" s="178"/>
      <c r="AE61" s="178"/>
    </row>
    <row r="62" spans="1:47" s="181" customFormat="1" ht="6.9" customHeight="1" x14ac:dyDescent="0.25">
      <c r="A62" s="178"/>
      <c r="B62" s="202"/>
      <c r="C62" s="203"/>
      <c r="D62" s="203"/>
      <c r="E62" s="203"/>
      <c r="F62" s="203"/>
      <c r="G62" s="203"/>
      <c r="H62" s="203"/>
      <c r="I62" s="203"/>
      <c r="J62" s="203"/>
      <c r="K62" s="203"/>
      <c r="L62" s="180"/>
      <c r="S62" s="178"/>
      <c r="T62" s="178"/>
      <c r="U62" s="178"/>
      <c r="V62" s="178"/>
      <c r="W62" s="178"/>
      <c r="X62" s="178"/>
      <c r="Y62" s="178"/>
      <c r="Z62" s="178"/>
      <c r="AA62" s="178"/>
      <c r="AB62" s="178"/>
      <c r="AC62" s="178"/>
      <c r="AD62" s="178"/>
      <c r="AE62" s="178"/>
    </row>
    <row r="66" spans="1:63" s="181" customFormat="1" ht="6.9" customHeight="1" x14ac:dyDescent="0.25">
      <c r="A66" s="178"/>
      <c r="B66" s="204"/>
      <c r="C66" s="205"/>
      <c r="D66" s="205"/>
      <c r="E66" s="205"/>
      <c r="F66" s="205"/>
      <c r="G66" s="205"/>
      <c r="H66" s="205"/>
      <c r="I66" s="205"/>
      <c r="J66" s="205"/>
      <c r="K66" s="205"/>
      <c r="L66" s="180"/>
      <c r="S66" s="178"/>
      <c r="T66" s="178"/>
      <c r="U66" s="178"/>
      <c r="V66" s="178"/>
      <c r="W66" s="178"/>
      <c r="X66" s="178"/>
      <c r="Y66" s="178"/>
      <c r="Z66" s="178"/>
      <c r="AA66" s="178"/>
      <c r="AB66" s="178"/>
      <c r="AC66" s="178"/>
      <c r="AD66" s="178"/>
      <c r="AE66" s="178"/>
    </row>
    <row r="67" spans="1:63" s="181" customFormat="1" ht="24.9" customHeight="1" x14ac:dyDescent="0.25">
      <c r="A67" s="178"/>
      <c r="B67" s="179"/>
      <c r="C67" s="175" t="s">
        <v>489</v>
      </c>
      <c r="D67" s="178"/>
      <c r="E67" s="178"/>
      <c r="F67" s="178"/>
      <c r="G67" s="178"/>
      <c r="H67" s="178"/>
      <c r="I67" s="178"/>
      <c r="J67" s="178"/>
      <c r="K67" s="178"/>
      <c r="L67" s="180"/>
      <c r="S67" s="178"/>
      <c r="T67" s="178"/>
      <c r="U67" s="178"/>
      <c r="V67" s="178"/>
      <c r="W67" s="178"/>
      <c r="X67" s="178"/>
      <c r="Y67" s="178"/>
      <c r="Z67" s="178"/>
      <c r="AA67" s="178"/>
      <c r="AB67" s="178"/>
      <c r="AC67" s="178"/>
      <c r="AD67" s="178"/>
      <c r="AE67" s="178"/>
    </row>
    <row r="68" spans="1:63" s="181" customFormat="1" ht="6.9" customHeight="1" x14ac:dyDescent="0.25">
      <c r="A68" s="178"/>
      <c r="B68" s="179"/>
      <c r="C68" s="178"/>
      <c r="D68" s="178"/>
      <c r="E68" s="178"/>
      <c r="F68" s="178"/>
      <c r="G68" s="178"/>
      <c r="H68" s="178"/>
      <c r="I68" s="178"/>
      <c r="J68" s="178"/>
      <c r="K68" s="178"/>
      <c r="L68" s="180"/>
      <c r="S68" s="178"/>
      <c r="T68" s="178"/>
      <c r="U68" s="178"/>
      <c r="V68" s="178"/>
      <c r="W68" s="178"/>
      <c r="X68" s="178"/>
      <c r="Y68" s="178"/>
      <c r="Z68" s="178"/>
      <c r="AA68" s="178"/>
      <c r="AB68" s="178"/>
      <c r="AC68" s="178"/>
      <c r="AD68" s="178"/>
      <c r="AE68" s="178"/>
    </row>
    <row r="69" spans="1:63" s="181" customFormat="1" ht="12" customHeight="1" x14ac:dyDescent="0.25">
      <c r="A69" s="178"/>
      <c r="B69" s="179"/>
      <c r="C69" s="177" t="s">
        <v>61</v>
      </c>
      <c r="D69" s="178"/>
      <c r="E69" s="178"/>
      <c r="F69" s="178"/>
      <c r="G69" s="178"/>
      <c r="H69" s="178"/>
      <c r="I69" s="178"/>
      <c r="J69" s="178"/>
      <c r="K69" s="178"/>
      <c r="L69" s="180"/>
      <c r="S69" s="178"/>
      <c r="T69" s="178"/>
      <c r="U69" s="178"/>
      <c r="V69" s="178"/>
      <c r="W69" s="178"/>
      <c r="X69" s="178"/>
      <c r="Y69" s="178"/>
      <c r="Z69" s="178"/>
      <c r="AA69" s="178"/>
      <c r="AB69" s="178"/>
      <c r="AC69" s="178"/>
      <c r="AD69" s="178"/>
      <c r="AE69" s="178"/>
    </row>
    <row r="70" spans="1:63" s="181" customFormat="1" ht="16.5" customHeight="1" x14ac:dyDescent="0.25">
      <c r="A70" s="178"/>
      <c r="B70" s="179"/>
      <c r="C70" s="178"/>
      <c r="D70" s="178"/>
      <c r="E70" s="867" t="str">
        <f>E7</f>
        <v>Mlžná stěna na DEPU I Vršanská uhelná a.s.</v>
      </c>
      <c r="F70" s="868"/>
      <c r="G70" s="868"/>
      <c r="H70" s="868"/>
      <c r="I70" s="178"/>
      <c r="J70" s="178"/>
      <c r="K70" s="178"/>
      <c r="L70" s="180"/>
      <c r="S70" s="178"/>
      <c r="T70" s="178"/>
      <c r="U70" s="178"/>
      <c r="V70" s="178"/>
      <c r="W70" s="178"/>
      <c r="X70" s="178"/>
      <c r="Y70" s="178"/>
      <c r="Z70" s="178"/>
      <c r="AA70" s="178"/>
      <c r="AB70" s="178"/>
      <c r="AC70" s="178"/>
      <c r="AD70" s="178"/>
      <c r="AE70" s="178"/>
    </row>
    <row r="71" spans="1:63" s="181" customFormat="1" ht="12" customHeight="1" x14ac:dyDescent="0.25">
      <c r="A71" s="178"/>
      <c r="B71" s="179"/>
      <c r="C71" s="177" t="s">
        <v>70</v>
      </c>
      <c r="D71" s="178"/>
      <c r="E71" s="178"/>
      <c r="F71" s="178"/>
      <c r="G71" s="178"/>
      <c r="H71" s="178"/>
      <c r="I71" s="178"/>
      <c r="J71" s="178"/>
      <c r="K71" s="178"/>
      <c r="L71" s="180"/>
      <c r="S71" s="178"/>
      <c r="T71" s="178"/>
      <c r="U71" s="178"/>
      <c r="V71" s="178"/>
      <c r="W71" s="178"/>
      <c r="X71" s="178"/>
      <c r="Y71" s="178"/>
      <c r="Z71" s="178"/>
      <c r="AA71" s="178"/>
      <c r="AB71" s="178"/>
      <c r="AC71" s="178"/>
      <c r="AD71" s="178"/>
      <c r="AE71" s="178"/>
    </row>
    <row r="72" spans="1:63" s="181" customFormat="1" ht="16.5" customHeight="1" x14ac:dyDescent="0.25">
      <c r="A72" s="178"/>
      <c r="B72" s="179"/>
      <c r="C72" s="178"/>
      <c r="D72" s="178"/>
      <c r="E72" s="865" t="str">
        <f>E9</f>
        <v>07 - RMJ 630 N1</v>
      </c>
      <c r="F72" s="866"/>
      <c r="G72" s="866"/>
      <c r="H72" s="866"/>
      <c r="I72" s="178"/>
      <c r="J72" s="178"/>
      <c r="K72" s="178"/>
      <c r="L72" s="180"/>
      <c r="S72" s="178"/>
      <c r="T72" s="178"/>
      <c r="U72" s="178"/>
      <c r="V72" s="178"/>
      <c r="W72" s="178"/>
      <c r="X72" s="178"/>
      <c r="Y72" s="178"/>
      <c r="Z72" s="178"/>
      <c r="AA72" s="178"/>
      <c r="AB72" s="178"/>
      <c r="AC72" s="178"/>
      <c r="AD72" s="178"/>
      <c r="AE72" s="178"/>
    </row>
    <row r="73" spans="1:63" s="181" customFormat="1" ht="6.9" customHeight="1" x14ac:dyDescent="0.25">
      <c r="A73" s="178"/>
      <c r="B73" s="179"/>
      <c r="C73" s="178"/>
      <c r="D73" s="178"/>
      <c r="E73" s="178"/>
      <c r="F73" s="178"/>
      <c r="G73" s="178"/>
      <c r="H73" s="178"/>
      <c r="I73" s="178"/>
      <c r="J73" s="178"/>
      <c r="K73" s="178"/>
      <c r="L73" s="180"/>
      <c r="S73" s="178"/>
      <c r="T73" s="178"/>
      <c r="U73" s="178"/>
      <c r="V73" s="178"/>
      <c r="W73" s="178"/>
      <c r="X73" s="178"/>
      <c r="Y73" s="178"/>
      <c r="Z73" s="178"/>
      <c r="AA73" s="178"/>
      <c r="AB73" s="178"/>
      <c r="AC73" s="178"/>
      <c r="AD73" s="178"/>
      <c r="AE73" s="178"/>
    </row>
    <row r="74" spans="1:63" s="181" customFormat="1" ht="12" customHeight="1" x14ac:dyDescent="0.25">
      <c r="A74" s="178"/>
      <c r="B74" s="179"/>
      <c r="C74" s="177" t="s">
        <v>455</v>
      </c>
      <c r="D74" s="178"/>
      <c r="E74" s="178"/>
      <c r="F74" s="182" t="str">
        <f>F12</f>
        <v xml:space="preserve"> </v>
      </c>
      <c r="G74" s="178"/>
      <c r="H74" s="178"/>
      <c r="I74" s="177" t="s">
        <v>63</v>
      </c>
      <c r="J74" s="183" t="str">
        <f>IF(J12="","",J12)</f>
        <v>7. 9. 2020</v>
      </c>
      <c r="K74" s="178"/>
      <c r="L74" s="180"/>
      <c r="S74" s="178"/>
      <c r="T74" s="178"/>
      <c r="U74" s="178"/>
      <c r="V74" s="178"/>
      <c r="W74" s="178"/>
      <c r="X74" s="178"/>
      <c r="Y74" s="178"/>
      <c r="Z74" s="178"/>
      <c r="AA74" s="178"/>
      <c r="AB74" s="178"/>
      <c r="AC74" s="178"/>
      <c r="AD74" s="178"/>
      <c r="AE74" s="178"/>
    </row>
    <row r="75" spans="1:63" s="181" customFormat="1" ht="6.9" customHeight="1" x14ac:dyDescent="0.25">
      <c r="A75" s="178"/>
      <c r="B75" s="179"/>
      <c r="C75" s="178"/>
      <c r="D75" s="178"/>
      <c r="E75" s="178"/>
      <c r="F75" s="178"/>
      <c r="G75" s="178"/>
      <c r="H75" s="178"/>
      <c r="I75" s="178"/>
      <c r="J75" s="178"/>
      <c r="K75" s="178"/>
      <c r="L75" s="180"/>
      <c r="S75" s="178"/>
      <c r="T75" s="178"/>
      <c r="U75" s="178"/>
      <c r="V75" s="178"/>
      <c r="W75" s="178"/>
      <c r="X75" s="178"/>
      <c r="Y75" s="178"/>
      <c r="Z75" s="178"/>
      <c r="AA75" s="178"/>
      <c r="AB75" s="178"/>
      <c r="AC75" s="178"/>
      <c r="AD75" s="178"/>
      <c r="AE75" s="178"/>
    </row>
    <row r="76" spans="1:63" s="181" customFormat="1" ht="25.65" customHeight="1" x14ac:dyDescent="0.25">
      <c r="A76" s="178"/>
      <c r="B76" s="179"/>
      <c r="C76" s="177" t="s">
        <v>456</v>
      </c>
      <c r="D76" s="178"/>
      <c r="E76" s="178"/>
      <c r="F76" s="182" t="str">
        <f>E15</f>
        <v xml:space="preserve"> Vršanská uhelná a.s.</v>
      </c>
      <c r="G76" s="178"/>
      <c r="H76" s="178"/>
      <c r="I76" s="177" t="s">
        <v>69</v>
      </c>
      <c r="J76" s="206" t="str">
        <f>E21</f>
        <v>MultiTechnik Divize II s.r.o. Chomutov</v>
      </c>
      <c r="K76" s="178"/>
      <c r="L76" s="180"/>
      <c r="S76" s="178"/>
      <c r="T76" s="178"/>
      <c r="U76" s="178"/>
      <c r="V76" s="178"/>
      <c r="W76" s="178"/>
      <c r="X76" s="178"/>
      <c r="Y76" s="178"/>
      <c r="Z76" s="178"/>
      <c r="AA76" s="178"/>
      <c r="AB76" s="178"/>
      <c r="AC76" s="178"/>
      <c r="AD76" s="178"/>
      <c r="AE76" s="178"/>
    </row>
    <row r="77" spans="1:63" s="181" customFormat="1" ht="25.65" customHeight="1" x14ac:dyDescent="0.25">
      <c r="A77" s="178"/>
      <c r="B77" s="179"/>
      <c r="C77" s="177" t="s">
        <v>460</v>
      </c>
      <c r="D77" s="178"/>
      <c r="E77" s="178"/>
      <c r="F77" s="182" t="str">
        <f>IF(E18="","",E18)</f>
        <v xml:space="preserve"> </v>
      </c>
      <c r="G77" s="178"/>
      <c r="H77" s="178"/>
      <c r="I77" s="177" t="s">
        <v>462</v>
      </c>
      <c r="J77" s="206" t="str">
        <f>E24</f>
        <v>Ing. Kateřina Tumpachová</v>
      </c>
      <c r="K77" s="178"/>
      <c r="L77" s="180"/>
      <c r="S77" s="178"/>
      <c r="T77" s="178"/>
      <c r="U77" s="178"/>
      <c r="V77" s="178"/>
      <c r="W77" s="178"/>
      <c r="X77" s="178"/>
      <c r="Y77" s="178"/>
      <c r="Z77" s="178"/>
      <c r="AA77" s="178"/>
      <c r="AB77" s="178"/>
      <c r="AC77" s="178"/>
      <c r="AD77" s="178"/>
      <c r="AE77" s="178"/>
    </row>
    <row r="78" spans="1:63" s="181" customFormat="1" ht="10.35" customHeight="1" x14ac:dyDescent="0.25">
      <c r="A78" s="178"/>
      <c r="B78" s="179"/>
      <c r="C78" s="178"/>
      <c r="D78" s="178"/>
      <c r="E78" s="178"/>
      <c r="F78" s="178"/>
      <c r="G78" s="178"/>
      <c r="H78" s="178"/>
      <c r="I78" s="178"/>
      <c r="J78" s="178"/>
      <c r="K78" s="178"/>
      <c r="L78" s="180"/>
      <c r="S78" s="178"/>
      <c r="T78" s="178"/>
      <c r="U78" s="178"/>
      <c r="V78" s="178"/>
      <c r="W78" s="178"/>
      <c r="X78" s="178"/>
      <c r="Y78" s="178"/>
      <c r="Z78" s="178"/>
      <c r="AA78" s="178"/>
      <c r="AB78" s="178"/>
      <c r="AC78" s="178"/>
      <c r="AD78" s="178"/>
      <c r="AE78" s="178"/>
    </row>
    <row r="79" spans="1:63" s="229" customFormat="1" ht="29.25" customHeight="1" x14ac:dyDescent="0.25">
      <c r="A79" s="220"/>
      <c r="B79" s="221"/>
      <c r="C79" s="222" t="s">
        <v>490</v>
      </c>
      <c r="D79" s="223" t="s">
        <v>491</v>
      </c>
      <c r="E79" s="223" t="s">
        <v>492</v>
      </c>
      <c r="F79" s="223" t="s">
        <v>82</v>
      </c>
      <c r="G79" s="223" t="s">
        <v>493</v>
      </c>
      <c r="H79" s="223" t="s">
        <v>494</v>
      </c>
      <c r="I79" s="223" t="s">
        <v>495</v>
      </c>
      <c r="J79" s="223" t="s">
        <v>480</v>
      </c>
      <c r="K79" s="224" t="s">
        <v>496</v>
      </c>
      <c r="L79" s="225"/>
      <c r="M79" s="226"/>
      <c r="N79" s="227"/>
      <c r="O79" s="227"/>
      <c r="P79" s="227"/>
      <c r="Q79" s="227"/>
      <c r="R79" s="227"/>
      <c r="S79" s="227"/>
      <c r="T79" s="228"/>
      <c r="U79" s="220"/>
      <c r="V79" s="220"/>
      <c r="W79" s="220"/>
      <c r="X79" s="220"/>
      <c r="Y79" s="220"/>
      <c r="Z79" s="220"/>
      <c r="AA79" s="220"/>
      <c r="AB79" s="220"/>
      <c r="AC79" s="220"/>
      <c r="AD79" s="220"/>
      <c r="AE79" s="220"/>
    </row>
    <row r="80" spans="1:63" s="181" customFormat="1" ht="22.95" customHeight="1" x14ac:dyDescent="0.3">
      <c r="A80" s="178"/>
      <c r="B80" s="179"/>
      <c r="C80" s="230" t="s">
        <v>503</v>
      </c>
      <c r="D80" s="178"/>
      <c r="E80" s="178"/>
      <c r="F80" s="178"/>
      <c r="G80" s="178"/>
      <c r="H80" s="178"/>
      <c r="I80" s="178"/>
      <c r="J80" s="231">
        <f>+J82</f>
        <v>0</v>
      </c>
      <c r="K80" s="178"/>
      <c r="L80" s="179"/>
      <c r="M80" s="232"/>
      <c r="N80" s="233"/>
      <c r="O80" s="188"/>
      <c r="P80" s="234"/>
      <c r="Q80" s="188"/>
      <c r="R80" s="234"/>
      <c r="S80" s="188"/>
      <c r="T80" s="235"/>
      <c r="U80" s="178"/>
      <c r="V80" s="178"/>
      <c r="W80" s="178"/>
      <c r="X80" s="178"/>
      <c r="Y80" s="178"/>
      <c r="Z80" s="178"/>
      <c r="AA80" s="178"/>
      <c r="AB80" s="178"/>
      <c r="AC80" s="178"/>
      <c r="AD80" s="178"/>
      <c r="AE80" s="178"/>
      <c r="AT80" s="171" t="s">
        <v>49</v>
      </c>
      <c r="AU80" s="171" t="s">
        <v>482</v>
      </c>
      <c r="BK80" s="236">
        <f>BK81</f>
        <v>0</v>
      </c>
    </row>
    <row r="81" spans="1:65" s="237" customFormat="1" ht="25.95" customHeight="1" x14ac:dyDescent="0.25">
      <c r="B81" s="238"/>
      <c r="D81" s="239" t="s">
        <v>49</v>
      </c>
      <c r="E81" s="240" t="s">
        <v>1090</v>
      </c>
      <c r="F81" s="240" t="s">
        <v>1091</v>
      </c>
      <c r="J81" s="241">
        <f>BK81</f>
        <v>0</v>
      </c>
      <c r="L81" s="238"/>
      <c r="M81" s="242"/>
      <c r="N81" s="243"/>
      <c r="O81" s="243"/>
      <c r="P81" s="244"/>
      <c r="Q81" s="243"/>
      <c r="R81" s="244"/>
      <c r="S81" s="243"/>
      <c r="T81" s="245"/>
      <c r="AR81" s="239" t="s">
        <v>511</v>
      </c>
      <c r="AT81" s="246" t="s">
        <v>49</v>
      </c>
      <c r="AU81" s="246" t="s">
        <v>505</v>
      </c>
      <c r="AY81" s="239" t="s">
        <v>506</v>
      </c>
      <c r="BK81" s="247">
        <f>BK82</f>
        <v>0</v>
      </c>
    </row>
    <row r="82" spans="1:65" s="181" customFormat="1" ht="14.4" customHeight="1" x14ac:dyDescent="0.25">
      <c r="A82" s="178"/>
      <c r="B82" s="250"/>
      <c r="C82" s="251" t="s">
        <v>132</v>
      </c>
      <c r="D82" s="251" t="s">
        <v>508</v>
      </c>
      <c r="E82" s="252" t="s">
        <v>1092</v>
      </c>
      <c r="F82" s="253" t="s">
        <v>1093</v>
      </c>
      <c r="G82" s="254" t="s">
        <v>910</v>
      </c>
      <c r="H82" s="255">
        <v>10</v>
      </c>
      <c r="I82" s="256">
        <v>0</v>
      </c>
      <c r="J82" s="256">
        <f>+H82*I82</f>
        <v>0</v>
      </c>
      <c r="K82" s="253" t="s">
        <v>453</v>
      </c>
      <c r="L82" s="179"/>
      <c r="M82" s="305"/>
      <c r="N82" s="306"/>
      <c r="O82" s="307"/>
      <c r="P82" s="307"/>
      <c r="Q82" s="307"/>
      <c r="R82" s="307"/>
      <c r="S82" s="307"/>
      <c r="T82" s="308"/>
      <c r="U82" s="178"/>
      <c r="V82" s="178"/>
      <c r="W82" s="178"/>
      <c r="X82" s="178"/>
      <c r="Y82" s="178"/>
      <c r="Z82" s="178"/>
      <c r="AA82" s="178"/>
      <c r="AB82" s="178"/>
      <c r="AC82" s="178"/>
      <c r="AD82" s="178"/>
      <c r="AE82" s="178"/>
      <c r="AR82" s="261" t="s">
        <v>1061</v>
      </c>
      <c r="AT82" s="261" t="s">
        <v>508</v>
      </c>
      <c r="AU82" s="261" t="s">
        <v>132</v>
      </c>
      <c r="AY82" s="171" t="s">
        <v>506</v>
      </c>
      <c r="BE82" s="262">
        <f>IF(N82="základní",J82,0)</f>
        <v>0</v>
      </c>
      <c r="BF82" s="262">
        <f>IF(N82="snížená",J82,0)</f>
        <v>0</v>
      </c>
      <c r="BG82" s="262">
        <f>IF(N82="zákl. přenesená",J82,0)</f>
        <v>0</v>
      </c>
      <c r="BH82" s="262">
        <f>IF(N82="sníž. přenesená",J82,0)</f>
        <v>0</v>
      </c>
      <c r="BI82" s="262">
        <f>IF(N82="nulová",J82,0)</f>
        <v>0</v>
      </c>
      <c r="BJ82" s="171" t="s">
        <v>132</v>
      </c>
      <c r="BK82" s="262">
        <f>ROUND(I82*H82,2)</f>
        <v>0</v>
      </c>
      <c r="BL82" s="171" t="s">
        <v>1061</v>
      </c>
      <c r="BM82" s="261" t="s">
        <v>1094</v>
      </c>
    </row>
    <row r="83" spans="1:65" s="181" customFormat="1" ht="6.9" customHeight="1" x14ac:dyDescent="0.25">
      <c r="A83" s="178"/>
      <c r="B83" s="202"/>
      <c r="C83" s="203"/>
      <c r="D83" s="203"/>
      <c r="E83" s="203"/>
      <c r="F83" s="203"/>
      <c r="G83" s="203"/>
      <c r="H83" s="203"/>
      <c r="I83" s="203"/>
      <c r="J83" s="203"/>
      <c r="K83" s="203"/>
      <c r="L83" s="179"/>
      <c r="M83" s="178"/>
      <c r="O83" s="178"/>
      <c r="P83" s="178"/>
      <c r="Q83" s="178"/>
      <c r="R83" s="178"/>
      <c r="S83" s="178"/>
      <c r="T83" s="178"/>
      <c r="U83" s="178"/>
      <c r="V83" s="178"/>
      <c r="W83" s="178"/>
      <c r="X83" s="178"/>
      <c r="Y83" s="178"/>
      <c r="Z83" s="178"/>
      <c r="AA83" s="178"/>
      <c r="AB83" s="178"/>
      <c r="AC83" s="178"/>
      <c r="AD83" s="178"/>
      <c r="AE83" s="178"/>
    </row>
  </sheetData>
  <autoFilter ref="C79:K82"/>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scale="80" fitToHeight="100" orientation="landscape"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5"/>
  <sheetViews>
    <sheetView zoomScaleNormal="100" workbookViewId="0">
      <selection activeCell="A2" sqref="A2:I2"/>
    </sheetView>
  </sheetViews>
  <sheetFormatPr defaultColWidth="8.6640625" defaultRowHeight="14.4" x14ac:dyDescent="0.25"/>
  <cols>
    <col min="1" max="1" width="5.6640625" style="409" customWidth="1"/>
    <col min="2" max="2" width="10.109375" style="410" customWidth="1"/>
    <col min="3" max="3" width="21.33203125" style="410" customWidth="1"/>
    <col min="4" max="4" width="59.6640625" style="406" customWidth="1"/>
    <col min="5" max="6" width="8.6640625" style="409"/>
    <col min="7" max="7" width="15.6640625" style="409" customWidth="1"/>
    <col min="8" max="8" width="17.33203125" style="409" customWidth="1"/>
    <col min="9" max="9" width="21.33203125" style="411" customWidth="1"/>
    <col min="10" max="10" width="2.33203125" style="406" customWidth="1"/>
    <col min="11" max="16384" width="8.6640625" style="406"/>
  </cols>
  <sheetData>
    <row r="1" spans="1:16" ht="18" customHeight="1" x14ac:dyDescent="0.25">
      <c r="A1" s="876" t="s">
        <v>1151</v>
      </c>
      <c r="B1" s="876"/>
      <c r="C1" s="876"/>
      <c r="D1" s="876"/>
      <c r="E1" s="876"/>
      <c r="F1" s="876"/>
      <c r="G1" s="876"/>
      <c r="H1" s="876"/>
      <c r="I1" s="876"/>
      <c r="J1" s="405"/>
      <c r="K1" s="405"/>
      <c r="L1" s="405"/>
      <c r="M1" s="405"/>
      <c r="N1" s="405"/>
      <c r="O1" s="405"/>
      <c r="P1" s="405"/>
    </row>
    <row r="2" spans="1:16" ht="18" customHeight="1" x14ac:dyDescent="0.25">
      <c r="A2" s="877" t="s">
        <v>88</v>
      </c>
      <c r="B2" s="877"/>
      <c r="C2" s="877"/>
      <c r="D2" s="877"/>
      <c r="E2" s="877"/>
      <c r="F2" s="877"/>
      <c r="G2" s="877"/>
      <c r="H2" s="877"/>
      <c r="I2" s="877"/>
      <c r="J2" s="407"/>
      <c r="K2" s="407"/>
      <c r="L2" s="407"/>
      <c r="M2" s="407"/>
      <c r="N2" s="407"/>
      <c r="O2" s="407"/>
      <c r="P2" s="407"/>
    </row>
    <row r="3" spans="1:16" ht="18" customHeight="1" x14ac:dyDescent="0.25">
      <c r="A3" s="878" t="s">
        <v>1152</v>
      </c>
      <c r="B3" s="878"/>
      <c r="C3" s="878"/>
      <c r="D3" s="878"/>
      <c r="E3" s="878"/>
      <c r="F3" s="878"/>
      <c r="G3" s="878"/>
      <c r="H3" s="878"/>
      <c r="I3" s="878"/>
      <c r="J3" s="408"/>
      <c r="K3" s="408"/>
      <c r="L3" s="408"/>
      <c r="M3" s="408"/>
      <c r="N3" s="408"/>
      <c r="O3" s="408"/>
      <c r="P3" s="408"/>
    </row>
    <row r="4" spans="1:16" ht="15" thickBot="1" x14ac:dyDescent="0.3"/>
    <row r="5" spans="1:16" ht="30" thickTop="1" thickBot="1" x14ac:dyDescent="0.3">
      <c r="A5" s="412" t="s">
        <v>89</v>
      </c>
      <c r="B5" s="413" t="s">
        <v>90</v>
      </c>
      <c r="C5" s="413" t="s">
        <v>91</v>
      </c>
      <c r="D5" s="414" t="s">
        <v>82</v>
      </c>
      <c r="E5" s="414" t="s">
        <v>71</v>
      </c>
      <c r="F5" s="414" t="s">
        <v>92</v>
      </c>
      <c r="G5" s="415" t="s">
        <v>93</v>
      </c>
      <c r="H5" s="415" t="s">
        <v>94</v>
      </c>
      <c r="I5" s="416" t="s">
        <v>95</v>
      </c>
    </row>
    <row r="6" spans="1:16" ht="15.6" thickTop="1" thickBot="1" x14ac:dyDescent="0.3">
      <c r="A6" s="417"/>
      <c r="B6" s="418"/>
      <c r="C6" s="418"/>
      <c r="D6" s="419"/>
      <c r="E6" s="419"/>
      <c r="F6" s="419"/>
      <c r="G6" s="420"/>
      <c r="H6" s="420"/>
      <c r="I6" s="421"/>
    </row>
    <row r="7" spans="1:16" ht="25.2" customHeight="1" thickTop="1" thickBot="1" x14ac:dyDescent="0.3">
      <c r="A7" s="879" t="s">
        <v>96</v>
      </c>
      <c r="B7" s="880"/>
      <c r="C7" s="880"/>
      <c r="D7" s="880"/>
      <c r="E7" s="880"/>
      <c r="F7" s="881"/>
      <c r="G7" s="422"/>
      <c r="H7" s="422"/>
      <c r="I7" s="423"/>
    </row>
    <row r="8" spans="1:16" ht="15" thickTop="1" x14ac:dyDescent="0.25">
      <c r="A8" s="424" t="s">
        <v>6</v>
      </c>
      <c r="B8" s="425" t="s">
        <v>97</v>
      </c>
      <c r="C8" s="426"/>
      <c r="D8" s="427" t="s">
        <v>98</v>
      </c>
      <c r="E8" s="428"/>
      <c r="F8" s="428"/>
      <c r="G8" s="429"/>
      <c r="H8" s="429"/>
      <c r="I8" s="430"/>
    </row>
    <row r="9" spans="1:16" x14ac:dyDescent="0.25">
      <c r="A9" s="431"/>
      <c r="B9" s="432"/>
      <c r="C9" s="433"/>
      <c r="D9" s="434" t="s">
        <v>1153</v>
      </c>
      <c r="E9" s="435" t="s">
        <v>99</v>
      </c>
      <c r="F9" s="435">
        <v>1</v>
      </c>
      <c r="G9" s="436"/>
      <c r="H9" s="436">
        <f>F9*G9</f>
        <v>0</v>
      </c>
      <c r="I9" s="437"/>
    </row>
    <row r="10" spans="1:16" x14ac:dyDescent="0.25">
      <c r="A10" s="431" t="s">
        <v>100</v>
      </c>
      <c r="B10" s="432" t="s">
        <v>101</v>
      </c>
      <c r="C10" s="438"/>
      <c r="D10" s="439" t="s">
        <v>102</v>
      </c>
      <c r="E10" s="435"/>
      <c r="F10" s="435"/>
      <c r="G10" s="440"/>
      <c r="H10" s="440"/>
      <c r="I10" s="441"/>
    </row>
    <row r="11" spans="1:16" ht="15" thickBot="1" x14ac:dyDescent="0.3">
      <c r="A11" s="442"/>
      <c r="B11" s="443"/>
      <c r="C11" s="444"/>
      <c r="D11" s="445" t="s">
        <v>103</v>
      </c>
      <c r="E11" s="446" t="s">
        <v>99</v>
      </c>
      <c r="F11" s="446">
        <v>1</v>
      </c>
      <c r="G11" s="436"/>
      <c r="H11" s="436">
        <f>F11*G11</f>
        <v>0</v>
      </c>
      <c r="I11" s="447"/>
    </row>
    <row r="12" spans="1:16" ht="15" thickTop="1" x14ac:dyDescent="0.25">
      <c r="A12" s="448" t="s">
        <v>104</v>
      </c>
      <c r="B12" s="449" t="s">
        <v>105</v>
      </c>
      <c r="C12" s="450"/>
      <c r="D12" s="451" t="s">
        <v>106</v>
      </c>
      <c r="E12" s="452"/>
      <c r="F12" s="452"/>
      <c r="G12" s="453"/>
      <c r="H12" s="453"/>
      <c r="I12" s="454"/>
    </row>
    <row r="13" spans="1:16" x14ac:dyDescent="0.25">
      <c r="A13" s="455"/>
      <c r="B13" s="456"/>
      <c r="C13" s="457"/>
      <c r="D13" s="458" t="s">
        <v>107</v>
      </c>
      <c r="E13" s="435" t="s">
        <v>99</v>
      </c>
      <c r="F13" s="435">
        <v>1</v>
      </c>
      <c r="G13" s="436"/>
      <c r="H13" s="436">
        <f>F13*G13</f>
        <v>0</v>
      </c>
      <c r="I13" s="441"/>
    </row>
    <row r="14" spans="1:16" ht="15" thickBot="1" x14ac:dyDescent="0.3">
      <c r="A14" s="442"/>
      <c r="B14" s="443"/>
      <c r="C14" s="444"/>
      <c r="D14" s="445" t="s">
        <v>108</v>
      </c>
      <c r="E14" s="446" t="s">
        <v>99</v>
      </c>
      <c r="F14" s="446">
        <v>1</v>
      </c>
      <c r="G14" s="459"/>
      <c r="H14" s="459">
        <v>0</v>
      </c>
      <c r="I14" s="460" t="s">
        <v>109</v>
      </c>
    </row>
    <row r="15" spans="1:16" ht="15.6" thickTop="1" thickBot="1" x14ac:dyDescent="0.3">
      <c r="A15" s="417"/>
      <c r="B15" s="418"/>
      <c r="C15" s="461"/>
      <c r="D15" s="462"/>
      <c r="E15" s="419"/>
      <c r="F15" s="419"/>
      <c r="G15" s="420"/>
      <c r="H15" s="420"/>
      <c r="I15" s="421"/>
    </row>
    <row r="16" spans="1:16" ht="25.2" customHeight="1" thickTop="1" thickBot="1" x14ac:dyDescent="0.3">
      <c r="A16" s="879" t="s">
        <v>110</v>
      </c>
      <c r="B16" s="880"/>
      <c r="C16" s="880"/>
      <c r="D16" s="880"/>
      <c r="E16" s="880"/>
      <c r="F16" s="881"/>
      <c r="G16" s="422"/>
      <c r="H16" s="422"/>
      <c r="I16" s="423"/>
    </row>
    <row r="17" spans="1:9" ht="15" thickTop="1" x14ac:dyDescent="0.25">
      <c r="A17" s="463" t="s">
        <v>6</v>
      </c>
      <c r="B17" s="464"/>
      <c r="C17" s="465"/>
      <c r="D17" s="466" t="s">
        <v>1154</v>
      </c>
      <c r="E17" s="467"/>
      <c r="F17" s="467"/>
      <c r="G17" s="468"/>
      <c r="H17" s="469"/>
      <c r="I17" s="470" t="s">
        <v>1155</v>
      </c>
    </row>
    <row r="18" spans="1:9" x14ac:dyDescent="0.25">
      <c r="A18" s="471" t="s">
        <v>100</v>
      </c>
      <c r="B18" s="472"/>
      <c r="C18" s="473"/>
      <c r="D18" s="474" t="s">
        <v>1156</v>
      </c>
      <c r="E18" s="475"/>
      <c r="F18" s="475"/>
      <c r="G18" s="476"/>
      <c r="H18" s="477"/>
      <c r="I18" s="478" t="s">
        <v>1155</v>
      </c>
    </row>
    <row r="19" spans="1:9" ht="15" thickBot="1" x14ac:dyDescent="0.3">
      <c r="A19" s="479" t="s">
        <v>104</v>
      </c>
      <c r="B19" s="480"/>
      <c r="C19" s="481"/>
      <c r="D19" s="482" t="s">
        <v>1157</v>
      </c>
      <c r="E19" s="446"/>
      <c r="F19" s="446"/>
      <c r="G19" s="483"/>
      <c r="H19" s="459"/>
      <c r="I19" s="460" t="s">
        <v>1155</v>
      </c>
    </row>
    <row r="20" spans="1:9" ht="15" thickTop="1" x14ac:dyDescent="0.25">
      <c r="A20" s="463" t="s">
        <v>111</v>
      </c>
      <c r="B20" s="484" t="s">
        <v>112</v>
      </c>
      <c r="C20" s="485"/>
      <c r="D20" s="486" t="s">
        <v>113</v>
      </c>
      <c r="E20" s="487"/>
      <c r="F20" s="487"/>
      <c r="G20" s="468"/>
      <c r="H20" s="468"/>
      <c r="I20" s="488"/>
    </row>
    <row r="21" spans="1:9" x14ac:dyDescent="0.25">
      <c r="A21" s="489"/>
      <c r="B21" s="490"/>
      <c r="C21" s="491"/>
      <c r="D21" s="492" t="s">
        <v>114</v>
      </c>
      <c r="E21" s="475" t="s">
        <v>99</v>
      </c>
      <c r="F21" s="475">
        <v>1</v>
      </c>
      <c r="G21" s="493"/>
      <c r="H21" s="436">
        <f>F21*G21</f>
        <v>0</v>
      </c>
      <c r="I21" s="478"/>
    </row>
    <row r="22" spans="1:9" x14ac:dyDescent="0.25">
      <c r="A22" s="471" t="s">
        <v>115</v>
      </c>
      <c r="B22" s="472" t="s">
        <v>116</v>
      </c>
      <c r="C22" s="473"/>
      <c r="D22" s="474" t="s">
        <v>1158</v>
      </c>
      <c r="E22" s="475"/>
      <c r="F22" s="475"/>
      <c r="G22" s="476"/>
      <c r="H22" s="476"/>
      <c r="I22" s="478"/>
    </row>
    <row r="23" spans="1:9" ht="15" thickBot="1" x14ac:dyDescent="0.3">
      <c r="A23" s="442"/>
      <c r="B23" s="443"/>
      <c r="C23" s="444"/>
      <c r="D23" s="445" t="s">
        <v>1159</v>
      </c>
      <c r="E23" s="446" t="s">
        <v>99</v>
      </c>
      <c r="F23" s="446">
        <v>1</v>
      </c>
      <c r="G23" s="494"/>
      <c r="H23" s="436">
        <f>F23*G23</f>
        <v>0</v>
      </c>
      <c r="I23" s="495"/>
    </row>
    <row r="24" spans="1:9" ht="15.6" thickTop="1" thickBot="1" x14ac:dyDescent="0.3">
      <c r="A24" s="417"/>
      <c r="B24" s="418"/>
      <c r="C24" s="461"/>
      <c r="D24" s="462"/>
      <c r="E24" s="419"/>
      <c r="F24" s="419"/>
      <c r="G24" s="420"/>
      <c r="H24" s="420"/>
      <c r="I24" s="421"/>
    </row>
    <row r="25" spans="1:9" ht="25.2" customHeight="1" thickTop="1" thickBot="1" x14ac:dyDescent="0.3">
      <c r="A25" s="879" t="s">
        <v>117</v>
      </c>
      <c r="B25" s="880"/>
      <c r="C25" s="880"/>
      <c r="D25" s="880"/>
      <c r="E25" s="880"/>
      <c r="F25" s="881"/>
      <c r="G25" s="422"/>
      <c r="H25" s="422"/>
      <c r="I25" s="423"/>
    </row>
    <row r="26" spans="1:9" ht="14.7" customHeight="1" thickTop="1" x14ac:dyDescent="0.25">
      <c r="A26" s="463" t="s">
        <v>6</v>
      </c>
      <c r="B26" s="484" t="s">
        <v>118</v>
      </c>
      <c r="C26" s="485"/>
      <c r="D26" s="486" t="s">
        <v>119</v>
      </c>
      <c r="E26" s="487"/>
      <c r="F26" s="487"/>
      <c r="G26" s="468"/>
      <c r="H26" s="468"/>
      <c r="I26" s="488"/>
    </row>
    <row r="27" spans="1:9" ht="14.7" customHeight="1" x14ac:dyDescent="0.25">
      <c r="A27" s="489"/>
      <c r="B27" s="490"/>
      <c r="C27" s="491"/>
      <c r="D27" s="492" t="s">
        <v>1160</v>
      </c>
      <c r="E27" s="475" t="s">
        <v>99</v>
      </c>
      <c r="F27" s="475">
        <v>1</v>
      </c>
      <c r="G27" s="493"/>
      <c r="H27" s="436">
        <f>F27*G27</f>
        <v>0</v>
      </c>
      <c r="I27" s="496"/>
    </row>
    <row r="28" spans="1:9" x14ac:dyDescent="0.25">
      <c r="A28" s="489"/>
      <c r="B28" s="490"/>
      <c r="C28" s="491"/>
      <c r="D28" s="492" t="s">
        <v>120</v>
      </c>
      <c r="E28" s="475"/>
      <c r="F28" s="475"/>
      <c r="G28" s="476"/>
      <c r="H28" s="476"/>
      <c r="I28" s="496"/>
    </row>
    <row r="29" spans="1:9" x14ac:dyDescent="0.25">
      <c r="A29" s="471" t="s">
        <v>100</v>
      </c>
      <c r="B29" s="472" t="s">
        <v>121</v>
      </c>
      <c r="C29" s="473"/>
      <c r="D29" s="474" t="s">
        <v>122</v>
      </c>
      <c r="E29" s="475"/>
      <c r="F29" s="475"/>
      <c r="G29" s="476"/>
      <c r="H29" s="476"/>
      <c r="I29" s="496"/>
    </row>
    <row r="30" spans="1:9" x14ac:dyDescent="0.25">
      <c r="A30" s="489"/>
      <c r="B30" s="490"/>
      <c r="C30" s="491"/>
      <c r="D30" s="492" t="s">
        <v>1160</v>
      </c>
      <c r="E30" s="475" t="s">
        <v>99</v>
      </c>
      <c r="F30" s="475">
        <v>1</v>
      </c>
      <c r="G30" s="493"/>
      <c r="H30" s="436">
        <f>F30*G30</f>
        <v>0</v>
      </c>
      <c r="I30" s="496"/>
    </row>
    <row r="31" spans="1:9" ht="15" thickBot="1" x14ac:dyDescent="0.3">
      <c r="A31" s="442"/>
      <c r="B31" s="443"/>
      <c r="C31" s="444"/>
      <c r="D31" s="445" t="s">
        <v>120</v>
      </c>
      <c r="E31" s="446"/>
      <c r="F31" s="446"/>
      <c r="G31" s="483"/>
      <c r="H31" s="483"/>
      <c r="I31" s="495"/>
    </row>
    <row r="32" spans="1:9" ht="15" thickTop="1" x14ac:dyDescent="0.25">
      <c r="A32" s="463" t="s">
        <v>104</v>
      </c>
      <c r="B32" s="484" t="s">
        <v>123</v>
      </c>
      <c r="C32" s="485"/>
      <c r="D32" s="486" t="s">
        <v>124</v>
      </c>
      <c r="E32" s="487"/>
      <c r="F32" s="487"/>
      <c r="G32" s="468"/>
      <c r="H32" s="468"/>
      <c r="I32" s="488"/>
    </row>
    <row r="33" spans="1:9" x14ac:dyDescent="0.25">
      <c r="A33" s="489"/>
      <c r="B33" s="490"/>
      <c r="C33" s="491"/>
      <c r="D33" s="492" t="s">
        <v>1161</v>
      </c>
      <c r="E33" s="475" t="s">
        <v>99</v>
      </c>
      <c r="F33" s="475">
        <v>1</v>
      </c>
      <c r="G33" s="493"/>
      <c r="H33" s="436">
        <f>F33*G33</f>
        <v>0</v>
      </c>
      <c r="I33" s="496"/>
    </row>
    <row r="34" spans="1:9" x14ac:dyDescent="0.25">
      <c r="A34" s="489"/>
      <c r="B34" s="490"/>
      <c r="C34" s="491"/>
      <c r="D34" s="492" t="s">
        <v>125</v>
      </c>
      <c r="E34" s="475"/>
      <c r="F34" s="475"/>
      <c r="G34" s="476"/>
      <c r="H34" s="476"/>
      <c r="I34" s="496"/>
    </row>
    <row r="35" spans="1:9" ht="15" thickBot="1" x14ac:dyDescent="0.3">
      <c r="A35" s="442"/>
      <c r="B35" s="443"/>
      <c r="C35" s="444"/>
      <c r="D35" s="445" t="s">
        <v>1162</v>
      </c>
      <c r="E35" s="446"/>
      <c r="F35" s="446"/>
      <c r="G35" s="483"/>
      <c r="H35" s="483"/>
      <c r="I35" s="495"/>
    </row>
    <row r="36" spans="1:9" ht="15.6" thickTop="1" thickBot="1" x14ac:dyDescent="0.3">
      <c r="A36" s="497"/>
      <c r="B36" s="498"/>
      <c r="C36" s="499"/>
      <c r="D36" s="500"/>
      <c r="E36" s="501"/>
      <c r="F36" s="501"/>
      <c r="G36" s="502"/>
      <c r="H36" s="502"/>
      <c r="I36" s="503"/>
    </row>
    <row r="37" spans="1:9" ht="19.2" thickTop="1" thickBot="1" x14ac:dyDescent="0.3">
      <c r="A37" s="504"/>
      <c r="B37" s="505"/>
      <c r="C37" s="506"/>
      <c r="D37" s="507" t="s">
        <v>126</v>
      </c>
      <c r="E37" s="508"/>
      <c r="F37" s="508"/>
      <c r="G37" s="509"/>
      <c r="H37" s="510">
        <f>SUM(H8:H36)</f>
        <v>0</v>
      </c>
      <c r="I37" s="511"/>
    </row>
    <row r="38" spans="1:9" ht="15.6" thickTop="1" thickBot="1" x14ac:dyDescent="0.3">
      <c r="A38" s="417"/>
      <c r="B38" s="418"/>
      <c r="C38" s="461"/>
      <c r="D38" s="462"/>
      <c r="E38" s="419"/>
      <c r="F38" s="419"/>
      <c r="G38" s="420"/>
      <c r="H38" s="420"/>
      <c r="I38" s="421"/>
    </row>
    <row r="39" spans="1:9" ht="25.2" customHeight="1" thickTop="1" thickBot="1" x14ac:dyDescent="0.3">
      <c r="A39" s="879" t="s">
        <v>127</v>
      </c>
      <c r="B39" s="880"/>
      <c r="C39" s="880"/>
      <c r="D39" s="880"/>
      <c r="E39" s="880"/>
      <c r="F39" s="880"/>
      <c r="G39" s="880"/>
      <c r="H39" s="880"/>
      <c r="I39" s="882"/>
    </row>
    <row r="40" spans="1:9" ht="15" thickTop="1" x14ac:dyDescent="0.25">
      <c r="A40" s="883" t="s">
        <v>128</v>
      </c>
      <c r="B40" s="884"/>
      <c r="C40" s="885"/>
      <c r="D40" s="512"/>
      <c r="E40" s="428"/>
      <c r="F40" s="428"/>
      <c r="G40" s="429"/>
      <c r="H40" s="429"/>
      <c r="I40" s="513"/>
    </row>
    <row r="41" spans="1:9" x14ac:dyDescent="0.25">
      <c r="A41" s="514" t="s">
        <v>6</v>
      </c>
      <c r="B41" s="515" t="s">
        <v>129</v>
      </c>
      <c r="C41" s="516"/>
      <c r="D41" s="517"/>
      <c r="E41" s="517"/>
      <c r="F41" s="517"/>
      <c r="G41" s="517"/>
      <c r="H41" s="517"/>
      <c r="I41" s="518"/>
    </row>
    <row r="42" spans="1:9" ht="15" thickBot="1" x14ac:dyDescent="0.3">
      <c r="A42" s="519"/>
      <c r="B42" s="520"/>
      <c r="C42" s="520"/>
      <c r="D42" s="520"/>
      <c r="E42" s="520"/>
      <c r="F42" s="520"/>
      <c r="G42" s="521"/>
      <c r="H42" s="521"/>
      <c r="I42" s="522"/>
    </row>
    <row r="43" spans="1:9" ht="15" thickTop="1" x14ac:dyDescent="0.25">
      <c r="A43" s="873" t="s">
        <v>130</v>
      </c>
      <c r="B43" s="874"/>
      <c r="C43" s="875"/>
      <c r="D43" s="512"/>
      <c r="E43" s="428"/>
      <c r="F43" s="428"/>
      <c r="G43" s="429"/>
      <c r="H43" s="429"/>
      <c r="I43" s="513"/>
    </row>
    <row r="44" spans="1:9" x14ac:dyDescent="0.25">
      <c r="A44" s="514" t="s">
        <v>6</v>
      </c>
      <c r="B44" s="515"/>
      <c r="C44" s="515"/>
      <c r="D44" s="515" t="s">
        <v>1163</v>
      </c>
      <c r="E44" s="515"/>
      <c r="F44" s="515"/>
      <c r="G44" s="523"/>
      <c r="H44" s="523"/>
      <c r="I44" s="524"/>
    </row>
    <row r="45" spans="1:9" x14ac:dyDescent="0.25">
      <c r="A45" s="455"/>
      <c r="B45" s="525" t="s">
        <v>131</v>
      </c>
      <c r="C45" s="526"/>
      <c r="D45" s="527" t="s">
        <v>1164</v>
      </c>
      <c r="E45" s="435" t="s">
        <v>99</v>
      </c>
      <c r="F45" s="528" t="s">
        <v>132</v>
      </c>
      <c r="G45" s="529"/>
      <c r="H45" s="530">
        <f>F45*G45</f>
        <v>0</v>
      </c>
      <c r="I45" s="441"/>
    </row>
    <row r="46" spans="1:9" x14ac:dyDescent="0.25">
      <c r="A46" s="455"/>
      <c r="B46" s="525" t="s">
        <v>131</v>
      </c>
      <c r="C46" s="531"/>
      <c r="D46" s="527" t="s">
        <v>1165</v>
      </c>
      <c r="E46" s="435" t="s">
        <v>99</v>
      </c>
      <c r="F46" s="532" t="s">
        <v>133</v>
      </c>
      <c r="G46" s="529"/>
      <c r="H46" s="530">
        <f t="shared" ref="H46:H63" si="0">F46*G46</f>
        <v>0</v>
      </c>
      <c r="I46" s="441"/>
    </row>
    <row r="47" spans="1:9" x14ac:dyDescent="0.25">
      <c r="A47" s="455"/>
      <c r="B47" s="525" t="s">
        <v>134</v>
      </c>
      <c r="C47" s="531"/>
      <c r="D47" s="527" t="s">
        <v>1166</v>
      </c>
      <c r="E47" s="435" t="s">
        <v>99</v>
      </c>
      <c r="F47" s="532" t="s">
        <v>132</v>
      </c>
      <c r="G47" s="529"/>
      <c r="H47" s="530">
        <f t="shared" si="0"/>
        <v>0</v>
      </c>
      <c r="I47" s="441"/>
    </row>
    <row r="48" spans="1:9" x14ac:dyDescent="0.25">
      <c r="A48" s="431" t="s">
        <v>100</v>
      </c>
      <c r="B48" s="525"/>
      <c r="C48" s="531"/>
      <c r="D48" s="515" t="s">
        <v>1167</v>
      </c>
      <c r="E48" s="435"/>
      <c r="F48" s="532"/>
      <c r="G48" s="530"/>
      <c r="H48" s="530"/>
      <c r="I48" s="441"/>
    </row>
    <row r="49" spans="1:9" x14ac:dyDescent="0.25">
      <c r="A49" s="455"/>
      <c r="B49" s="525" t="s">
        <v>135</v>
      </c>
      <c r="C49" s="531"/>
      <c r="D49" s="527" t="s">
        <v>1164</v>
      </c>
      <c r="E49" s="435" t="s">
        <v>99</v>
      </c>
      <c r="F49" s="532" t="s">
        <v>132</v>
      </c>
      <c r="G49" s="529"/>
      <c r="H49" s="530">
        <f t="shared" si="0"/>
        <v>0</v>
      </c>
      <c r="I49" s="441"/>
    </row>
    <row r="50" spans="1:9" x14ac:dyDescent="0.25">
      <c r="A50" s="455"/>
      <c r="B50" s="525" t="s">
        <v>135</v>
      </c>
      <c r="C50" s="531"/>
      <c r="D50" s="527" t="s">
        <v>1165</v>
      </c>
      <c r="E50" s="435" t="s">
        <v>99</v>
      </c>
      <c r="F50" s="532" t="s">
        <v>133</v>
      </c>
      <c r="G50" s="529"/>
      <c r="H50" s="530">
        <f t="shared" si="0"/>
        <v>0</v>
      </c>
      <c r="I50" s="441"/>
    </row>
    <row r="51" spans="1:9" x14ac:dyDescent="0.25">
      <c r="A51" s="455"/>
      <c r="B51" s="525" t="s">
        <v>136</v>
      </c>
      <c r="C51" s="531"/>
      <c r="D51" s="527" t="s">
        <v>1166</v>
      </c>
      <c r="E51" s="435" t="s">
        <v>99</v>
      </c>
      <c r="F51" s="532" t="s">
        <v>132</v>
      </c>
      <c r="G51" s="529"/>
      <c r="H51" s="530">
        <f t="shared" si="0"/>
        <v>0</v>
      </c>
      <c r="I51" s="441"/>
    </row>
    <row r="52" spans="1:9" x14ac:dyDescent="0.25">
      <c r="A52" s="431" t="s">
        <v>104</v>
      </c>
      <c r="B52" s="525"/>
      <c r="C52" s="531"/>
      <c r="D52" s="515" t="s">
        <v>137</v>
      </c>
      <c r="E52" s="435"/>
      <c r="F52" s="532"/>
      <c r="G52" s="530"/>
      <c r="H52" s="530"/>
      <c r="I52" s="441"/>
    </row>
    <row r="53" spans="1:9" x14ac:dyDescent="0.25">
      <c r="A53" s="455"/>
      <c r="B53" s="525" t="s">
        <v>138</v>
      </c>
      <c r="C53" s="531"/>
      <c r="D53" s="527" t="s">
        <v>1164</v>
      </c>
      <c r="E53" s="435" t="s">
        <v>99</v>
      </c>
      <c r="F53" s="532" t="s">
        <v>132</v>
      </c>
      <c r="G53" s="529"/>
      <c r="H53" s="530">
        <f t="shared" si="0"/>
        <v>0</v>
      </c>
      <c r="I53" s="441"/>
    </row>
    <row r="54" spans="1:9" x14ac:dyDescent="0.25">
      <c r="A54" s="455"/>
      <c r="B54" s="525" t="s">
        <v>138</v>
      </c>
      <c r="C54" s="531"/>
      <c r="D54" s="527" t="s">
        <v>1165</v>
      </c>
      <c r="E54" s="435" t="s">
        <v>99</v>
      </c>
      <c r="F54" s="532" t="s">
        <v>133</v>
      </c>
      <c r="G54" s="529"/>
      <c r="H54" s="530">
        <f t="shared" si="0"/>
        <v>0</v>
      </c>
      <c r="I54" s="441"/>
    </row>
    <row r="55" spans="1:9" x14ac:dyDescent="0.25">
      <c r="A55" s="455"/>
      <c r="B55" s="525" t="s">
        <v>139</v>
      </c>
      <c r="C55" s="531"/>
      <c r="D55" s="527" t="s">
        <v>1166</v>
      </c>
      <c r="E55" s="435" t="s">
        <v>99</v>
      </c>
      <c r="F55" s="532" t="s">
        <v>132</v>
      </c>
      <c r="G55" s="529"/>
      <c r="H55" s="530">
        <f t="shared" si="0"/>
        <v>0</v>
      </c>
      <c r="I55" s="441"/>
    </row>
    <row r="56" spans="1:9" x14ac:dyDescent="0.25">
      <c r="A56" s="431" t="s">
        <v>111</v>
      </c>
      <c r="B56" s="525"/>
      <c r="C56" s="531"/>
      <c r="D56" s="515" t="s">
        <v>140</v>
      </c>
      <c r="E56" s="435"/>
      <c r="F56" s="532"/>
      <c r="G56" s="530"/>
      <c r="H56" s="530"/>
      <c r="I56" s="441"/>
    </row>
    <row r="57" spans="1:9" x14ac:dyDescent="0.25">
      <c r="A57" s="455"/>
      <c r="B57" s="525" t="s">
        <v>141</v>
      </c>
      <c r="C57" s="531"/>
      <c r="D57" s="527" t="s">
        <v>1164</v>
      </c>
      <c r="E57" s="435" t="s">
        <v>99</v>
      </c>
      <c r="F57" s="532" t="s">
        <v>132</v>
      </c>
      <c r="G57" s="529"/>
      <c r="H57" s="530">
        <f t="shared" si="0"/>
        <v>0</v>
      </c>
      <c r="I57" s="441"/>
    </row>
    <row r="58" spans="1:9" x14ac:dyDescent="0.25">
      <c r="A58" s="455"/>
      <c r="B58" s="525" t="s">
        <v>141</v>
      </c>
      <c r="C58" s="531"/>
      <c r="D58" s="527" t="s">
        <v>1165</v>
      </c>
      <c r="E58" s="435" t="s">
        <v>99</v>
      </c>
      <c r="F58" s="532" t="s">
        <v>133</v>
      </c>
      <c r="G58" s="529"/>
      <c r="H58" s="530">
        <f t="shared" si="0"/>
        <v>0</v>
      </c>
      <c r="I58" s="441"/>
    </row>
    <row r="59" spans="1:9" x14ac:dyDescent="0.25">
      <c r="A59" s="455"/>
      <c r="B59" s="525" t="s">
        <v>142</v>
      </c>
      <c r="C59" s="531"/>
      <c r="D59" s="527" t="s">
        <v>1166</v>
      </c>
      <c r="E59" s="435" t="s">
        <v>99</v>
      </c>
      <c r="F59" s="532" t="s">
        <v>132</v>
      </c>
      <c r="G59" s="529"/>
      <c r="H59" s="530">
        <f t="shared" si="0"/>
        <v>0</v>
      </c>
      <c r="I59" s="441"/>
    </row>
    <row r="60" spans="1:9" x14ac:dyDescent="0.25">
      <c r="A60" s="431" t="s">
        <v>115</v>
      </c>
      <c r="B60" s="525"/>
      <c r="C60" s="531"/>
      <c r="D60" s="515" t="s">
        <v>143</v>
      </c>
      <c r="E60" s="435"/>
      <c r="F60" s="532"/>
      <c r="G60" s="530"/>
      <c r="H60" s="530"/>
      <c r="I60" s="441"/>
    </row>
    <row r="61" spans="1:9" x14ac:dyDescent="0.25">
      <c r="A61" s="455"/>
      <c r="B61" s="525" t="s">
        <v>144</v>
      </c>
      <c r="C61" s="531"/>
      <c r="D61" s="527" t="s">
        <v>1164</v>
      </c>
      <c r="E61" s="435" t="s">
        <v>99</v>
      </c>
      <c r="F61" s="532" t="s">
        <v>132</v>
      </c>
      <c r="G61" s="529"/>
      <c r="H61" s="530">
        <f t="shared" si="0"/>
        <v>0</v>
      </c>
      <c r="I61" s="441"/>
    </row>
    <row r="62" spans="1:9" x14ac:dyDescent="0.25">
      <c r="A62" s="455"/>
      <c r="B62" s="525" t="s">
        <v>144</v>
      </c>
      <c r="C62" s="531"/>
      <c r="D62" s="527" t="s">
        <v>1165</v>
      </c>
      <c r="E62" s="435" t="s">
        <v>99</v>
      </c>
      <c r="F62" s="532" t="s">
        <v>132</v>
      </c>
      <c r="G62" s="529"/>
      <c r="H62" s="530">
        <f t="shared" si="0"/>
        <v>0</v>
      </c>
      <c r="I62" s="441"/>
    </row>
    <row r="63" spans="1:9" ht="15" thickBot="1" x14ac:dyDescent="0.3">
      <c r="A63" s="442"/>
      <c r="B63" s="533" t="s">
        <v>145</v>
      </c>
      <c r="C63" s="534"/>
      <c r="D63" s="535" t="s">
        <v>1166</v>
      </c>
      <c r="E63" s="446" t="s">
        <v>99</v>
      </c>
      <c r="F63" s="536" t="s">
        <v>132</v>
      </c>
      <c r="G63" s="537"/>
      <c r="H63" s="538">
        <f t="shared" si="0"/>
        <v>0</v>
      </c>
      <c r="I63" s="495"/>
    </row>
    <row r="64" spans="1:9" ht="15.6" thickTop="1" thickBot="1" x14ac:dyDescent="0.3">
      <c r="A64" s="497"/>
      <c r="B64" s="539"/>
      <c r="C64" s="540"/>
      <c r="D64" s="541"/>
      <c r="E64" s="501"/>
      <c r="F64" s="542"/>
      <c r="G64" s="543"/>
      <c r="H64" s="543"/>
      <c r="I64" s="503"/>
    </row>
    <row r="65" spans="1:9" ht="19.2" customHeight="1" thickTop="1" thickBot="1" x14ac:dyDescent="0.3">
      <c r="A65" s="504"/>
      <c r="B65" s="505"/>
      <c r="C65" s="506"/>
      <c r="D65" s="507" t="s">
        <v>146</v>
      </c>
      <c r="E65" s="508"/>
      <c r="F65" s="508"/>
      <c r="G65" s="509"/>
      <c r="H65" s="510">
        <f>SUM(H45:H64)</f>
        <v>0</v>
      </c>
      <c r="I65" s="511"/>
    </row>
    <row r="66" spans="1:9" ht="15.6" thickTop="1" thickBot="1" x14ac:dyDescent="0.3">
      <c r="A66" s="497"/>
      <c r="B66" s="539"/>
      <c r="C66" s="540"/>
      <c r="D66" s="541"/>
      <c r="E66" s="501"/>
      <c r="F66" s="542"/>
      <c r="G66" s="543"/>
      <c r="H66" s="543"/>
      <c r="I66" s="503"/>
    </row>
    <row r="67" spans="1:9" ht="25.2" customHeight="1" thickTop="1" thickBot="1" x14ac:dyDescent="0.3">
      <c r="A67" s="879" t="s">
        <v>147</v>
      </c>
      <c r="B67" s="880"/>
      <c r="C67" s="880"/>
      <c r="D67" s="880"/>
      <c r="E67" s="880"/>
      <c r="F67" s="880"/>
      <c r="G67" s="880"/>
      <c r="H67" s="880"/>
      <c r="I67" s="882"/>
    </row>
    <row r="68" spans="1:9" ht="16.2" customHeight="1" thickTop="1" x14ac:dyDescent="0.25">
      <c r="A68" s="883" t="s">
        <v>128</v>
      </c>
      <c r="B68" s="884"/>
      <c r="C68" s="885"/>
      <c r="D68" s="544"/>
      <c r="E68" s="545"/>
      <c r="F68" s="545"/>
      <c r="G68" s="546"/>
      <c r="H68" s="546"/>
      <c r="I68" s="547"/>
    </row>
    <row r="69" spans="1:9" ht="16.2" customHeight="1" x14ac:dyDescent="0.25">
      <c r="A69" s="548" t="s">
        <v>6</v>
      </c>
      <c r="B69" s="549" t="s">
        <v>148</v>
      </c>
      <c r="C69" s="550"/>
      <c r="D69" s="549" t="s">
        <v>1168</v>
      </c>
      <c r="E69" s="551"/>
      <c r="F69" s="551"/>
      <c r="G69" s="529"/>
      <c r="H69" s="552"/>
      <c r="I69" s="437"/>
    </row>
    <row r="70" spans="1:9" ht="16.2" customHeight="1" x14ac:dyDescent="0.25">
      <c r="A70" s="553"/>
      <c r="B70" s="554"/>
      <c r="C70" s="550"/>
      <c r="D70" s="550" t="s">
        <v>1169</v>
      </c>
      <c r="E70" s="551" t="s">
        <v>99</v>
      </c>
      <c r="F70" s="551" t="s">
        <v>132</v>
      </c>
      <c r="G70" s="529"/>
      <c r="H70" s="530">
        <f t="shared" ref="H70" si="1">F70*G70</f>
        <v>0</v>
      </c>
      <c r="I70" s="437"/>
    </row>
    <row r="71" spans="1:9" ht="16.2" customHeight="1" thickBot="1" x14ac:dyDescent="0.3">
      <c r="A71" s="555"/>
      <c r="B71" s="556"/>
      <c r="C71" s="557"/>
      <c r="D71" s="557"/>
      <c r="E71" s="556"/>
      <c r="F71" s="556"/>
      <c r="G71" s="558"/>
      <c r="H71" s="558"/>
      <c r="I71" s="447"/>
    </row>
    <row r="72" spans="1:9" ht="16.2" customHeight="1" thickTop="1" x14ac:dyDescent="0.25">
      <c r="A72" s="873" t="s">
        <v>130</v>
      </c>
      <c r="B72" s="874"/>
      <c r="C72" s="875"/>
      <c r="D72" s="544"/>
      <c r="E72" s="545"/>
      <c r="F72" s="545"/>
      <c r="G72" s="546"/>
      <c r="H72" s="546"/>
      <c r="I72" s="547"/>
    </row>
    <row r="73" spans="1:9" ht="16.2" customHeight="1" x14ac:dyDescent="0.25">
      <c r="A73" s="559" t="s">
        <v>6</v>
      </c>
      <c r="B73" s="560" t="s">
        <v>1170</v>
      </c>
      <c r="C73" s="560"/>
      <c r="D73" s="515" t="s">
        <v>150</v>
      </c>
      <c r="E73" s="561"/>
      <c r="F73" s="561"/>
      <c r="G73" s="562"/>
      <c r="H73" s="562"/>
      <c r="I73" s="563"/>
    </row>
    <row r="74" spans="1:9" ht="16.2" customHeight="1" x14ac:dyDescent="0.25">
      <c r="A74" s="564"/>
      <c r="B74" s="565"/>
      <c r="C74" s="566"/>
      <c r="D74" s="567" t="s">
        <v>1171</v>
      </c>
      <c r="E74" s="568" t="s">
        <v>99</v>
      </c>
      <c r="F74" s="568">
        <v>1</v>
      </c>
      <c r="G74" s="529">
        <v>0</v>
      </c>
      <c r="H74" s="530">
        <f t="shared" ref="H74:H130" si="2">F74*G74</f>
        <v>0</v>
      </c>
      <c r="I74" s="437"/>
    </row>
    <row r="75" spans="1:9" ht="16.2" customHeight="1" x14ac:dyDescent="0.25">
      <c r="A75" s="564"/>
      <c r="B75" s="566"/>
      <c r="C75" s="566"/>
      <c r="D75" s="567" t="s">
        <v>1172</v>
      </c>
      <c r="E75" s="568" t="s">
        <v>99</v>
      </c>
      <c r="F75" s="568">
        <v>1</v>
      </c>
      <c r="G75" s="529"/>
      <c r="H75" s="530">
        <f t="shared" si="2"/>
        <v>0</v>
      </c>
      <c r="I75" s="437"/>
    </row>
    <row r="76" spans="1:9" ht="16.2" customHeight="1" x14ac:dyDescent="0.25">
      <c r="A76" s="564"/>
      <c r="B76" s="566"/>
      <c r="C76" s="566"/>
      <c r="D76" s="569" t="s">
        <v>1173</v>
      </c>
      <c r="E76" s="568" t="s">
        <v>99</v>
      </c>
      <c r="F76" s="568">
        <v>5</v>
      </c>
      <c r="G76" s="529"/>
      <c r="H76" s="530">
        <f t="shared" si="2"/>
        <v>0</v>
      </c>
      <c r="I76" s="437"/>
    </row>
    <row r="77" spans="1:9" ht="16.2" customHeight="1" x14ac:dyDescent="0.25">
      <c r="A77" s="559" t="s">
        <v>100</v>
      </c>
      <c r="B77" s="560" t="s">
        <v>151</v>
      </c>
      <c r="C77" s="560"/>
      <c r="D77" s="515" t="s">
        <v>1174</v>
      </c>
      <c r="E77" s="561"/>
      <c r="F77" s="561"/>
      <c r="G77" s="529"/>
      <c r="H77" s="530"/>
      <c r="I77" s="437"/>
    </row>
    <row r="78" spans="1:9" ht="16.2" customHeight="1" x14ac:dyDescent="0.25">
      <c r="A78" s="570"/>
      <c r="B78" s="566"/>
      <c r="C78" s="571"/>
      <c r="D78" s="567" t="s">
        <v>152</v>
      </c>
      <c r="E78" s="568" t="s">
        <v>99</v>
      </c>
      <c r="F78" s="568">
        <v>1</v>
      </c>
      <c r="G78" s="529"/>
      <c r="H78" s="530">
        <f t="shared" si="2"/>
        <v>0</v>
      </c>
      <c r="I78" s="437"/>
    </row>
    <row r="79" spans="1:9" ht="16.2" customHeight="1" x14ac:dyDescent="0.25">
      <c r="A79" s="559" t="s">
        <v>104</v>
      </c>
      <c r="B79" s="560" t="s">
        <v>153</v>
      </c>
      <c r="C79" s="560"/>
      <c r="D79" s="515" t="s">
        <v>154</v>
      </c>
      <c r="E79" s="561"/>
      <c r="F79" s="561"/>
      <c r="G79" s="529"/>
      <c r="H79" s="530"/>
      <c r="I79" s="437"/>
    </row>
    <row r="80" spans="1:9" ht="16.2" customHeight="1" x14ac:dyDescent="0.25">
      <c r="A80" s="570"/>
      <c r="B80" s="566"/>
      <c r="C80" s="571"/>
      <c r="D80" s="567" t="s">
        <v>1175</v>
      </c>
      <c r="E80" s="568" t="s">
        <v>99</v>
      </c>
      <c r="F80" s="568">
        <v>1</v>
      </c>
      <c r="G80" s="529"/>
      <c r="H80" s="530">
        <f t="shared" si="2"/>
        <v>0</v>
      </c>
      <c r="I80" s="437"/>
    </row>
    <row r="81" spans="1:9" ht="16.2" customHeight="1" x14ac:dyDescent="0.25">
      <c r="A81" s="559" t="s">
        <v>111</v>
      </c>
      <c r="B81" s="560" t="s">
        <v>155</v>
      </c>
      <c r="C81" s="560"/>
      <c r="D81" s="515" t="s">
        <v>156</v>
      </c>
      <c r="E81" s="561"/>
      <c r="F81" s="561"/>
      <c r="G81" s="529"/>
      <c r="H81" s="530"/>
      <c r="I81" s="437"/>
    </row>
    <row r="82" spans="1:9" ht="16.2" customHeight="1" x14ac:dyDescent="0.25">
      <c r="A82" s="570"/>
      <c r="B82" s="566"/>
      <c r="C82" s="571"/>
      <c r="D82" s="567" t="s">
        <v>1176</v>
      </c>
      <c r="E82" s="568" t="s">
        <v>99</v>
      </c>
      <c r="F82" s="568">
        <v>1</v>
      </c>
      <c r="G82" s="529"/>
      <c r="H82" s="530">
        <f t="shared" si="2"/>
        <v>0</v>
      </c>
      <c r="I82" s="437"/>
    </row>
    <row r="83" spans="1:9" ht="16.2" customHeight="1" x14ac:dyDescent="0.25">
      <c r="A83" s="570"/>
      <c r="B83" s="566"/>
      <c r="C83" s="571"/>
      <c r="D83" s="567" t="s">
        <v>1177</v>
      </c>
      <c r="E83" s="568" t="s">
        <v>99</v>
      </c>
      <c r="F83" s="568">
        <v>1</v>
      </c>
      <c r="G83" s="529"/>
      <c r="H83" s="530">
        <f t="shared" si="2"/>
        <v>0</v>
      </c>
      <c r="I83" s="437"/>
    </row>
    <row r="84" spans="1:9" ht="16.2" customHeight="1" x14ac:dyDescent="0.25">
      <c r="A84" s="559" t="s">
        <v>115</v>
      </c>
      <c r="B84" s="560" t="s">
        <v>158</v>
      </c>
      <c r="C84" s="560"/>
      <c r="D84" s="515" t="s">
        <v>159</v>
      </c>
      <c r="E84" s="561"/>
      <c r="F84" s="561"/>
      <c r="G84" s="529"/>
      <c r="H84" s="530"/>
      <c r="I84" s="437"/>
    </row>
    <row r="85" spans="1:9" ht="16.2" customHeight="1" x14ac:dyDescent="0.25">
      <c r="A85" s="570"/>
      <c r="B85" s="566"/>
      <c r="C85" s="571"/>
      <c r="D85" s="567" t="s">
        <v>1178</v>
      </c>
      <c r="E85" s="568" t="s">
        <v>99</v>
      </c>
      <c r="F85" s="568">
        <v>1</v>
      </c>
      <c r="G85" s="529"/>
      <c r="H85" s="530">
        <f t="shared" si="2"/>
        <v>0</v>
      </c>
      <c r="I85" s="437"/>
    </row>
    <row r="86" spans="1:9" ht="16.2" customHeight="1" x14ac:dyDescent="0.25">
      <c r="A86" s="570"/>
      <c r="B86" s="566"/>
      <c r="C86" s="571"/>
      <c r="D86" s="567" t="s">
        <v>1177</v>
      </c>
      <c r="E86" s="568" t="s">
        <v>99</v>
      </c>
      <c r="F86" s="568">
        <v>1</v>
      </c>
      <c r="G86" s="529"/>
      <c r="H86" s="530">
        <f t="shared" si="2"/>
        <v>0</v>
      </c>
      <c r="I86" s="437"/>
    </row>
    <row r="87" spans="1:9" ht="16.2" customHeight="1" x14ac:dyDescent="0.25">
      <c r="A87" s="559" t="s">
        <v>161</v>
      </c>
      <c r="B87" s="560" t="s">
        <v>162</v>
      </c>
      <c r="C87" s="566"/>
      <c r="D87" s="515" t="s">
        <v>163</v>
      </c>
      <c r="E87" s="568"/>
      <c r="F87" s="568"/>
      <c r="G87" s="529"/>
      <c r="H87" s="530"/>
      <c r="I87" s="437"/>
    </row>
    <row r="88" spans="1:9" ht="16.2" customHeight="1" x14ac:dyDescent="0.25">
      <c r="A88" s="564"/>
      <c r="B88" s="566"/>
      <c r="C88" s="566"/>
      <c r="D88" s="567" t="s">
        <v>1179</v>
      </c>
      <c r="E88" s="568" t="s">
        <v>99</v>
      </c>
      <c r="F88" s="568">
        <v>1</v>
      </c>
      <c r="G88" s="529"/>
      <c r="H88" s="530">
        <f t="shared" si="2"/>
        <v>0</v>
      </c>
      <c r="I88" s="437"/>
    </row>
    <row r="89" spans="1:9" ht="16.2" customHeight="1" x14ac:dyDescent="0.25">
      <c r="A89" s="559" t="s">
        <v>164</v>
      </c>
      <c r="B89" s="560" t="s">
        <v>165</v>
      </c>
      <c r="C89" s="560"/>
      <c r="D89" s="515" t="s">
        <v>166</v>
      </c>
      <c r="E89" s="561"/>
      <c r="F89" s="561"/>
      <c r="G89" s="529"/>
      <c r="H89" s="530"/>
      <c r="I89" s="437"/>
    </row>
    <row r="90" spans="1:9" ht="16.2" customHeight="1" x14ac:dyDescent="0.25">
      <c r="A90" s="570"/>
      <c r="B90" s="566"/>
      <c r="C90" s="571"/>
      <c r="D90" s="567" t="s">
        <v>1178</v>
      </c>
      <c r="E90" s="568" t="s">
        <v>99</v>
      </c>
      <c r="F90" s="568">
        <v>1</v>
      </c>
      <c r="G90" s="529"/>
      <c r="H90" s="530">
        <f t="shared" si="2"/>
        <v>0</v>
      </c>
      <c r="I90" s="437"/>
    </row>
    <row r="91" spans="1:9" ht="16.2" customHeight="1" x14ac:dyDescent="0.25">
      <c r="A91" s="570"/>
      <c r="B91" s="566"/>
      <c r="C91" s="571"/>
      <c r="D91" s="567" t="s">
        <v>1177</v>
      </c>
      <c r="E91" s="568" t="s">
        <v>99</v>
      </c>
      <c r="F91" s="568">
        <v>1</v>
      </c>
      <c r="G91" s="529"/>
      <c r="H91" s="530">
        <f t="shared" si="2"/>
        <v>0</v>
      </c>
      <c r="I91" s="437"/>
    </row>
    <row r="92" spans="1:9" ht="16.2" customHeight="1" x14ac:dyDescent="0.25">
      <c r="A92" s="559" t="s">
        <v>167</v>
      </c>
      <c r="B92" s="560" t="s">
        <v>168</v>
      </c>
      <c r="C92" s="560"/>
      <c r="D92" s="515" t="s">
        <v>169</v>
      </c>
      <c r="E92" s="561"/>
      <c r="F92" s="561"/>
      <c r="G92" s="529"/>
      <c r="H92" s="530"/>
      <c r="I92" s="437"/>
    </row>
    <row r="93" spans="1:9" ht="16.2" customHeight="1" x14ac:dyDescent="0.25">
      <c r="A93" s="570"/>
      <c r="B93" s="566"/>
      <c r="C93" s="571"/>
      <c r="D93" s="567" t="s">
        <v>1180</v>
      </c>
      <c r="E93" s="568" t="s">
        <v>99</v>
      </c>
      <c r="F93" s="568">
        <v>1</v>
      </c>
      <c r="G93" s="529"/>
      <c r="H93" s="530">
        <f t="shared" si="2"/>
        <v>0</v>
      </c>
      <c r="I93" s="437"/>
    </row>
    <row r="94" spans="1:9" ht="16.2" customHeight="1" x14ac:dyDescent="0.25">
      <c r="A94" s="570"/>
      <c r="B94" s="566"/>
      <c r="C94" s="571"/>
      <c r="D94" s="567" t="s">
        <v>1177</v>
      </c>
      <c r="E94" s="568" t="s">
        <v>99</v>
      </c>
      <c r="F94" s="568">
        <v>1</v>
      </c>
      <c r="G94" s="529"/>
      <c r="H94" s="530">
        <f t="shared" si="2"/>
        <v>0</v>
      </c>
      <c r="I94" s="437"/>
    </row>
    <row r="95" spans="1:9" ht="16.2" customHeight="1" x14ac:dyDescent="0.25">
      <c r="A95" s="559" t="s">
        <v>171</v>
      </c>
      <c r="B95" s="560" t="s">
        <v>172</v>
      </c>
      <c r="C95" s="560"/>
      <c r="D95" s="515" t="s">
        <v>173</v>
      </c>
      <c r="E95" s="561"/>
      <c r="F95" s="561"/>
      <c r="G95" s="529"/>
      <c r="H95" s="530"/>
      <c r="I95" s="437"/>
    </row>
    <row r="96" spans="1:9" ht="16.2" customHeight="1" x14ac:dyDescent="0.25">
      <c r="A96" s="570"/>
      <c r="B96" s="566"/>
      <c r="C96" s="571"/>
      <c r="D96" s="567" t="s">
        <v>1178</v>
      </c>
      <c r="E96" s="568" t="s">
        <v>99</v>
      </c>
      <c r="F96" s="568">
        <v>1</v>
      </c>
      <c r="G96" s="529"/>
      <c r="H96" s="530">
        <f t="shared" si="2"/>
        <v>0</v>
      </c>
      <c r="I96" s="437"/>
    </row>
    <row r="97" spans="1:9" ht="16.2" customHeight="1" x14ac:dyDescent="0.25">
      <c r="A97" s="564"/>
      <c r="B97" s="566"/>
      <c r="C97" s="571"/>
      <c r="D97" s="567" t="s">
        <v>1181</v>
      </c>
      <c r="E97" s="568" t="s">
        <v>99</v>
      </c>
      <c r="F97" s="568">
        <v>1</v>
      </c>
      <c r="G97" s="529"/>
      <c r="H97" s="530">
        <f t="shared" si="2"/>
        <v>0</v>
      </c>
      <c r="I97" s="437"/>
    </row>
    <row r="98" spans="1:9" ht="16.2" customHeight="1" x14ac:dyDescent="0.25">
      <c r="A98" s="559" t="s">
        <v>174</v>
      </c>
      <c r="B98" s="560" t="s">
        <v>175</v>
      </c>
      <c r="C98" s="560"/>
      <c r="D98" s="515" t="s">
        <v>176</v>
      </c>
      <c r="E98" s="568"/>
      <c r="F98" s="568"/>
      <c r="G98" s="529"/>
      <c r="H98" s="530"/>
      <c r="I98" s="437"/>
    </row>
    <row r="99" spans="1:9" ht="16.2" customHeight="1" x14ac:dyDescent="0.25">
      <c r="A99" s="564"/>
      <c r="B99" s="566"/>
      <c r="C99" s="566"/>
      <c r="D99" s="567" t="s">
        <v>1182</v>
      </c>
      <c r="E99" s="568" t="s">
        <v>99</v>
      </c>
      <c r="F99" s="568">
        <v>1</v>
      </c>
      <c r="G99" s="529"/>
      <c r="H99" s="530">
        <f t="shared" si="2"/>
        <v>0</v>
      </c>
      <c r="I99" s="437"/>
    </row>
    <row r="100" spans="1:9" ht="16.2" customHeight="1" x14ac:dyDescent="0.25">
      <c r="A100" s="559" t="s">
        <v>177</v>
      </c>
      <c r="B100" s="560" t="s">
        <v>178</v>
      </c>
      <c r="C100" s="560"/>
      <c r="D100" s="515" t="s">
        <v>1183</v>
      </c>
      <c r="E100" s="568"/>
      <c r="F100" s="568"/>
      <c r="G100" s="529"/>
      <c r="H100" s="530"/>
      <c r="I100" s="437"/>
    </row>
    <row r="101" spans="1:9" ht="16.2" customHeight="1" x14ac:dyDescent="0.25">
      <c r="A101" s="564"/>
      <c r="B101" s="566"/>
      <c r="C101" s="566"/>
      <c r="D101" s="567" t="s">
        <v>1184</v>
      </c>
      <c r="E101" s="568" t="s">
        <v>99</v>
      </c>
      <c r="F101" s="568">
        <v>1</v>
      </c>
      <c r="G101" s="529"/>
      <c r="H101" s="530">
        <f t="shared" si="2"/>
        <v>0</v>
      </c>
      <c r="I101" s="437"/>
    </row>
    <row r="102" spans="1:9" ht="16.2" customHeight="1" x14ac:dyDescent="0.25">
      <c r="A102" s="559" t="s">
        <v>179</v>
      </c>
      <c r="B102" s="560" t="s">
        <v>180</v>
      </c>
      <c r="C102" s="560"/>
      <c r="D102" s="515" t="s">
        <v>181</v>
      </c>
      <c r="E102" s="568"/>
      <c r="F102" s="568"/>
      <c r="G102" s="529"/>
      <c r="H102" s="530"/>
      <c r="I102" s="437"/>
    </row>
    <row r="103" spans="1:9" ht="16.2" customHeight="1" x14ac:dyDescent="0.25">
      <c r="A103" s="564"/>
      <c r="B103" s="566"/>
      <c r="C103" s="566"/>
      <c r="D103" s="567" t="s">
        <v>1185</v>
      </c>
      <c r="E103" s="568" t="s">
        <v>99</v>
      </c>
      <c r="F103" s="568">
        <v>1</v>
      </c>
      <c r="G103" s="529"/>
      <c r="H103" s="530">
        <f t="shared" si="2"/>
        <v>0</v>
      </c>
      <c r="I103" s="437"/>
    </row>
    <row r="104" spans="1:9" ht="16.2" customHeight="1" x14ac:dyDescent="0.25">
      <c r="A104" s="564"/>
      <c r="B104" s="566"/>
      <c r="C104" s="566"/>
      <c r="D104" s="567" t="s">
        <v>1186</v>
      </c>
      <c r="E104" s="568" t="s">
        <v>99</v>
      </c>
      <c r="F104" s="568">
        <v>1</v>
      </c>
      <c r="G104" s="529"/>
      <c r="H104" s="530">
        <f t="shared" si="2"/>
        <v>0</v>
      </c>
      <c r="I104" s="437"/>
    </row>
    <row r="105" spans="1:9" ht="16.2" customHeight="1" x14ac:dyDescent="0.25">
      <c r="A105" s="564"/>
      <c r="B105" s="566"/>
      <c r="C105" s="566"/>
      <c r="D105" s="567" t="s">
        <v>1187</v>
      </c>
      <c r="E105" s="568" t="s">
        <v>99</v>
      </c>
      <c r="F105" s="568">
        <v>3</v>
      </c>
      <c r="G105" s="529"/>
      <c r="H105" s="530">
        <f t="shared" si="2"/>
        <v>0</v>
      </c>
      <c r="I105" s="437"/>
    </row>
    <row r="106" spans="1:9" ht="16.2" customHeight="1" x14ac:dyDescent="0.25">
      <c r="A106" s="564"/>
      <c r="B106" s="566"/>
      <c r="C106" s="566"/>
      <c r="D106" s="567" t="s">
        <v>1188</v>
      </c>
      <c r="E106" s="568" t="s">
        <v>99</v>
      </c>
      <c r="F106" s="568">
        <v>2</v>
      </c>
      <c r="G106" s="529"/>
      <c r="H106" s="530">
        <f t="shared" si="2"/>
        <v>0</v>
      </c>
      <c r="I106" s="437"/>
    </row>
    <row r="107" spans="1:9" ht="16.2" customHeight="1" x14ac:dyDescent="0.25">
      <c r="A107" s="559" t="s">
        <v>182</v>
      </c>
      <c r="B107" s="560" t="s">
        <v>1189</v>
      </c>
      <c r="C107" s="560"/>
      <c r="D107" s="515" t="s">
        <v>1190</v>
      </c>
      <c r="E107" s="568"/>
      <c r="F107" s="568"/>
      <c r="G107" s="529"/>
      <c r="H107" s="530"/>
      <c r="I107" s="437"/>
    </row>
    <row r="108" spans="1:9" ht="16.2" customHeight="1" x14ac:dyDescent="0.25">
      <c r="A108" s="564"/>
      <c r="B108" s="566"/>
      <c r="C108" s="566"/>
      <c r="D108" s="567" t="s">
        <v>200</v>
      </c>
      <c r="E108" s="568" t="s">
        <v>99</v>
      </c>
      <c r="F108" s="568">
        <v>3</v>
      </c>
      <c r="G108" s="529"/>
      <c r="H108" s="530">
        <f t="shared" si="2"/>
        <v>0</v>
      </c>
      <c r="I108" s="437"/>
    </row>
    <row r="109" spans="1:9" ht="16.2" customHeight="1" x14ac:dyDescent="0.25">
      <c r="A109" s="559" t="s">
        <v>185</v>
      </c>
      <c r="B109" s="560" t="s">
        <v>183</v>
      </c>
      <c r="C109" s="560"/>
      <c r="D109" s="515" t="s">
        <v>184</v>
      </c>
      <c r="E109" s="568"/>
      <c r="F109" s="568"/>
      <c r="G109" s="529"/>
      <c r="H109" s="530"/>
      <c r="I109" s="437"/>
    </row>
    <row r="110" spans="1:9" ht="16.2" customHeight="1" x14ac:dyDescent="0.25">
      <c r="A110" s="564"/>
      <c r="B110" s="566"/>
      <c r="C110" s="566"/>
      <c r="D110" s="567" t="s">
        <v>1191</v>
      </c>
      <c r="E110" s="568" t="s">
        <v>99</v>
      </c>
      <c r="F110" s="568">
        <v>1</v>
      </c>
      <c r="G110" s="529"/>
      <c r="H110" s="530">
        <f t="shared" si="2"/>
        <v>0</v>
      </c>
      <c r="I110" s="437"/>
    </row>
    <row r="111" spans="1:9" ht="16.2" customHeight="1" x14ac:dyDescent="0.25">
      <c r="A111" s="559" t="s">
        <v>188</v>
      </c>
      <c r="B111" s="560" t="s">
        <v>186</v>
      </c>
      <c r="C111" s="560"/>
      <c r="D111" s="515" t="s">
        <v>187</v>
      </c>
      <c r="E111" s="568"/>
      <c r="F111" s="568"/>
      <c r="G111" s="529"/>
      <c r="H111" s="530"/>
      <c r="I111" s="437"/>
    </row>
    <row r="112" spans="1:9" ht="16.2" customHeight="1" x14ac:dyDescent="0.25">
      <c r="A112" s="564"/>
      <c r="B112" s="566"/>
      <c r="C112" s="566"/>
      <c r="D112" s="567" t="s">
        <v>1192</v>
      </c>
      <c r="E112" s="568" t="s">
        <v>99</v>
      </c>
      <c r="F112" s="568">
        <v>1</v>
      </c>
      <c r="G112" s="529"/>
      <c r="H112" s="530">
        <f t="shared" si="2"/>
        <v>0</v>
      </c>
      <c r="I112" s="437"/>
    </row>
    <row r="113" spans="1:9" ht="16.2" customHeight="1" x14ac:dyDescent="0.25">
      <c r="A113" s="559" t="s">
        <v>191</v>
      </c>
      <c r="B113" s="560" t="s">
        <v>189</v>
      </c>
      <c r="C113" s="560"/>
      <c r="D113" s="515" t="s">
        <v>190</v>
      </c>
      <c r="E113" s="568"/>
      <c r="F113" s="568"/>
      <c r="G113" s="529"/>
      <c r="H113" s="530"/>
      <c r="I113" s="437"/>
    </row>
    <row r="114" spans="1:9" ht="16.2" customHeight="1" x14ac:dyDescent="0.25">
      <c r="A114" s="564"/>
      <c r="B114" s="566"/>
      <c r="C114" s="566"/>
      <c r="D114" s="567" t="s">
        <v>1193</v>
      </c>
      <c r="E114" s="568" t="s">
        <v>99</v>
      </c>
      <c r="F114" s="568">
        <v>1</v>
      </c>
      <c r="G114" s="529"/>
      <c r="H114" s="530">
        <f t="shared" si="2"/>
        <v>0</v>
      </c>
      <c r="I114" s="437"/>
    </row>
    <row r="115" spans="1:9" ht="16.2" customHeight="1" x14ac:dyDescent="0.25">
      <c r="A115" s="559" t="s">
        <v>195</v>
      </c>
      <c r="B115" s="560" t="s">
        <v>192</v>
      </c>
      <c r="C115" s="560"/>
      <c r="D115" s="515" t="s">
        <v>193</v>
      </c>
      <c r="E115" s="568"/>
      <c r="F115" s="568"/>
      <c r="G115" s="529"/>
      <c r="H115" s="530"/>
      <c r="I115" s="437"/>
    </row>
    <row r="116" spans="1:9" ht="16.2" customHeight="1" x14ac:dyDescent="0.25">
      <c r="A116" s="564"/>
      <c r="B116" s="566"/>
      <c r="C116" s="566"/>
      <c r="D116" s="567" t="s">
        <v>194</v>
      </c>
      <c r="E116" s="568" t="s">
        <v>99</v>
      </c>
      <c r="F116" s="568">
        <v>15</v>
      </c>
      <c r="G116" s="529"/>
      <c r="H116" s="530">
        <f t="shared" si="2"/>
        <v>0</v>
      </c>
      <c r="I116" s="437"/>
    </row>
    <row r="117" spans="1:9" ht="16.2" customHeight="1" x14ac:dyDescent="0.25">
      <c r="A117" s="559" t="s">
        <v>202</v>
      </c>
      <c r="B117" s="560" t="s">
        <v>196</v>
      </c>
      <c r="C117" s="560"/>
      <c r="D117" s="515" t="s">
        <v>197</v>
      </c>
      <c r="E117" s="568"/>
      <c r="F117" s="568"/>
      <c r="G117" s="529"/>
      <c r="H117" s="530"/>
      <c r="I117" s="437"/>
    </row>
    <row r="118" spans="1:9" ht="16.2" customHeight="1" x14ac:dyDescent="0.25">
      <c r="A118" s="564"/>
      <c r="B118" s="566"/>
      <c r="C118" s="566"/>
      <c r="D118" s="567" t="s">
        <v>198</v>
      </c>
      <c r="E118" s="568" t="s">
        <v>99</v>
      </c>
      <c r="F118" s="568">
        <v>10</v>
      </c>
      <c r="G118" s="529"/>
      <c r="H118" s="530">
        <f t="shared" si="2"/>
        <v>0</v>
      </c>
      <c r="I118" s="437"/>
    </row>
    <row r="119" spans="1:9" ht="16.2" customHeight="1" x14ac:dyDescent="0.25">
      <c r="A119" s="559" t="s">
        <v>205</v>
      </c>
      <c r="B119" s="560" t="s">
        <v>203</v>
      </c>
      <c r="C119" s="560"/>
      <c r="D119" s="515" t="s">
        <v>204</v>
      </c>
      <c r="E119" s="568"/>
      <c r="F119" s="568"/>
      <c r="G119" s="529"/>
      <c r="H119" s="530"/>
      <c r="I119" s="437"/>
    </row>
    <row r="120" spans="1:9" ht="16.2" customHeight="1" x14ac:dyDescent="0.25">
      <c r="A120" s="564"/>
      <c r="B120" s="566"/>
      <c r="C120" s="566"/>
      <c r="D120" s="567" t="s">
        <v>200</v>
      </c>
      <c r="E120" s="568" t="s">
        <v>99</v>
      </c>
      <c r="F120" s="568">
        <v>3</v>
      </c>
      <c r="G120" s="529"/>
      <c r="H120" s="530">
        <f t="shared" si="2"/>
        <v>0</v>
      </c>
      <c r="I120" s="437"/>
    </row>
    <row r="121" spans="1:9" ht="16.2" customHeight="1" x14ac:dyDescent="0.25">
      <c r="A121" s="559" t="s">
        <v>208</v>
      </c>
      <c r="B121" s="560" t="s">
        <v>206</v>
      </c>
      <c r="C121" s="560"/>
      <c r="D121" s="515" t="s">
        <v>207</v>
      </c>
      <c r="E121" s="568"/>
      <c r="F121" s="568"/>
      <c r="G121" s="529"/>
      <c r="H121" s="530"/>
      <c r="I121" s="437"/>
    </row>
    <row r="122" spans="1:9" ht="16.2" customHeight="1" x14ac:dyDescent="0.25">
      <c r="A122" s="564"/>
      <c r="B122" s="566"/>
      <c r="C122" s="566"/>
      <c r="D122" s="567" t="s">
        <v>200</v>
      </c>
      <c r="E122" s="568" t="s">
        <v>99</v>
      </c>
      <c r="F122" s="568">
        <v>3</v>
      </c>
      <c r="G122" s="529"/>
      <c r="H122" s="530">
        <f t="shared" si="2"/>
        <v>0</v>
      </c>
      <c r="I122" s="437"/>
    </row>
    <row r="123" spans="1:9" ht="16.2" customHeight="1" x14ac:dyDescent="0.25">
      <c r="A123" s="559" t="s">
        <v>208</v>
      </c>
      <c r="B123" s="560" t="s">
        <v>209</v>
      </c>
      <c r="C123" s="560"/>
      <c r="D123" s="515" t="s">
        <v>210</v>
      </c>
      <c r="E123" s="568"/>
      <c r="F123" s="568"/>
      <c r="G123" s="529"/>
      <c r="H123" s="530"/>
      <c r="I123" s="437"/>
    </row>
    <row r="124" spans="1:9" ht="16.2" customHeight="1" x14ac:dyDescent="0.25">
      <c r="A124" s="564"/>
      <c r="B124" s="566"/>
      <c r="C124" s="566"/>
      <c r="D124" s="567" t="s">
        <v>211</v>
      </c>
      <c r="E124" s="568" t="s">
        <v>99</v>
      </c>
      <c r="F124" s="568">
        <v>16</v>
      </c>
      <c r="G124" s="529"/>
      <c r="H124" s="530">
        <f t="shared" si="2"/>
        <v>0</v>
      </c>
      <c r="I124" s="437"/>
    </row>
    <row r="125" spans="1:9" ht="16.2" customHeight="1" x14ac:dyDescent="0.25">
      <c r="A125" s="559" t="s">
        <v>215</v>
      </c>
      <c r="B125" s="560" t="s">
        <v>212</v>
      </c>
      <c r="C125" s="560"/>
      <c r="D125" s="515" t="s">
        <v>213</v>
      </c>
      <c r="E125" s="568"/>
      <c r="F125" s="568"/>
      <c r="G125" s="529"/>
      <c r="H125" s="530">
        <f t="shared" si="2"/>
        <v>0</v>
      </c>
      <c r="I125" s="437"/>
    </row>
    <row r="126" spans="1:9" ht="16.2" customHeight="1" x14ac:dyDescent="0.25">
      <c r="A126" s="564"/>
      <c r="B126" s="566"/>
      <c r="C126" s="566"/>
      <c r="D126" s="567" t="s">
        <v>214</v>
      </c>
      <c r="E126" s="568" t="s">
        <v>99</v>
      </c>
      <c r="F126" s="568">
        <v>16</v>
      </c>
      <c r="G126" s="529"/>
      <c r="H126" s="530"/>
      <c r="I126" s="437"/>
    </row>
    <row r="127" spans="1:9" ht="16.2" customHeight="1" x14ac:dyDescent="0.25">
      <c r="A127" s="559" t="s">
        <v>219</v>
      </c>
      <c r="B127" s="560" t="s">
        <v>216</v>
      </c>
      <c r="C127" s="560"/>
      <c r="D127" s="515" t="s">
        <v>217</v>
      </c>
      <c r="E127" s="568"/>
      <c r="F127" s="568"/>
      <c r="G127" s="529"/>
      <c r="H127" s="530"/>
      <c r="I127" s="437"/>
    </row>
    <row r="128" spans="1:9" ht="16.2" customHeight="1" x14ac:dyDescent="0.25">
      <c r="A128" s="564"/>
      <c r="B128" s="566"/>
      <c r="C128" s="566"/>
      <c r="D128" s="567" t="s">
        <v>1194</v>
      </c>
      <c r="E128" s="568" t="s">
        <v>99</v>
      </c>
      <c r="F128" s="568">
        <v>10</v>
      </c>
      <c r="G128" s="529"/>
      <c r="H128" s="530">
        <f t="shared" si="2"/>
        <v>0</v>
      </c>
      <c r="I128" s="437"/>
    </row>
    <row r="129" spans="1:9" ht="16.2" customHeight="1" x14ac:dyDescent="0.25">
      <c r="A129" s="559" t="s">
        <v>271</v>
      </c>
      <c r="B129" s="560" t="s">
        <v>220</v>
      </c>
      <c r="C129" s="560"/>
      <c r="D129" s="515" t="s">
        <v>221</v>
      </c>
      <c r="E129" s="568"/>
      <c r="F129" s="568"/>
      <c r="G129" s="529"/>
      <c r="H129" s="530"/>
      <c r="I129" s="437"/>
    </row>
    <row r="130" spans="1:9" ht="16.2" customHeight="1" x14ac:dyDescent="0.25">
      <c r="A130" s="564"/>
      <c r="B130" s="566"/>
      <c r="C130" s="566"/>
      <c r="D130" s="567" t="s">
        <v>218</v>
      </c>
      <c r="E130" s="568" t="s">
        <v>99</v>
      </c>
      <c r="F130" s="568">
        <v>5</v>
      </c>
      <c r="G130" s="529"/>
      <c r="H130" s="530">
        <f t="shared" si="2"/>
        <v>0</v>
      </c>
      <c r="I130" s="437"/>
    </row>
    <row r="131" spans="1:9" ht="16.2" customHeight="1" thickBot="1" x14ac:dyDescent="0.3">
      <c r="A131" s="572"/>
      <c r="B131" s="573"/>
      <c r="C131" s="573"/>
      <c r="D131" s="574"/>
      <c r="E131" s="575"/>
      <c r="F131" s="575"/>
      <c r="G131" s="537"/>
      <c r="H131" s="576"/>
      <c r="I131" s="447"/>
    </row>
    <row r="132" spans="1:9" ht="19.2" customHeight="1" thickTop="1" thickBot="1" x14ac:dyDescent="0.3">
      <c r="A132" s="577"/>
      <c r="B132" s="578"/>
      <c r="C132" s="579"/>
      <c r="D132" s="580" t="s">
        <v>1195</v>
      </c>
      <c r="E132" s="581"/>
      <c r="F132" s="581"/>
      <c r="G132" s="582"/>
      <c r="H132" s="583">
        <f>SUM(H68:H131)</f>
        <v>0</v>
      </c>
      <c r="I132" s="584"/>
    </row>
    <row r="133" spans="1:9" ht="16.2" customHeight="1" thickTop="1" x14ac:dyDescent="0.25">
      <c r="A133" s="564"/>
      <c r="B133" s="566"/>
      <c r="C133" s="566"/>
      <c r="D133" s="567"/>
      <c r="E133" s="568"/>
      <c r="F133" s="568"/>
      <c r="G133" s="529"/>
      <c r="H133" s="552"/>
      <c r="I133" s="437"/>
    </row>
    <row r="134" spans="1:9" ht="16.2" customHeight="1" x14ac:dyDescent="0.25">
      <c r="A134" s="886" t="s">
        <v>1196</v>
      </c>
      <c r="B134" s="887"/>
      <c r="C134" s="887"/>
      <c r="D134" s="887"/>
      <c r="E134" s="887"/>
      <c r="F134" s="887"/>
      <c r="G134" s="887"/>
      <c r="H134" s="887"/>
      <c r="I134" s="888"/>
    </row>
    <row r="135" spans="1:9" ht="16.2" customHeight="1" x14ac:dyDescent="0.25">
      <c r="A135" s="585"/>
      <c r="B135" s="586"/>
      <c r="C135" s="586"/>
      <c r="D135" s="586"/>
      <c r="E135" s="586"/>
      <c r="F135" s="586"/>
      <c r="G135" s="586"/>
      <c r="H135" s="586"/>
      <c r="I135" s="587"/>
    </row>
    <row r="136" spans="1:9" ht="16.2" customHeight="1" x14ac:dyDescent="0.25">
      <c r="A136" s="889" t="s">
        <v>1197</v>
      </c>
      <c r="B136" s="890"/>
      <c r="C136" s="890"/>
      <c r="D136" s="890"/>
      <c r="E136" s="890"/>
      <c r="F136" s="890"/>
      <c r="G136" s="890"/>
      <c r="H136" s="890"/>
      <c r="I136" s="891"/>
    </row>
    <row r="137" spans="1:9" ht="16.2" customHeight="1" x14ac:dyDescent="0.25">
      <c r="A137" s="892" t="s">
        <v>128</v>
      </c>
      <c r="B137" s="893"/>
      <c r="C137" s="893"/>
      <c r="D137" s="588"/>
      <c r="E137" s="589"/>
      <c r="F137" s="589"/>
      <c r="G137" s="590"/>
      <c r="H137" s="586"/>
      <c r="I137" s="587"/>
    </row>
    <row r="138" spans="1:9" ht="16.2" customHeight="1" x14ac:dyDescent="0.25">
      <c r="A138" s="548" t="s">
        <v>6</v>
      </c>
      <c r="B138" s="549" t="s">
        <v>1198</v>
      </c>
      <c r="C138" s="550"/>
      <c r="D138" s="549" t="s">
        <v>1168</v>
      </c>
      <c r="E138" s="551"/>
      <c r="F138" s="551"/>
      <c r="G138" s="591"/>
      <c r="H138" s="586"/>
      <c r="I138" s="587"/>
    </row>
    <row r="139" spans="1:9" ht="16.2" customHeight="1" x14ac:dyDescent="0.25">
      <c r="A139" s="548"/>
      <c r="B139" s="549"/>
      <c r="C139" s="550"/>
      <c r="D139" s="550" t="s">
        <v>1199</v>
      </c>
      <c r="E139" s="551" t="s">
        <v>99</v>
      </c>
      <c r="F139" s="551" t="s">
        <v>132</v>
      </c>
      <c r="G139" s="529"/>
      <c r="H139" s="530">
        <f t="shared" ref="H139" si="3">F139*G139</f>
        <v>0</v>
      </c>
      <c r="I139" s="587"/>
    </row>
    <row r="140" spans="1:9" ht="16.2" customHeight="1" x14ac:dyDescent="0.25">
      <c r="A140" s="592"/>
      <c r="B140" s="551"/>
      <c r="C140" s="550"/>
      <c r="D140" s="550"/>
      <c r="E140" s="551"/>
      <c r="F140" s="551"/>
      <c r="G140" s="591"/>
      <c r="H140" s="586"/>
      <c r="I140" s="587"/>
    </row>
    <row r="141" spans="1:9" ht="16.2" customHeight="1" x14ac:dyDescent="0.25">
      <c r="A141" s="894" t="s">
        <v>130</v>
      </c>
      <c r="B141" s="895"/>
      <c r="C141" s="895"/>
      <c r="D141" s="588"/>
      <c r="E141" s="589"/>
      <c r="F141" s="589"/>
      <c r="G141" s="590"/>
      <c r="H141" s="586"/>
      <c r="I141" s="587"/>
    </row>
    <row r="142" spans="1:9" ht="16.2" customHeight="1" x14ac:dyDescent="0.25">
      <c r="A142" s="559" t="s">
        <v>6</v>
      </c>
      <c r="B142" s="560" t="s">
        <v>1200</v>
      </c>
      <c r="C142" s="560"/>
      <c r="D142" s="515" t="s">
        <v>150</v>
      </c>
      <c r="E142" s="561"/>
      <c r="F142" s="561"/>
      <c r="G142" s="593"/>
      <c r="H142" s="586"/>
      <c r="I142" s="587"/>
    </row>
    <row r="143" spans="1:9" ht="16.2" customHeight="1" x14ac:dyDescent="0.25">
      <c r="A143" s="564"/>
      <c r="B143" s="565"/>
      <c r="C143" s="566"/>
      <c r="D143" s="567" t="s">
        <v>1171</v>
      </c>
      <c r="E143" s="568" t="s">
        <v>99</v>
      </c>
      <c r="F143" s="568">
        <v>1</v>
      </c>
      <c r="G143" s="529"/>
      <c r="H143" s="530">
        <f t="shared" ref="H143:H145" si="4">F143*G143</f>
        <v>0</v>
      </c>
      <c r="I143" s="587"/>
    </row>
    <row r="144" spans="1:9" ht="16.2" customHeight="1" x14ac:dyDescent="0.25">
      <c r="A144" s="564"/>
      <c r="B144" s="566"/>
      <c r="C144" s="566"/>
      <c r="D144" s="567" t="s">
        <v>1172</v>
      </c>
      <c r="E144" s="568" t="s">
        <v>99</v>
      </c>
      <c r="F144" s="568">
        <v>1</v>
      </c>
      <c r="G144" s="529"/>
      <c r="H144" s="530">
        <f t="shared" si="4"/>
        <v>0</v>
      </c>
      <c r="I144" s="587"/>
    </row>
    <row r="145" spans="1:9" ht="16.2" customHeight="1" x14ac:dyDescent="0.25">
      <c r="A145" s="564"/>
      <c r="B145" s="566"/>
      <c r="C145" s="566"/>
      <c r="D145" s="569" t="s">
        <v>1173</v>
      </c>
      <c r="E145" s="568" t="s">
        <v>99</v>
      </c>
      <c r="F145" s="568">
        <v>5</v>
      </c>
      <c r="G145" s="529"/>
      <c r="H145" s="530">
        <f t="shared" si="4"/>
        <v>0</v>
      </c>
      <c r="I145" s="587"/>
    </row>
    <row r="146" spans="1:9" ht="16.2" customHeight="1" x14ac:dyDescent="0.25">
      <c r="A146" s="559" t="s">
        <v>100</v>
      </c>
      <c r="B146" s="560" t="s">
        <v>1201</v>
      </c>
      <c r="C146" s="560"/>
      <c r="D146" s="515" t="s">
        <v>169</v>
      </c>
      <c r="E146" s="561"/>
      <c r="F146" s="561"/>
      <c r="G146" s="591"/>
      <c r="H146" s="586"/>
      <c r="I146" s="587"/>
    </row>
    <row r="147" spans="1:9" ht="16.2" customHeight="1" x14ac:dyDescent="0.25">
      <c r="A147" s="570"/>
      <c r="B147" s="566"/>
      <c r="C147" s="571"/>
      <c r="D147" s="567" t="s">
        <v>1180</v>
      </c>
      <c r="E147" s="568" t="s">
        <v>99</v>
      </c>
      <c r="F147" s="568">
        <v>1</v>
      </c>
      <c r="G147" s="529"/>
      <c r="H147" s="530">
        <f t="shared" ref="H147" si="5">F147*G147</f>
        <v>0</v>
      </c>
      <c r="I147" s="587"/>
    </row>
    <row r="148" spans="1:9" ht="16.2" customHeight="1" x14ac:dyDescent="0.25">
      <c r="A148" s="559" t="s">
        <v>104</v>
      </c>
      <c r="B148" s="560" t="s">
        <v>1202</v>
      </c>
      <c r="C148" s="560"/>
      <c r="D148" s="515" t="s">
        <v>159</v>
      </c>
      <c r="E148" s="561"/>
      <c r="F148" s="561"/>
      <c r="G148" s="591"/>
      <c r="H148" s="586"/>
      <c r="I148" s="587"/>
    </row>
    <row r="149" spans="1:9" ht="16.2" customHeight="1" x14ac:dyDescent="0.25">
      <c r="A149" s="570"/>
      <c r="B149" s="566"/>
      <c r="C149" s="571"/>
      <c r="D149" s="567" t="s">
        <v>1178</v>
      </c>
      <c r="E149" s="568" t="s">
        <v>99</v>
      </c>
      <c r="F149" s="568">
        <v>1</v>
      </c>
      <c r="G149" s="529"/>
      <c r="H149" s="530">
        <f t="shared" ref="H149" si="6">F149*G149</f>
        <v>0</v>
      </c>
      <c r="I149" s="587"/>
    </row>
    <row r="150" spans="1:9" ht="16.2" customHeight="1" x14ac:dyDescent="0.25">
      <c r="A150" s="559" t="s">
        <v>111</v>
      </c>
      <c r="B150" s="560" t="s">
        <v>1202</v>
      </c>
      <c r="C150" s="560"/>
      <c r="D150" s="515" t="s">
        <v>173</v>
      </c>
      <c r="E150" s="561"/>
      <c r="F150" s="561"/>
      <c r="G150" s="591"/>
      <c r="H150" s="586"/>
      <c r="I150" s="587"/>
    </row>
    <row r="151" spans="1:9" ht="16.2" customHeight="1" x14ac:dyDescent="0.25">
      <c r="A151" s="570"/>
      <c r="B151" s="566"/>
      <c r="C151" s="571"/>
      <c r="D151" s="567" t="s">
        <v>1178</v>
      </c>
      <c r="E151" s="568" t="s">
        <v>99</v>
      </c>
      <c r="F151" s="568">
        <v>1</v>
      </c>
      <c r="G151" s="529"/>
      <c r="H151" s="530">
        <f t="shared" ref="H151" si="7">F151*G151</f>
        <v>0</v>
      </c>
      <c r="I151" s="587"/>
    </row>
    <row r="152" spans="1:9" ht="16.2" customHeight="1" x14ac:dyDescent="0.25">
      <c r="A152" s="559" t="s">
        <v>115</v>
      </c>
      <c r="B152" s="560" t="s">
        <v>1203</v>
      </c>
      <c r="C152" s="566"/>
      <c r="D152" s="515" t="s">
        <v>163</v>
      </c>
      <c r="E152" s="568"/>
      <c r="F152" s="568"/>
      <c r="G152" s="591"/>
      <c r="H152" s="586"/>
      <c r="I152" s="587"/>
    </row>
    <row r="153" spans="1:9" ht="16.2" customHeight="1" x14ac:dyDescent="0.25">
      <c r="A153" s="564"/>
      <c r="B153" s="566"/>
      <c r="C153" s="566"/>
      <c r="D153" s="567" t="s">
        <v>1179</v>
      </c>
      <c r="E153" s="568" t="s">
        <v>99</v>
      </c>
      <c r="F153" s="568">
        <v>1</v>
      </c>
      <c r="G153" s="529"/>
      <c r="H153" s="530">
        <f t="shared" ref="H153" si="8">F153*G153</f>
        <v>0</v>
      </c>
      <c r="I153" s="587"/>
    </row>
    <row r="154" spans="1:9" ht="16.2" customHeight="1" x14ac:dyDescent="0.25">
      <c r="A154" s="559" t="s">
        <v>161</v>
      </c>
      <c r="B154" s="560" t="s">
        <v>1204</v>
      </c>
      <c r="C154" s="560"/>
      <c r="D154" s="515" t="s">
        <v>184</v>
      </c>
      <c r="E154" s="568"/>
      <c r="F154" s="568"/>
      <c r="G154" s="591"/>
      <c r="H154" s="586"/>
      <c r="I154" s="587"/>
    </row>
    <row r="155" spans="1:9" ht="16.2" customHeight="1" x14ac:dyDescent="0.25">
      <c r="A155" s="564"/>
      <c r="B155" s="566"/>
      <c r="C155" s="566"/>
      <c r="D155" s="567" t="s">
        <v>1191</v>
      </c>
      <c r="E155" s="568" t="s">
        <v>99</v>
      </c>
      <c r="F155" s="568">
        <v>1</v>
      </c>
      <c r="G155" s="529"/>
      <c r="H155" s="530">
        <f t="shared" ref="H155" si="9">F155*G155</f>
        <v>0</v>
      </c>
      <c r="I155" s="587"/>
    </row>
    <row r="156" spans="1:9" ht="16.2" customHeight="1" x14ac:dyDescent="0.25">
      <c r="A156" s="559" t="s">
        <v>164</v>
      </c>
      <c r="B156" s="560" t="s">
        <v>1205</v>
      </c>
      <c r="C156" s="560"/>
      <c r="D156" s="515" t="s">
        <v>193</v>
      </c>
      <c r="E156" s="568"/>
      <c r="F156" s="568"/>
      <c r="G156" s="591"/>
      <c r="H156" s="586"/>
      <c r="I156" s="587"/>
    </row>
    <row r="157" spans="1:9" ht="16.2" customHeight="1" x14ac:dyDescent="0.25">
      <c r="A157" s="564"/>
      <c r="B157" s="566"/>
      <c r="C157" s="566"/>
      <c r="D157" s="567" t="s">
        <v>194</v>
      </c>
      <c r="E157" s="568" t="s">
        <v>99</v>
      </c>
      <c r="F157" s="568">
        <v>5</v>
      </c>
      <c r="G157" s="529"/>
      <c r="H157" s="530">
        <f t="shared" ref="H157" si="10">F157*G157</f>
        <v>0</v>
      </c>
      <c r="I157" s="587"/>
    </row>
    <row r="158" spans="1:9" ht="16.2" customHeight="1" x14ac:dyDescent="0.25">
      <c r="A158" s="559" t="s">
        <v>167</v>
      </c>
      <c r="B158" s="560" t="s">
        <v>1206</v>
      </c>
      <c r="C158" s="560"/>
      <c r="D158" s="515" t="s">
        <v>197</v>
      </c>
      <c r="E158" s="568"/>
      <c r="F158" s="568"/>
      <c r="G158" s="591"/>
      <c r="H158" s="586"/>
      <c r="I158" s="587"/>
    </row>
    <row r="159" spans="1:9" ht="16.2" customHeight="1" thickBot="1" x14ac:dyDescent="0.3">
      <c r="A159" s="572"/>
      <c r="B159" s="573"/>
      <c r="C159" s="573"/>
      <c r="D159" s="574" t="s">
        <v>198</v>
      </c>
      <c r="E159" s="575" t="s">
        <v>99</v>
      </c>
      <c r="F159" s="575">
        <v>5</v>
      </c>
      <c r="G159" s="537"/>
      <c r="H159" s="538">
        <f t="shared" ref="H159" si="11">F159*G159</f>
        <v>0</v>
      </c>
      <c r="I159" s="594"/>
    </row>
    <row r="160" spans="1:9" ht="19.2" customHeight="1" thickTop="1" thickBot="1" x14ac:dyDescent="0.3">
      <c r="A160" s="577"/>
      <c r="B160" s="578"/>
      <c r="C160" s="579"/>
      <c r="D160" s="580" t="s">
        <v>1207</v>
      </c>
      <c r="E160" s="581"/>
      <c r="F160" s="581"/>
      <c r="G160" s="582"/>
      <c r="H160" s="583">
        <f>SUM(H96:H159)</f>
        <v>0</v>
      </c>
      <c r="I160" s="584"/>
    </row>
    <row r="161" spans="1:9" ht="16.2" customHeight="1" thickTop="1" thickBot="1" x14ac:dyDescent="0.3">
      <c r="A161" s="595"/>
      <c r="B161" s="596"/>
      <c r="C161" s="596"/>
      <c r="D161" s="596"/>
      <c r="E161" s="596"/>
      <c r="F161" s="596"/>
      <c r="G161" s="596"/>
      <c r="H161" s="596"/>
      <c r="I161" s="597"/>
    </row>
    <row r="162" spans="1:9" ht="15.6" thickTop="1" thickBot="1" x14ac:dyDescent="0.3">
      <c r="A162" s="658"/>
      <c r="B162" s="659"/>
      <c r="C162" s="659"/>
      <c r="D162" s="660"/>
      <c r="E162" s="661"/>
      <c r="F162" s="661"/>
      <c r="G162" s="662"/>
      <c r="H162" s="662"/>
      <c r="I162" s="663"/>
    </row>
    <row r="163" spans="1:9" ht="25.2" customHeight="1" thickTop="1" thickBot="1" x14ac:dyDescent="0.3">
      <c r="A163" s="879" t="s">
        <v>312</v>
      </c>
      <c r="B163" s="880"/>
      <c r="C163" s="880"/>
      <c r="D163" s="880"/>
      <c r="E163" s="880"/>
      <c r="F163" s="880"/>
      <c r="G163" s="880"/>
      <c r="H163" s="880"/>
      <c r="I163" s="882"/>
    </row>
    <row r="164" spans="1:9" ht="18.600000000000001" customHeight="1" thickTop="1" x14ac:dyDescent="0.25">
      <c r="A164" s="883" t="s">
        <v>128</v>
      </c>
      <c r="B164" s="884"/>
      <c r="C164" s="885"/>
      <c r="D164" s="544"/>
      <c r="E164" s="545"/>
      <c r="F164" s="545"/>
      <c r="G164" s="546"/>
      <c r="H164" s="546"/>
      <c r="I164" s="547"/>
    </row>
    <row r="165" spans="1:9" x14ac:dyDescent="0.25">
      <c r="A165" s="548" t="s">
        <v>6</v>
      </c>
      <c r="B165" s="598" t="s">
        <v>222</v>
      </c>
      <c r="C165" s="549"/>
      <c r="D165" s="549" t="s">
        <v>1168</v>
      </c>
      <c r="E165" s="551"/>
      <c r="F165" s="551"/>
      <c r="G165" s="599"/>
      <c r="H165" s="599"/>
      <c r="I165" s="437"/>
    </row>
    <row r="166" spans="1:9" x14ac:dyDescent="0.25">
      <c r="A166" s="592"/>
      <c r="B166" s="551"/>
      <c r="C166" s="550"/>
      <c r="D166" s="550" t="s">
        <v>1208</v>
      </c>
      <c r="E166" s="551" t="s">
        <v>99</v>
      </c>
      <c r="F166" s="551" t="s">
        <v>132</v>
      </c>
      <c r="G166" s="609">
        <v>0</v>
      </c>
      <c r="H166" s="530">
        <f t="shared" ref="H166:H228" si="12">F166*G166</f>
        <v>0</v>
      </c>
      <c r="I166" s="437" t="s">
        <v>313</v>
      </c>
    </row>
    <row r="167" spans="1:9" x14ac:dyDescent="0.25">
      <c r="A167" s="592"/>
      <c r="B167" s="551"/>
      <c r="C167" s="550"/>
      <c r="D167" s="550" t="s">
        <v>1209</v>
      </c>
      <c r="E167" s="551" t="s">
        <v>99</v>
      </c>
      <c r="F167" s="551" t="s">
        <v>132</v>
      </c>
      <c r="G167" s="609"/>
      <c r="H167" s="530">
        <f t="shared" si="12"/>
        <v>0</v>
      </c>
      <c r="I167" s="437"/>
    </row>
    <row r="168" spans="1:9" x14ac:dyDescent="0.25">
      <c r="A168" s="592"/>
      <c r="B168" s="551"/>
      <c r="C168" s="550"/>
      <c r="D168" s="550" t="s">
        <v>1210</v>
      </c>
      <c r="E168" s="551" t="s">
        <v>99</v>
      </c>
      <c r="F168" s="551" t="s">
        <v>132</v>
      </c>
      <c r="G168" s="609"/>
      <c r="H168" s="530">
        <f t="shared" si="12"/>
        <v>0</v>
      </c>
      <c r="I168" s="437"/>
    </row>
    <row r="169" spans="1:9" x14ac:dyDescent="0.25">
      <c r="A169" s="600"/>
      <c r="B169" s="601"/>
      <c r="C169" s="602"/>
      <c r="D169" s="603" t="s">
        <v>1211</v>
      </c>
      <c r="E169" s="551" t="s">
        <v>99</v>
      </c>
      <c r="F169" s="551" t="s">
        <v>132</v>
      </c>
      <c r="G169" s="609"/>
      <c r="H169" s="530">
        <f t="shared" si="12"/>
        <v>0</v>
      </c>
      <c r="I169" s="604"/>
    </row>
    <row r="170" spans="1:9" x14ac:dyDescent="0.25">
      <c r="A170" s="600"/>
      <c r="B170" s="601"/>
      <c r="C170" s="602"/>
      <c r="D170" s="603" t="s">
        <v>1212</v>
      </c>
      <c r="E170" s="551" t="s">
        <v>99</v>
      </c>
      <c r="F170" s="551" t="s">
        <v>132</v>
      </c>
      <c r="G170" s="609"/>
      <c r="H170" s="530">
        <f t="shared" si="12"/>
        <v>0</v>
      </c>
      <c r="I170" s="604"/>
    </row>
    <row r="171" spans="1:9" ht="15" thickBot="1" x14ac:dyDescent="0.3">
      <c r="A171" s="555"/>
      <c r="B171" s="556"/>
      <c r="C171" s="557"/>
      <c r="D171" s="557"/>
      <c r="E171" s="556"/>
      <c r="F171" s="556"/>
      <c r="G171" s="558"/>
      <c r="H171" s="538"/>
      <c r="I171" s="447"/>
    </row>
    <row r="172" spans="1:9" ht="15" customHeight="1" thickTop="1" x14ac:dyDescent="0.25">
      <c r="A172" s="873" t="s">
        <v>130</v>
      </c>
      <c r="B172" s="874"/>
      <c r="C172" s="875"/>
      <c r="D172" s="605"/>
      <c r="E172" s="606"/>
      <c r="F172" s="606"/>
      <c r="G172" s="607"/>
      <c r="H172" s="618"/>
      <c r="I172" s="430"/>
    </row>
    <row r="173" spans="1:9" x14ac:dyDescent="0.25">
      <c r="A173" s="559" t="s">
        <v>6</v>
      </c>
      <c r="B173" s="560" t="s">
        <v>149</v>
      </c>
      <c r="C173" s="560"/>
      <c r="D173" s="515" t="s">
        <v>223</v>
      </c>
      <c r="E173" s="561"/>
      <c r="F173" s="561"/>
      <c r="G173" s="562"/>
      <c r="H173" s="530"/>
      <c r="I173" s="563"/>
    </row>
    <row r="174" spans="1:9" ht="16.2" x14ac:dyDescent="0.25">
      <c r="A174" s="564"/>
      <c r="B174" s="565"/>
      <c r="C174" s="566"/>
      <c r="D174" s="608" t="s">
        <v>1213</v>
      </c>
      <c r="E174" s="568" t="s">
        <v>99</v>
      </c>
      <c r="F174" s="568">
        <v>3</v>
      </c>
      <c r="G174" s="609"/>
      <c r="H174" s="530">
        <f t="shared" si="12"/>
        <v>0</v>
      </c>
      <c r="I174" s="437"/>
    </row>
    <row r="175" spans="1:9" ht="16.2" x14ac:dyDescent="0.25">
      <c r="A175" s="564"/>
      <c r="B175" s="566"/>
      <c r="C175" s="566"/>
      <c r="D175" s="608" t="s">
        <v>1214</v>
      </c>
      <c r="E175" s="568" t="s">
        <v>99</v>
      </c>
      <c r="F175" s="568">
        <v>1</v>
      </c>
      <c r="G175" s="609"/>
      <c r="H175" s="530">
        <f t="shared" si="12"/>
        <v>0</v>
      </c>
      <c r="I175" s="437"/>
    </row>
    <row r="176" spans="1:9" ht="16.2" x14ac:dyDescent="0.25">
      <c r="A176" s="564"/>
      <c r="B176" s="566"/>
      <c r="C176" s="566"/>
      <c r="D176" s="608" t="s">
        <v>1215</v>
      </c>
      <c r="E176" s="568" t="s">
        <v>99</v>
      </c>
      <c r="F176" s="568">
        <v>2</v>
      </c>
      <c r="G176" s="609"/>
      <c r="H176" s="530">
        <f t="shared" si="12"/>
        <v>0</v>
      </c>
      <c r="I176" s="437"/>
    </row>
    <row r="177" spans="1:9" ht="16.2" x14ac:dyDescent="0.25">
      <c r="A177" s="564"/>
      <c r="B177" s="566"/>
      <c r="C177" s="566"/>
      <c r="D177" s="567" t="s">
        <v>1249</v>
      </c>
      <c r="E177" s="568" t="s">
        <v>99</v>
      </c>
      <c r="F177" s="568">
        <v>2</v>
      </c>
      <c r="G177" s="609"/>
      <c r="H177" s="530">
        <f t="shared" si="12"/>
        <v>0</v>
      </c>
      <c r="I177" s="437"/>
    </row>
    <row r="178" spans="1:9" x14ac:dyDescent="0.25">
      <c r="A178" s="559" t="s">
        <v>100</v>
      </c>
      <c r="B178" s="560" t="s">
        <v>224</v>
      </c>
      <c r="C178" s="560"/>
      <c r="D178" s="515" t="s">
        <v>1174</v>
      </c>
      <c r="E178" s="561"/>
      <c r="F178" s="561"/>
      <c r="G178" s="562"/>
      <c r="H178" s="530"/>
      <c r="I178" s="437" t="s">
        <v>225</v>
      </c>
    </row>
    <row r="179" spans="1:9" x14ac:dyDescent="0.25">
      <c r="A179" s="570"/>
      <c r="B179" s="566"/>
      <c r="C179" s="571"/>
      <c r="D179" s="567" t="s">
        <v>152</v>
      </c>
      <c r="E179" s="568" t="s">
        <v>99</v>
      </c>
      <c r="F179" s="568">
        <v>1</v>
      </c>
      <c r="G179" s="609"/>
      <c r="H179" s="530">
        <f t="shared" si="12"/>
        <v>0</v>
      </c>
      <c r="I179" s="437"/>
    </row>
    <row r="180" spans="1:9" x14ac:dyDescent="0.25">
      <c r="A180" s="514" t="s">
        <v>104</v>
      </c>
      <c r="B180" s="560" t="s">
        <v>226</v>
      </c>
      <c r="C180" s="560"/>
      <c r="D180" s="515" t="s">
        <v>227</v>
      </c>
      <c r="E180" s="568"/>
      <c r="F180" s="568"/>
      <c r="G180" s="610"/>
      <c r="H180" s="530"/>
      <c r="I180" s="437"/>
    </row>
    <row r="181" spans="1:9" x14ac:dyDescent="0.25">
      <c r="A181" s="570"/>
      <c r="B181" s="566"/>
      <c r="C181" s="571"/>
      <c r="D181" s="567" t="s">
        <v>1216</v>
      </c>
      <c r="E181" s="568" t="s">
        <v>99</v>
      </c>
      <c r="F181" s="568">
        <v>1</v>
      </c>
      <c r="G181" s="609"/>
      <c r="H181" s="530">
        <f t="shared" si="12"/>
        <v>0</v>
      </c>
      <c r="I181" s="437"/>
    </row>
    <row r="182" spans="1:9" x14ac:dyDescent="0.25">
      <c r="A182" s="514" t="s">
        <v>111</v>
      </c>
      <c r="B182" s="560" t="s">
        <v>228</v>
      </c>
      <c r="C182" s="560"/>
      <c r="D182" s="515" t="s">
        <v>229</v>
      </c>
      <c r="E182" s="561"/>
      <c r="F182" s="561"/>
      <c r="G182" s="562"/>
      <c r="H182" s="530"/>
      <c r="I182" s="563"/>
    </row>
    <row r="183" spans="1:9" x14ac:dyDescent="0.25">
      <c r="A183" s="570"/>
      <c r="B183" s="566"/>
      <c r="C183" s="566"/>
      <c r="D183" s="567" t="s">
        <v>1250</v>
      </c>
      <c r="E183" s="568" t="s">
        <v>99</v>
      </c>
      <c r="F183" s="568">
        <v>1</v>
      </c>
      <c r="G183" s="609"/>
      <c r="H183" s="530">
        <f t="shared" si="12"/>
        <v>0</v>
      </c>
      <c r="I183" s="437"/>
    </row>
    <row r="184" spans="1:9" x14ac:dyDescent="0.25">
      <c r="A184" s="514" t="s">
        <v>115</v>
      </c>
      <c r="B184" s="560" t="s">
        <v>230</v>
      </c>
      <c r="C184" s="560"/>
      <c r="D184" s="515" t="s">
        <v>231</v>
      </c>
      <c r="E184" s="561"/>
      <c r="F184" s="561"/>
      <c r="G184" s="562"/>
      <c r="H184" s="530"/>
      <c r="I184" s="437" t="s">
        <v>232</v>
      </c>
    </row>
    <row r="185" spans="1:9" x14ac:dyDescent="0.25">
      <c r="A185" s="570"/>
      <c r="B185" s="566"/>
      <c r="C185" s="571"/>
      <c r="D185" s="567" t="s">
        <v>1217</v>
      </c>
      <c r="E185" s="568" t="s">
        <v>99</v>
      </c>
      <c r="F185" s="568">
        <v>3</v>
      </c>
      <c r="G185" s="609"/>
      <c r="H185" s="530">
        <f t="shared" si="12"/>
        <v>0</v>
      </c>
      <c r="I185" s="437"/>
    </row>
    <row r="186" spans="1:9" x14ac:dyDescent="0.25">
      <c r="A186" s="570"/>
      <c r="B186" s="566"/>
      <c r="C186" s="571"/>
      <c r="D186" s="567" t="s">
        <v>233</v>
      </c>
      <c r="E186" s="568" t="s">
        <v>99</v>
      </c>
      <c r="F186" s="568">
        <v>3</v>
      </c>
      <c r="G186" s="609"/>
      <c r="H186" s="530">
        <f t="shared" si="12"/>
        <v>0</v>
      </c>
      <c r="I186" s="437"/>
    </row>
    <row r="187" spans="1:9" ht="15" thickBot="1" x14ac:dyDescent="0.3">
      <c r="A187" s="611"/>
      <c r="B187" s="573"/>
      <c r="C187" s="612"/>
      <c r="D187" s="574" t="s">
        <v>1218</v>
      </c>
      <c r="E187" s="575" t="s">
        <v>99</v>
      </c>
      <c r="F187" s="575">
        <v>3</v>
      </c>
      <c r="G187" s="609"/>
      <c r="H187" s="538">
        <f t="shared" si="12"/>
        <v>0</v>
      </c>
      <c r="I187" s="447"/>
    </row>
    <row r="188" spans="1:9" ht="15" thickTop="1" x14ac:dyDescent="0.25">
      <c r="A188" s="613" t="s">
        <v>161</v>
      </c>
      <c r="B188" s="614" t="s">
        <v>226</v>
      </c>
      <c r="C188" s="614"/>
      <c r="D188" s="615" t="s">
        <v>234</v>
      </c>
      <c r="E188" s="616"/>
      <c r="F188" s="616"/>
      <c r="G188" s="617"/>
      <c r="H188" s="618"/>
      <c r="I188" s="619"/>
    </row>
    <row r="189" spans="1:9" x14ac:dyDescent="0.25">
      <c r="A189" s="570"/>
      <c r="B189" s="566"/>
      <c r="C189" s="566"/>
      <c r="D189" s="620" t="s">
        <v>1219</v>
      </c>
      <c r="E189" s="568" t="s">
        <v>99</v>
      </c>
      <c r="F189" s="568">
        <v>1</v>
      </c>
      <c r="G189" s="609"/>
      <c r="H189" s="530">
        <f t="shared" si="12"/>
        <v>0</v>
      </c>
      <c r="I189" s="437"/>
    </row>
    <row r="190" spans="1:9" x14ac:dyDescent="0.25">
      <c r="A190" s="514" t="s">
        <v>164</v>
      </c>
      <c r="B190" s="560" t="s">
        <v>235</v>
      </c>
      <c r="C190" s="560"/>
      <c r="D190" s="515" t="s">
        <v>236</v>
      </c>
      <c r="E190" s="568"/>
      <c r="F190" s="568"/>
      <c r="G190" s="610"/>
      <c r="H190" s="530"/>
      <c r="I190" s="437"/>
    </row>
    <row r="191" spans="1:9" x14ac:dyDescent="0.25">
      <c r="A191" s="570"/>
      <c r="B191" s="566"/>
      <c r="C191" s="566"/>
      <c r="D191" s="620" t="s">
        <v>1251</v>
      </c>
      <c r="E191" s="568" t="s">
        <v>99</v>
      </c>
      <c r="F191" s="568">
        <v>1</v>
      </c>
      <c r="G191" s="609"/>
      <c r="H191" s="530">
        <f t="shared" si="12"/>
        <v>0</v>
      </c>
      <c r="I191" s="437"/>
    </row>
    <row r="192" spans="1:9" x14ac:dyDescent="0.25">
      <c r="A192" s="514" t="s">
        <v>167</v>
      </c>
      <c r="B192" s="560" t="s">
        <v>237</v>
      </c>
      <c r="C192" s="560"/>
      <c r="D192" s="515" t="s">
        <v>238</v>
      </c>
      <c r="E192" s="568"/>
      <c r="F192" s="568"/>
      <c r="G192" s="610"/>
      <c r="H192" s="530"/>
      <c r="I192" s="437"/>
    </row>
    <row r="193" spans="1:9" x14ac:dyDescent="0.25">
      <c r="A193" s="570"/>
      <c r="B193" s="566"/>
      <c r="C193" s="566"/>
      <c r="D193" s="620" t="s">
        <v>1252</v>
      </c>
      <c r="E193" s="568" t="s">
        <v>99</v>
      </c>
      <c r="F193" s="568">
        <v>1</v>
      </c>
      <c r="G193" s="609"/>
      <c r="H193" s="530">
        <f t="shared" si="12"/>
        <v>0</v>
      </c>
      <c r="I193" s="437"/>
    </row>
    <row r="194" spans="1:9" x14ac:dyDescent="0.25">
      <c r="A194" s="514" t="s">
        <v>171</v>
      </c>
      <c r="B194" s="560" t="s">
        <v>239</v>
      </c>
      <c r="C194" s="560"/>
      <c r="D194" s="515" t="s">
        <v>240</v>
      </c>
      <c r="E194" s="568"/>
      <c r="F194" s="568"/>
      <c r="G194" s="610"/>
      <c r="H194" s="530"/>
      <c r="I194" s="437"/>
    </row>
    <row r="195" spans="1:9" x14ac:dyDescent="0.25">
      <c r="A195" s="570"/>
      <c r="B195" s="566"/>
      <c r="C195" s="566"/>
      <c r="D195" s="567" t="s">
        <v>1220</v>
      </c>
      <c r="E195" s="568" t="s">
        <v>99</v>
      </c>
      <c r="F195" s="568">
        <v>1</v>
      </c>
      <c r="G195" s="609"/>
      <c r="H195" s="530">
        <f t="shared" si="12"/>
        <v>0</v>
      </c>
      <c r="I195" s="437"/>
    </row>
    <row r="196" spans="1:9" x14ac:dyDescent="0.25">
      <c r="A196" s="570"/>
      <c r="B196" s="566"/>
      <c r="C196" s="571"/>
      <c r="D196" s="567" t="s">
        <v>1181</v>
      </c>
      <c r="E196" s="568" t="s">
        <v>99</v>
      </c>
      <c r="F196" s="568">
        <v>1</v>
      </c>
      <c r="G196" s="609"/>
      <c r="H196" s="530">
        <f t="shared" si="12"/>
        <v>0</v>
      </c>
      <c r="I196" s="437"/>
    </row>
    <row r="197" spans="1:9" x14ac:dyDescent="0.25">
      <c r="A197" s="514" t="s">
        <v>174</v>
      </c>
      <c r="B197" s="560" t="s">
        <v>241</v>
      </c>
      <c r="C197" s="560"/>
      <c r="D197" s="515" t="s">
        <v>242</v>
      </c>
      <c r="E197" s="568"/>
      <c r="F197" s="568"/>
      <c r="G197" s="610"/>
      <c r="H197" s="530"/>
      <c r="I197" s="437"/>
    </row>
    <row r="198" spans="1:9" x14ac:dyDescent="0.25">
      <c r="A198" s="570"/>
      <c r="B198" s="566"/>
      <c r="C198" s="566"/>
      <c r="D198" s="567" t="s">
        <v>1220</v>
      </c>
      <c r="E198" s="568" t="s">
        <v>99</v>
      </c>
      <c r="F198" s="568">
        <v>1</v>
      </c>
      <c r="G198" s="609"/>
      <c r="H198" s="530">
        <f t="shared" si="12"/>
        <v>0</v>
      </c>
      <c r="I198" s="437"/>
    </row>
    <row r="199" spans="1:9" x14ac:dyDescent="0.25">
      <c r="A199" s="570"/>
      <c r="B199" s="566"/>
      <c r="C199" s="571"/>
      <c r="D199" s="567" t="s">
        <v>1181</v>
      </c>
      <c r="E199" s="568" t="s">
        <v>99</v>
      </c>
      <c r="F199" s="568">
        <v>1</v>
      </c>
      <c r="G199" s="609"/>
      <c r="H199" s="530">
        <f t="shared" si="12"/>
        <v>0</v>
      </c>
      <c r="I199" s="437"/>
    </row>
    <row r="200" spans="1:9" x14ac:dyDescent="0.25">
      <c r="A200" s="514" t="s">
        <v>177</v>
      </c>
      <c r="B200" s="560" t="s">
        <v>243</v>
      </c>
      <c r="C200" s="560"/>
      <c r="D200" s="515" t="s">
        <v>244</v>
      </c>
      <c r="E200" s="568"/>
      <c r="F200" s="568"/>
      <c r="G200" s="610"/>
      <c r="H200" s="530"/>
      <c r="I200" s="437"/>
    </row>
    <row r="201" spans="1:9" x14ac:dyDescent="0.25">
      <c r="A201" s="570"/>
      <c r="B201" s="566"/>
      <c r="C201" s="566"/>
      <c r="D201" s="567" t="s">
        <v>1220</v>
      </c>
      <c r="E201" s="568" t="s">
        <v>99</v>
      </c>
      <c r="F201" s="568">
        <v>1</v>
      </c>
      <c r="G201" s="609"/>
      <c r="H201" s="530">
        <f t="shared" si="12"/>
        <v>0</v>
      </c>
      <c r="I201" s="437"/>
    </row>
    <row r="202" spans="1:9" x14ac:dyDescent="0.25">
      <c r="A202" s="570"/>
      <c r="B202" s="566"/>
      <c r="C202" s="571"/>
      <c r="D202" s="567" t="s">
        <v>1181</v>
      </c>
      <c r="E202" s="568" t="s">
        <v>99</v>
      </c>
      <c r="F202" s="568">
        <v>1</v>
      </c>
      <c r="G202" s="609"/>
      <c r="H202" s="530">
        <f t="shared" si="12"/>
        <v>0</v>
      </c>
      <c r="I202" s="437"/>
    </row>
    <row r="203" spans="1:9" x14ac:dyDescent="0.25">
      <c r="A203" s="514" t="s">
        <v>179</v>
      </c>
      <c r="B203" s="560" t="s">
        <v>245</v>
      </c>
      <c r="C203" s="560"/>
      <c r="D203" s="515" t="s">
        <v>246</v>
      </c>
      <c r="E203" s="568"/>
      <c r="F203" s="568"/>
      <c r="G203" s="610"/>
      <c r="H203" s="530"/>
      <c r="I203" s="437"/>
    </row>
    <row r="204" spans="1:9" x14ac:dyDescent="0.25">
      <c r="A204" s="570"/>
      <c r="B204" s="566"/>
      <c r="C204" s="566" t="s">
        <v>170</v>
      </c>
      <c r="D204" s="567" t="s">
        <v>1221</v>
      </c>
      <c r="E204" s="568" t="s">
        <v>99</v>
      </c>
      <c r="F204" s="568">
        <v>1</v>
      </c>
      <c r="G204" s="609"/>
      <c r="H204" s="530">
        <f t="shared" si="12"/>
        <v>0</v>
      </c>
      <c r="I204" s="437"/>
    </row>
    <row r="205" spans="1:9" x14ac:dyDescent="0.25">
      <c r="A205" s="570"/>
      <c r="B205" s="566"/>
      <c r="C205" s="571" t="s">
        <v>157</v>
      </c>
      <c r="D205" s="567" t="s">
        <v>1181</v>
      </c>
      <c r="E205" s="568" t="s">
        <v>99</v>
      </c>
      <c r="F205" s="568">
        <v>1</v>
      </c>
      <c r="G205" s="609"/>
      <c r="H205" s="530">
        <f t="shared" si="12"/>
        <v>0</v>
      </c>
      <c r="I205" s="437"/>
    </row>
    <row r="206" spans="1:9" x14ac:dyDescent="0.25">
      <c r="A206" s="514" t="s">
        <v>182</v>
      </c>
      <c r="B206" s="560" t="s">
        <v>247</v>
      </c>
      <c r="C206" s="560"/>
      <c r="D206" s="515" t="s">
        <v>248</v>
      </c>
      <c r="E206" s="568"/>
      <c r="F206" s="568"/>
      <c r="G206" s="610"/>
      <c r="H206" s="530"/>
      <c r="I206" s="437"/>
    </row>
    <row r="207" spans="1:9" x14ac:dyDescent="0.25">
      <c r="A207" s="570"/>
      <c r="B207" s="566"/>
      <c r="C207" s="566" t="s">
        <v>170</v>
      </c>
      <c r="D207" s="567" t="s">
        <v>1221</v>
      </c>
      <c r="E207" s="568" t="s">
        <v>99</v>
      </c>
      <c r="F207" s="568">
        <v>1</v>
      </c>
      <c r="G207" s="609"/>
      <c r="H207" s="530">
        <f t="shared" si="12"/>
        <v>0</v>
      </c>
      <c r="I207" s="437"/>
    </row>
    <row r="208" spans="1:9" x14ac:dyDescent="0.25">
      <c r="A208" s="570"/>
      <c r="B208" s="566"/>
      <c r="C208" s="571" t="s">
        <v>157</v>
      </c>
      <c r="D208" s="567" t="s">
        <v>1181</v>
      </c>
      <c r="E208" s="568" t="s">
        <v>99</v>
      </c>
      <c r="F208" s="568">
        <v>1</v>
      </c>
      <c r="G208" s="609"/>
      <c r="H208" s="530">
        <f t="shared" si="12"/>
        <v>0</v>
      </c>
      <c r="I208" s="437"/>
    </row>
    <row r="209" spans="1:9" x14ac:dyDescent="0.25">
      <c r="A209" s="514" t="s">
        <v>185</v>
      </c>
      <c r="B209" s="560" t="s">
        <v>314</v>
      </c>
      <c r="C209" s="560"/>
      <c r="D209" s="515" t="s">
        <v>1253</v>
      </c>
      <c r="E209" s="568"/>
      <c r="F209" s="568"/>
      <c r="G209" s="610"/>
      <c r="H209" s="530"/>
      <c r="I209" s="437"/>
    </row>
    <row r="210" spans="1:9" x14ac:dyDescent="0.25">
      <c r="A210" s="570"/>
      <c r="B210" s="566"/>
      <c r="C210" s="566" t="s">
        <v>160</v>
      </c>
      <c r="D210" s="567" t="s">
        <v>1254</v>
      </c>
      <c r="E210" s="568" t="s">
        <v>99</v>
      </c>
      <c r="F210" s="568">
        <v>1</v>
      </c>
      <c r="G210" s="609"/>
      <c r="H210" s="530">
        <f t="shared" si="12"/>
        <v>0</v>
      </c>
      <c r="I210" s="437"/>
    </row>
    <row r="211" spans="1:9" ht="15" thickBot="1" x14ac:dyDescent="0.3">
      <c r="A211" s="611"/>
      <c r="B211" s="573"/>
      <c r="C211" s="612" t="s">
        <v>157</v>
      </c>
      <c r="D211" s="574" t="s">
        <v>1181</v>
      </c>
      <c r="E211" s="575" t="s">
        <v>99</v>
      </c>
      <c r="F211" s="575">
        <v>1</v>
      </c>
      <c r="G211" s="664"/>
      <c r="H211" s="538">
        <f t="shared" si="12"/>
        <v>0</v>
      </c>
      <c r="I211" s="447"/>
    </row>
    <row r="212" spans="1:9" ht="15" thickTop="1" x14ac:dyDescent="0.25">
      <c r="A212" s="514" t="s">
        <v>188</v>
      </c>
      <c r="B212" s="560" t="s">
        <v>249</v>
      </c>
      <c r="C212" s="560"/>
      <c r="D212" s="665" t="s">
        <v>250</v>
      </c>
      <c r="E212" s="568"/>
      <c r="F212" s="568"/>
      <c r="G212" s="610"/>
      <c r="H212" s="618"/>
      <c r="I212" s="437"/>
    </row>
    <row r="213" spans="1:9" x14ac:dyDescent="0.25">
      <c r="A213" s="570"/>
      <c r="B213" s="566"/>
      <c r="C213" s="566"/>
      <c r="D213" s="567" t="s">
        <v>1222</v>
      </c>
      <c r="E213" s="568" t="s">
        <v>99</v>
      </c>
      <c r="F213" s="568">
        <v>1</v>
      </c>
      <c r="G213" s="609"/>
      <c r="H213" s="530">
        <f t="shared" si="12"/>
        <v>0</v>
      </c>
      <c r="I213" s="437"/>
    </row>
    <row r="214" spans="1:9" x14ac:dyDescent="0.25">
      <c r="A214" s="514" t="s">
        <v>191</v>
      </c>
      <c r="B214" s="560" t="s">
        <v>251</v>
      </c>
      <c r="C214" s="560"/>
      <c r="D214" s="515" t="s">
        <v>252</v>
      </c>
      <c r="E214" s="568"/>
      <c r="F214" s="568"/>
      <c r="G214" s="610"/>
      <c r="H214" s="530"/>
      <c r="I214" s="437"/>
    </row>
    <row r="215" spans="1:9" ht="16.2" x14ac:dyDescent="0.25">
      <c r="A215" s="570"/>
      <c r="B215" s="566"/>
      <c r="C215" s="566"/>
      <c r="D215" s="567" t="s">
        <v>1223</v>
      </c>
      <c r="E215" s="568" t="s">
        <v>99</v>
      </c>
      <c r="F215" s="568">
        <v>3</v>
      </c>
      <c r="G215" s="609"/>
      <c r="H215" s="530">
        <f t="shared" si="12"/>
        <v>0</v>
      </c>
      <c r="I215" s="437"/>
    </row>
    <row r="216" spans="1:9" ht="16.2" x14ac:dyDescent="0.25">
      <c r="A216" s="570"/>
      <c r="B216" s="566"/>
      <c r="C216" s="566"/>
      <c r="D216" s="569" t="s">
        <v>1224</v>
      </c>
      <c r="E216" s="568" t="s">
        <v>99</v>
      </c>
      <c r="F216" s="568">
        <v>1</v>
      </c>
      <c r="G216" s="609"/>
      <c r="H216" s="530">
        <f t="shared" si="12"/>
        <v>0</v>
      </c>
      <c r="I216" s="437"/>
    </row>
    <row r="217" spans="1:9" x14ac:dyDescent="0.25">
      <c r="A217" s="514" t="s">
        <v>195</v>
      </c>
      <c r="B217" s="560" t="s">
        <v>253</v>
      </c>
      <c r="C217" s="560"/>
      <c r="D217" s="515" t="s">
        <v>254</v>
      </c>
      <c r="E217" s="568"/>
      <c r="F217" s="568"/>
      <c r="G217" s="610"/>
      <c r="H217" s="530"/>
      <c r="I217" s="437"/>
    </row>
    <row r="218" spans="1:9" ht="16.2" x14ac:dyDescent="0.25">
      <c r="A218" s="570"/>
      <c r="B218" s="566"/>
      <c r="C218" s="566"/>
      <c r="D218" s="567" t="s">
        <v>1225</v>
      </c>
      <c r="E218" s="568" t="s">
        <v>99</v>
      </c>
      <c r="F218" s="568">
        <v>1</v>
      </c>
      <c r="G218" s="609"/>
      <c r="H218" s="530">
        <f t="shared" si="12"/>
        <v>0</v>
      </c>
      <c r="I218" s="437"/>
    </row>
    <row r="219" spans="1:9" ht="16.2" x14ac:dyDescent="0.25">
      <c r="A219" s="570"/>
      <c r="B219" s="566"/>
      <c r="C219" s="566"/>
      <c r="D219" s="567" t="s">
        <v>1172</v>
      </c>
      <c r="E219" s="568" t="s">
        <v>99</v>
      </c>
      <c r="F219" s="568">
        <v>1</v>
      </c>
      <c r="G219" s="609"/>
      <c r="H219" s="530">
        <f t="shared" si="12"/>
        <v>0</v>
      </c>
      <c r="I219" s="437"/>
    </row>
    <row r="220" spans="1:9" ht="16.8" thickBot="1" x14ac:dyDescent="0.3">
      <c r="A220" s="611"/>
      <c r="B220" s="573"/>
      <c r="C220" s="573"/>
      <c r="D220" s="623" t="s">
        <v>1173</v>
      </c>
      <c r="E220" s="575" t="s">
        <v>99</v>
      </c>
      <c r="F220" s="575">
        <v>1</v>
      </c>
      <c r="G220" s="621"/>
      <c r="H220" s="538">
        <f t="shared" si="12"/>
        <v>0</v>
      </c>
      <c r="I220" s="447"/>
    </row>
    <row r="221" spans="1:9" ht="15" thickTop="1" x14ac:dyDescent="0.25">
      <c r="A221" s="514" t="s">
        <v>199</v>
      </c>
      <c r="B221" s="560" t="s">
        <v>255</v>
      </c>
      <c r="C221" s="560"/>
      <c r="D221" s="515" t="s">
        <v>256</v>
      </c>
      <c r="E221" s="568"/>
      <c r="F221" s="568"/>
      <c r="G221" s="622"/>
      <c r="H221" s="618"/>
      <c r="I221" s="437"/>
    </row>
    <row r="222" spans="1:9" x14ac:dyDescent="0.25">
      <c r="A222" s="570"/>
      <c r="B222" s="566"/>
      <c r="C222" s="566"/>
      <c r="D222" s="567" t="s">
        <v>1226</v>
      </c>
      <c r="E222" s="568" t="s">
        <v>99</v>
      </c>
      <c r="F222" s="568">
        <v>1</v>
      </c>
      <c r="G222" s="609"/>
      <c r="H222" s="530">
        <f t="shared" si="12"/>
        <v>0</v>
      </c>
      <c r="I222" s="437"/>
    </row>
    <row r="223" spans="1:9" x14ac:dyDescent="0.25">
      <c r="A223" s="570"/>
      <c r="B223" s="566"/>
      <c r="C223" s="566"/>
      <c r="D223" s="567" t="s">
        <v>1227</v>
      </c>
      <c r="E223" s="568" t="s">
        <v>99</v>
      </c>
      <c r="F223" s="568">
        <v>1</v>
      </c>
      <c r="G223" s="609"/>
      <c r="H223" s="530">
        <f t="shared" si="12"/>
        <v>0</v>
      </c>
      <c r="I223" s="437"/>
    </row>
    <row r="224" spans="1:9" x14ac:dyDescent="0.25">
      <c r="A224" s="514" t="s">
        <v>201</v>
      </c>
      <c r="B224" s="560" t="s">
        <v>257</v>
      </c>
      <c r="C224" s="560"/>
      <c r="D224" s="515" t="s">
        <v>258</v>
      </c>
      <c r="E224" s="568"/>
      <c r="F224" s="568"/>
      <c r="G224" s="610"/>
      <c r="H224" s="530"/>
      <c r="I224" s="437"/>
    </row>
    <row r="225" spans="1:9" ht="16.2" x14ac:dyDescent="0.25">
      <c r="A225" s="570"/>
      <c r="B225" s="566"/>
      <c r="C225" s="566"/>
      <c r="D225" s="567" t="s">
        <v>1223</v>
      </c>
      <c r="E225" s="568" t="s">
        <v>99</v>
      </c>
      <c r="F225" s="568">
        <v>3</v>
      </c>
      <c r="G225" s="609"/>
      <c r="H225" s="530">
        <f t="shared" si="12"/>
        <v>0</v>
      </c>
      <c r="I225" s="437"/>
    </row>
    <row r="226" spans="1:9" ht="16.8" thickBot="1" x14ac:dyDescent="0.3">
      <c r="A226" s="611"/>
      <c r="B226" s="573"/>
      <c r="C226" s="573"/>
      <c r="D226" s="623" t="s">
        <v>1224</v>
      </c>
      <c r="E226" s="575" t="s">
        <v>99</v>
      </c>
      <c r="F226" s="575">
        <v>1</v>
      </c>
      <c r="G226" s="621"/>
      <c r="H226" s="538">
        <f t="shared" si="12"/>
        <v>0</v>
      </c>
      <c r="I226" s="447"/>
    </row>
    <row r="227" spans="1:9" ht="15" thickTop="1" x14ac:dyDescent="0.25">
      <c r="A227" s="514" t="s">
        <v>202</v>
      </c>
      <c r="B227" s="560" t="s">
        <v>259</v>
      </c>
      <c r="C227" s="560"/>
      <c r="D227" s="515" t="s">
        <v>260</v>
      </c>
      <c r="E227" s="568"/>
      <c r="F227" s="568"/>
      <c r="G227" s="610"/>
      <c r="H227" s="618"/>
      <c r="I227" s="437"/>
    </row>
    <row r="228" spans="1:9" x14ac:dyDescent="0.25">
      <c r="A228" s="570"/>
      <c r="B228" s="566"/>
      <c r="C228" s="566"/>
      <c r="D228" s="567" t="s">
        <v>1228</v>
      </c>
      <c r="E228" s="568" t="s">
        <v>99</v>
      </c>
      <c r="F228" s="568">
        <v>1</v>
      </c>
      <c r="G228" s="609"/>
      <c r="H228" s="530">
        <f t="shared" si="12"/>
        <v>0</v>
      </c>
      <c r="I228" s="437"/>
    </row>
    <row r="229" spans="1:9" x14ac:dyDescent="0.25">
      <c r="A229" s="514" t="s">
        <v>205</v>
      </c>
      <c r="B229" s="560" t="s">
        <v>261</v>
      </c>
      <c r="C229" s="560"/>
      <c r="D229" s="515" t="s">
        <v>262</v>
      </c>
      <c r="E229" s="568"/>
      <c r="F229" s="568"/>
      <c r="G229" s="610"/>
      <c r="H229" s="530"/>
      <c r="I229" s="437"/>
    </row>
    <row r="230" spans="1:9" ht="16.2" x14ac:dyDescent="0.25">
      <c r="A230" s="570"/>
      <c r="B230" s="566"/>
      <c r="C230" s="566"/>
      <c r="D230" s="567" t="s">
        <v>1229</v>
      </c>
      <c r="E230" s="568" t="s">
        <v>99</v>
      </c>
      <c r="F230" s="568">
        <v>3</v>
      </c>
      <c r="G230" s="609"/>
      <c r="H230" s="530">
        <f t="shared" ref="H230:H281" si="13">F230*G230</f>
        <v>0</v>
      </c>
      <c r="I230" s="437"/>
    </row>
    <row r="231" spans="1:9" ht="16.2" x14ac:dyDescent="0.25">
      <c r="A231" s="570"/>
      <c r="B231" s="566"/>
      <c r="C231" s="566"/>
      <c r="D231" s="567" t="s">
        <v>1230</v>
      </c>
      <c r="E231" s="568" t="s">
        <v>99</v>
      </c>
      <c r="F231" s="568">
        <v>1</v>
      </c>
      <c r="G231" s="609"/>
      <c r="H231" s="530">
        <f t="shared" si="13"/>
        <v>0</v>
      </c>
      <c r="I231" s="437"/>
    </row>
    <row r="232" spans="1:9" ht="16.2" x14ac:dyDescent="0.25">
      <c r="A232" s="570"/>
      <c r="B232" s="566"/>
      <c r="C232" s="566"/>
      <c r="D232" s="567" t="s">
        <v>1231</v>
      </c>
      <c r="E232" s="568" t="s">
        <v>99</v>
      </c>
      <c r="F232" s="568">
        <v>2</v>
      </c>
      <c r="G232" s="609"/>
      <c r="H232" s="530">
        <f t="shared" si="13"/>
        <v>0</v>
      </c>
      <c r="I232" s="437"/>
    </row>
    <row r="233" spans="1:9" ht="16.2" x14ac:dyDescent="0.25">
      <c r="A233" s="570"/>
      <c r="B233" s="566"/>
      <c r="C233" s="566"/>
      <c r="D233" s="567" t="s">
        <v>1232</v>
      </c>
      <c r="E233" s="568" t="s">
        <v>99</v>
      </c>
      <c r="F233" s="568">
        <v>1</v>
      </c>
      <c r="G233" s="609"/>
      <c r="H233" s="530">
        <f t="shared" si="13"/>
        <v>0</v>
      </c>
      <c r="I233" s="437"/>
    </row>
    <row r="234" spans="1:9" ht="16.2" x14ac:dyDescent="0.25">
      <c r="A234" s="570"/>
      <c r="B234" s="566"/>
      <c r="C234" s="566"/>
      <c r="D234" s="567" t="s">
        <v>1172</v>
      </c>
      <c r="E234" s="568" t="s">
        <v>99</v>
      </c>
      <c r="F234" s="568">
        <v>1</v>
      </c>
      <c r="G234" s="609"/>
      <c r="H234" s="530">
        <f t="shared" si="13"/>
        <v>0</v>
      </c>
      <c r="I234" s="437"/>
    </row>
    <row r="235" spans="1:9" x14ac:dyDescent="0.25">
      <c r="A235" s="514" t="s">
        <v>208</v>
      </c>
      <c r="B235" s="560" t="s">
        <v>263</v>
      </c>
      <c r="C235" s="560"/>
      <c r="D235" s="515" t="s">
        <v>264</v>
      </c>
      <c r="E235" s="568"/>
      <c r="F235" s="568"/>
      <c r="G235" s="610"/>
      <c r="H235" s="530"/>
      <c r="I235" s="437"/>
    </row>
    <row r="236" spans="1:9" ht="16.8" thickBot="1" x14ac:dyDescent="0.3">
      <c r="A236" s="611"/>
      <c r="B236" s="573"/>
      <c r="C236" s="573"/>
      <c r="D236" s="574" t="s">
        <v>1233</v>
      </c>
      <c r="E236" s="575" t="s">
        <v>99</v>
      </c>
      <c r="F236" s="575">
        <v>2</v>
      </c>
      <c r="G236" s="621"/>
      <c r="H236" s="538">
        <f t="shared" si="13"/>
        <v>0</v>
      </c>
      <c r="I236" s="447"/>
    </row>
    <row r="237" spans="1:9" ht="15" thickTop="1" x14ac:dyDescent="0.25">
      <c r="A237" s="613" t="s">
        <v>215</v>
      </c>
      <c r="B237" s="614" t="s">
        <v>235</v>
      </c>
      <c r="C237" s="614"/>
      <c r="D237" s="615" t="s">
        <v>1234</v>
      </c>
      <c r="E237" s="616"/>
      <c r="F237" s="616"/>
      <c r="G237" s="617"/>
      <c r="H237" s="618"/>
      <c r="I237" s="619"/>
    </row>
    <row r="238" spans="1:9" x14ac:dyDescent="0.25">
      <c r="A238" s="570"/>
      <c r="B238" s="566"/>
      <c r="C238" s="566"/>
      <c r="D238" s="567" t="s">
        <v>227</v>
      </c>
      <c r="E238" s="568" t="s">
        <v>99</v>
      </c>
      <c r="F238" s="568">
        <v>1</v>
      </c>
      <c r="G238" s="609"/>
      <c r="H238" s="530">
        <f t="shared" si="13"/>
        <v>0</v>
      </c>
      <c r="I238" s="437"/>
    </row>
    <row r="239" spans="1:9" x14ac:dyDescent="0.25">
      <c r="A239" s="514" t="s">
        <v>219</v>
      </c>
      <c r="B239" s="560" t="s">
        <v>265</v>
      </c>
      <c r="C239" s="560"/>
      <c r="D239" s="515" t="s">
        <v>1235</v>
      </c>
      <c r="E239" s="568"/>
      <c r="F239" s="568"/>
      <c r="G239" s="610"/>
      <c r="H239" s="530"/>
      <c r="I239" s="437"/>
    </row>
    <row r="240" spans="1:9" ht="16.2" x14ac:dyDescent="0.25">
      <c r="A240" s="570"/>
      <c r="B240" s="566"/>
      <c r="C240" s="566"/>
      <c r="D240" s="567" t="s">
        <v>1236</v>
      </c>
      <c r="E240" s="568" t="s">
        <v>99</v>
      </c>
      <c r="F240" s="568">
        <v>4</v>
      </c>
      <c r="G240" s="609"/>
      <c r="H240" s="530">
        <f t="shared" si="13"/>
        <v>0</v>
      </c>
      <c r="I240" s="437"/>
    </row>
    <row r="241" spans="1:9" ht="16.8" thickBot="1" x14ac:dyDescent="0.3">
      <c r="A241" s="570"/>
      <c r="B241" s="566"/>
      <c r="C241" s="566"/>
      <c r="D241" s="567" t="s">
        <v>1230</v>
      </c>
      <c r="E241" s="568" t="s">
        <v>99</v>
      </c>
      <c r="F241" s="568">
        <v>2</v>
      </c>
      <c r="G241" s="609"/>
      <c r="H241" s="538">
        <f t="shared" si="13"/>
        <v>0</v>
      </c>
      <c r="I241" s="437"/>
    </row>
    <row r="242" spans="1:9" ht="15" thickTop="1" x14ac:dyDescent="0.25">
      <c r="A242" s="613" t="s">
        <v>271</v>
      </c>
      <c r="B242" s="614" t="s">
        <v>266</v>
      </c>
      <c r="C242" s="614"/>
      <c r="D242" s="615" t="s">
        <v>267</v>
      </c>
      <c r="E242" s="624"/>
      <c r="F242" s="624"/>
      <c r="G242" s="625"/>
      <c r="H242" s="618"/>
      <c r="I242" s="619" t="s">
        <v>268</v>
      </c>
    </row>
    <row r="243" spans="1:9" x14ac:dyDescent="0.25">
      <c r="A243" s="626"/>
      <c r="B243" s="627"/>
      <c r="C243" s="628"/>
      <c r="D243" s="629" t="s">
        <v>1237</v>
      </c>
      <c r="E243" s="630" t="s">
        <v>99</v>
      </c>
      <c r="F243" s="630">
        <v>1</v>
      </c>
      <c r="G243" s="609"/>
      <c r="H243" s="530">
        <f t="shared" si="13"/>
        <v>0</v>
      </c>
      <c r="I243" s="430"/>
    </row>
    <row r="244" spans="1:9" x14ac:dyDescent="0.25">
      <c r="A244" s="626"/>
      <c r="B244" s="627"/>
      <c r="C244" s="628"/>
      <c r="D244" s="629" t="s">
        <v>1238</v>
      </c>
      <c r="E244" s="630" t="s">
        <v>99</v>
      </c>
      <c r="F244" s="630">
        <v>1</v>
      </c>
      <c r="G244" s="609"/>
      <c r="H244" s="530">
        <f t="shared" si="13"/>
        <v>0</v>
      </c>
      <c r="I244" s="430"/>
    </row>
    <row r="245" spans="1:9" x14ac:dyDescent="0.25">
      <c r="A245" s="570"/>
      <c r="B245" s="566"/>
      <c r="C245" s="631"/>
      <c r="D245" s="608" t="s">
        <v>1239</v>
      </c>
      <c r="E245" s="630" t="s">
        <v>99</v>
      </c>
      <c r="F245" s="630">
        <v>2</v>
      </c>
      <c r="G245" s="609"/>
      <c r="H245" s="530">
        <f t="shared" si="13"/>
        <v>0</v>
      </c>
      <c r="I245" s="437"/>
    </row>
    <row r="246" spans="1:9" x14ac:dyDescent="0.25">
      <c r="A246" s="632" t="s">
        <v>274</v>
      </c>
      <c r="B246" s="633" t="s">
        <v>272</v>
      </c>
      <c r="C246" s="633"/>
      <c r="D246" s="634" t="s">
        <v>273</v>
      </c>
      <c r="E246" s="635"/>
      <c r="F246" s="635"/>
      <c r="G246" s="636"/>
      <c r="H246" s="530"/>
      <c r="I246" s="637"/>
    </row>
    <row r="247" spans="1:9" x14ac:dyDescent="0.25">
      <c r="A247" s="638"/>
      <c r="B247" s="639"/>
      <c r="C247" s="640"/>
      <c r="D247" s="641" t="s">
        <v>1240</v>
      </c>
      <c r="E247" s="642" t="s">
        <v>99</v>
      </c>
      <c r="F247" s="642">
        <v>1</v>
      </c>
      <c r="G247" s="609"/>
      <c r="H247" s="530">
        <f t="shared" si="13"/>
        <v>0</v>
      </c>
      <c r="I247" s="637"/>
    </row>
    <row r="248" spans="1:9" x14ac:dyDescent="0.25">
      <c r="A248" s="632" t="s">
        <v>277</v>
      </c>
      <c r="B248" s="633" t="s">
        <v>275</v>
      </c>
      <c r="C248" s="633"/>
      <c r="D248" s="634" t="s">
        <v>276</v>
      </c>
      <c r="E248" s="635"/>
      <c r="F248" s="635"/>
      <c r="G248" s="636"/>
      <c r="H248" s="530"/>
      <c r="I248" s="637"/>
    </row>
    <row r="249" spans="1:9" ht="15" thickBot="1" x14ac:dyDescent="0.3">
      <c r="A249" s="643"/>
      <c r="B249" s="644"/>
      <c r="C249" s="645"/>
      <c r="D249" s="646" t="s">
        <v>1241</v>
      </c>
      <c r="E249" s="647" t="s">
        <v>99</v>
      </c>
      <c r="F249" s="647">
        <v>1</v>
      </c>
      <c r="G249" s="621"/>
      <c r="H249" s="538">
        <f t="shared" si="13"/>
        <v>0</v>
      </c>
      <c r="I249" s="648"/>
    </row>
    <row r="250" spans="1:9" ht="15" thickTop="1" x14ac:dyDescent="0.25">
      <c r="A250" s="514" t="s">
        <v>281</v>
      </c>
      <c r="B250" s="560" t="s">
        <v>278</v>
      </c>
      <c r="C250" s="560"/>
      <c r="D250" s="515" t="s">
        <v>279</v>
      </c>
      <c r="E250" s="561"/>
      <c r="F250" s="561"/>
      <c r="G250" s="649"/>
      <c r="H250" s="618"/>
      <c r="I250" s="430" t="s">
        <v>268</v>
      </c>
    </row>
    <row r="251" spans="1:9" x14ac:dyDescent="0.25">
      <c r="A251" s="514"/>
      <c r="B251" s="560"/>
      <c r="C251" s="628"/>
      <c r="D251" s="629" t="s">
        <v>280</v>
      </c>
      <c r="E251" s="630" t="s">
        <v>99</v>
      </c>
      <c r="F251" s="630">
        <v>1</v>
      </c>
      <c r="G251" s="609"/>
      <c r="H251" s="530">
        <f t="shared" si="13"/>
        <v>0</v>
      </c>
      <c r="I251" s="430"/>
    </row>
    <row r="252" spans="1:9" x14ac:dyDescent="0.25">
      <c r="A252" s="514"/>
      <c r="B252" s="560"/>
      <c r="C252" s="628"/>
      <c r="D252" s="629" t="s">
        <v>269</v>
      </c>
      <c r="E252" s="630" t="s">
        <v>99</v>
      </c>
      <c r="F252" s="630">
        <v>1</v>
      </c>
      <c r="G252" s="609"/>
      <c r="H252" s="530">
        <f t="shared" si="13"/>
        <v>0</v>
      </c>
      <c r="I252" s="430"/>
    </row>
    <row r="253" spans="1:9" x14ac:dyDescent="0.25">
      <c r="A253" s="570"/>
      <c r="B253" s="566"/>
      <c r="C253" s="631"/>
      <c r="D253" s="608" t="s">
        <v>270</v>
      </c>
      <c r="E253" s="630" t="s">
        <v>99</v>
      </c>
      <c r="F253" s="630">
        <v>2</v>
      </c>
      <c r="G253" s="609"/>
      <c r="H253" s="530">
        <f t="shared" si="13"/>
        <v>0</v>
      </c>
      <c r="I253" s="437"/>
    </row>
    <row r="254" spans="1:9" x14ac:dyDescent="0.25">
      <c r="A254" s="632" t="s">
        <v>284</v>
      </c>
      <c r="B254" s="633" t="s">
        <v>282</v>
      </c>
      <c r="C254" s="633"/>
      <c r="D254" s="634" t="s">
        <v>283</v>
      </c>
      <c r="E254" s="635"/>
      <c r="F254" s="635"/>
      <c r="G254" s="636"/>
      <c r="H254" s="530"/>
      <c r="I254" s="637"/>
    </row>
    <row r="255" spans="1:9" x14ac:dyDescent="0.25">
      <c r="A255" s="638"/>
      <c r="B255" s="639"/>
      <c r="C255" s="640"/>
      <c r="D255" s="641" t="s">
        <v>1243</v>
      </c>
      <c r="E255" s="642" t="s">
        <v>99</v>
      </c>
      <c r="F255" s="642">
        <v>1</v>
      </c>
      <c r="G255" s="609"/>
      <c r="H255" s="530">
        <f t="shared" si="13"/>
        <v>0</v>
      </c>
      <c r="I255" s="637"/>
    </row>
    <row r="256" spans="1:9" x14ac:dyDescent="0.25">
      <c r="A256" s="638"/>
      <c r="B256" s="639"/>
      <c r="C256" s="640"/>
      <c r="D256" s="641" t="s">
        <v>1244</v>
      </c>
      <c r="E256" s="642" t="s">
        <v>99</v>
      </c>
      <c r="F256" s="642">
        <v>1</v>
      </c>
      <c r="G256" s="609"/>
      <c r="H256" s="530">
        <f t="shared" si="13"/>
        <v>0</v>
      </c>
      <c r="I256" s="637"/>
    </row>
    <row r="257" spans="1:9" x14ac:dyDescent="0.25">
      <c r="A257" s="632" t="s">
        <v>288</v>
      </c>
      <c r="B257" s="633" t="s">
        <v>285</v>
      </c>
      <c r="C257" s="650"/>
      <c r="D257" s="634" t="s">
        <v>286</v>
      </c>
      <c r="E257" s="651"/>
      <c r="F257" s="651"/>
      <c r="G257" s="652"/>
      <c r="H257" s="530"/>
      <c r="I257" s="637"/>
    </row>
    <row r="258" spans="1:9" x14ac:dyDescent="0.25">
      <c r="A258" s="653"/>
      <c r="B258" s="654"/>
      <c r="C258" s="654"/>
      <c r="D258" s="620" t="s">
        <v>287</v>
      </c>
      <c r="E258" s="635" t="s">
        <v>99</v>
      </c>
      <c r="F258" s="635">
        <v>1</v>
      </c>
      <c r="G258" s="609"/>
      <c r="H258" s="530">
        <f t="shared" si="13"/>
        <v>0</v>
      </c>
      <c r="I258" s="637"/>
    </row>
    <row r="259" spans="1:9" x14ac:dyDescent="0.25">
      <c r="A259" s="632" t="s">
        <v>291</v>
      </c>
      <c r="B259" s="560" t="s">
        <v>289</v>
      </c>
      <c r="C259" s="560"/>
      <c r="D259" s="515" t="s">
        <v>290</v>
      </c>
      <c r="E259" s="561"/>
      <c r="F259" s="561"/>
      <c r="G259" s="562"/>
      <c r="H259" s="530"/>
      <c r="I259" s="430" t="s">
        <v>268</v>
      </c>
    </row>
    <row r="260" spans="1:9" x14ac:dyDescent="0.25">
      <c r="A260" s="653"/>
      <c r="B260" s="560"/>
      <c r="C260" s="571"/>
      <c r="D260" s="567" t="s">
        <v>1245</v>
      </c>
      <c r="E260" s="568" t="s">
        <v>99</v>
      </c>
      <c r="F260" s="568">
        <v>1</v>
      </c>
      <c r="G260" s="609"/>
      <c r="H260" s="530">
        <f t="shared" si="13"/>
        <v>0</v>
      </c>
      <c r="I260" s="437"/>
    </row>
    <row r="261" spans="1:9" x14ac:dyDescent="0.25">
      <c r="A261" s="653"/>
      <c r="B261" s="560"/>
      <c r="C261" s="571"/>
      <c r="D261" s="567" t="s">
        <v>233</v>
      </c>
      <c r="E261" s="568" t="s">
        <v>99</v>
      </c>
      <c r="F261" s="568">
        <v>1</v>
      </c>
      <c r="G261" s="609"/>
      <c r="H261" s="530">
        <f t="shared" si="13"/>
        <v>0</v>
      </c>
      <c r="I261" s="437"/>
    </row>
    <row r="262" spans="1:9" x14ac:dyDescent="0.25">
      <c r="A262" s="653"/>
      <c r="B262" s="566"/>
      <c r="C262" s="571"/>
      <c r="D262" s="567" t="s">
        <v>1246</v>
      </c>
      <c r="E262" s="568" t="s">
        <v>99</v>
      </c>
      <c r="F262" s="568">
        <v>1</v>
      </c>
      <c r="G262" s="609"/>
      <c r="H262" s="530">
        <f t="shared" si="13"/>
        <v>0</v>
      </c>
      <c r="I262" s="437"/>
    </row>
    <row r="263" spans="1:9" x14ac:dyDescent="0.25">
      <c r="A263" s="514" t="s">
        <v>296</v>
      </c>
      <c r="B263" s="560" t="s">
        <v>292</v>
      </c>
      <c r="C263" s="560"/>
      <c r="D263" s="515" t="s">
        <v>293</v>
      </c>
      <c r="E263" s="568"/>
      <c r="F263" s="568"/>
      <c r="G263" s="610"/>
      <c r="H263" s="530"/>
      <c r="I263" s="437"/>
    </row>
    <row r="264" spans="1:9" x14ac:dyDescent="0.25">
      <c r="A264" s="570"/>
      <c r="B264" s="566"/>
      <c r="C264" s="566"/>
      <c r="D264" s="567" t="s">
        <v>294</v>
      </c>
      <c r="E264" s="568" t="s">
        <v>99</v>
      </c>
      <c r="F264" s="568">
        <v>3</v>
      </c>
      <c r="G264" s="609"/>
      <c r="H264" s="530">
        <f t="shared" si="13"/>
        <v>0</v>
      </c>
      <c r="I264" s="437"/>
    </row>
    <row r="265" spans="1:9" ht="16.2" x14ac:dyDescent="0.25">
      <c r="A265" s="653"/>
      <c r="B265" s="654"/>
      <c r="C265" s="654"/>
      <c r="D265" s="567" t="s">
        <v>1247</v>
      </c>
      <c r="E265" s="635" t="s">
        <v>99</v>
      </c>
      <c r="F265" s="635">
        <v>3</v>
      </c>
      <c r="G265" s="609"/>
      <c r="H265" s="530">
        <f t="shared" si="13"/>
        <v>0</v>
      </c>
      <c r="I265" s="637"/>
    </row>
    <row r="266" spans="1:9" x14ac:dyDescent="0.25">
      <c r="A266" s="653"/>
      <c r="B266" s="654"/>
      <c r="C266" s="654"/>
      <c r="D266" s="567" t="s">
        <v>295</v>
      </c>
      <c r="E266" s="635" t="s">
        <v>99</v>
      </c>
      <c r="F266" s="635">
        <v>3</v>
      </c>
      <c r="G266" s="609"/>
      <c r="H266" s="530">
        <f t="shared" si="13"/>
        <v>0</v>
      </c>
      <c r="I266" s="637"/>
    </row>
    <row r="267" spans="1:9" x14ac:dyDescent="0.25">
      <c r="A267" s="514" t="s">
        <v>299</v>
      </c>
      <c r="B267" s="560" t="s">
        <v>297</v>
      </c>
      <c r="C267" s="560"/>
      <c r="D267" s="515" t="s">
        <v>298</v>
      </c>
      <c r="E267" s="568"/>
      <c r="F267" s="568"/>
      <c r="G267" s="610"/>
      <c r="H267" s="530"/>
      <c r="I267" s="437"/>
    </row>
    <row r="268" spans="1:9" ht="16.2" x14ac:dyDescent="0.25">
      <c r="A268" s="570"/>
      <c r="B268" s="566"/>
      <c r="C268" s="566"/>
      <c r="D268" s="567" t="s">
        <v>1248</v>
      </c>
      <c r="E268" s="568" t="s">
        <v>99</v>
      </c>
      <c r="F268" s="568">
        <v>2</v>
      </c>
      <c r="G268" s="609"/>
      <c r="H268" s="530">
        <f t="shared" si="13"/>
        <v>0</v>
      </c>
      <c r="I268" s="437"/>
    </row>
    <row r="269" spans="1:9" x14ac:dyDescent="0.25">
      <c r="A269" s="514" t="s">
        <v>302</v>
      </c>
      <c r="B269" s="560" t="s">
        <v>300</v>
      </c>
      <c r="C269" s="560"/>
      <c r="D269" s="515" t="s">
        <v>301</v>
      </c>
      <c r="E269" s="568"/>
      <c r="F269" s="568"/>
      <c r="G269" s="610"/>
      <c r="H269" s="530">
        <f t="shared" si="13"/>
        <v>0</v>
      </c>
      <c r="I269" s="437"/>
    </row>
    <row r="270" spans="1:9" ht="16.8" thickBot="1" x14ac:dyDescent="0.3">
      <c r="A270" s="611"/>
      <c r="B270" s="573"/>
      <c r="C270" s="573"/>
      <c r="D270" s="574" t="s">
        <v>1248</v>
      </c>
      <c r="E270" s="575" t="s">
        <v>99</v>
      </c>
      <c r="F270" s="575">
        <v>2</v>
      </c>
      <c r="G270" s="621"/>
      <c r="H270" s="538">
        <f t="shared" si="13"/>
        <v>0</v>
      </c>
      <c r="I270" s="447"/>
    </row>
    <row r="271" spans="1:9" ht="15" thickTop="1" x14ac:dyDescent="0.25">
      <c r="A271" s="514" t="s">
        <v>305</v>
      </c>
      <c r="B271" s="560" t="s">
        <v>303</v>
      </c>
      <c r="C271" s="560"/>
      <c r="D271" s="515" t="s">
        <v>304</v>
      </c>
      <c r="E271" s="561"/>
      <c r="F271" s="561"/>
      <c r="G271" s="649"/>
      <c r="H271" s="618"/>
      <c r="I271" s="430" t="s">
        <v>268</v>
      </c>
    </row>
    <row r="272" spans="1:9" x14ac:dyDescent="0.25">
      <c r="A272" s="514"/>
      <c r="B272" s="560"/>
      <c r="C272" s="628"/>
      <c r="D272" s="629" t="s">
        <v>1242</v>
      </c>
      <c r="E272" s="630" t="s">
        <v>99</v>
      </c>
      <c r="F272" s="630">
        <v>1</v>
      </c>
      <c r="G272" s="609"/>
      <c r="H272" s="530">
        <f t="shared" si="13"/>
        <v>0</v>
      </c>
      <c r="I272" s="430"/>
    </row>
    <row r="273" spans="1:9" x14ac:dyDescent="0.25">
      <c r="A273" s="514"/>
      <c r="B273" s="560"/>
      <c r="C273" s="628"/>
      <c r="D273" s="629" t="s">
        <v>1238</v>
      </c>
      <c r="E273" s="630" t="s">
        <v>99</v>
      </c>
      <c r="F273" s="630">
        <v>1</v>
      </c>
      <c r="G273" s="609"/>
      <c r="H273" s="530">
        <f t="shared" si="13"/>
        <v>0</v>
      </c>
      <c r="I273" s="430"/>
    </row>
    <row r="274" spans="1:9" x14ac:dyDescent="0.25">
      <c r="A274" s="570"/>
      <c r="B274" s="566"/>
      <c r="C274" s="631"/>
      <c r="D274" s="608" t="s">
        <v>1239</v>
      </c>
      <c r="E274" s="630" t="s">
        <v>99</v>
      </c>
      <c r="F274" s="630">
        <v>2</v>
      </c>
      <c r="G274" s="609"/>
      <c r="H274" s="530">
        <f t="shared" si="13"/>
        <v>0</v>
      </c>
      <c r="I274" s="437"/>
    </row>
    <row r="275" spans="1:9" x14ac:dyDescent="0.25">
      <c r="A275" s="632" t="s">
        <v>308</v>
      </c>
      <c r="B275" s="633" t="s">
        <v>306</v>
      </c>
      <c r="C275" s="633"/>
      <c r="D275" s="634" t="s">
        <v>307</v>
      </c>
      <c r="E275" s="635"/>
      <c r="F275" s="635"/>
      <c r="G275" s="636"/>
      <c r="H275" s="530"/>
      <c r="I275" s="637"/>
    </row>
    <row r="276" spans="1:9" x14ac:dyDescent="0.25">
      <c r="A276" s="638"/>
      <c r="B276" s="639"/>
      <c r="C276" s="640"/>
      <c r="D276" s="641" t="s">
        <v>1243</v>
      </c>
      <c r="E276" s="642" t="s">
        <v>99</v>
      </c>
      <c r="F276" s="642">
        <v>1</v>
      </c>
      <c r="G276" s="609"/>
      <c r="H276" s="530">
        <f t="shared" si="13"/>
        <v>0</v>
      </c>
      <c r="I276" s="637"/>
    </row>
    <row r="277" spans="1:9" x14ac:dyDescent="0.25">
      <c r="A277" s="638"/>
      <c r="B277" s="639"/>
      <c r="C277" s="640"/>
      <c r="D277" s="641" t="s">
        <v>1244</v>
      </c>
      <c r="E277" s="642" t="s">
        <v>99</v>
      </c>
      <c r="F277" s="642">
        <v>1</v>
      </c>
      <c r="G277" s="609"/>
      <c r="H277" s="530">
        <f t="shared" si="13"/>
        <v>0</v>
      </c>
      <c r="I277" s="637"/>
    </row>
    <row r="278" spans="1:9" x14ac:dyDescent="0.25">
      <c r="A278" s="514" t="s">
        <v>315</v>
      </c>
      <c r="B278" s="560" t="s">
        <v>309</v>
      </c>
      <c r="C278" s="560"/>
      <c r="D278" s="515" t="s">
        <v>310</v>
      </c>
      <c r="E278" s="568"/>
      <c r="F278" s="568"/>
      <c r="G278" s="610"/>
      <c r="H278" s="530"/>
      <c r="I278" s="437"/>
    </row>
    <row r="279" spans="1:9" x14ac:dyDescent="0.25">
      <c r="A279" s="570"/>
      <c r="B279" s="566"/>
      <c r="C279" s="566"/>
      <c r="D279" s="567" t="s">
        <v>311</v>
      </c>
      <c r="E279" s="568" t="s">
        <v>99</v>
      </c>
      <c r="F279" s="568">
        <v>1</v>
      </c>
      <c r="G279" s="609"/>
      <c r="H279" s="530">
        <f t="shared" si="13"/>
        <v>0</v>
      </c>
      <c r="I279" s="437"/>
    </row>
    <row r="280" spans="1:9" ht="16.2" x14ac:dyDescent="0.25">
      <c r="A280" s="653"/>
      <c r="B280" s="654"/>
      <c r="C280" s="654"/>
      <c r="D280" s="567" t="s">
        <v>1247</v>
      </c>
      <c r="E280" s="635" t="s">
        <v>99</v>
      </c>
      <c r="F280" s="635">
        <v>1</v>
      </c>
      <c r="G280" s="609"/>
      <c r="H280" s="530">
        <f t="shared" si="13"/>
        <v>0</v>
      </c>
      <c r="I280" s="637"/>
    </row>
    <row r="281" spans="1:9" ht="15" thickBot="1" x14ac:dyDescent="0.3">
      <c r="A281" s="655"/>
      <c r="B281" s="656"/>
      <c r="C281" s="656"/>
      <c r="D281" s="574" t="s">
        <v>295</v>
      </c>
      <c r="E281" s="657" t="s">
        <v>99</v>
      </c>
      <c r="F281" s="657">
        <v>1</v>
      </c>
      <c r="G281" s="621"/>
      <c r="H281" s="538">
        <f t="shared" si="13"/>
        <v>0</v>
      </c>
      <c r="I281" s="648"/>
    </row>
    <row r="282" spans="1:9" ht="15.6" thickTop="1" thickBot="1" x14ac:dyDescent="0.3">
      <c r="A282" s="666"/>
      <c r="B282" s="667"/>
      <c r="C282" s="667"/>
      <c r="D282" s="668"/>
      <c r="E282" s="669"/>
      <c r="F282" s="669"/>
      <c r="G282" s="670"/>
      <c r="H282" s="670"/>
      <c r="I282" s="671"/>
    </row>
    <row r="283" spans="1:9" ht="19.95" customHeight="1" thickTop="1" thickBot="1" x14ac:dyDescent="0.3">
      <c r="A283" s="577"/>
      <c r="B283" s="578"/>
      <c r="C283" s="579"/>
      <c r="D283" s="580" t="s">
        <v>316</v>
      </c>
      <c r="E283" s="581"/>
      <c r="F283" s="581"/>
      <c r="G283" s="582"/>
      <c r="H283" s="583">
        <f>SUM(H164:H282)</f>
        <v>0</v>
      </c>
      <c r="I283" s="584"/>
    </row>
    <row r="284" spans="1:9" ht="15.6" thickTop="1" thickBot="1" x14ac:dyDescent="0.3">
      <c r="A284" s="672"/>
      <c r="B284" s="673"/>
      <c r="C284" s="673"/>
      <c r="D284" s="674"/>
      <c r="E284" s="675"/>
      <c r="F284" s="675"/>
      <c r="G284" s="676"/>
      <c r="H284" s="676"/>
      <c r="I284" s="677"/>
    </row>
    <row r="285" spans="1:9" ht="15" thickTop="1" x14ac:dyDescent="0.25"/>
  </sheetData>
  <mergeCells count="19">
    <mergeCell ref="A163:I163"/>
    <mergeCell ref="A164:C164"/>
    <mergeCell ref="A172:C172"/>
    <mergeCell ref="A134:I134"/>
    <mergeCell ref="A136:I136"/>
    <mergeCell ref="A137:C137"/>
    <mergeCell ref="A141:C141"/>
    <mergeCell ref="A72:C72"/>
    <mergeCell ref="A1:I1"/>
    <mergeCell ref="A2:I2"/>
    <mergeCell ref="A3:I3"/>
    <mergeCell ref="A7:F7"/>
    <mergeCell ref="A16:F16"/>
    <mergeCell ref="A25:F25"/>
    <mergeCell ref="A39:I39"/>
    <mergeCell ref="A40:C40"/>
    <mergeCell ref="A43:C43"/>
    <mergeCell ref="A67:I67"/>
    <mergeCell ref="A68:C68"/>
  </mergeCells>
  <pageMargins left="0.70866141732283472" right="0.70866141732283472" top="0.78740157480314965" bottom="0.78740157480314965" header="0.31496062992125984" footer="0.31496062992125984"/>
  <pageSetup paperSize="9" scale="51" fitToHeight="0" orientation="portrait" r:id="rId1"/>
  <headerFooter>
    <oddHeader>&amp;LPAS Procesní Automatizační Systémy s.r.o.&amp;RProjektová dokumentace pro výběr zhotovitele</oddHeader>
    <oddFooter>&amp;LVýkaz výměr&amp;RStrana &amp;P/&amp;N</oddFooter>
  </headerFooter>
  <rowBreaks count="1" manualBreakCount="1">
    <brk id="22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listy</vt:lpstr>
      </vt:variant>
      <vt:variant>
        <vt:i4>13</vt:i4>
      </vt:variant>
      <vt:variant>
        <vt:lpstr>Pojmenované oblasti</vt:lpstr>
      </vt:variant>
      <vt:variant>
        <vt:i4>23</vt:i4>
      </vt:variant>
    </vt:vector>
  </HeadingPairs>
  <TitlesOfParts>
    <vt:vector size="36" baseType="lpstr">
      <vt:lpstr>Krycí list</vt:lpstr>
      <vt:lpstr>Rekapitulace</vt:lpstr>
      <vt:lpstr>01 - základy sloupů</vt:lpstr>
      <vt:lpstr>02 - komunikace</vt:lpstr>
      <vt:lpstr>03 - vodovod</vt:lpstr>
      <vt:lpstr>05 - Osvětlení</vt:lpstr>
      <vt:lpstr>06 - ocelové sloupy</vt:lpstr>
      <vt:lpstr>07 - RMJ 630 N1</vt:lpstr>
      <vt:lpstr>Přístroje</vt:lpstr>
      <vt:lpstr>PLC</vt:lpstr>
      <vt:lpstr>Kabely</vt:lpstr>
      <vt:lpstr>Souhrn</vt:lpstr>
      <vt:lpstr>VRN - VRN</vt:lpstr>
      <vt:lpstr>'01 - základy sloupů'!Názvy_tisku</vt:lpstr>
      <vt:lpstr>'02 - komunikace'!Názvy_tisku</vt:lpstr>
      <vt:lpstr>'03 - vodovod'!Názvy_tisku</vt:lpstr>
      <vt:lpstr>'05 - Osvětlení'!Názvy_tisku</vt:lpstr>
      <vt:lpstr>'06 - ocelové sloupy'!Názvy_tisku</vt:lpstr>
      <vt:lpstr>'07 - RMJ 630 N1'!Názvy_tisku</vt:lpstr>
      <vt:lpstr>Kabely!Názvy_tisku</vt:lpstr>
      <vt:lpstr>PLC!Názvy_tisku</vt:lpstr>
      <vt:lpstr>Přístroje!Názvy_tisku</vt:lpstr>
      <vt:lpstr>Souhrn!Názvy_tisku</vt:lpstr>
      <vt:lpstr>'VRN - VRN'!Názvy_tisku</vt:lpstr>
      <vt:lpstr>'01 - základy sloupů'!Oblast_tisku</vt:lpstr>
      <vt:lpstr>'02 - komunikace'!Oblast_tisku</vt:lpstr>
      <vt:lpstr>'03 - vodovod'!Oblast_tisku</vt:lpstr>
      <vt:lpstr>'05 - Osvětlení'!Oblast_tisku</vt:lpstr>
      <vt:lpstr>'06 - ocelové sloupy'!Oblast_tisku</vt:lpstr>
      <vt:lpstr>'07 - RMJ 630 N1'!Oblast_tisku</vt:lpstr>
      <vt:lpstr>Kabely!Oblast_tisku</vt:lpstr>
      <vt:lpstr>'Krycí list'!Oblast_tisku</vt:lpstr>
      <vt:lpstr>PLC!Oblast_tisku</vt:lpstr>
      <vt:lpstr>Rekapitulace!Oblast_tisku</vt:lpstr>
      <vt:lpstr>Souhrn!Oblast_tisku</vt:lpstr>
      <vt:lpstr>'VRN - VRN'!Oblast_tisku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2020-09-07T15:08:34Z</cp:lastPrinted>
  <dcterms:created xsi:type="dcterms:W3CDTF">2008-08-12T12:18:05Z</dcterms:created>
  <dcterms:modified xsi:type="dcterms:W3CDTF">2021-03-18T08:17:07Z</dcterms:modified>
</cp:coreProperties>
</file>