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2210"/>
  </bookViews>
  <sheets>
    <sheet name="Titulní stránka" sheetId="11" r:id="rId1"/>
    <sheet name="Rekapitulace stavby" sheetId="1" r:id="rId2"/>
    <sheet name="0b - Ostatní a vedlejší n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'0b - Ostatní a vedlejší n...'!$C$121:$K$203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svršek'!$C$130:$K$400</definedName>
    <definedName name="_xlnm._FilterDatabase" localSheetId="8" hidden="1">'5b.2 - Tramvajový spodek'!$C$133:$K$355</definedName>
    <definedName name="_xlnm._FilterDatabase" localSheetId="9" hidden="1">'6b - SO 652 - Úpravy trak...'!$C$128:$K$330</definedName>
    <definedName name="_xlnm._FilterDatabase" localSheetId="10" hidden="1">'7b - SO 653 - Úprava tram...'!$C$131:$K$273</definedName>
    <definedName name="_xlnm.Print_Titles" localSheetId="2">'0b - Ostatní a vedlejší n...'!$121:$121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svršek'!$130:$130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'0b - Ostatní a vedlejší n...'!$C$4:$J$76,'0b - Ostatní a vedlejší n...'!$C$82:$J$101,'0b - Ostatní a vedlejší n...'!$C$107:$J$203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svršek'!$C$82:$J$108,'5b.1 - Tramvajový svršek'!$C$114:$J$400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trak...'!$C$114:$J$330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 s="1"/>
  <c r="J37" i="10"/>
  <c r="AX106" i="1"/>
  <c r="BI273" i="10"/>
  <c r="BH273" i="10"/>
  <c r="BG273" i="10"/>
  <c r="BF273" i="10"/>
  <c r="T273" i="10"/>
  <c r="T272" i="10"/>
  <c r="R273" i="10"/>
  <c r="R272" i="10"/>
  <c r="P273" i="10"/>
  <c r="P272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/>
  <c r="T265" i="10" s="1"/>
  <c r="R267" i="10"/>
  <c r="R266" i="10" s="1"/>
  <c r="R265" i="10" s="1"/>
  <c r="P267" i="10"/>
  <c r="P266" i="10" s="1"/>
  <c r="P265" i="10" s="1"/>
  <c r="BI264" i="10"/>
  <c r="BH264" i="10"/>
  <c r="BG264" i="10"/>
  <c r="BF264" i="10"/>
  <c r="T264" i="10"/>
  <c r="T263" i="10" s="1"/>
  <c r="R264" i="10"/>
  <c r="R263" i="10" s="1"/>
  <c r="P264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91" i="10" s="1"/>
  <c r="E7" i="10"/>
  <c r="E85" i="10" s="1"/>
  <c r="J39" i="9"/>
  <c r="J38" i="9"/>
  <c r="AY105" i="1" s="1"/>
  <c r="J37" i="9"/>
  <c r="AX105" i="1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2" i="9"/>
  <c r="BH302" i="9"/>
  <c r="BG302" i="9"/>
  <c r="BF302" i="9"/>
  <c r="T302" i="9"/>
  <c r="R302" i="9"/>
  <c r="P302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/>
  <c r="R145" i="9"/>
  <c r="R144" i="9"/>
  <c r="P145" i="9"/>
  <c r="P144" i="9" s="1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126" i="9" s="1"/>
  <c r="J19" i="9"/>
  <c r="J14" i="9"/>
  <c r="J91" i="9" s="1"/>
  <c r="E7" i="9"/>
  <c r="E85" i="9" s="1"/>
  <c r="J41" i="8"/>
  <c r="J40" i="8"/>
  <c r="AY104" i="1" s="1"/>
  <c r="J39" i="8"/>
  <c r="AX104" i="1"/>
  <c r="BI355" i="8"/>
  <c r="BH355" i="8"/>
  <c r="BG355" i="8"/>
  <c r="BF355" i="8"/>
  <c r="T355" i="8"/>
  <c r="T354" i="8" s="1"/>
  <c r="R355" i="8"/>
  <c r="R354" i="8"/>
  <c r="P355" i="8"/>
  <c r="P354" i="8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/>
  <c r="R245" i="8"/>
  <c r="R244" i="8" s="1"/>
  <c r="P245" i="8"/>
  <c r="P244" i="8" s="1"/>
  <c r="BI239" i="8"/>
  <c r="BH239" i="8"/>
  <c r="BG239" i="8"/>
  <c r="BF239" i="8"/>
  <c r="T239" i="8"/>
  <c r="T238" i="8" s="1"/>
  <c r="R239" i="8"/>
  <c r="R238" i="8" s="1"/>
  <c r="P239" i="8"/>
  <c r="P238" i="8" s="1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96" i="8"/>
  <c r="J21" i="8"/>
  <c r="J16" i="8"/>
  <c r="J93" i="8" s="1"/>
  <c r="E7" i="8"/>
  <c r="E85" i="8" s="1"/>
  <c r="J41" i="7"/>
  <c r="J40" i="7"/>
  <c r="AY103" i="1"/>
  <c r="J39" i="7"/>
  <c r="AX103" i="1" s="1"/>
  <c r="BI400" i="7"/>
  <c r="BH400" i="7"/>
  <c r="BG400" i="7"/>
  <c r="BF400" i="7"/>
  <c r="T400" i="7"/>
  <c r="T399" i="7"/>
  <c r="R400" i="7"/>
  <c r="R399" i="7" s="1"/>
  <c r="P400" i="7"/>
  <c r="P399" i="7"/>
  <c r="BI398" i="7"/>
  <c r="BH398" i="7"/>
  <c r="BG398" i="7"/>
  <c r="BF398" i="7"/>
  <c r="T398" i="7"/>
  <c r="R398" i="7"/>
  <c r="P398" i="7"/>
  <c r="BI396" i="7"/>
  <c r="BH396" i="7"/>
  <c r="BG396" i="7"/>
  <c r="BF396" i="7"/>
  <c r="T396" i="7"/>
  <c r="R396" i="7"/>
  <c r="P396" i="7"/>
  <c r="BI395" i="7"/>
  <c r="BH395" i="7"/>
  <c r="BG395" i="7"/>
  <c r="BF395" i="7"/>
  <c r="T395" i="7"/>
  <c r="R395" i="7"/>
  <c r="P395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0" i="7"/>
  <c r="BH380" i="7"/>
  <c r="BG380" i="7"/>
  <c r="BF380" i="7"/>
  <c r="T380" i="7"/>
  <c r="R380" i="7"/>
  <c r="P380" i="7"/>
  <c r="BI379" i="7"/>
  <c r="BH379" i="7"/>
  <c r="BG379" i="7"/>
  <c r="BF379" i="7"/>
  <c r="T379" i="7"/>
  <c r="R379" i="7"/>
  <c r="P379" i="7"/>
  <c r="BI377" i="7"/>
  <c r="BH377" i="7"/>
  <c r="BG377" i="7"/>
  <c r="BF377" i="7"/>
  <c r="T377" i="7"/>
  <c r="R377" i="7"/>
  <c r="P377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71" i="7"/>
  <c r="BH371" i="7"/>
  <c r="BG371" i="7"/>
  <c r="BF371" i="7"/>
  <c r="T371" i="7"/>
  <c r="R371" i="7"/>
  <c r="P371" i="7"/>
  <c r="BI369" i="7"/>
  <c r="BH369" i="7"/>
  <c r="BG369" i="7"/>
  <c r="BF369" i="7"/>
  <c r="T369" i="7"/>
  <c r="R369" i="7"/>
  <c r="P369" i="7"/>
  <c r="BI363" i="7"/>
  <c r="BH363" i="7"/>
  <c r="BG363" i="7"/>
  <c r="BF363" i="7"/>
  <c r="T363" i="7"/>
  <c r="R363" i="7"/>
  <c r="P363" i="7"/>
  <c r="BI362" i="7"/>
  <c r="BH362" i="7"/>
  <c r="BG362" i="7"/>
  <c r="BF362" i="7"/>
  <c r="T362" i="7"/>
  <c r="R362" i="7"/>
  <c r="P362" i="7"/>
  <c r="BI356" i="7"/>
  <c r="BH356" i="7"/>
  <c r="BG356" i="7"/>
  <c r="BF356" i="7"/>
  <c r="T356" i="7"/>
  <c r="R356" i="7"/>
  <c r="P356" i="7"/>
  <c r="BI354" i="7"/>
  <c r="BH354" i="7"/>
  <c r="BG354" i="7"/>
  <c r="BF354" i="7"/>
  <c r="T354" i="7"/>
  <c r="R354" i="7"/>
  <c r="P354" i="7"/>
  <c r="BI353" i="7"/>
  <c r="BH353" i="7"/>
  <c r="BG353" i="7"/>
  <c r="BF353" i="7"/>
  <c r="T353" i="7"/>
  <c r="R353" i="7"/>
  <c r="P353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45" i="7"/>
  <c r="BH345" i="7"/>
  <c r="BG345" i="7"/>
  <c r="BF345" i="7"/>
  <c r="T345" i="7"/>
  <c r="R345" i="7"/>
  <c r="P345" i="7"/>
  <c r="BI344" i="7"/>
  <c r="BH344" i="7"/>
  <c r="BG344" i="7"/>
  <c r="BF344" i="7"/>
  <c r="T344" i="7"/>
  <c r="R344" i="7"/>
  <c r="P344" i="7"/>
  <c r="BI343" i="7"/>
  <c r="BH343" i="7"/>
  <c r="BG343" i="7"/>
  <c r="BF343" i="7"/>
  <c r="T343" i="7"/>
  <c r="R343" i="7"/>
  <c r="P343" i="7"/>
  <c r="BI341" i="7"/>
  <c r="BH341" i="7"/>
  <c r="BG341" i="7"/>
  <c r="BF341" i="7"/>
  <c r="T341" i="7"/>
  <c r="R341" i="7"/>
  <c r="P341" i="7"/>
  <c r="BI340" i="7"/>
  <c r="BH340" i="7"/>
  <c r="BG340" i="7"/>
  <c r="BF340" i="7"/>
  <c r="T340" i="7"/>
  <c r="R340" i="7"/>
  <c r="P340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04" i="7"/>
  <c r="BH304" i="7"/>
  <c r="BG304" i="7"/>
  <c r="BF304" i="7"/>
  <c r="T304" i="7"/>
  <c r="R304" i="7"/>
  <c r="P304" i="7"/>
  <c r="BI295" i="7"/>
  <c r="BH295" i="7"/>
  <c r="BG295" i="7"/>
  <c r="BF295" i="7"/>
  <c r="T295" i="7"/>
  <c r="R295" i="7"/>
  <c r="P295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89" i="7"/>
  <c r="BH289" i="7"/>
  <c r="BG289" i="7"/>
  <c r="BF289" i="7"/>
  <c r="T289" i="7"/>
  <c r="R289" i="7"/>
  <c r="P289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55" i="7"/>
  <c r="BH255" i="7"/>
  <c r="BG255" i="7"/>
  <c r="BF255" i="7"/>
  <c r="T255" i="7"/>
  <c r="R255" i="7"/>
  <c r="P255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23" i="7"/>
  <c r="BH223" i="7"/>
  <c r="BG223" i="7"/>
  <c r="BF223" i="7"/>
  <c r="T223" i="7"/>
  <c r="R223" i="7"/>
  <c r="P223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0" i="7"/>
  <c r="BH190" i="7"/>
  <c r="BG190" i="7"/>
  <c r="BF190" i="7"/>
  <c r="T190" i="7"/>
  <c r="R190" i="7"/>
  <c r="P190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J128" i="7"/>
  <c r="J127" i="7"/>
  <c r="F127" i="7"/>
  <c r="F125" i="7"/>
  <c r="E123" i="7"/>
  <c r="J96" i="7"/>
  <c r="J95" i="7"/>
  <c r="F95" i="7"/>
  <c r="F93" i="7"/>
  <c r="E91" i="7"/>
  <c r="J22" i="7"/>
  <c r="E22" i="7"/>
  <c r="F128" i="7" s="1"/>
  <c r="J21" i="7"/>
  <c r="J16" i="7"/>
  <c r="J93" i="7"/>
  <c r="E7" i="7"/>
  <c r="E85" i="7" s="1"/>
  <c r="J41" i="6"/>
  <c r="J40" i="6"/>
  <c r="AY101" i="1" s="1"/>
  <c r="J39" i="6"/>
  <c r="AX101" i="1"/>
  <c r="BI184" i="6"/>
  <c r="BH184" i="6"/>
  <c r="BG184" i="6"/>
  <c r="BF184" i="6"/>
  <c r="T184" i="6"/>
  <c r="T183" i="6" s="1"/>
  <c r="R184" i="6"/>
  <c r="R183" i="6"/>
  <c r="P184" i="6"/>
  <c r="P183" i="6" s="1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/>
  <c r="R134" i="6"/>
  <c r="R133" i="6" s="1"/>
  <c r="P134" i="6"/>
  <c r="P133" i="6" s="1"/>
  <c r="F125" i="6"/>
  <c r="E123" i="6"/>
  <c r="F93" i="6"/>
  <c r="E91" i="6"/>
  <c r="J28" i="6"/>
  <c r="E28" i="6"/>
  <c r="J128" i="6"/>
  <c r="J27" i="6"/>
  <c r="J25" i="6"/>
  <c r="E25" i="6"/>
  <c r="J95" i="6"/>
  <c r="J24" i="6"/>
  <c r="J22" i="6"/>
  <c r="E22" i="6"/>
  <c r="F96" i="6"/>
  <c r="J21" i="6"/>
  <c r="J19" i="6"/>
  <c r="E19" i="6"/>
  <c r="F127" i="6"/>
  <c r="J18" i="6"/>
  <c r="J16" i="6"/>
  <c r="J93" i="6" s="1"/>
  <c r="E7" i="6"/>
  <c r="E117" i="6" s="1"/>
  <c r="J39" i="5"/>
  <c r="J38" i="5"/>
  <c r="AY99" i="1"/>
  <c r="J37" i="5"/>
  <c r="AX99" i="1" s="1"/>
  <c r="BI197" i="5"/>
  <c r="BH197" i="5"/>
  <c r="BG197" i="5"/>
  <c r="BF197" i="5"/>
  <c r="T197" i="5"/>
  <c r="T196" i="5"/>
  <c r="R197" i="5"/>
  <c r="R196" i="5" s="1"/>
  <c r="P197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113" i="5"/>
  <c r="J39" i="4"/>
  <c r="J38" i="4"/>
  <c r="AY98" i="1" s="1"/>
  <c r="J37" i="4"/>
  <c r="AX98" i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/>
  <c r="P210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127" i="4" s="1"/>
  <c r="J25" i="4"/>
  <c r="J23" i="4"/>
  <c r="E23" i="4"/>
  <c r="J93" i="4" s="1"/>
  <c r="J22" i="4"/>
  <c r="J20" i="4"/>
  <c r="E20" i="4"/>
  <c r="F127" i="4" s="1"/>
  <c r="J19" i="4"/>
  <c r="J17" i="4"/>
  <c r="E17" i="4"/>
  <c r="F126" i="4" s="1"/>
  <c r="J16" i="4"/>
  <c r="J14" i="4"/>
  <c r="J124" i="4"/>
  <c r="E7" i="4"/>
  <c r="E118" i="4" s="1"/>
  <c r="J39" i="3"/>
  <c r="J38" i="3"/>
  <c r="AY97" i="1" s="1"/>
  <c r="J37" i="3"/>
  <c r="AX97" i="1"/>
  <c r="BI206" i="3"/>
  <c r="BH206" i="3"/>
  <c r="BG206" i="3"/>
  <c r="BF206" i="3"/>
  <c r="T206" i="3"/>
  <c r="T205" i="3" s="1"/>
  <c r="R206" i="3"/>
  <c r="R205" i="3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120" i="3" s="1"/>
  <c r="E7" i="3"/>
  <c r="E85" i="3"/>
  <c r="J39" i="2"/>
  <c r="J38" i="2"/>
  <c r="AY96" i="1" s="1"/>
  <c r="J37" i="2"/>
  <c r="AX96" i="1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119" i="2"/>
  <c r="J19" i="2"/>
  <c r="J14" i="2"/>
  <c r="J116" i="2" s="1"/>
  <c r="E7" i="2"/>
  <c r="E85" i="2" s="1"/>
  <c r="L90" i="1"/>
  <c r="AM90" i="1"/>
  <c r="AM89" i="1"/>
  <c r="L89" i="1"/>
  <c r="AM87" i="1"/>
  <c r="L87" i="1"/>
  <c r="L85" i="1"/>
  <c r="L84" i="1"/>
  <c r="J315" i="9"/>
  <c r="BK314" i="9"/>
  <c r="J313" i="9"/>
  <c r="J310" i="9"/>
  <c r="J309" i="9"/>
  <c r="BK308" i="9"/>
  <c r="J306" i="9"/>
  <c r="J304" i="9"/>
  <c r="BK302" i="9"/>
  <c r="J300" i="9"/>
  <c r="J299" i="9"/>
  <c r="BK298" i="9"/>
  <c r="BK295" i="9"/>
  <c r="J294" i="9"/>
  <c r="BK293" i="9"/>
  <c r="J290" i="9"/>
  <c r="J289" i="9"/>
  <c r="J288" i="9"/>
  <c r="J287" i="9"/>
  <c r="J283" i="9"/>
  <c r="BK281" i="9"/>
  <c r="BK280" i="9"/>
  <c r="J277" i="9"/>
  <c r="J276" i="9"/>
  <c r="BK275" i="9"/>
  <c r="BK274" i="9"/>
  <c r="J269" i="9"/>
  <c r="BK268" i="9"/>
  <c r="BK267" i="9"/>
  <c r="BK264" i="9"/>
  <c r="J262" i="9"/>
  <c r="BK261" i="9"/>
  <c r="J259" i="9"/>
  <c r="J258" i="9"/>
  <c r="BK256" i="9"/>
  <c r="J255" i="9"/>
  <c r="J254" i="9"/>
  <c r="BK253" i="9"/>
  <c r="J250" i="9"/>
  <c r="J249" i="9"/>
  <c r="J247" i="9"/>
  <c r="J246" i="9"/>
  <c r="J245" i="9"/>
  <c r="J244" i="9"/>
  <c r="BK242" i="9"/>
  <c r="J240" i="9"/>
  <c r="J239" i="9"/>
  <c r="BK238" i="9"/>
  <c r="J234" i="9"/>
  <c r="J232" i="9"/>
  <c r="J230" i="9"/>
  <c r="J229" i="9"/>
  <c r="J227" i="9"/>
  <c r="J226" i="9"/>
  <c r="BK223" i="9"/>
  <c r="J222" i="9"/>
  <c r="BK221" i="9"/>
  <c r="J219" i="9"/>
  <c r="BK218" i="9"/>
  <c r="J217" i="9"/>
  <c r="J213" i="9"/>
  <c r="BK212" i="9"/>
  <c r="BK209" i="9"/>
  <c r="J208" i="9"/>
  <c r="J207" i="9"/>
  <c r="BK205" i="9"/>
  <c r="BK204" i="9"/>
  <c r="BK202" i="9"/>
  <c r="BK200" i="9"/>
  <c r="BK199" i="9"/>
  <c r="BK197" i="9"/>
  <c r="BK196" i="9"/>
  <c r="BK194" i="9"/>
  <c r="J192" i="9"/>
  <c r="BK190" i="9"/>
  <c r="BK189" i="9"/>
  <c r="J188" i="9"/>
  <c r="BK184" i="9"/>
  <c r="J179" i="9"/>
  <c r="BK178" i="9"/>
  <c r="J176" i="9"/>
  <c r="J171" i="9"/>
  <c r="BK170" i="9"/>
  <c r="BK168" i="9"/>
  <c r="J166" i="9"/>
  <c r="J165" i="9"/>
  <c r="BK163" i="9"/>
  <c r="J162" i="9"/>
  <c r="J161" i="9"/>
  <c r="BK160" i="9"/>
  <c r="J154" i="9"/>
  <c r="BK152" i="9"/>
  <c r="BK149" i="9"/>
  <c r="J148" i="9"/>
  <c r="BK145" i="9"/>
  <c r="BK142" i="9"/>
  <c r="BK140" i="9"/>
  <c r="BK138" i="9"/>
  <c r="J134" i="9"/>
  <c r="BK132" i="9"/>
  <c r="BK352" i="8"/>
  <c r="J350" i="8"/>
  <c r="J348" i="8"/>
  <c r="J340" i="8"/>
  <c r="BK330" i="8"/>
  <c r="BK324" i="8"/>
  <c r="BK318" i="8"/>
  <c r="BK310" i="8"/>
  <c r="BK309" i="8"/>
  <c r="J308" i="8"/>
  <c r="BK307" i="8"/>
  <c r="BK289" i="8"/>
  <c r="J278" i="8"/>
  <c r="BK260" i="8"/>
  <c r="BK252" i="8"/>
  <c r="J245" i="8"/>
  <c r="BK239" i="8"/>
  <c r="BK236" i="8"/>
  <c r="BK231" i="8"/>
  <c r="J225" i="8"/>
  <c r="J223" i="8"/>
  <c r="BK217" i="8"/>
  <c r="J215" i="8"/>
  <c r="J213" i="8"/>
  <c r="J211" i="8"/>
  <c r="J210" i="8"/>
  <c r="BK208" i="8"/>
  <c r="BK206" i="8"/>
  <c r="J204" i="8"/>
  <c r="BK202" i="8"/>
  <c r="J189" i="8"/>
  <c r="J183" i="8"/>
  <c r="BK181" i="8"/>
  <c r="J178" i="8"/>
  <c r="BK176" i="8"/>
  <c r="BK157" i="8"/>
  <c r="BK152" i="8"/>
  <c r="BK147" i="8"/>
  <c r="BK137" i="8"/>
  <c r="J398" i="7"/>
  <c r="BK395" i="7"/>
  <c r="J391" i="7"/>
  <c r="J390" i="7"/>
  <c r="J389" i="7"/>
  <c r="BK387" i="7"/>
  <c r="J385" i="7"/>
  <c r="BK379" i="7"/>
  <c r="BK377" i="7"/>
  <c r="J374" i="7"/>
  <c r="BK372" i="7"/>
  <c r="BK369" i="7"/>
  <c r="J353" i="7"/>
  <c r="BK348" i="7"/>
  <c r="J347" i="7"/>
  <c r="J344" i="7"/>
  <c r="J343" i="7"/>
  <c r="BK340" i="7"/>
  <c r="BK331" i="7"/>
  <c r="J330" i="7"/>
  <c r="J327" i="7"/>
  <c r="BK326" i="7"/>
  <c r="BK325" i="7"/>
  <c r="J312" i="7"/>
  <c r="J304" i="7"/>
  <c r="J295" i="7"/>
  <c r="BK294" i="7"/>
  <c r="BK293" i="7"/>
  <c r="BK289" i="7"/>
  <c r="BK277" i="7"/>
  <c r="BK276" i="7"/>
  <c r="J272" i="7"/>
  <c r="BK268" i="7"/>
  <c r="BK264" i="7"/>
  <c r="BK262" i="7"/>
  <c r="J255" i="7"/>
  <c r="BK251" i="7"/>
  <c r="BK239" i="7"/>
  <c r="J238" i="7"/>
  <c r="J237" i="7"/>
  <c r="BK235" i="7"/>
  <c r="BK213" i="7"/>
  <c r="J210" i="7"/>
  <c r="BK207" i="7"/>
  <c r="J200" i="7"/>
  <c r="BK185" i="7"/>
  <c r="BK182" i="7"/>
  <c r="BK176" i="7"/>
  <c r="BK171" i="7"/>
  <c r="BK166" i="7"/>
  <c r="J166" i="7"/>
  <c r="BK163" i="7"/>
  <c r="BK160" i="7"/>
  <c r="J158" i="7"/>
  <c r="J152" i="7"/>
  <c r="J145" i="7"/>
  <c r="BK143" i="7"/>
  <c r="J135" i="7"/>
  <c r="BK134" i="7"/>
  <c r="J184" i="6"/>
  <c r="J181" i="6"/>
  <c r="J179" i="6"/>
  <c r="J178" i="6"/>
  <c r="BK177" i="6"/>
  <c r="J174" i="6"/>
  <c r="J173" i="6"/>
  <c r="BK169" i="6"/>
  <c r="J168" i="6"/>
  <c r="J166" i="6"/>
  <c r="J165" i="6"/>
  <c r="BK163" i="6"/>
  <c r="BK162" i="6"/>
  <c r="J161" i="6"/>
  <c r="J159" i="6"/>
  <c r="BK157" i="6"/>
  <c r="BK184" i="4"/>
  <c r="BK180" i="4"/>
  <c r="J175" i="4"/>
  <c r="BK194" i="5"/>
  <c r="J193" i="5"/>
  <c r="J192" i="5"/>
  <c r="J191" i="5"/>
  <c r="BK190" i="5"/>
  <c r="J188" i="5"/>
  <c r="J187" i="5"/>
  <c r="BK186" i="5"/>
  <c r="BK184" i="5"/>
  <c r="BK174" i="5"/>
  <c r="BK162" i="5"/>
  <c r="BK155" i="5"/>
  <c r="BK153" i="5"/>
  <c r="BK142" i="5"/>
  <c r="J135" i="5"/>
  <c r="BK214" i="4"/>
  <c r="BK212" i="4"/>
  <c r="J208" i="4"/>
  <c r="J207" i="4"/>
  <c r="J205" i="4"/>
  <c r="J204" i="4"/>
  <c r="BK199" i="4"/>
  <c r="BK197" i="4"/>
  <c r="BK194" i="4"/>
  <c r="J192" i="4"/>
  <c r="J190" i="4"/>
  <c r="J188" i="4"/>
  <c r="J186" i="4"/>
  <c r="J185" i="4"/>
  <c r="J180" i="4"/>
  <c r="J179" i="4"/>
  <c r="BK178" i="4"/>
  <c r="BK176" i="4"/>
  <c r="J170" i="4"/>
  <c r="BK168" i="4"/>
  <c r="BK167" i="4"/>
  <c r="J166" i="4"/>
  <c r="J163" i="4"/>
  <c r="J159" i="4"/>
  <c r="BK157" i="4"/>
  <c r="J156" i="4"/>
  <c r="BK155" i="4"/>
  <c r="BK154" i="4"/>
  <c r="J153" i="4"/>
  <c r="J151" i="4"/>
  <c r="BK150" i="4"/>
  <c r="J149" i="4"/>
  <c r="J147" i="4"/>
  <c r="J146" i="4"/>
  <c r="J143" i="4"/>
  <c r="J142" i="4"/>
  <c r="BK141" i="4"/>
  <c r="J138" i="4"/>
  <c r="J137" i="4"/>
  <c r="J136" i="4"/>
  <c r="BK134" i="4"/>
  <c r="J133" i="4"/>
  <c r="J132" i="4"/>
  <c r="J204" i="3"/>
  <c r="BK200" i="3"/>
  <c r="BK198" i="3"/>
  <c r="BK196" i="3"/>
  <c r="BK193" i="3"/>
  <c r="J190" i="3"/>
  <c r="J184" i="3"/>
  <c r="BK179" i="3"/>
  <c r="BK172" i="3"/>
  <c r="BK165" i="3"/>
  <c r="BK163" i="3"/>
  <c r="BK161" i="3"/>
  <c r="J158" i="3"/>
  <c r="J150" i="3"/>
  <c r="J140" i="3"/>
  <c r="J139" i="3"/>
  <c r="BK203" i="2"/>
  <c r="J197" i="2"/>
  <c r="BK187" i="2"/>
  <c r="BK180" i="2"/>
  <c r="BK175" i="2"/>
  <c r="J162" i="2"/>
  <c r="J149" i="2"/>
  <c r="BK146" i="2"/>
  <c r="J124" i="2"/>
  <c r="AS100" i="1"/>
  <c r="J164" i="4"/>
  <c r="BK161" i="4"/>
  <c r="J154" i="4"/>
  <c r="BK145" i="4"/>
  <c r="BK140" i="4"/>
  <c r="BK136" i="4"/>
  <c r="J135" i="4"/>
  <c r="BK133" i="4"/>
  <c r="BK203" i="3"/>
  <c r="J193" i="3"/>
  <c r="J173" i="3"/>
  <c r="BK167" i="3"/>
  <c r="BK162" i="3"/>
  <c r="J161" i="3"/>
  <c r="BK157" i="3"/>
  <c r="BK155" i="3"/>
  <c r="BK149" i="2"/>
  <c r="BK271" i="10"/>
  <c r="J271" i="10"/>
  <c r="J270" i="10"/>
  <c r="BK267" i="10"/>
  <c r="BK264" i="10"/>
  <c r="BK256" i="10"/>
  <c r="J250" i="10"/>
  <c r="J245" i="10"/>
  <c r="J208" i="10"/>
  <c r="J174" i="10"/>
  <c r="J167" i="10"/>
  <c r="BK330" i="9"/>
  <c r="BK327" i="9"/>
  <c r="BK326" i="9"/>
  <c r="BK325" i="9"/>
  <c r="J324" i="9"/>
  <c r="BK322" i="9"/>
  <c r="J321" i="9"/>
  <c r="J320" i="9"/>
  <c r="J317" i="9"/>
  <c r="J316" i="9"/>
  <c r="J312" i="9"/>
  <c r="J311" i="9"/>
  <c r="J302" i="9"/>
  <c r="J296" i="9"/>
  <c r="J295" i="9"/>
  <c r="J293" i="9"/>
  <c r="J286" i="9"/>
  <c r="J284" i="9"/>
  <c r="BK282" i="9"/>
  <c r="J279" i="9"/>
  <c r="J273" i="9"/>
  <c r="BK272" i="9"/>
  <c r="J271" i="9"/>
  <c r="J270" i="9"/>
  <c r="J267" i="9"/>
  <c r="J263" i="9"/>
  <c r="BK260" i="9"/>
  <c r="BK257" i="9"/>
  <c r="BK250" i="9"/>
  <c r="BK248" i="9"/>
  <c r="J241" i="9"/>
  <c r="J238" i="9"/>
  <c r="J237" i="9"/>
  <c r="BK235" i="9"/>
  <c r="J231" i="9"/>
  <c r="BK228" i="9"/>
  <c r="BK227" i="9"/>
  <c r="J224" i="9"/>
  <c r="J220" i="9"/>
  <c r="BK216" i="9"/>
  <c r="BK213" i="9"/>
  <c r="BK211" i="9"/>
  <c r="J209" i="9"/>
  <c r="J206" i="9"/>
  <c r="BK203" i="9"/>
  <c r="BK201" i="9"/>
  <c r="BK198" i="9"/>
  <c r="BK195" i="9"/>
  <c r="BK193" i="9"/>
  <c r="J190" i="9"/>
  <c r="J187" i="9"/>
  <c r="BK186" i="9"/>
  <c r="BK183" i="9"/>
  <c r="BK179" i="9"/>
  <c r="J177" i="9"/>
  <c r="J175" i="9"/>
  <c r="BK174" i="9"/>
  <c r="BK173" i="9"/>
  <c r="J172" i="9"/>
  <c r="J169" i="9"/>
  <c r="J167" i="9"/>
  <c r="BK166" i="9"/>
  <c r="J163" i="9"/>
  <c r="BK161" i="9"/>
  <c r="J158" i="9"/>
  <c r="BK154" i="9"/>
  <c r="J153" i="9"/>
  <c r="J140" i="9"/>
  <c r="J136" i="9"/>
  <c r="BK355" i="8"/>
  <c r="J351" i="8"/>
  <c r="J335" i="8"/>
  <c r="BK323" i="8"/>
  <c r="BK317" i="8"/>
  <c r="J312" i="8"/>
  <c r="J310" i="8"/>
  <c r="J309" i="8"/>
  <c r="J272" i="8"/>
  <c r="BK266" i="8"/>
  <c r="J266" i="8"/>
  <c r="J260" i="8"/>
  <c r="J231" i="8"/>
  <c r="BK223" i="8"/>
  <c r="BK215" i="8"/>
  <c r="J208" i="8"/>
  <c r="J202" i="8"/>
  <c r="J191" i="8"/>
  <c r="J179" i="8"/>
  <c r="J157" i="8"/>
  <c r="BK142" i="8"/>
  <c r="J400" i="7"/>
  <c r="BK396" i="7"/>
  <c r="BK392" i="7"/>
  <c r="BK380" i="7"/>
  <c r="J375" i="7"/>
  <c r="BK371" i="7"/>
  <c r="J362" i="7"/>
  <c r="BK354" i="7"/>
  <c r="BK345" i="7"/>
  <c r="BK341" i="7"/>
  <c r="J331" i="7"/>
  <c r="J328" i="7"/>
  <c r="BK327" i="7"/>
  <c r="J325" i="7"/>
  <c r="BK323" i="7"/>
  <c r="J278" i="7"/>
  <c r="J276" i="7"/>
  <c r="BK271" i="7"/>
  <c r="J270" i="7"/>
  <c r="J264" i="7"/>
  <c r="J239" i="7"/>
  <c r="BK237" i="7"/>
  <c r="BK217" i="7"/>
  <c r="J213" i="7"/>
  <c r="BK205" i="7"/>
  <c r="BK177" i="7"/>
  <c r="J161" i="7"/>
  <c r="BK158" i="7"/>
  <c r="J150" i="7"/>
  <c r="BK135" i="7"/>
  <c r="BK181" i="6"/>
  <c r="J180" i="6"/>
  <c r="BK178" i="6"/>
  <c r="J175" i="6"/>
  <c r="BK171" i="6"/>
  <c r="BK167" i="6"/>
  <c r="BK165" i="6"/>
  <c r="BK158" i="6"/>
  <c r="J157" i="6"/>
  <c r="J134" i="6"/>
  <c r="BK192" i="5"/>
  <c r="J190" i="5"/>
  <c r="J189" i="5"/>
  <c r="BK188" i="5"/>
  <c r="BK187" i="5"/>
  <c r="J186" i="5"/>
  <c r="J175" i="5"/>
  <c r="BK165" i="5"/>
  <c r="J155" i="5"/>
  <c r="J153" i="5"/>
  <c r="J146" i="5"/>
  <c r="J144" i="5"/>
  <c r="BK175" i="4"/>
  <c r="J174" i="4"/>
  <c r="J171" i="4"/>
  <c r="J169" i="4"/>
  <c r="BK166" i="4"/>
  <c r="BK164" i="4"/>
  <c r="BK163" i="4"/>
  <c r="J160" i="4"/>
  <c r="J158" i="4"/>
  <c r="BK153" i="4"/>
  <c r="J148" i="4"/>
  <c r="BK146" i="4"/>
  <c r="J145" i="4"/>
  <c r="BK144" i="4"/>
  <c r="BK143" i="4"/>
  <c r="J141" i="4"/>
  <c r="BK204" i="3"/>
  <c r="J203" i="3"/>
  <c r="J201" i="3"/>
  <c r="J196" i="3"/>
  <c r="BK190" i="3"/>
  <c r="J179" i="3"/>
  <c r="BK174" i="3"/>
  <c r="BK173" i="3"/>
  <c r="BK164" i="3"/>
  <c r="J163" i="3"/>
  <c r="J148" i="3"/>
  <c r="BK134" i="3"/>
  <c r="BK129" i="3"/>
  <c r="BK197" i="2"/>
  <c r="J188" i="2"/>
  <c r="J180" i="2"/>
  <c r="J175" i="2"/>
  <c r="J146" i="2"/>
  <c r="BK143" i="2"/>
  <c r="BK137" i="2"/>
  <c r="J133" i="2"/>
  <c r="J129" i="2"/>
  <c r="BK273" i="10"/>
  <c r="J273" i="10"/>
  <c r="J262" i="10"/>
  <c r="J257" i="10"/>
  <c r="J256" i="10"/>
  <c r="BK250" i="10"/>
  <c r="BK249" i="10"/>
  <c r="BK248" i="10"/>
  <c r="J247" i="10"/>
  <c r="BK246" i="10"/>
  <c r="BK245" i="10"/>
  <c r="BK244" i="10"/>
  <c r="J238" i="10"/>
  <c r="BK232" i="10"/>
  <c r="BK227" i="10"/>
  <c r="J226" i="10"/>
  <c r="J225" i="10"/>
  <c r="J220" i="10"/>
  <c r="BK215" i="10"/>
  <c r="J214" i="10"/>
  <c r="BK208" i="10"/>
  <c r="BK198" i="10"/>
  <c r="BK197" i="10"/>
  <c r="BK192" i="10"/>
  <c r="BK184" i="10"/>
  <c r="BK179" i="10"/>
  <c r="BK172" i="10"/>
  <c r="BK160" i="10"/>
  <c r="BK155" i="10"/>
  <c r="BK150" i="10"/>
  <c r="J145" i="10"/>
  <c r="J135" i="10"/>
  <c r="J330" i="9"/>
  <c r="J329" i="9"/>
  <c r="J326" i="9"/>
  <c r="J325" i="9"/>
  <c r="BK324" i="9"/>
  <c r="BK321" i="9"/>
  <c r="BK320" i="9"/>
  <c r="BK319" i="9"/>
  <c r="BK318" i="9"/>
  <c r="BK317" i="9"/>
  <c r="BK316" i="9"/>
  <c r="J314" i="9"/>
  <c r="BK313" i="9"/>
  <c r="BK312" i="9"/>
  <c r="BK311" i="9"/>
  <c r="BK310" i="9"/>
  <c r="BK309" i="9"/>
  <c r="BK306" i="9"/>
  <c r="BK300" i="9"/>
  <c r="J298" i="9"/>
  <c r="BK296" i="9"/>
  <c r="BK294" i="9"/>
  <c r="J291" i="9"/>
  <c r="BK290" i="9"/>
  <c r="BK289" i="9"/>
  <c r="BK288" i="9"/>
  <c r="BK287" i="9"/>
  <c r="BK286" i="9"/>
  <c r="BK285" i="9"/>
  <c r="J285" i="9"/>
  <c r="BK284" i="9"/>
  <c r="BK283" i="9"/>
  <c r="J282" i="9"/>
  <c r="J281" i="9"/>
  <c r="J280" i="9"/>
  <c r="BK279" i="9"/>
  <c r="BK278" i="9"/>
  <c r="BK276" i="9"/>
  <c r="J275" i="9"/>
  <c r="J274" i="9"/>
  <c r="BK273" i="9"/>
  <c r="J272" i="9"/>
  <c r="BK271" i="9"/>
  <c r="BK269" i="9"/>
  <c r="BK266" i="9"/>
  <c r="J265" i="9"/>
  <c r="J264" i="9"/>
  <c r="BK263" i="9"/>
  <c r="J261" i="9"/>
  <c r="BK258" i="9"/>
  <c r="J257" i="9"/>
  <c r="J253" i="9"/>
  <c r="BK252" i="9"/>
  <c r="J251" i="9"/>
  <c r="BK249" i="9"/>
  <c r="J248" i="9"/>
  <c r="BK247" i="9"/>
  <c r="BK244" i="9"/>
  <c r="BK243" i="9"/>
  <c r="J242" i="9"/>
  <c r="BK241" i="9"/>
  <c r="BK240" i="9"/>
  <c r="BK239" i="9"/>
  <c r="BK236" i="9"/>
  <c r="J235" i="9"/>
  <c r="J233" i="9"/>
  <c r="BK232" i="9"/>
  <c r="BK231" i="9"/>
  <c r="BK230" i="9"/>
  <c r="BK229" i="9"/>
  <c r="BK226" i="9"/>
  <c r="J225" i="9"/>
  <c r="BK224" i="9"/>
  <c r="J223" i="9"/>
  <c r="J221" i="9"/>
  <c r="BK220" i="9"/>
  <c r="BK219" i="9"/>
  <c r="J218" i="9"/>
  <c r="BK217" i="9"/>
  <c r="J216" i="9"/>
  <c r="BK215" i="9"/>
  <c r="BK214" i="9"/>
  <c r="J212" i="9"/>
  <c r="J211" i="9"/>
  <c r="BK210" i="9"/>
  <c r="BK208" i="9"/>
  <c r="BK207" i="9"/>
  <c r="BK206" i="9"/>
  <c r="J205" i="9"/>
  <c r="J204" i="9"/>
  <c r="J201" i="9"/>
  <c r="J200" i="9"/>
  <c r="J199" i="9"/>
  <c r="J198" i="9"/>
  <c r="J197" i="9"/>
  <c r="J195" i="9"/>
  <c r="J193" i="9"/>
  <c r="BK192" i="9"/>
  <c r="BK191" i="9"/>
  <c r="BK188" i="9"/>
  <c r="BK187" i="9"/>
  <c r="J186" i="9"/>
  <c r="J185" i="9"/>
  <c r="J184" i="9"/>
  <c r="BK182" i="9"/>
  <c r="J181" i="9"/>
  <c r="J180" i="9"/>
  <c r="BK176" i="9"/>
  <c r="BK175" i="9"/>
  <c r="J173" i="9"/>
  <c r="BK172" i="9"/>
  <c r="J170" i="9"/>
  <c r="BK169" i="9"/>
  <c r="J168" i="9"/>
  <c r="BK167" i="9"/>
  <c r="BK164" i="9"/>
  <c r="BK162" i="9"/>
  <c r="BK159" i="9"/>
  <c r="J159" i="9"/>
  <c r="BK158" i="9"/>
  <c r="BK151" i="9"/>
  <c r="BK148" i="9"/>
  <c r="J145" i="9"/>
  <c r="J142" i="9"/>
  <c r="J138" i="9"/>
  <c r="BK136" i="9"/>
  <c r="BK134" i="9"/>
  <c r="J132" i="9"/>
  <c r="J355" i="8"/>
  <c r="BK353" i="8"/>
  <c r="J353" i="8"/>
  <c r="J352" i="8"/>
  <c r="BK351" i="8"/>
  <c r="BK348" i="8"/>
  <c r="J346" i="8"/>
  <c r="BK335" i="8"/>
  <c r="J330" i="8"/>
  <c r="BK329" i="8"/>
  <c r="J324" i="8"/>
  <c r="J323" i="8"/>
  <c r="J318" i="8"/>
  <c r="J317" i="8"/>
  <c r="BK312" i="8"/>
  <c r="BK308" i="8"/>
  <c r="J307" i="8"/>
  <c r="BK306" i="8"/>
  <c r="J306" i="8"/>
  <c r="BK300" i="8"/>
  <c r="J300" i="8"/>
  <c r="J289" i="8"/>
  <c r="J252" i="8"/>
  <c r="J236" i="8"/>
  <c r="BK213" i="8"/>
  <c r="J206" i="8"/>
  <c r="BK191" i="8"/>
  <c r="BK183" i="8"/>
  <c r="J181" i="8"/>
  <c r="BK179" i="8"/>
  <c r="BK175" i="8"/>
  <c r="J169" i="8"/>
  <c r="BK163" i="8"/>
  <c r="J147" i="8"/>
  <c r="J142" i="8"/>
  <c r="J137" i="8"/>
  <c r="BK400" i="7"/>
  <c r="BK398" i="7"/>
  <c r="J396" i="7"/>
  <c r="J395" i="7"/>
  <c r="J392" i="7"/>
  <c r="BK391" i="7"/>
  <c r="BK390" i="7"/>
  <c r="BK389" i="7"/>
  <c r="J387" i="7"/>
  <c r="BK385" i="7"/>
  <c r="J379" i="7"/>
  <c r="J377" i="7"/>
  <c r="J372" i="7"/>
  <c r="J371" i="7"/>
  <c r="J369" i="7"/>
  <c r="J363" i="7"/>
  <c r="BK362" i="7"/>
  <c r="BK356" i="7"/>
  <c r="J354" i="7"/>
  <c r="J348" i="7"/>
  <c r="BK347" i="7"/>
  <c r="J345" i="7"/>
  <c r="BK344" i="7"/>
  <c r="J341" i="7"/>
  <c r="J340" i="7"/>
  <c r="BK328" i="7"/>
  <c r="J326" i="7"/>
  <c r="BK324" i="7"/>
  <c r="J323" i="7"/>
  <c r="BK312" i="7"/>
  <c r="BK295" i="7"/>
  <c r="J293" i="7"/>
  <c r="BK280" i="7"/>
  <c r="BK278" i="7"/>
  <c r="BK272" i="7"/>
  <c r="J271" i="7"/>
  <c r="BK270" i="7"/>
  <c r="BK269" i="7"/>
  <c r="J268" i="7"/>
  <c r="BK255" i="7"/>
  <c r="J251" i="7"/>
  <c r="BK247" i="7"/>
  <c r="BK245" i="7"/>
  <c r="BK238" i="7"/>
  <c r="J235" i="7"/>
  <c r="J234" i="7"/>
  <c r="BK223" i="7"/>
  <c r="J217" i="7"/>
  <c r="BK212" i="7"/>
  <c r="BK210" i="7"/>
  <c r="J207" i="7"/>
  <c r="BK201" i="7"/>
  <c r="BK200" i="7"/>
  <c r="J190" i="7"/>
  <c r="J185" i="7"/>
  <c r="J177" i="7"/>
  <c r="J176" i="7"/>
  <c r="J171" i="7"/>
  <c r="J163" i="7"/>
  <c r="J160" i="7"/>
  <c r="J153" i="7"/>
  <c r="BK152" i="7"/>
  <c r="BK145" i="7"/>
  <c r="J143" i="7"/>
  <c r="J137" i="7"/>
  <c r="J134" i="7"/>
  <c r="BK184" i="6"/>
  <c r="BK182" i="6"/>
  <c r="BK180" i="6"/>
  <c r="BK179" i="6"/>
  <c r="J177" i="6"/>
  <c r="BK174" i="6"/>
  <c r="BK173" i="6"/>
  <c r="J171" i="6"/>
  <c r="BK170" i="6"/>
  <c r="J169" i="6"/>
  <c r="BK168" i="6"/>
  <c r="J167" i="6"/>
  <c r="BK166" i="6"/>
  <c r="J163" i="6"/>
  <c r="BK161" i="6"/>
  <c r="J160" i="6"/>
  <c r="J158" i="6"/>
  <c r="BK134" i="6"/>
  <c r="J216" i="4"/>
  <c r="J215" i="4"/>
  <c r="J214" i="4"/>
  <c r="J213" i="4"/>
  <c r="J210" i="4"/>
  <c r="BK208" i="4"/>
  <c r="J203" i="4"/>
  <c r="J202" i="4"/>
  <c r="J193" i="4"/>
  <c r="BK190" i="4"/>
  <c r="J189" i="4"/>
  <c r="J184" i="4"/>
  <c r="J183" i="4"/>
  <c r="BK181" i="4"/>
  <c r="BK179" i="4"/>
  <c r="BK197" i="5"/>
  <c r="J195" i="5"/>
  <c r="BK193" i="5"/>
  <c r="BK191" i="5"/>
  <c r="BK189" i="5"/>
  <c r="J177" i="5"/>
  <c r="BK176" i="5"/>
  <c r="BK175" i="5"/>
  <c r="J174" i="5"/>
  <c r="BK173" i="5"/>
  <c r="J143" i="5"/>
  <c r="J142" i="5"/>
  <c r="BK135" i="5"/>
  <c r="BK128" i="5"/>
  <c r="BK215" i="4"/>
  <c r="BK207" i="4"/>
  <c r="BK206" i="4"/>
  <c r="BK204" i="4"/>
  <c r="BK203" i="4"/>
  <c r="BK202" i="4"/>
  <c r="BK201" i="4"/>
  <c r="J199" i="4"/>
  <c r="J197" i="4"/>
  <c r="BK196" i="4"/>
  <c r="J194" i="4"/>
  <c r="BK192" i="4"/>
  <c r="J191" i="4"/>
  <c r="BK189" i="4"/>
  <c r="BK188" i="4"/>
  <c r="BK186" i="4"/>
  <c r="BK185" i="4"/>
  <c r="J182" i="4"/>
  <c r="J181" i="4"/>
  <c r="BK173" i="4"/>
  <c r="BK171" i="4"/>
  <c r="BK170" i="4"/>
  <c r="BK169" i="4"/>
  <c r="J168" i="4"/>
  <c r="J167" i="4"/>
  <c r="BK165" i="4"/>
  <c r="J162" i="4"/>
  <c r="BK160" i="4"/>
  <c r="BK159" i="4"/>
  <c r="J157" i="4"/>
  <c r="BK156" i="4"/>
  <c r="J155" i="4"/>
  <c r="BK151" i="4"/>
  <c r="J150" i="4"/>
  <c r="BK149" i="4"/>
  <c r="BK147" i="4"/>
  <c r="J144" i="4"/>
  <c r="BK142" i="4"/>
  <c r="J140" i="4"/>
  <c r="BK138" i="4"/>
  <c r="BK137" i="4"/>
  <c r="BK135" i="4"/>
  <c r="J134" i="4"/>
  <c r="BK132" i="4"/>
  <c r="BK206" i="3"/>
  <c r="BK201" i="3"/>
  <c r="J200" i="3"/>
  <c r="J198" i="3"/>
  <c r="BK184" i="3"/>
  <c r="J174" i="3"/>
  <c r="J172" i="3"/>
  <c r="J167" i="3"/>
  <c r="J165" i="3"/>
  <c r="J157" i="3"/>
  <c r="J155" i="3"/>
  <c r="BK150" i="3"/>
  <c r="BK148" i="3"/>
  <c r="BK147" i="3"/>
  <c r="BK140" i="3"/>
  <c r="BK139" i="3"/>
  <c r="J134" i="3"/>
  <c r="J192" i="2"/>
  <c r="BK188" i="2"/>
  <c r="J187" i="2"/>
  <c r="BK168" i="2"/>
  <c r="BK152" i="2"/>
  <c r="J143" i="2"/>
  <c r="BK133" i="2"/>
  <c r="BK124" i="2"/>
  <c r="AS102" i="1"/>
  <c r="BK270" i="10"/>
  <c r="J264" i="10"/>
  <c r="BK261" i="10"/>
  <c r="J261" i="10"/>
  <c r="J260" i="10"/>
  <c r="J249" i="10"/>
  <c r="BK247" i="10"/>
  <c r="J246" i="10"/>
  <c r="J244" i="10"/>
  <c r="J239" i="10"/>
  <c r="J233" i="10"/>
  <c r="J232" i="10"/>
  <c r="J227" i="10"/>
  <c r="BK226" i="10"/>
  <c r="BK220" i="10"/>
  <c r="J215" i="10"/>
  <c r="BK214" i="10"/>
  <c r="J203" i="10"/>
  <c r="J197" i="10"/>
  <c r="J192" i="10"/>
  <c r="BK191" i="10"/>
  <c r="J191" i="10"/>
  <c r="J189" i="10"/>
  <c r="J184" i="10"/>
  <c r="J179" i="10"/>
  <c r="J172" i="10"/>
  <c r="BK170" i="10"/>
  <c r="J170" i="10"/>
  <c r="J168" i="10"/>
  <c r="BK167" i="10"/>
  <c r="BK165" i="10"/>
  <c r="J160" i="10"/>
  <c r="J155" i="10"/>
  <c r="J150" i="10"/>
  <c r="BK140" i="10"/>
  <c r="BK329" i="9"/>
  <c r="J327" i="9"/>
  <c r="J322" i="9"/>
  <c r="J319" i="9"/>
  <c r="J318" i="9"/>
  <c r="BK315" i="9"/>
  <c r="J308" i="9"/>
  <c r="BK304" i="9"/>
  <c r="BK299" i="9"/>
  <c r="BK291" i="9"/>
  <c r="J278" i="9"/>
  <c r="BK277" i="9"/>
  <c r="BK270" i="9"/>
  <c r="J268" i="9"/>
  <c r="J266" i="9"/>
  <c r="BK265" i="9"/>
  <c r="BK262" i="9"/>
  <c r="J260" i="9"/>
  <c r="BK259" i="9"/>
  <c r="J256" i="9"/>
  <c r="BK255" i="9"/>
  <c r="BK254" i="9"/>
  <c r="J252" i="9"/>
  <c r="BK251" i="9"/>
  <c r="BK246" i="9"/>
  <c r="BK245" i="9"/>
  <c r="J243" i="9"/>
  <c r="BK237" i="9"/>
  <c r="J236" i="9"/>
  <c r="BK234" i="9"/>
  <c r="BK233" i="9"/>
  <c r="J228" i="9"/>
  <c r="BK225" i="9"/>
  <c r="BK222" i="9"/>
  <c r="J215" i="9"/>
  <c r="J214" i="9"/>
  <c r="J210" i="9"/>
  <c r="J203" i="9"/>
  <c r="J202" i="9"/>
  <c r="J196" i="9"/>
  <c r="J194" i="9"/>
  <c r="J191" i="9"/>
  <c r="J189" i="9"/>
  <c r="BK185" i="9"/>
  <c r="J183" i="9"/>
  <c r="J182" i="9"/>
  <c r="BK181" i="9"/>
  <c r="BK180" i="9"/>
  <c r="J178" i="9"/>
  <c r="BK177" i="9"/>
  <c r="J174" i="9"/>
  <c r="BK171" i="9"/>
  <c r="BK165" i="9"/>
  <c r="J164" i="9"/>
  <c r="J160" i="9"/>
  <c r="BK153" i="9"/>
  <c r="J152" i="9"/>
  <c r="J151" i="9"/>
  <c r="J149" i="9"/>
  <c r="BK350" i="8"/>
  <c r="BK346" i="8"/>
  <c r="BK340" i="8"/>
  <c r="J329" i="8"/>
  <c r="BK278" i="8"/>
  <c r="BK272" i="8"/>
  <c r="BK245" i="8"/>
  <c r="J239" i="8"/>
  <c r="BK225" i="8"/>
  <c r="J217" i="8"/>
  <c r="BK211" i="8"/>
  <c r="BK210" i="8"/>
  <c r="BK204" i="8"/>
  <c r="BK189" i="8"/>
  <c r="BK178" i="8"/>
  <c r="J176" i="8"/>
  <c r="J175" i="8"/>
  <c r="BK169" i="8"/>
  <c r="J163" i="8"/>
  <c r="J152" i="8"/>
  <c r="J380" i="7"/>
  <c r="BK375" i="7"/>
  <c r="BK374" i="7"/>
  <c r="BK363" i="7"/>
  <c r="J356" i="7"/>
  <c r="BK353" i="7"/>
  <c r="BK343" i="7"/>
  <c r="BK330" i="7"/>
  <c r="J324" i="7"/>
  <c r="BK304" i="7"/>
  <c r="J294" i="7"/>
  <c r="J289" i="7"/>
  <c r="J280" i="7"/>
  <c r="J277" i="7"/>
  <c r="J269" i="7"/>
  <c r="J262" i="7"/>
  <c r="J247" i="7"/>
  <c r="J245" i="7"/>
  <c r="BK234" i="7"/>
  <c r="J223" i="7"/>
  <c r="J212" i="7"/>
  <c r="J205" i="7"/>
  <c r="J201" i="7"/>
  <c r="BK190" i="7"/>
  <c r="J182" i="7"/>
  <c r="BK161" i="7"/>
  <c r="BK153" i="7"/>
  <c r="BK150" i="7"/>
  <c r="BK137" i="7"/>
  <c r="J182" i="6"/>
  <c r="BK175" i="6"/>
  <c r="J170" i="6"/>
  <c r="J162" i="6"/>
  <c r="BK160" i="6"/>
  <c r="BK159" i="6"/>
  <c r="J197" i="5"/>
  <c r="BK195" i="5"/>
  <c r="J194" i="5"/>
  <c r="J184" i="5"/>
  <c r="BK177" i="5"/>
  <c r="J176" i="5"/>
  <c r="J173" i="5"/>
  <c r="J165" i="5"/>
  <c r="J162" i="5"/>
  <c r="BK146" i="5"/>
  <c r="BK144" i="5"/>
  <c r="BK143" i="5"/>
  <c r="BK216" i="4"/>
  <c r="J212" i="4"/>
  <c r="BK205" i="4"/>
  <c r="J200" i="4"/>
  <c r="J196" i="4"/>
  <c r="BK193" i="4"/>
  <c r="BK191" i="4"/>
  <c r="BK183" i="4"/>
  <c r="BK182" i="4"/>
  <c r="BK162" i="4"/>
  <c r="J161" i="4"/>
  <c r="BK158" i="4"/>
  <c r="BK148" i="4"/>
  <c r="J206" i="3"/>
  <c r="J164" i="3"/>
  <c r="J162" i="3"/>
  <c r="BK158" i="3"/>
  <c r="J147" i="3"/>
  <c r="J129" i="3"/>
  <c r="J203" i="2"/>
  <c r="BK192" i="2"/>
  <c r="J168" i="2"/>
  <c r="BK162" i="2"/>
  <c r="J152" i="2"/>
  <c r="J137" i="2"/>
  <c r="BK129" i="2"/>
  <c r="J267" i="10"/>
  <c r="BK262" i="10"/>
  <c r="BK260" i="10"/>
  <c r="BK259" i="10"/>
  <c r="J259" i="10"/>
  <c r="BK257" i="10"/>
  <c r="J248" i="10"/>
  <c r="BK239" i="10"/>
  <c r="BK238" i="10"/>
  <c r="BK233" i="10"/>
  <c r="BK225" i="10"/>
  <c r="BK203" i="10"/>
  <c r="J198" i="10"/>
  <c r="BK189" i="10"/>
  <c r="BK174" i="10"/>
  <c r="BK168" i="10"/>
  <c r="J165" i="10"/>
  <c r="BK145" i="10"/>
  <c r="J140" i="10"/>
  <c r="BK135" i="10"/>
  <c r="J128" i="5"/>
  <c r="BK213" i="4"/>
  <c r="BK210" i="4"/>
  <c r="J206" i="4"/>
  <c r="J201" i="4"/>
  <c r="BK200" i="4"/>
  <c r="J178" i="4"/>
  <c r="J176" i="4"/>
  <c r="BK174" i="4"/>
  <c r="J173" i="4"/>
  <c r="J165" i="4"/>
  <c r="BK131" i="4" l="1"/>
  <c r="J131" i="4"/>
  <c r="J99" i="4" s="1"/>
  <c r="R131" i="4"/>
  <c r="P152" i="4"/>
  <c r="T177" i="4"/>
  <c r="BK195" i="4"/>
  <c r="J195" i="4"/>
  <c r="J105" i="4" s="1"/>
  <c r="P211" i="4"/>
  <c r="R131" i="9"/>
  <c r="P157" i="9"/>
  <c r="P156" i="9"/>
  <c r="P292" i="9"/>
  <c r="P323" i="9"/>
  <c r="BK328" i="9"/>
  <c r="J328" i="9" s="1"/>
  <c r="J107" i="9" s="1"/>
  <c r="P190" i="10"/>
  <c r="P269" i="10"/>
  <c r="P268" i="10"/>
  <c r="R161" i="2"/>
  <c r="R123" i="2"/>
  <c r="R122" i="2"/>
  <c r="BK189" i="3"/>
  <c r="J189" i="3"/>
  <c r="J102" i="3" s="1"/>
  <c r="BK152" i="4"/>
  <c r="J152" i="4"/>
  <c r="J101" i="4" s="1"/>
  <c r="BK177" i="4"/>
  <c r="J177" i="4"/>
  <c r="J103" i="4" s="1"/>
  <c r="P187" i="4"/>
  <c r="R195" i="4"/>
  <c r="BK211" i="4"/>
  <c r="J211" i="4"/>
  <c r="J108" i="4" s="1"/>
  <c r="P127" i="5"/>
  <c r="T172" i="5"/>
  <c r="T126" i="5" s="1"/>
  <c r="T125" i="5" s="1"/>
  <c r="T156" i="6"/>
  <c r="P172" i="6"/>
  <c r="R176" i="6"/>
  <c r="BK209" i="7"/>
  <c r="J209" i="7"/>
  <c r="J104" i="7"/>
  <c r="P368" i="7"/>
  <c r="T384" i="7"/>
  <c r="P136" i="8"/>
  <c r="T216" i="8"/>
  <c r="BK271" i="8"/>
  <c r="J271" i="8" s="1"/>
  <c r="J107" i="8" s="1"/>
  <c r="BK311" i="8"/>
  <c r="J311" i="8" s="1"/>
  <c r="J108" i="8" s="1"/>
  <c r="BK345" i="8"/>
  <c r="J345" i="8"/>
  <c r="J109" i="8"/>
  <c r="P131" i="9"/>
  <c r="P147" i="9"/>
  <c r="P130" i="9" s="1"/>
  <c r="T147" i="9"/>
  <c r="T157" i="9"/>
  <c r="T156" i="9" s="1"/>
  <c r="T129" i="9" s="1"/>
  <c r="T292" i="9"/>
  <c r="T323" i="9"/>
  <c r="T328" i="9"/>
  <c r="P134" i="10"/>
  <c r="T134" i="10"/>
  <c r="R173" i="10"/>
  <c r="T173" i="10"/>
  <c r="BK213" i="10"/>
  <c r="J213" i="10"/>
  <c r="J103" i="10"/>
  <c r="R269" i="10"/>
  <c r="R268" i="10"/>
  <c r="T161" i="2"/>
  <c r="T123" i="2" s="1"/>
  <c r="T122" i="2" s="1"/>
  <c r="R128" i="3"/>
  <c r="BK160" i="3"/>
  <c r="J160" i="3"/>
  <c r="J101" i="3" s="1"/>
  <c r="T160" i="3"/>
  <c r="R189" i="3"/>
  <c r="T199" i="3"/>
  <c r="P131" i="4"/>
  <c r="T131" i="4"/>
  <c r="P139" i="4"/>
  <c r="R139" i="4"/>
  <c r="T139" i="4"/>
  <c r="BK172" i="4"/>
  <c r="J172" i="4"/>
  <c r="J102" i="4" s="1"/>
  <c r="T172" i="4"/>
  <c r="BK187" i="4"/>
  <c r="J187" i="4"/>
  <c r="J104" i="4"/>
  <c r="P195" i="4"/>
  <c r="T195" i="4"/>
  <c r="T198" i="4"/>
  <c r="R127" i="5"/>
  <c r="BK172" i="5"/>
  <c r="J172" i="5" s="1"/>
  <c r="J102" i="5" s="1"/>
  <c r="P172" i="5"/>
  <c r="R190" i="10"/>
  <c r="R255" i="10"/>
  <c r="BK156" i="6"/>
  <c r="J156" i="6" s="1"/>
  <c r="J103" i="6" s="1"/>
  <c r="BK164" i="6"/>
  <c r="J164" i="6"/>
  <c r="J104" i="6"/>
  <c r="T164" i="6"/>
  <c r="T132" i="6" s="1"/>
  <c r="T131" i="6" s="1"/>
  <c r="T172" i="6"/>
  <c r="P176" i="6"/>
  <c r="BK133" i="7"/>
  <c r="T133" i="7"/>
  <c r="P165" i="7"/>
  <c r="R209" i="7"/>
  <c r="R368" i="7"/>
  <c r="R384" i="7"/>
  <c r="T136" i="8"/>
  <c r="R216" i="8"/>
  <c r="BK251" i="8"/>
  <c r="J251" i="8"/>
  <c r="J106" i="8" s="1"/>
  <c r="R251" i="8"/>
  <c r="T271" i="8"/>
  <c r="T311" i="8"/>
  <c r="T345" i="8"/>
  <c r="BK131" i="9"/>
  <c r="J131" i="9" s="1"/>
  <c r="J100" i="9" s="1"/>
  <c r="T131" i="9"/>
  <c r="T130" i="9"/>
  <c r="BK147" i="9"/>
  <c r="J147" i="9"/>
  <c r="J102" i="9"/>
  <c r="R147" i="9"/>
  <c r="R157" i="9"/>
  <c r="R156" i="9" s="1"/>
  <c r="R292" i="9"/>
  <c r="BK323" i="9"/>
  <c r="J323" i="9" s="1"/>
  <c r="J106" i="9" s="1"/>
  <c r="R328" i="9"/>
  <c r="R134" i="10"/>
  <c r="P173" i="10"/>
  <c r="BK190" i="10"/>
  <c r="J190" i="10"/>
  <c r="J102" i="10"/>
  <c r="T190" i="10"/>
  <c r="P255" i="10"/>
  <c r="BK199" i="3"/>
  <c r="J199" i="3" s="1"/>
  <c r="J103" i="3" s="1"/>
  <c r="R152" i="4"/>
  <c r="P172" i="4"/>
  <c r="R177" i="4"/>
  <c r="R187" i="4"/>
  <c r="P198" i="4"/>
  <c r="T211" i="4"/>
  <c r="P156" i="6"/>
  <c r="R164" i="6"/>
  <c r="R132" i="6" s="1"/>
  <c r="R131" i="6" s="1"/>
  <c r="BK176" i="6"/>
  <c r="J176" i="6"/>
  <c r="J106" i="6"/>
  <c r="R133" i="7"/>
  <c r="R165" i="7"/>
  <c r="T209" i="7"/>
  <c r="BK384" i="7"/>
  <c r="J384" i="7"/>
  <c r="J106" i="7" s="1"/>
  <c r="BK136" i="8"/>
  <c r="BK216" i="8"/>
  <c r="J216" i="8" s="1"/>
  <c r="J103" i="8" s="1"/>
  <c r="P271" i="8"/>
  <c r="P311" i="8"/>
  <c r="P345" i="8"/>
  <c r="BK157" i="9"/>
  <c r="J157" i="9"/>
  <c r="J104" i="9"/>
  <c r="BK292" i="9"/>
  <c r="J292" i="9"/>
  <c r="J105" i="9" s="1"/>
  <c r="R323" i="9"/>
  <c r="P328" i="9"/>
  <c r="R213" i="10"/>
  <c r="T269" i="10"/>
  <c r="T268" i="10"/>
  <c r="BK161" i="2"/>
  <c r="J161" i="2"/>
  <c r="J100" i="2" s="1"/>
  <c r="P128" i="3"/>
  <c r="P160" i="3"/>
  <c r="P189" i="3"/>
  <c r="R199" i="3"/>
  <c r="T213" i="10"/>
  <c r="T255" i="10"/>
  <c r="P161" i="2"/>
  <c r="P123" i="2" s="1"/>
  <c r="P122" i="2" s="1"/>
  <c r="AU96" i="1" s="1"/>
  <c r="BK128" i="3"/>
  <c r="T128" i="3"/>
  <c r="T127" i="3"/>
  <c r="T126" i="3" s="1"/>
  <c r="R160" i="3"/>
  <c r="T189" i="3"/>
  <c r="P199" i="3"/>
  <c r="BK139" i="4"/>
  <c r="J139" i="4" s="1"/>
  <c r="J100" i="4" s="1"/>
  <c r="T152" i="4"/>
  <c r="R172" i="4"/>
  <c r="P177" i="4"/>
  <c r="T187" i="4"/>
  <c r="BK198" i="4"/>
  <c r="J198" i="4"/>
  <c r="J106" i="4" s="1"/>
  <c r="R198" i="4"/>
  <c r="R211" i="4"/>
  <c r="BK127" i="5"/>
  <c r="J127" i="5"/>
  <c r="J100" i="5" s="1"/>
  <c r="T127" i="5"/>
  <c r="R172" i="5"/>
  <c r="BK255" i="10"/>
  <c r="J255" i="10" s="1"/>
  <c r="J104" i="10" s="1"/>
  <c r="R156" i="6"/>
  <c r="P164" i="6"/>
  <c r="P132" i="6" s="1"/>
  <c r="P131" i="6" s="1"/>
  <c r="AU101" i="1" s="1"/>
  <c r="AU100" i="1" s="1"/>
  <c r="BK172" i="6"/>
  <c r="J172" i="6"/>
  <c r="J105" i="6" s="1"/>
  <c r="R172" i="6"/>
  <c r="T176" i="6"/>
  <c r="P133" i="7"/>
  <c r="BK165" i="7"/>
  <c r="J165" i="7" s="1"/>
  <c r="J103" i="7" s="1"/>
  <c r="T165" i="7"/>
  <c r="P209" i="7"/>
  <c r="BK368" i="7"/>
  <c r="J368" i="7" s="1"/>
  <c r="J105" i="7" s="1"/>
  <c r="T368" i="7"/>
  <c r="P384" i="7"/>
  <c r="R136" i="8"/>
  <c r="R135" i="8"/>
  <c r="R134" i="8" s="1"/>
  <c r="P216" i="8"/>
  <c r="P251" i="8"/>
  <c r="T251" i="8"/>
  <c r="R271" i="8"/>
  <c r="R311" i="8"/>
  <c r="R345" i="8"/>
  <c r="BK134" i="10"/>
  <c r="J134" i="10" s="1"/>
  <c r="J100" i="10" s="1"/>
  <c r="BK173" i="10"/>
  <c r="J173" i="10"/>
  <c r="J101" i="10"/>
  <c r="P213" i="10"/>
  <c r="BK269" i="10"/>
  <c r="J269" i="10"/>
  <c r="J109" i="10" s="1"/>
  <c r="BE205" i="4"/>
  <c r="BE212" i="4"/>
  <c r="BE216" i="4"/>
  <c r="BK209" i="4"/>
  <c r="J209" i="4" s="1"/>
  <c r="J107" i="4" s="1"/>
  <c r="J91" i="5"/>
  <c r="BE153" i="5"/>
  <c r="BE165" i="5"/>
  <c r="E120" i="10"/>
  <c r="BE150" i="10"/>
  <c r="BE160" i="10"/>
  <c r="BE197" i="10"/>
  <c r="BE246" i="10"/>
  <c r="BE249" i="10"/>
  <c r="BE257" i="10"/>
  <c r="BE259" i="10"/>
  <c r="BE260" i="10"/>
  <c r="F94" i="2"/>
  <c r="BE134" i="3"/>
  <c r="BE139" i="3"/>
  <c r="BE157" i="3"/>
  <c r="BE204" i="3"/>
  <c r="BE160" i="4"/>
  <c r="BE164" i="4"/>
  <c r="BE180" i="4"/>
  <c r="BE184" i="4"/>
  <c r="BE185" i="4"/>
  <c r="BE199" i="4"/>
  <c r="BE201" i="4"/>
  <c r="BE202" i="4"/>
  <c r="BE204" i="4"/>
  <c r="BE208" i="4"/>
  <c r="E85" i="5"/>
  <c r="F94" i="5"/>
  <c r="BE175" i="5"/>
  <c r="BE191" i="5"/>
  <c r="J96" i="6"/>
  <c r="J127" i="6"/>
  <c r="BE169" i="6"/>
  <c r="BE181" i="6"/>
  <c r="BE184" i="6"/>
  <c r="BE145" i="7"/>
  <c r="BE152" i="7"/>
  <c r="BE176" i="7"/>
  <c r="BE177" i="7"/>
  <c r="BE200" i="7"/>
  <c r="BE210" i="7"/>
  <c r="BE235" i="7"/>
  <c r="BE238" i="7"/>
  <c r="BE255" i="7"/>
  <c r="BE268" i="7"/>
  <c r="BE270" i="7"/>
  <c r="BE272" i="7"/>
  <c r="BE276" i="7"/>
  <c r="BE312" i="7"/>
  <c r="BE327" i="7"/>
  <c r="BE328" i="7"/>
  <c r="BE348" i="7"/>
  <c r="BE371" i="7"/>
  <c r="BE377" i="7"/>
  <c r="BE389" i="7"/>
  <c r="BE147" i="8"/>
  <c r="BE208" i="8"/>
  <c r="BE223" i="8"/>
  <c r="BE310" i="8"/>
  <c r="BE335" i="8"/>
  <c r="F94" i="9"/>
  <c r="BE158" i="9"/>
  <c r="BE159" i="9"/>
  <c r="BE172" i="9"/>
  <c r="BE173" i="9"/>
  <c r="BE176" i="9"/>
  <c r="BE179" i="9"/>
  <c r="BE184" i="9"/>
  <c r="BE186" i="9"/>
  <c r="BE187" i="9"/>
  <c r="BE190" i="9"/>
  <c r="BE193" i="9"/>
  <c r="BE195" i="9"/>
  <c r="BE213" i="9"/>
  <c r="BE216" i="9"/>
  <c r="BE221" i="9"/>
  <c r="BE229" i="9"/>
  <c r="BE231" i="9"/>
  <c r="BE232" i="9"/>
  <c r="BE242" i="9"/>
  <c r="BE244" i="9"/>
  <c r="BE250" i="9"/>
  <c r="BE258" i="9"/>
  <c r="BE260" i="9"/>
  <c r="BE261" i="9"/>
  <c r="BE269" i="9"/>
  <c r="BE293" i="9"/>
  <c r="BE309" i="9"/>
  <c r="BE314" i="9"/>
  <c r="BE316" i="9"/>
  <c r="BE317" i="9"/>
  <c r="BE319" i="9"/>
  <c r="BE320" i="9"/>
  <c r="BE321" i="9"/>
  <c r="BE325" i="9"/>
  <c r="BK144" i="9"/>
  <c r="J144" i="9" s="1"/>
  <c r="J101" i="9" s="1"/>
  <c r="J126" i="10"/>
  <c r="BE135" i="10"/>
  <c r="BE198" i="10"/>
  <c r="BE203" i="10"/>
  <c r="BE215" i="10"/>
  <c r="BE225" i="10"/>
  <c r="BE238" i="10"/>
  <c r="BE244" i="10"/>
  <c r="BE248" i="10"/>
  <c r="BE250" i="10"/>
  <c r="BE256" i="10"/>
  <c r="BE262" i="10"/>
  <c r="BE264" i="10"/>
  <c r="J91" i="2"/>
  <c r="BE137" i="2"/>
  <c r="BE143" i="2"/>
  <c r="BE152" i="2"/>
  <c r="BE175" i="2"/>
  <c r="J91" i="3"/>
  <c r="F94" i="3"/>
  <c r="E114" i="3"/>
  <c r="BE158" i="3"/>
  <c r="BE163" i="3"/>
  <c r="BE164" i="3"/>
  <c r="BE173" i="3"/>
  <c r="BE190" i="3"/>
  <c r="E85" i="4"/>
  <c r="F93" i="4"/>
  <c r="J94" i="4"/>
  <c r="J126" i="4"/>
  <c r="BE132" i="4"/>
  <c r="BE133" i="4"/>
  <c r="BE137" i="4"/>
  <c r="BE138" i="4"/>
  <c r="BE140" i="4"/>
  <c r="BE141" i="4"/>
  <c r="BE142" i="4"/>
  <c r="BE145" i="4"/>
  <c r="BE146" i="4"/>
  <c r="BE153" i="4"/>
  <c r="BE155" i="4"/>
  <c r="BE157" i="4"/>
  <c r="BE161" i="4"/>
  <c r="BE173" i="4"/>
  <c r="BE175" i="4"/>
  <c r="BE176" i="4"/>
  <c r="BE178" i="4"/>
  <c r="BE179" i="4"/>
  <c r="BE183" i="4"/>
  <c r="BE190" i="4"/>
  <c r="BE191" i="4"/>
  <c r="BE197" i="4"/>
  <c r="BE200" i="4"/>
  <c r="BE214" i="4"/>
  <c r="BE146" i="5"/>
  <c r="BE155" i="5"/>
  <c r="BE162" i="5"/>
  <c r="BE174" i="5"/>
  <c r="BE184" i="5"/>
  <c r="BE186" i="5"/>
  <c r="BE187" i="5"/>
  <c r="BE188" i="5"/>
  <c r="BE194" i="5"/>
  <c r="BE195" i="5"/>
  <c r="BE273" i="10"/>
  <c r="BE182" i="4"/>
  <c r="BE186" i="4"/>
  <c r="BE189" i="4"/>
  <c r="BE192" i="4"/>
  <c r="BE194" i="4"/>
  <c r="BE207" i="4"/>
  <c r="BE213" i="4"/>
  <c r="E85" i="6"/>
  <c r="J125" i="6"/>
  <c r="F128" i="6"/>
  <c r="BE158" i="6"/>
  <c r="BE159" i="6"/>
  <c r="BE160" i="6"/>
  <c r="BE161" i="6"/>
  <c r="BE163" i="6"/>
  <c r="BE165" i="6"/>
  <c r="BE168" i="6"/>
  <c r="BE173" i="6"/>
  <c r="BE175" i="6"/>
  <c r="BE178" i="6"/>
  <c r="BE180" i="6"/>
  <c r="BK183" i="6"/>
  <c r="J183" i="6"/>
  <c r="J107" i="6" s="1"/>
  <c r="E117" i="7"/>
  <c r="J125" i="7"/>
  <c r="BE135" i="7"/>
  <c r="BE143" i="7"/>
  <c r="BE158" i="7"/>
  <c r="BE160" i="7"/>
  <c r="BE163" i="7"/>
  <c r="BE166" i="7"/>
  <c r="BE182" i="7"/>
  <c r="BE190" i="7"/>
  <c r="BE207" i="7"/>
  <c r="BE223" i="7"/>
  <c r="BE237" i="7"/>
  <c r="BE239" i="7"/>
  <c r="BE245" i="7"/>
  <c r="BE247" i="7"/>
  <c r="BE251" i="7"/>
  <c r="BE264" i="7"/>
  <c r="BE271" i="7"/>
  <c r="BE280" i="7"/>
  <c r="BE294" i="7"/>
  <c r="BE323" i="7"/>
  <c r="BE343" i="7"/>
  <c r="BE375" i="7"/>
  <c r="BE387" i="7"/>
  <c r="BE390" i="7"/>
  <c r="BE396" i="7"/>
  <c r="J128" i="8"/>
  <c r="F131" i="8"/>
  <c r="BE169" i="8"/>
  <c r="BE176" i="8"/>
  <c r="BE181" i="8"/>
  <c r="BE202" i="8"/>
  <c r="BE211" i="8"/>
  <c r="BE213" i="8"/>
  <c r="BE215" i="8"/>
  <c r="BE236" i="8"/>
  <c r="BE266" i="8"/>
  <c r="BE289" i="8"/>
  <c r="BE306" i="8"/>
  <c r="BE307" i="8"/>
  <c r="BE317" i="8"/>
  <c r="BE318" i="8"/>
  <c r="BE330" i="8"/>
  <c r="BE346" i="8"/>
  <c r="BE348" i="8"/>
  <c r="BE350" i="8"/>
  <c r="BE352" i="8"/>
  <c r="BE355" i="8"/>
  <c r="BK244" i="8"/>
  <c r="J244" i="8" s="1"/>
  <c r="J105" i="8" s="1"/>
  <c r="J123" i="9"/>
  <c r="BE140" i="9"/>
  <c r="BE145" i="9"/>
  <c r="BE148" i="9"/>
  <c r="BE149" i="9"/>
  <c r="BE152" i="9"/>
  <c r="BE160" i="9"/>
  <c r="BE162" i="9"/>
  <c r="BE163" i="9"/>
  <c r="BE174" i="9"/>
  <c r="BE181" i="9"/>
  <c r="BE183" i="9"/>
  <c r="BE188" i="9"/>
  <c r="BE189" i="9"/>
  <c r="BE196" i="9"/>
  <c r="BE200" i="9"/>
  <c r="BE201" i="9"/>
  <c r="BE202" i="9"/>
  <c r="BE204" i="9"/>
  <c r="BE205" i="9"/>
  <c r="BE209" i="9"/>
  <c r="BE211" i="9"/>
  <c r="BE215" i="9"/>
  <c r="BE222" i="9"/>
  <c r="BE227" i="9"/>
  <c r="BE228" i="9"/>
  <c r="BE230" i="9"/>
  <c r="BE233" i="9"/>
  <c r="BE234" i="9"/>
  <c r="BE235" i="9"/>
  <c r="BE236" i="9"/>
  <c r="BE237" i="9"/>
  <c r="BE238" i="9"/>
  <c r="BE239" i="9"/>
  <c r="BE246" i="9"/>
  <c r="BE248" i="9"/>
  <c r="BE251" i="9"/>
  <c r="BE252" i="9"/>
  <c r="BE253" i="9"/>
  <c r="BE254" i="9"/>
  <c r="BE255" i="9"/>
  <c r="BE257" i="9"/>
  <c r="BE259" i="9"/>
  <c r="BE262" i="9"/>
  <c r="BE264" i="9"/>
  <c r="BE266" i="9"/>
  <c r="BE267" i="9"/>
  <c r="BE268" i="9"/>
  <c r="BE270" i="9"/>
  <c r="BE271" i="9"/>
  <c r="BE272" i="9"/>
  <c r="BE273" i="9"/>
  <c r="BE275" i="9"/>
  <c r="BE277" i="9"/>
  <c r="BE278" i="9"/>
  <c r="BE280" i="9"/>
  <c r="BE282" i="9"/>
  <c r="BE284" i="9"/>
  <c r="BE290" i="9"/>
  <c r="BE294" i="9"/>
  <c r="BE295" i="9"/>
  <c r="BE299" i="9"/>
  <c r="BE300" i="9"/>
  <c r="BE302" i="9"/>
  <c r="BE304" i="9"/>
  <c r="BE308" i="9"/>
  <c r="BE313" i="9"/>
  <c r="BE322" i="9"/>
  <c r="BE324" i="9"/>
  <c r="BE327" i="9"/>
  <c r="BE329" i="9"/>
  <c r="F94" i="10"/>
  <c r="BE140" i="10"/>
  <c r="BE145" i="10"/>
  <c r="BE167" i="10"/>
  <c r="BE170" i="10"/>
  <c r="BE174" i="10"/>
  <c r="BE179" i="10"/>
  <c r="BE189" i="10"/>
  <c r="BE191" i="10"/>
  <c r="BE208" i="10"/>
  <c r="BE214" i="10"/>
  <c r="BE226" i="10"/>
  <c r="BE227" i="10"/>
  <c r="BE245" i="10"/>
  <c r="BE267" i="10"/>
  <c r="E110" i="2"/>
  <c r="BE124" i="2"/>
  <c r="BE129" i="2"/>
  <c r="BE149" i="2"/>
  <c r="BE187" i="2"/>
  <c r="BE192" i="2"/>
  <c r="BE203" i="2"/>
  <c r="BK123" i="2"/>
  <c r="J123" i="2" s="1"/>
  <c r="J99" i="2" s="1"/>
  <c r="BE140" i="3"/>
  <c r="BE147" i="3"/>
  <c r="BE162" i="3"/>
  <c r="BE174" i="3"/>
  <c r="BE203" i="3"/>
  <c r="BE206" i="3"/>
  <c r="BK205" i="3"/>
  <c r="J205" i="3"/>
  <c r="J104" i="3"/>
  <c r="BE135" i="4"/>
  <c r="BE136" i="4"/>
  <c r="BE149" i="4"/>
  <c r="BE151" i="4"/>
  <c r="BE159" i="4"/>
  <c r="BE167" i="4"/>
  <c r="BE128" i="5"/>
  <c r="BE142" i="5"/>
  <c r="BE143" i="5"/>
  <c r="BE173" i="5"/>
  <c r="BE176" i="5"/>
  <c r="BE189" i="5"/>
  <c r="BE190" i="5"/>
  <c r="F95" i="6"/>
  <c r="BE162" i="6"/>
  <c r="BE170" i="6"/>
  <c r="BE174" i="6"/>
  <c r="BE177" i="6"/>
  <c r="BE179" i="6"/>
  <c r="BK133" i="6"/>
  <c r="J133" i="6"/>
  <c r="J102" i="6" s="1"/>
  <c r="F96" i="7"/>
  <c r="BE134" i="7"/>
  <c r="BE153" i="7"/>
  <c r="BE262" i="7"/>
  <c r="BE269" i="7"/>
  <c r="BE289" i="7"/>
  <c r="BE293" i="7"/>
  <c r="BE324" i="7"/>
  <c r="BE326" i="7"/>
  <c r="BE340" i="7"/>
  <c r="BE344" i="7"/>
  <c r="BE356" i="7"/>
  <c r="BE369" i="7"/>
  <c r="BE374" i="7"/>
  <c r="BE398" i="7"/>
  <c r="BE400" i="7"/>
  <c r="BK399" i="7"/>
  <c r="J399" i="7"/>
  <c r="J107" i="7" s="1"/>
  <c r="E120" i="8"/>
  <c r="BE152" i="8"/>
  <c r="BE183" i="8"/>
  <c r="BE189" i="8"/>
  <c r="BE204" i="8"/>
  <c r="BE225" i="8"/>
  <c r="BE239" i="8"/>
  <c r="BE260" i="8"/>
  <c r="BE278" i="8"/>
  <c r="BE300" i="8"/>
  <c r="BE308" i="8"/>
  <c r="BE312" i="8"/>
  <c r="BE324" i="8"/>
  <c r="BE329" i="8"/>
  <c r="BE353" i="8"/>
  <c r="BK238" i="8"/>
  <c r="J238" i="8"/>
  <c r="J104" i="8" s="1"/>
  <c r="E117" i="9"/>
  <c r="BE134" i="9"/>
  <c r="BE138" i="9"/>
  <c r="BE153" i="9"/>
  <c r="BE164" i="9"/>
  <c r="BE165" i="9"/>
  <c r="BE168" i="9"/>
  <c r="BE170" i="9"/>
  <c r="BE171" i="9"/>
  <c r="BE178" i="9"/>
  <c r="BE180" i="9"/>
  <c r="BE182" i="9"/>
  <c r="BE185" i="9"/>
  <c r="BE192" i="9"/>
  <c r="BE194" i="9"/>
  <c r="BE199" i="9"/>
  <c r="BE208" i="9"/>
  <c r="BE212" i="9"/>
  <c r="BE218" i="9"/>
  <c r="BE223" i="9"/>
  <c r="BE226" i="9"/>
  <c r="BE240" i="9"/>
  <c r="BE245" i="9"/>
  <c r="BE249" i="9"/>
  <c r="BE274" i="9"/>
  <c r="BE281" i="9"/>
  <c r="BE283" i="9"/>
  <c r="BE285" i="9"/>
  <c r="BE287" i="9"/>
  <c r="BE310" i="9"/>
  <c r="BE318" i="9"/>
  <c r="BE326" i="9"/>
  <c r="BE330" i="9"/>
  <c r="BE155" i="10"/>
  <c r="BE165" i="10"/>
  <c r="BE168" i="10"/>
  <c r="BE172" i="10"/>
  <c r="BE184" i="10"/>
  <c r="BE192" i="10"/>
  <c r="BE220" i="10"/>
  <c r="BE232" i="10"/>
  <c r="BE233" i="10"/>
  <c r="BE239" i="10"/>
  <c r="BE247" i="10"/>
  <c r="BE261" i="10"/>
  <c r="BE270" i="10"/>
  <c r="BE271" i="10"/>
  <c r="BE146" i="2"/>
  <c r="BE162" i="2"/>
  <c r="BE168" i="2"/>
  <c r="BE180" i="2"/>
  <c r="BE148" i="3"/>
  <c r="BE150" i="3"/>
  <c r="BE165" i="3"/>
  <c r="BE172" i="3"/>
  <c r="BE184" i="3"/>
  <c r="BE196" i="3"/>
  <c r="BE198" i="3"/>
  <c r="BE200" i="3"/>
  <c r="BE134" i="4"/>
  <c r="BE143" i="4"/>
  <c r="BE144" i="4"/>
  <c r="BE147" i="4"/>
  <c r="BK263" i="10"/>
  <c r="J263" i="10"/>
  <c r="J105" i="10"/>
  <c r="BK266" i="10"/>
  <c r="J266" i="10"/>
  <c r="J107" i="10"/>
  <c r="BE133" i="2"/>
  <c r="BE188" i="2"/>
  <c r="BE197" i="2"/>
  <c r="BE129" i="3"/>
  <c r="BE155" i="3"/>
  <c r="BE161" i="3"/>
  <c r="BE167" i="3"/>
  <c r="BE179" i="3"/>
  <c r="BE193" i="3"/>
  <c r="BE201" i="3"/>
  <c r="J91" i="4"/>
  <c r="F94" i="4"/>
  <c r="BE148" i="4"/>
  <c r="BE150" i="4"/>
  <c r="BE154" i="4"/>
  <c r="BE156" i="4"/>
  <c r="BE158" i="4"/>
  <c r="BE162" i="4"/>
  <c r="BE163" i="4"/>
  <c r="BE165" i="4"/>
  <c r="BE168" i="4"/>
  <c r="BE169" i="4"/>
  <c r="BE174" i="4"/>
  <c r="BE181" i="4"/>
  <c r="BE193" i="4"/>
  <c r="BE196" i="4"/>
  <c r="BE203" i="4"/>
  <c r="BE206" i="4"/>
  <c r="BE210" i="4"/>
  <c r="BE215" i="4"/>
  <c r="BE135" i="5"/>
  <c r="BE144" i="5"/>
  <c r="BE177" i="5"/>
  <c r="BE192" i="5"/>
  <c r="BE193" i="5"/>
  <c r="BE197" i="5"/>
  <c r="BK164" i="5"/>
  <c r="J164" i="5" s="1"/>
  <c r="J101" i="5" s="1"/>
  <c r="BK196" i="5"/>
  <c r="J196" i="5" s="1"/>
  <c r="J103" i="5" s="1"/>
  <c r="BK272" i="10"/>
  <c r="J272" i="10"/>
  <c r="J110" i="10"/>
  <c r="BE166" i="4"/>
  <c r="BE170" i="4"/>
  <c r="BE171" i="4"/>
  <c r="BE188" i="4"/>
  <c r="BE134" i="6"/>
  <c r="BE157" i="6"/>
  <c r="BE166" i="6"/>
  <c r="BE167" i="6"/>
  <c r="BE171" i="6"/>
  <c r="BE182" i="6"/>
  <c r="BE137" i="7"/>
  <c r="BE150" i="7"/>
  <c r="BE161" i="7"/>
  <c r="BE171" i="7"/>
  <c r="BE185" i="7"/>
  <c r="BE201" i="7"/>
  <c r="BE205" i="7"/>
  <c r="BE212" i="7"/>
  <c r="BE213" i="7"/>
  <c r="BE217" i="7"/>
  <c r="BE234" i="7"/>
  <c r="BE277" i="7"/>
  <c r="BE278" i="7"/>
  <c r="BE295" i="7"/>
  <c r="BE304" i="7"/>
  <c r="BE325" i="7"/>
  <c r="BE330" i="7"/>
  <c r="BE331" i="7"/>
  <c r="BE341" i="7"/>
  <c r="BE345" i="7"/>
  <c r="BE347" i="7"/>
  <c r="BE353" i="7"/>
  <c r="BE354" i="7"/>
  <c r="BE362" i="7"/>
  <c r="BE363" i="7"/>
  <c r="BE372" i="7"/>
  <c r="BE379" i="7"/>
  <c r="BE380" i="7"/>
  <c r="BE385" i="7"/>
  <c r="BE391" i="7"/>
  <c r="BE392" i="7"/>
  <c r="BE395" i="7"/>
  <c r="BE137" i="8"/>
  <c r="BE142" i="8"/>
  <c r="BE157" i="8"/>
  <c r="BE163" i="8"/>
  <c r="BE175" i="8"/>
  <c r="BE178" i="8"/>
  <c r="BE179" i="8"/>
  <c r="BE191" i="8"/>
  <c r="BE206" i="8"/>
  <c r="BE210" i="8"/>
  <c r="BE217" i="8"/>
  <c r="BE231" i="8"/>
  <c r="BE245" i="8"/>
  <c r="BE252" i="8"/>
  <c r="BE272" i="8"/>
  <c r="BE309" i="8"/>
  <c r="BE323" i="8"/>
  <c r="BE340" i="8"/>
  <c r="BE351" i="8"/>
  <c r="BK354" i="8"/>
  <c r="J354" i="8"/>
  <c r="J110" i="8"/>
  <c r="BE132" i="9"/>
  <c r="BE136" i="9"/>
  <c r="BE142" i="9"/>
  <c r="BE151" i="9"/>
  <c r="BE154" i="9"/>
  <c r="BE161" i="9"/>
  <c r="BE166" i="9"/>
  <c r="BE167" i="9"/>
  <c r="BE169" i="9"/>
  <c r="BE175" i="9"/>
  <c r="BE177" i="9"/>
  <c r="BE191" i="9"/>
  <c r="BE197" i="9"/>
  <c r="BE198" i="9"/>
  <c r="BE203" i="9"/>
  <c r="BE206" i="9"/>
  <c r="BE207" i="9"/>
  <c r="BE210" i="9"/>
  <c r="BE214" i="9"/>
  <c r="BE217" i="9"/>
  <c r="BE219" i="9"/>
  <c r="BE220" i="9"/>
  <c r="BE224" i="9"/>
  <c r="BE225" i="9"/>
  <c r="BE241" i="9"/>
  <c r="BE243" i="9"/>
  <c r="BE247" i="9"/>
  <c r="BE256" i="9"/>
  <c r="BE263" i="9"/>
  <c r="BE265" i="9"/>
  <c r="BE276" i="9"/>
  <c r="BE279" i="9"/>
  <c r="BE286" i="9"/>
  <c r="BE288" i="9"/>
  <c r="BE289" i="9"/>
  <c r="BE291" i="9"/>
  <c r="BE296" i="9"/>
  <c r="BE298" i="9"/>
  <c r="BE306" i="9"/>
  <c r="BE311" i="9"/>
  <c r="BE312" i="9"/>
  <c r="BE315" i="9"/>
  <c r="F38" i="4"/>
  <c r="BC98" i="1" s="1"/>
  <c r="F37" i="3"/>
  <c r="BB97" i="1" s="1"/>
  <c r="J36" i="4"/>
  <c r="AW98" i="1"/>
  <c r="J36" i="5"/>
  <c r="AW99" i="1"/>
  <c r="F39" i="10"/>
  <c r="BD106" i="1" s="1"/>
  <c r="F38" i="7"/>
  <c r="BA103" i="1" s="1"/>
  <c r="F40" i="8"/>
  <c r="BC104" i="1"/>
  <c r="F39" i="9"/>
  <c r="BD105" i="1"/>
  <c r="F39" i="6"/>
  <c r="BB101" i="1" s="1"/>
  <c r="BB100" i="1" s="1"/>
  <c r="AX100" i="1" s="1"/>
  <c r="J36" i="3"/>
  <c r="AW97" i="1"/>
  <c r="F38" i="3"/>
  <c r="BC97" i="1"/>
  <c r="F37" i="5"/>
  <c r="BB99" i="1" s="1"/>
  <c r="AS95" i="1"/>
  <c r="AS94" i="1" s="1"/>
  <c r="J38" i="8"/>
  <c r="AW104" i="1"/>
  <c r="F36" i="3"/>
  <c r="BA97" i="1"/>
  <c r="F39" i="4"/>
  <c r="BD98" i="1" s="1"/>
  <c r="F36" i="4"/>
  <c r="BA98" i="1" s="1"/>
  <c r="F39" i="3"/>
  <c r="BD97" i="1"/>
  <c r="F39" i="8"/>
  <c r="BB104" i="1"/>
  <c r="F37" i="2"/>
  <c r="BB96" i="1" s="1"/>
  <c r="J36" i="2"/>
  <c r="AW96" i="1" s="1"/>
  <c r="F37" i="4"/>
  <c r="BB98" i="1"/>
  <c r="F40" i="6"/>
  <c r="BC101" i="1"/>
  <c r="BC100" i="1"/>
  <c r="AY100" i="1" s="1"/>
  <c r="F38" i="8"/>
  <c r="BA104" i="1" s="1"/>
  <c r="F36" i="10"/>
  <c r="BA106" i="1"/>
  <c r="F38" i="5"/>
  <c r="BC99" i="1"/>
  <c r="F41" i="6"/>
  <c r="BD101" i="1" s="1"/>
  <c r="BD100" i="1" s="1"/>
  <c r="F41" i="7"/>
  <c r="BD103" i="1"/>
  <c r="F38" i="9"/>
  <c r="BC105" i="1" s="1"/>
  <c r="F39" i="7"/>
  <c r="BB103" i="1"/>
  <c r="F38" i="10"/>
  <c r="BC106" i="1"/>
  <c r="F36" i="2"/>
  <c r="BA96" i="1"/>
  <c r="F38" i="2"/>
  <c r="BC96" i="1" s="1"/>
  <c r="F36" i="9"/>
  <c r="BA105" i="1"/>
  <c r="F40" i="7"/>
  <c r="BC103" i="1"/>
  <c r="F41" i="8"/>
  <c r="BD104" i="1"/>
  <c r="J36" i="10"/>
  <c r="AW106" i="1" s="1"/>
  <c r="J36" i="9"/>
  <c r="AW105" i="1"/>
  <c r="F37" i="9"/>
  <c r="BB105" i="1"/>
  <c r="F38" i="6"/>
  <c r="BA101" i="1"/>
  <c r="BA100" i="1"/>
  <c r="AW100" i="1" s="1"/>
  <c r="F39" i="2"/>
  <c r="BD96" i="1"/>
  <c r="F37" i="10"/>
  <c r="BB106" i="1"/>
  <c r="F39" i="5"/>
  <c r="BD99" i="1"/>
  <c r="F36" i="5"/>
  <c r="BA99" i="1" s="1"/>
  <c r="J38" i="6"/>
  <c r="AW101" i="1"/>
  <c r="J38" i="7"/>
  <c r="AW103" i="1"/>
  <c r="P126" i="5" l="1"/>
  <c r="P125" i="5"/>
  <c r="AU99" i="1"/>
  <c r="T135" i="8"/>
  <c r="T134" i="8"/>
  <c r="T132" i="7"/>
  <c r="T131" i="7"/>
  <c r="T130" i="4"/>
  <c r="P133" i="10"/>
  <c r="P132" i="10"/>
  <c r="AU106" i="1"/>
  <c r="P135" i="8"/>
  <c r="P134" i="8"/>
  <c r="AU104" i="1"/>
  <c r="R130" i="9"/>
  <c r="R129" i="9"/>
  <c r="P127" i="3"/>
  <c r="P126" i="3"/>
  <c r="AU97" i="1"/>
  <c r="P130" i="4"/>
  <c r="AU98" i="1"/>
  <c r="R127" i="3"/>
  <c r="R126" i="3"/>
  <c r="P129" i="9"/>
  <c r="AU105" i="1" s="1"/>
  <c r="R130" i="4"/>
  <c r="BK127" i="3"/>
  <c r="J127" i="3"/>
  <c r="J99" i="3"/>
  <c r="R132" i="7"/>
  <c r="R131" i="7"/>
  <c r="R133" i="10"/>
  <c r="R132" i="10" s="1"/>
  <c r="BK132" i="7"/>
  <c r="BK131" i="7"/>
  <c r="J131" i="7"/>
  <c r="J34" i="7" s="1"/>
  <c r="AG103" i="1" s="1"/>
  <c r="R126" i="5"/>
  <c r="R125" i="5"/>
  <c r="T133" i="10"/>
  <c r="T132" i="10"/>
  <c r="P132" i="7"/>
  <c r="P131" i="7"/>
  <c r="AU103" i="1"/>
  <c r="BK135" i="8"/>
  <c r="J135" i="8"/>
  <c r="J101" i="8"/>
  <c r="J128" i="3"/>
  <c r="J100" i="3"/>
  <c r="BK130" i="4"/>
  <c r="J130" i="4"/>
  <c r="J98" i="4"/>
  <c r="J133" i="7"/>
  <c r="J102" i="7"/>
  <c r="BK130" i="9"/>
  <c r="BK129" i="9"/>
  <c r="J129" i="9"/>
  <c r="J98" i="9" s="1"/>
  <c r="BK156" i="9"/>
  <c r="J156" i="9"/>
  <c r="J103" i="9"/>
  <c r="BK133" i="10"/>
  <c r="J133" i="10"/>
  <c r="J99" i="10"/>
  <c r="BK122" i="2"/>
  <c r="J122" i="2" s="1"/>
  <c r="J98" i="2" s="1"/>
  <c r="BK126" i="5"/>
  <c r="BK125" i="5"/>
  <c r="J125" i="5"/>
  <c r="J32" i="5" s="1"/>
  <c r="AG99" i="1" s="1"/>
  <c r="BK132" i="6"/>
  <c r="J132" i="6"/>
  <c r="J101" i="6"/>
  <c r="J136" i="8"/>
  <c r="J102" i="8"/>
  <c r="BK265" i="10"/>
  <c r="J265" i="10"/>
  <c r="J106" i="10"/>
  <c r="BK268" i="10"/>
  <c r="J268" i="10"/>
  <c r="J108" i="10"/>
  <c r="F37" i="7"/>
  <c r="AZ103" i="1"/>
  <c r="F35" i="3"/>
  <c r="AZ97" i="1"/>
  <c r="F37" i="6"/>
  <c r="AZ101" i="1"/>
  <c r="AZ100" i="1" s="1"/>
  <c r="AV100" i="1" s="1"/>
  <c r="AT100" i="1" s="1"/>
  <c r="J35" i="10"/>
  <c r="AV106" i="1"/>
  <c r="AT106" i="1"/>
  <c r="J35" i="9"/>
  <c r="AV105" i="1"/>
  <c r="AT105" i="1" s="1"/>
  <c r="J35" i="4"/>
  <c r="AV98" i="1"/>
  <c r="AT98" i="1"/>
  <c r="F35" i="5"/>
  <c r="AZ99" i="1"/>
  <c r="F37" i="8"/>
  <c r="AZ104" i="1"/>
  <c r="J37" i="8"/>
  <c r="AV104" i="1" s="1"/>
  <c r="AT104" i="1" s="1"/>
  <c r="BC102" i="1"/>
  <c r="AY102" i="1"/>
  <c r="F35" i="4"/>
  <c r="AZ98" i="1"/>
  <c r="J37" i="7"/>
  <c r="AV103" i="1" s="1"/>
  <c r="AT103" i="1" s="1"/>
  <c r="F35" i="9"/>
  <c r="AZ105" i="1"/>
  <c r="J35" i="5"/>
  <c r="AV99" i="1"/>
  <c r="AT99" i="1" s="1"/>
  <c r="BD102" i="1"/>
  <c r="J35" i="3"/>
  <c r="AV97" i="1"/>
  <c r="AT97" i="1"/>
  <c r="F35" i="10"/>
  <c r="AZ106" i="1"/>
  <c r="BB102" i="1"/>
  <c r="AX102" i="1" s="1"/>
  <c r="J35" i="2"/>
  <c r="AV96" i="1"/>
  <c r="AT96" i="1"/>
  <c r="BA102" i="1"/>
  <c r="AW102" i="1"/>
  <c r="F35" i="2"/>
  <c r="AZ96" i="1"/>
  <c r="J37" i="6"/>
  <c r="AV101" i="1" s="1"/>
  <c r="AT101" i="1" s="1"/>
  <c r="J41" i="5" l="1"/>
  <c r="J43" i="7"/>
  <c r="J130" i="9"/>
  <c r="J99" i="9"/>
  <c r="J132" i="7"/>
  <c r="J101" i="7"/>
  <c r="BK132" i="10"/>
  <c r="J132" i="10"/>
  <c r="J98" i="10" s="1"/>
  <c r="BK126" i="3"/>
  <c r="J126" i="3"/>
  <c r="J32" i="3" s="1"/>
  <c r="AG97" i="1" s="1"/>
  <c r="AN97" i="1" s="1"/>
  <c r="J98" i="5"/>
  <c r="J126" i="5"/>
  <c r="J99" i="5"/>
  <c r="J100" i="7"/>
  <c r="BK134" i="8"/>
  <c r="J134" i="8" s="1"/>
  <c r="J34" i="8" s="1"/>
  <c r="AG104" i="1" s="1"/>
  <c r="AN104" i="1" s="1"/>
  <c r="BK131" i="6"/>
  <c r="J131" i="6"/>
  <c r="J100" i="6"/>
  <c r="BB95" i="1"/>
  <c r="AX95" i="1"/>
  <c r="BA95" i="1"/>
  <c r="AW95" i="1"/>
  <c r="BC95" i="1"/>
  <c r="BC94" i="1"/>
  <c r="W32" i="1"/>
  <c r="BD95" i="1"/>
  <c r="BD94" i="1"/>
  <c r="W33" i="1"/>
  <c r="AN103" i="1"/>
  <c r="AN99" i="1"/>
  <c r="AZ102" i="1"/>
  <c r="AV102" i="1"/>
  <c r="AT102" i="1"/>
  <c r="AU102" i="1"/>
  <c r="J32" i="9"/>
  <c r="AG105" i="1"/>
  <c r="AN105" i="1"/>
  <c r="J32" i="4"/>
  <c r="AG98" i="1" s="1"/>
  <c r="AN98" i="1" s="1"/>
  <c r="J32" i="2"/>
  <c r="AG96" i="1"/>
  <c r="AN96" i="1"/>
  <c r="J41" i="2" l="1"/>
  <c r="J100" i="8"/>
  <c r="J43" i="8"/>
  <c r="J41" i="9"/>
  <c r="J41" i="3"/>
  <c r="J98" i="3"/>
  <c r="J41" i="4"/>
  <c r="AZ95" i="1"/>
  <c r="AV95" i="1" s="1"/>
  <c r="AT95" i="1" s="1"/>
  <c r="AU95" i="1"/>
  <c r="AU94" i="1"/>
  <c r="AG102" i="1"/>
  <c r="AN102" i="1"/>
  <c r="J34" i="6"/>
  <c r="AG101" i="1"/>
  <c r="AG100" i="1" s="1"/>
  <c r="AN100" i="1" s="1"/>
  <c r="AY94" i="1"/>
  <c r="J32" i="10"/>
  <c r="AG106" i="1"/>
  <c r="AN106" i="1"/>
  <c r="BA94" i="1"/>
  <c r="W30" i="1"/>
  <c r="BB94" i="1"/>
  <c r="W31" i="1"/>
  <c r="AY95" i="1"/>
  <c r="J41" i="10" l="1"/>
  <c r="J43" i="6"/>
  <c r="AN101" i="1"/>
  <c r="AG95" i="1"/>
  <c r="AG94" i="1"/>
  <c r="AW94" i="1"/>
  <c r="AK30" i="1"/>
  <c r="AX94" i="1"/>
  <c r="AZ94" i="1"/>
  <c r="AV94" i="1" s="1"/>
  <c r="AK29" i="1" s="1"/>
  <c r="AN95" i="1" l="1"/>
  <c r="W29" i="1"/>
  <c r="AT94" i="1"/>
  <c r="AK26" i="1"/>
  <c r="AK35" i="1"/>
  <c r="AN94" i="1" l="1"/>
</calcChain>
</file>

<file path=xl/sharedStrings.xml><?xml version="1.0" encoding="utf-8"?>
<sst xmlns="http://schemas.openxmlformats.org/spreadsheetml/2006/main" count="15137" uniqueCount="2187">
  <si>
    <t>Export Komplet</t>
  </si>
  <si>
    <t/>
  </si>
  <si>
    <t>2.0</t>
  </si>
  <si>
    <t>ZAMOK</t>
  </si>
  <si>
    <t>False</t>
  </si>
  <si>
    <t>{8b589e43-bcdd-4dd3-bf40-567397c12d08}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</si>
  <si>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</si>
  <si>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</si>
  <si>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</si>
  <si>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</si>
  <si>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</si>
  <si>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</si>
  <si>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</si>
  <si>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</si>
  <si>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49065-DPS-3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</si>
  <si>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</si>
  <si>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</si>
  <si>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</si>
  <si>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</si>
  <si>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</si>
  <si>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</si>
  <si>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</si>
  <si>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</si>
  <si>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</si>
  <si>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</si>
  <si>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</si>
  <si>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</si>
  <si>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</si>
  <si>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</si>
  <si>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</si>
  <si>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</si>
  <si>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</si>
  <si>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</si>
  <si>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</si>
  <si>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</si>
  <si>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</si>
  <si>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</si>
  <si>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</si>
  <si>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</si>
  <si>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</si>
  <si>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</si>
  <si>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</si>
  <si>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</si>
  <si>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</si>
  <si>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</si>
  <si>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</si>
  <si>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</si>
  <si>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</si>
  <si>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</si>
  <si>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</si>
  <si>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</si>
  <si>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</si>
  <si>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</si>
  <si>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</si>
  <si>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</si>
  <si>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</si>
  <si>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</si>
  <si>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</si>
  <si>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</si>
  <si>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</si>
  <si>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</si>
  <si>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</si>
  <si>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</si>
  <si>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</si>
  <si>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</si>
  <si>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</si>
  <si>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</si>
  <si>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</si>
  <si>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</si>
  <si>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</si>
  <si>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</si>
  <si>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</si>
  <si>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</si>
  <si>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</si>
  <si>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</si>
  <si>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</si>
  <si>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</si>
  <si>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</si>
  <si>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</si>
  <si>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</si>
  <si>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</si>
  <si>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</si>
  <si>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</si>
  <si>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</si>
  <si>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{0fd7244e-19a4-4f45-8f6c-ae04969ee2d1}</t>
  </si>
  <si>
    <t>2</t>
  </si>
  <si>
    <t>/</t>
  </si>
  <si>
    <t>0b</t>
  </si>
  <si>
    <t>Ostatní a vedlejší náklady</t>
  </si>
  <si>
    <t>Soupis</t>
  </si>
  <si>
    <t>{8890d3a9-e7f4-4272-a01a-5b977c2e39a9}</t>
  </si>
  <si>
    <t>1b</t>
  </si>
  <si>
    <t>SO 101 - Úpravy pozemních komunikací</t>
  </si>
  <si>
    <t>{d1e0a90c-9a5d-49db-9a04-a47bc0a0db30}</t>
  </si>
  <si>
    <t>2b</t>
  </si>
  <si>
    <t>SO 301 - Zavlažovací systém</t>
  </si>
  <si>
    <t>{71188827-277f-492c-8266-dcf07547ec8c}</t>
  </si>
  <si>
    <t>3b</t>
  </si>
  <si>
    <t>SO 302 - Přípojky vodovodu</t>
  </si>
  <si>
    <t>{f6305afa-563d-4c1d-995a-e76465bcf294}</t>
  </si>
  <si>
    <t>4b</t>
  </si>
  <si>
    <t>SO 402 – Přípojka NN zavlažovacího systému</t>
  </si>
  <si>
    <t>{5c119018-04cf-478f-97f6-3fe0c87f2358}</t>
  </si>
  <si>
    <t>4.1b</t>
  </si>
  <si>
    <t>Lokalita A</t>
  </si>
  <si>
    <t>3</t>
  </si>
  <si>
    <t>{e1aab7e3-7a29-464b-94eb-8fbf497f1b75}</t>
  </si>
  <si>
    <t>5b</t>
  </si>
  <si>
    <t>SO 651 - Tramvajová trať</t>
  </si>
  <si>
    <t>{feabae9a-cf55-4c4b-af77-040a6732e976}</t>
  </si>
  <si>
    <t>5b.1</t>
  </si>
  <si>
    <t>Tramvajový svršek</t>
  </si>
  <si>
    <t>{c0266057-c056-4e77-ad0f-f54f54fdb79b}</t>
  </si>
  <si>
    <t>5b.2</t>
  </si>
  <si>
    <t>Tramvajový spodek</t>
  </si>
  <si>
    <t>{ea815424-068e-4d45-bd0d-8ebfbda1cdea}</t>
  </si>
  <si>
    <t>6b</t>
  </si>
  <si>
    <t>SO 652 - Úpravy trakčního vedení</t>
  </si>
  <si>
    <t>{f6e79436-6a77-4bc9-8fa9-9eee774b31cc}</t>
  </si>
  <si>
    <t>7b</t>
  </si>
  <si>
    <t>SO 653 - Úprava tramvajových nástupišť</t>
  </si>
  <si>
    <t>{bdd3f05e-7a82-4368-80fe-3e6e499aeac9}</t>
  </si>
  <si>
    <t>KRYCÍ LIST SOUPISU PRACÍ</t>
  </si>
  <si>
    <t>Objekt:</t>
  </si>
  <si>
    <t>B - Etapa 2</t>
  </si>
  <si>
    <t>Soupis:</t>
  </si>
  <si>
    <t>0b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</si>
  <si>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</si>
  <si>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</si>
  <si>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</si>
  <si>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</si>
  <si>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</si>
  <si>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</si>
  <si>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</si>
  <si>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</si>
  <si>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</si>
  <si>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</si>
  <si>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</si>
  <si>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</si>
  <si>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</si>
  <si>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</si>
  <si>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</si>
  <si>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</si>
  <si>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</si>
  <si>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</si>
  <si>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</si>
  <si>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</si>
  <si>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</si>
  <si>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</si>
  <si>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</si>
  <si>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</si>
  <si>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</si>
  <si>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</si>
  <si>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</si>
  <si>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</si>
  <si>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</si>
  <si>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-1845905297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</si>
  <si>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</si>
  <si>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</si>
  <si>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</si>
  <si>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</si>
  <si>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</si>
  <si>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</si>
  <si>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-1245077882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</si>
  <si>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</si>
  <si>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</si>
  <si>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</si>
  <si>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-1633505452</t>
  </si>
  <si>
    <t>"Zajištění čištěná komunikací po celou dobu realiazce stavby"</t>
  </si>
  <si>
    <t>4</t>
  </si>
  <si>
    <t>R012</t>
  </si>
  <si>
    <t>Vytýčení stavby</t>
  </si>
  <si>
    <t>-367388403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</si>
  <si>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</si>
  <si>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</si>
  <si>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</si>
  <si>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</si>
  <si>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</si>
  <si>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</si>
  <si>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33536402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</si>
  <si>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</si>
  <si>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</si>
  <si>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</si>
  <si>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</si>
  <si>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</si>
  <si>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1831126239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</si>
  <si>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</si>
  <si>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</si>
  <si>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</si>
  <si>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</si>
  <si>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</si>
  <si>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-1017494857</t>
  </si>
  <si>
    <t>"Zhotovitel zajistí výrobu a montáž pamětní desky dle požadavků ROP</t>
  </si>
  <si>
    <t>8</t>
  </si>
  <si>
    <t>VRN-01</t>
  </si>
  <si>
    <t>Vybudování, provoz a likvidace staveniště</t>
  </si>
  <si>
    <t>500208162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</si>
  <si>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</si>
  <si>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</si>
  <si>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</si>
  <si>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</si>
  <si>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</si>
  <si>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</si>
  <si>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OST</t>
  </si>
  <si>
    <t>Ostatní</t>
  </si>
  <si>
    <t>9</t>
  </si>
  <si>
    <t>R004</t>
  </si>
  <si>
    <t>Dočasné dopravní značení</t>
  </si>
  <si>
    <t>825870728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</si>
  <si>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</si>
  <si>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</si>
  <si>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</si>
  <si>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10</t>
  </si>
  <si>
    <t>R006</t>
  </si>
  <si>
    <t>Geodetické zaměření skutečného provedení stavby</t>
  </si>
  <si>
    <t>2147028538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</si>
  <si>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</si>
  <si>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</si>
  <si>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</si>
  <si>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11</t>
  </si>
  <si>
    <t>R009</t>
  </si>
  <si>
    <t>Vypracování dokumentace změn stavby - pro změnu stavby před kolaudací</t>
  </si>
  <si>
    <t>1845308045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</si>
  <si>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</si>
  <si>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</si>
  <si>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12</t>
  </si>
  <si>
    <t>R009-1</t>
  </si>
  <si>
    <t>Vypracování dokumentace skutečného provedení stavby</t>
  </si>
  <si>
    <t>89595853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</si>
  <si>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</si>
  <si>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</si>
  <si>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</si>
  <si>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</si>
  <si>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13</t>
  </si>
  <si>
    <t>R-010</t>
  </si>
  <si>
    <t>Dílenská dokumentace</t>
  </si>
  <si>
    <t>64542246</t>
  </si>
  <si>
    <t>14</t>
  </si>
  <si>
    <t>R016</t>
  </si>
  <si>
    <t>Dočasné zajištění kabelů ve výkopu, dočasné zajištění potrubí</t>
  </si>
  <si>
    <t>-1939220906</t>
  </si>
  <si>
    <t>"Zhotovitel zajistí ochranu a zajištění stávajících nebo nových kabelů a potrubí ve výkopu, proti jejich poškození nebo odcizení"</t>
  </si>
  <si>
    <t>R024</t>
  </si>
  <si>
    <t>Kompletační činnost a příprava k odevzdání stavby zadavateli</t>
  </si>
  <si>
    <t>-962517318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</si>
  <si>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</si>
  <si>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</si>
  <si>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16</t>
  </si>
  <si>
    <t>R102</t>
  </si>
  <si>
    <t>Zpracování fotodokumentace před, v průběhu a po dokončení stavby</t>
  </si>
  <si>
    <t>34778061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</si>
  <si>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</si>
  <si>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</si>
  <si>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</si>
  <si>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17</t>
  </si>
  <si>
    <t>R113</t>
  </si>
  <si>
    <t>Vyřízení záborů veřejných prostranství, prokopávek a ostatních povolení vč. úhrady veškerých poplatků</t>
  </si>
  <si>
    <t>-755656171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</si>
  <si>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</si>
  <si>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</si>
  <si>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</si>
  <si>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</si>
  <si>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</si>
  <si>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</si>
  <si>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</si>
  <si>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</si>
  <si>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</si>
  <si>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</si>
  <si>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</si>
  <si>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</si>
  <si>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</si>
  <si>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</si>
  <si>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</si>
  <si>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</si>
  <si>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</si>
  <si>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</si>
  <si>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</si>
  <si>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</si>
  <si>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-351515587</t>
  </si>
  <si>
    <t>27,00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</si>
  <si>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</si>
  <si>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</si>
  <si>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</si>
  <si>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</si>
  <si>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</si>
  <si>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</si>
  <si>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</si>
  <si>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</si>
  <si>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</si>
  <si>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</si>
  <si>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</si>
  <si>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</si>
  <si>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</si>
  <si>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</si>
  <si>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</si>
  <si>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</si>
  <si>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</si>
  <si>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15,99*1,80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</si>
  <si>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</si>
  <si>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</si>
  <si>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</si>
  <si>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</si>
  <si>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</si>
  <si>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</si>
  <si>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</si>
  <si>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</si>
  <si>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</si>
  <si>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</si>
  <si>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</si>
  <si>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</si>
  <si>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</si>
  <si>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</si>
  <si>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</si>
  <si>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</si>
  <si>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</si>
  <si>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</si>
  <si>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</si>
  <si>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</si>
  <si>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</si>
  <si>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</si>
  <si>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</si>
  <si>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</si>
  <si>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</si>
  <si>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</si>
  <si>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</si>
  <si>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</si>
  <si>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</si>
  <si>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</si>
  <si>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</si>
  <si>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</si>
  <si>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</si>
  <si>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40,20*2</t>
  </si>
  <si>
    <t>577134031</t>
  </si>
  <si>
    <t>Asfaltový beton vrstva obrusná ACO 11+ (ABS) tř. I tl 40 mm š do 1,5 m z modifikovaného asfaltu</t>
  </si>
  <si>
    <t>-1092492297</t>
  </si>
  <si>
    <t>40,20</t>
  </si>
  <si>
    <t>577155032</t>
  </si>
  <si>
    <t>Asfaltový beton vrstva ložní ACL 16+ (ABVH) tl 60 mm š do 1,5 m z modifikovaného asfaltu</t>
  </si>
  <si>
    <t>-870845710</t>
  </si>
  <si>
    <t>18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</si>
  <si>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</si>
  <si>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</si>
  <si>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</si>
  <si>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</si>
  <si>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</si>
  <si>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</si>
  <si>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</si>
  <si>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17,00+4,00+4,00-13,00</t>
  </si>
  <si>
    <t>20</t>
  </si>
  <si>
    <t>59245224</t>
  </si>
  <si>
    <t>dlažba zámková reliéfní červené barvy tl. 80 mm</t>
  </si>
  <si>
    <t>207449940</t>
  </si>
  <si>
    <t>5,00+4,00+4,00</t>
  </si>
  <si>
    <t>599141111</t>
  </si>
  <si>
    <t>Vyplnění spár mezi silničními dílci živičnou zálivkou</t>
  </si>
  <si>
    <t>m</t>
  </si>
  <si>
    <t>1867998968</t>
  </si>
  <si>
    <t>57,00</t>
  </si>
  <si>
    <t>Ostatní konstrukce a práce, bourání</t>
  </si>
  <si>
    <t>22</t>
  </si>
  <si>
    <t>915111121</t>
  </si>
  <si>
    <t>Vodorovné dopravní značení dělící čáry přerušované š 125 mm základní bílá barva</t>
  </si>
  <si>
    <t>-793779810</t>
  </si>
  <si>
    <t>"V2b</t>
  </si>
  <si>
    <t>44,00+25,00</t>
  </si>
  <si>
    <t>23</t>
  </si>
  <si>
    <t>915121121</t>
  </si>
  <si>
    <t>Vodorovné dopravní značení vodící čáry přerušované š 250 mm základní bílá barva</t>
  </si>
  <si>
    <t>-294904594</t>
  </si>
  <si>
    <t>47,00</t>
  </si>
  <si>
    <t>24</t>
  </si>
  <si>
    <t>915611111</t>
  </si>
  <si>
    <t>Předznačení vodorovného liniového značení</t>
  </si>
  <si>
    <t>1368650773</t>
  </si>
  <si>
    <t>69,00+47,00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</si>
  <si>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</si>
  <si>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</si>
  <si>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</si>
  <si>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</si>
  <si>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</si>
  <si>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</si>
  <si>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</si>
  <si>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</si>
  <si>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</si>
  <si>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</si>
  <si>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27</t>
  </si>
  <si>
    <t>997221559</t>
  </si>
  <si>
    <t>Příplatek ZKD 1 km u vodorovné dopravy suti ze sypkých materiálů</t>
  </si>
  <si>
    <t>-1293345557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</si>
  <si>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</si>
  <si>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</si>
  <si>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</si>
  <si>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</si>
  <si>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</si>
  <si>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</si>
  <si>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</si>
  <si>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</si>
  <si>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</si>
  <si>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</si>
  <si>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</si>
  <si>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</si>
  <si>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</si>
  <si>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</si>
  <si>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</si>
  <si>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2b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</si>
  <si>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</si>
  <si>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</si>
  <si>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</si>
  <si>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</si>
  <si>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</si>
  <si>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</si>
  <si>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</si>
  <si>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</si>
  <si>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</si>
  <si>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</si>
  <si>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</si>
  <si>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</si>
  <si>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</si>
  <si>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</si>
  <si>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</si>
  <si>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</si>
  <si>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</si>
  <si>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</si>
  <si>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</si>
  <si>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</si>
  <si>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</si>
  <si>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</si>
  <si>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</si>
  <si>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</si>
  <si>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</si>
  <si>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</si>
  <si>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</si>
  <si>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</si>
  <si>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</si>
  <si>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</si>
  <si>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</si>
  <si>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</si>
  <si>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</si>
  <si>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</si>
  <si>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</si>
  <si>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</si>
  <si>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</si>
  <si>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</si>
  <si>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</si>
  <si>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</si>
  <si>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</si>
  <si>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</si>
  <si>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</si>
  <si>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</si>
  <si>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</si>
  <si>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</si>
  <si>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</si>
  <si>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</si>
  <si>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</si>
  <si>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</si>
  <si>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</si>
  <si>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</si>
  <si>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</si>
  <si>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</si>
  <si>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</si>
  <si>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</si>
  <si>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</si>
  <si>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</si>
  <si>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</si>
  <si>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</si>
  <si>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</si>
  <si>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</si>
  <si>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</si>
  <si>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</si>
  <si>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</si>
  <si>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42</t>
  </si>
  <si>
    <t>Pol103</t>
  </si>
  <si>
    <t>Modul- rozšíření řídicí jednotky Evolution o 4 stanice</t>
  </si>
  <si>
    <t>44</t>
  </si>
  <si>
    <t>Pol62</t>
  </si>
  <si>
    <t>Baterie 9 V</t>
  </si>
  <si>
    <t>50</t>
  </si>
  <si>
    <t>Pol105</t>
  </si>
  <si>
    <t>Komunikační modul řídíc jednotky</t>
  </si>
  <si>
    <t>52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</si>
  <si>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</si>
  <si>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</si>
  <si>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</si>
  <si>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</si>
  <si>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</si>
  <si>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</si>
  <si>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</si>
  <si>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</si>
  <si>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</si>
  <si>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</si>
  <si>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</si>
  <si>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</si>
  <si>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</si>
  <si>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</si>
  <si>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</si>
  <si>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</si>
  <si>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</si>
  <si>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</si>
  <si>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</si>
  <si>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</si>
  <si>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</si>
  <si>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31</t>
  </si>
  <si>
    <t>Pol67</t>
  </si>
  <si>
    <t>termostat 0/+60°C, NO CHLAZENÍ</t>
  </si>
  <si>
    <t>68</t>
  </si>
  <si>
    <t>Pol68</t>
  </si>
  <si>
    <t>Ventilátor s filtrem FF 018 AC 230V, 55m3/h, IP55 125x125mm</t>
  </si>
  <si>
    <t>70</t>
  </si>
  <si>
    <t>33</t>
  </si>
  <si>
    <t>Pol69</t>
  </si>
  <si>
    <t>Termostat 0/+60°C, NC</t>
  </si>
  <si>
    <t>72</t>
  </si>
  <si>
    <t>Pol70</t>
  </si>
  <si>
    <t>Těleso topné polovodičové HG 140 100W AC/DC 110-250V</t>
  </si>
  <si>
    <t>74</t>
  </si>
  <si>
    <t>35</t>
  </si>
  <si>
    <t>Pol71</t>
  </si>
  <si>
    <t>Proudový chránič s nadproudovou ochranou</t>
  </si>
  <si>
    <t>76</t>
  </si>
  <si>
    <t>Pol72</t>
  </si>
  <si>
    <t>Soklová zásuvka</t>
  </si>
  <si>
    <t>78</t>
  </si>
  <si>
    <t>37</t>
  </si>
  <si>
    <t>SKL000188818</t>
  </si>
  <si>
    <t>LTN-16C-1 Jistič</t>
  </si>
  <si>
    <t>80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</si>
  <si>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</si>
  <si>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</si>
  <si>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</si>
  <si>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</si>
  <si>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</si>
  <si>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</si>
  <si>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</si>
  <si>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</si>
  <si>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84</t>
  </si>
  <si>
    <t>Pol109</t>
  </si>
  <si>
    <t>Elektromagnetický ventil, 1" vnitřní závit, cívka AC-24 V, s  regulací průtoku, pracovní tlak do 16 bar</t>
  </si>
  <si>
    <t>86</t>
  </si>
  <si>
    <t>41</t>
  </si>
  <si>
    <t>Pol110</t>
  </si>
  <si>
    <t>Regulátor tlaku pro ventily P220 a P150</t>
  </si>
  <si>
    <t>88</t>
  </si>
  <si>
    <t>Pol111</t>
  </si>
  <si>
    <t>Vodovzdorný konektor zaklapávací</t>
  </si>
  <si>
    <t>90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</si>
  <si>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</si>
  <si>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</si>
  <si>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</si>
  <si>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</si>
  <si>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</si>
  <si>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92</t>
  </si>
  <si>
    <t>Pol114</t>
  </si>
  <si>
    <t>Tryska s pevnou výsečí dostřik 3,0 m, 180°, vnější závit</t>
  </si>
  <si>
    <t>96</t>
  </si>
  <si>
    <t>45</t>
  </si>
  <si>
    <t>Pol116</t>
  </si>
  <si>
    <t>Tryska s pevnou výsečí dostřik 4,5 m, 120°, vnější závit</t>
  </si>
  <si>
    <t>100</t>
  </si>
  <si>
    <t>46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</si>
  <si>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</si>
  <si>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</si>
  <si>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</si>
  <si>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</si>
  <si>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</si>
  <si>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</si>
  <si>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</si>
  <si>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48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</si>
  <si>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</si>
  <si>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</si>
  <si>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</si>
  <si>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</si>
  <si>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</si>
  <si>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</si>
  <si>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</si>
  <si>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</si>
  <si>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</si>
  <si>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</si>
  <si>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</si>
  <si>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</si>
  <si>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</si>
  <si>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</si>
  <si>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</si>
  <si>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</si>
  <si>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</si>
  <si>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</si>
  <si>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</si>
  <si>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</si>
  <si>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</si>
  <si>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</si>
  <si>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</si>
  <si>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</si>
  <si>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</si>
  <si>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</si>
  <si>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</si>
  <si>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</si>
  <si>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</si>
  <si>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</si>
  <si>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</si>
  <si>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</si>
  <si>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</si>
  <si>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</si>
  <si>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</si>
  <si>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</si>
  <si>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</si>
  <si>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</si>
  <si>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</si>
  <si>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</si>
  <si>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</si>
  <si>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</si>
  <si>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</si>
  <si>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</si>
  <si>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</si>
  <si>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</si>
  <si>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</si>
  <si>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</si>
  <si>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</si>
  <si>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</si>
  <si>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</si>
  <si>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</si>
  <si>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</si>
  <si>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</si>
  <si>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</si>
  <si>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</si>
  <si>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</si>
  <si>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</si>
  <si>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</si>
  <si>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</si>
  <si>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</si>
  <si>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</si>
  <si>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</si>
  <si>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</si>
  <si>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</si>
  <si>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</si>
  <si>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</si>
  <si>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</si>
  <si>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</si>
  <si>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</si>
  <si>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</si>
  <si>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</si>
  <si>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</si>
  <si>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</si>
  <si>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</si>
  <si>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</si>
  <si>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</si>
  <si>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</si>
  <si>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</si>
  <si>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</si>
  <si>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</si>
  <si>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</si>
  <si>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</si>
  <si>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</si>
  <si>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</si>
  <si>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</si>
  <si>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</si>
  <si>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</si>
  <si>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</si>
  <si>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</si>
  <si>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</si>
  <si>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</si>
  <si>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</si>
  <si>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</si>
  <si>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</si>
  <si>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</si>
  <si>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</si>
  <si>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</si>
  <si>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</si>
  <si>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</si>
  <si>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</si>
  <si>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</si>
  <si>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</si>
  <si>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</si>
  <si>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</si>
  <si>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</si>
  <si>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</si>
  <si>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</si>
  <si>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</si>
  <si>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</si>
  <si>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</si>
  <si>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</si>
  <si>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</si>
  <si>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</si>
  <si>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</si>
  <si>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</si>
  <si>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-1500398711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</si>
  <si>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</si>
  <si>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</si>
  <si>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</si>
  <si>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</si>
  <si>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</si>
  <si>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</si>
  <si>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-971944723</t>
  </si>
  <si>
    <t>7,00*1,60*2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</si>
  <si>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</si>
  <si>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</si>
  <si>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</si>
  <si>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</si>
  <si>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</si>
  <si>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</si>
  <si>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</si>
  <si>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6,72*1,80</t>
  </si>
  <si>
    <t>174151101</t>
  </si>
  <si>
    <t>Zásyp jam, šachet rýh nebo kolem objektů sypaninou se zhutněním</t>
  </si>
  <si>
    <t>-1667293420</t>
  </si>
  <si>
    <t>7,00*0,60*(1,60-0,10-0,40)</t>
  </si>
  <si>
    <t>58344197</t>
  </si>
  <si>
    <t>štěrkodrť frakce 0/63</t>
  </si>
  <si>
    <t>1561097007</t>
  </si>
  <si>
    <t>4,62*2,00</t>
  </si>
  <si>
    <t>175151101</t>
  </si>
  <si>
    <t>Obsypání potrubí strojně sypaninou bez prohození, uloženou do 3 m</t>
  </si>
  <si>
    <t>-781436845</t>
  </si>
  <si>
    <t>7,00*0,60*0,40</t>
  </si>
  <si>
    <t>58337331</t>
  </si>
  <si>
    <t>štěrkopísek frakce 0/22</t>
  </si>
  <si>
    <t>-255002780</t>
  </si>
  <si>
    <t>1,68*2,00</t>
  </si>
  <si>
    <t>Vodorovné konstrukce</t>
  </si>
  <si>
    <t>451573111</t>
  </si>
  <si>
    <t>Lože pod potrubí otevřený výkop ze štěrkopísku</t>
  </si>
  <si>
    <t>-1595500897</t>
  </si>
  <si>
    <t>7,00*0,60*0,10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</si>
  <si>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</si>
  <si>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</si>
  <si>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</si>
  <si>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</si>
  <si>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</si>
  <si>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</si>
  <si>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</si>
  <si>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</si>
  <si>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</si>
  <si>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</si>
  <si>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</si>
  <si>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</si>
  <si>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</si>
  <si>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</si>
  <si>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</si>
  <si>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</si>
  <si>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7,00</t>
  </si>
  <si>
    <t>28613173</t>
  </si>
  <si>
    <t>potrubí vodovodní PE100 RC SDR11 63x5,8mm</t>
  </si>
  <si>
    <t>607198732</t>
  </si>
  <si>
    <t>7*1,015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</si>
  <si>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</si>
  <si>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</si>
  <si>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</si>
  <si>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</si>
  <si>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</si>
  <si>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</si>
  <si>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</si>
  <si>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</si>
  <si>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</si>
  <si>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</si>
  <si>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</si>
  <si>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</si>
  <si>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</si>
  <si>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</si>
  <si>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</si>
  <si>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</si>
  <si>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</si>
  <si>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</si>
  <si>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</si>
  <si>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</si>
  <si>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</si>
  <si>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</si>
  <si>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</si>
  <si>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</si>
  <si>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</si>
  <si>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</si>
  <si>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</si>
  <si>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</si>
  <si>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</si>
  <si>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</si>
  <si>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</si>
  <si>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</si>
  <si>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</si>
  <si>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4b - SO 402 –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</si>
  <si>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</si>
  <si>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</si>
  <si>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</si>
  <si>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</si>
  <si>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</si>
  <si>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</si>
  <si>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</si>
  <si>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</si>
  <si>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</si>
  <si>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</si>
  <si>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</si>
  <si>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</si>
  <si>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</si>
  <si>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</si>
  <si>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</si>
  <si>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</si>
  <si>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</si>
  <si>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</si>
  <si>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</si>
  <si>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</si>
  <si>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</si>
  <si>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</si>
  <si>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</si>
  <si>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</si>
  <si>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</si>
  <si>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</si>
  <si>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</si>
  <si>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</si>
  <si>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</si>
  <si>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</si>
  <si>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</si>
  <si>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</si>
  <si>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</si>
  <si>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</si>
  <si>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</si>
  <si>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</si>
  <si>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</si>
  <si>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</si>
  <si>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</si>
  <si>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</si>
  <si>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</si>
  <si>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</si>
  <si>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</si>
  <si>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</si>
  <si>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</si>
  <si>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</si>
  <si>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</si>
  <si>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</si>
  <si>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</si>
  <si>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</si>
  <si>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</si>
  <si>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</si>
  <si>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</si>
  <si>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</si>
  <si>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</si>
  <si>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</si>
  <si>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</si>
  <si>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</si>
  <si>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</si>
  <si>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</si>
  <si>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</si>
  <si>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</si>
  <si>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</si>
  <si>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</si>
  <si>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</si>
  <si>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</si>
  <si>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</si>
  <si>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</si>
  <si>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</si>
  <si>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</si>
  <si>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</si>
  <si>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</si>
  <si>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</si>
  <si>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</si>
  <si>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</si>
  <si>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</si>
  <si>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</si>
  <si>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</si>
  <si>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</si>
  <si>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</si>
  <si>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</si>
  <si>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</si>
  <si>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</si>
  <si>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</si>
  <si>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</si>
  <si>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</si>
  <si>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</si>
  <si>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</si>
  <si>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</si>
  <si>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</si>
  <si>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</si>
  <si>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</si>
  <si>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</si>
  <si>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</si>
  <si>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</si>
  <si>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</si>
  <si>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</si>
  <si>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</si>
  <si>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351*0,015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</si>
  <si>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</si>
  <si>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</si>
  <si>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</si>
  <si>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</si>
  <si>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(51,00+66,00)*3,00</t>
  </si>
  <si>
    <t>10371500</t>
  </si>
  <si>
    <t>substrát pro trávníky</t>
  </si>
  <si>
    <t>-94177375</t>
  </si>
  <si>
    <t>351,000*0,60</t>
  </si>
  <si>
    <t>181311106</t>
  </si>
  <si>
    <t>Rozprostření ornice tl vrstvy do 400 mm v rovině nebo ve svahu do 1:5 ručně</t>
  </si>
  <si>
    <t>-1708109382</t>
  </si>
  <si>
    <t>941,00-0,70*(66,00+68,00*2,00+25,40*2,00)</t>
  </si>
  <si>
    <t>orniční zemina v podobě směsi s komunálním kompostem obohacená přípravkem s funkcí absorpce vody</t>
  </si>
  <si>
    <t>829619996</t>
  </si>
  <si>
    <t>764,04*0,35*1,80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</si>
  <si>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</si>
  <si>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</si>
  <si>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</si>
  <si>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</si>
  <si>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</si>
  <si>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</si>
  <si>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750,76+190,10</t>
  </si>
  <si>
    <t>1-01</t>
  </si>
  <si>
    <t>koberec extenzivní zeleň, sedový rozchodník, 7-druhový</t>
  </si>
  <si>
    <t>-1271725910</t>
  </si>
  <si>
    <t>1867,16+962,66+191,28</t>
  </si>
  <si>
    <t>182303111</t>
  </si>
  <si>
    <t>Doplnění zeminy nebo substrátu</t>
  </si>
  <si>
    <t>-793165482</t>
  </si>
  <si>
    <t>10321002</t>
  </si>
  <si>
    <t>substrát extenzivní trávníkový</t>
  </si>
  <si>
    <t>-1355071898</t>
  </si>
  <si>
    <t>3021,1*0,058 'Přepočtené koeficientem množství</t>
  </si>
  <si>
    <t>1-02</t>
  </si>
  <si>
    <t>hydrogel</t>
  </si>
  <si>
    <t>-1350460001</t>
  </si>
  <si>
    <t>175,224*3</t>
  </si>
  <si>
    <t>Zakládání</t>
  </si>
  <si>
    <t>273321611</t>
  </si>
  <si>
    <t>Základové desky ze ŽB tř. C30/37-XC2, XD3, XF3, XA1 (CZ) – Dmax22-CI 0,4-S3</t>
  </si>
  <si>
    <t>-1374592560</t>
  </si>
  <si>
    <t>(58,00+128,00+15,00+10,00+55,00+125,00+133,00+12,00+6,00)*0,40</t>
  </si>
  <si>
    <t>273351121</t>
  </si>
  <si>
    <t>Zřízení bednění základových desek</t>
  </si>
  <si>
    <t>-754602759</t>
  </si>
  <si>
    <t>(43,00+74,00+33,00+16,00+56,00+49,00+50,00+32,00+17,00)*0,40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</si>
  <si>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</si>
  <si>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</si>
  <si>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</si>
  <si>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</si>
  <si>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</si>
  <si>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</si>
  <si>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(58,00+128,00+15,00+10,00+55,00+125,00+133,00+12,00+6,00)*2*7,90/1000</t>
  </si>
  <si>
    <t>274313711</t>
  </si>
  <si>
    <t>Základové pásy z betonu tř. C 20/25</t>
  </si>
  <si>
    <t>-406244770</t>
  </si>
  <si>
    <t>"závěrná zídka</t>
  </si>
  <si>
    <t>16,00*0,45*0,45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</si>
  <si>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</si>
  <si>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</si>
  <si>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</si>
  <si>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</si>
  <si>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</si>
  <si>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</si>
  <si>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</si>
  <si>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</si>
  <si>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2076210622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</si>
  <si>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</si>
  <si>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</si>
  <si>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</si>
  <si>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</si>
  <si>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</si>
  <si>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</si>
  <si>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</si>
  <si>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</si>
  <si>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</si>
  <si>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</si>
  <si>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</si>
  <si>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</si>
  <si>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477,90/1000*204</t>
  </si>
  <si>
    <t>38,40/1000*10</t>
  </si>
  <si>
    <t>2-01</t>
  </si>
  <si>
    <t>Polystyrénová deska 0,70x0,40m tl. 10mm</t>
  </si>
  <si>
    <t>-1949237018</t>
  </si>
  <si>
    <t>4*204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</si>
  <si>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</si>
  <si>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</si>
  <si>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</si>
  <si>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</si>
  <si>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</si>
  <si>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</si>
  <si>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660,00*2*2-78,00*2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</si>
  <si>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</si>
  <si>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</si>
  <si>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</si>
  <si>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</si>
  <si>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</si>
  <si>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</si>
  <si>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660,00*2/0,675*2</t>
  </si>
  <si>
    <t>"zaokrouhleno</t>
  </si>
  <si>
    <t>3912</t>
  </si>
  <si>
    <t>511532111</t>
  </si>
  <si>
    <t>Kolejové lože z kameniva hrubého drceného</t>
  </si>
  <si>
    <t>580707976</t>
  </si>
  <si>
    <t>"PŘECHODOVÁ OBLAST</t>
  </si>
  <si>
    <t>72,00*3,70*0,15</t>
  </si>
  <si>
    <t>512502121</t>
  </si>
  <si>
    <t>Odstranění kolejového lože z kameniva po rozebrání koleje</t>
  </si>
  <si>
    <t>-805150230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</si>
  <si>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</si>
  <si>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</si>
  <si>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</si>
  <si>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</si>
  <si>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</si>
  <si>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</si>
  <si>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</si>
  <si>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</si>
  <si>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-1711276724</t>
  </si>
  <si>
    <t>5-20</t>
  </si>
  <si>
    <t>Montovaný žlábek, D+M</t>
  </si>
  <si>
    <t>-1006808641</t>
  </si>
  <si>
    <t>(66,00+51,00)*2</t>
  </si>
  <si>
    <t>5-22</t>
  </si>
  <si>
    <t>Příplatek za zřízení bezstykové koleje</t>
  </si>
  <si>
    <t>1818406796</t>
  </si>
  <si>
    <t>5-23</t>
  </si>
  <si>
    <t>Přechodová kolejnice S49/574R1, D+M</t>
  </si>
  <si>
    <t>720038293</t>
  </si>
  <si>
    <t>523851013</t>
  </si>
  <si>
    <t>Zřízení koleje stykované ze žlábkových kolejnic na nových pražcích z betonu předpjatého 650 mm</t>
  </si>
  <si>
    <t>-1899818728</t>
  </si>
  <si>
    <t>13,10+1,30+13,00+20,40</t>
  </si>
  <si>
    <t>43765101.</t>
  </si>
  <si>
    <t>kolejnice železniční žlábková 57R1</t>
  </si>
  <si>
    <t>27552924</t>
  </si>
  <si>
    <t>47,80*2*0,05654</t>
  </si>
  <si>
    <t>5-10</t>
  </si>
  <si>
    <t>pružné upevnění</t>
  </si>
  <si>
    <t>1249771995</t>
  </si>
  <si>
    <t>47,80/0,675*4</t>
  </si>
  <si>
    <t>284</t>
  </si>
  <si>
    <t>59211897R</t>
  </si>
  <si>
    <t>betonový pražec B03DP-07P</t>
  </si>
  <si>
    <t>-75688063</t>
  </si>
  <si>
    <t>47,80/0,675</t>
  </si>
  <si>
    <t>523862011</t>
  </si>
  <si>
    <t>Zřízení koleje stykované ze žlábkových kolejnic na betonové desce nebo prahu</t>
  </si>
  <si>
    <t>522374407</t>
  </si>
  <si>
    <t>13,80+421,20+37,80+149,15-4,00</t>
  </si>
  <si>
    <t>408,00+23,80+210,70-4,00</t>
  </si>
  <si>
    <t>Mezisoučet</t>
  </si>
  <si>
    <t>43765101</t>
  </si>
  <si>
    <t>kolejnice železniční širokopatní tvaru 49 E1 (S49) jakost R260</t>
  </si>
  <si>
    <t>485162099</t>
  </si>
  <si>
    <t>1256,45*2*0,04943</t>
  </si>
  <si>
    <t>43794350R</t>
  </si>
  <si>
    <t>pružná svěrka SKL14</t>
  </si>
  <si>
    <t>1796781380</t>
  </si>
  <si>
    <t>1256,45/0,675*4</t>
  </si>
  <si>
    <t>7446</t>
  </si>
  <si>
    <t>5-02</t>
  </si>
  <si>
    <t>ochranná plystová krytka svěrky</t>
  </si>
  <si>
    <t>-934040230</t>
  </si>
  <si>
    <t>5-03</t>
  </si>
  <si>
    <t>vrtule R</t>
  </si>
  <si>
    <t>-724468223</t>
  </si>
  <si>
    <t>5-04</t>
  </si>
  <si>
    <t>podložka ULS 7</t>
  </si>
  <si>
    <t>667710434</t>
  </si>
  <si>
    <t>5-05</t>
  </si>
  <si>
    <t>úhlová vodící vložka WFK 14k</t>
  </si>
  <si>
    <t>-1427556186</t>
  </si>
  <si>
    <t>5-06</t>
  </si>
  <si>
    <t>pryžová podložka ZW 700/148/125</t>
  </si>
  <si>
    <t>612788887</t>
  </si>
  <si>
    <t>1256,56/0,675*2</t>
  </si>
  <si>
    <t>3724</t>
  </si>
  <si>
    <t>5-07</t>
  </si>
  <si>
    <t>polastová podkladnice ULP 150/120 AT</t>
  </si>
  <si>
    <t>-902027390</t>
  </si>
  <si>
    <t>5-08</t>
  </si>
  <si>
    <t>plastová hmoždina SDU 26</t>
  </si>
  <si>
    <t>-673635503</t>
  </si>
  <si>
    <t>5-24</t>
  </si>
  <si>
    <t>Ostranění bokovnic</t>
  </si>
  <si>
    <t>1871325115</t>
  </si>
  <si>
    <t>671,00*8</t>
  </si>
  <si>
    <t>526001011</t>
  </si>
  <si>
    <t>Rozebrání koleje ze žlábkových kolejnic na pražcích bez výplně boků kolejnic</t>
  </si>
  <si>
    <t>1066810531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</si>
  <si>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</si>
  <si>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</si>
  <si>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</si>
  <si>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</si>
  <si>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</si>
  <si>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</si>
  <si>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1908416930</t>
  </si>
  <si>
    <t>21,00*3</t>
  </si>
  <si>
    <t>21,00+47,00</t>
  </si>
  <si>
    <t>5-14</t>
  </si>
  <si>
    <t>Kombinace výhybek 2-11+2-16+K34 vše tvaru 49E1 a kombinace 2-17+2-18+K37 vše tvaru 57R1 (NENACEŇOVAT - dodá DPO)</t>
  </si>
  <si>
    <t>1644970768</t>
  </si>
  <si>
    <t>60814840</t>
  </si>
  <si>
    <t>pražec dřevěný výhybkový impregnovaný olejem DB 150/260mm</t>
  </si>
  <si>
    <t>1546294587</t>
  </si>
  <si>
    <t>535000311</t>
  </si>
  <si>
    <t>Rozebrání kolejového rozvětvení na pražcích betonových (NENACEŇOVAT - odstraní si DPO na své náklady)</t>
  </si>
  <si>
    <t>-1054268547</t>
  </si>
  <si>
    <t>"VÝHYBKY</t>
  </si>
  <si>
    <t>"KŘÍŽOVATKY</t>
  </si>
  <si>
    <t>21,00*2+47,00</t>
  </si>
  <si>
    <t>541301112</t>
  </si>
  <si>
    <t>Odstranění pražců z betonu předpjatého pod kolejí rozchod 1435 mm</t>
  </si>
  <si>
    <t>1735777312</t>
  </si>
  <si>
    <t>673,00*2/0,675</t>
  </si>
  <si>
    <t>1995</t>
  </si>
  <si>
    <t>-592</t>
  </si>
  <si>
    <t>543191111</t>
  </si>
  <si>
    <t>Směrové a výškové vyrovnání koleje automatickou podbíječkou</t>
  </si>
  <si>
    <t>1189064861</t>
  </si>
  <si>
    <t>72,00</t>
  </si>
  <si>
    <t>546891212</t>
  </si>
  <si>
    <t>Osazení skříně pro výhybky vč. seřízení</t>
  </si>
  <si>
    <t>-1514981082</t>
  </si>
  <si>
    <t>elektrická výhybková skříň</t>
  </si>
  <si>
    <t>-245936976</t>
  </si>
  <si>
    <t>5-21</t>
  </si>
  <si>
    <t>mechanická výhybková skříň</t>
  </si>
  <si>
    <t>2132772776</t>
  </si>
  <si>
    <t>548111111</t>
  </si>
  <si>
    <t>Svár kolejnic elektrický bez příložky</t>
  </si>
  <si>
    <t>1467564633</t>
  </si>
  <si>
    <t>548133111</t>
  </si>
  <si>
    <t>Řez příčný kolejnice pilou</t>
  </si>
  <si>
    <t>-617386163</t>
  </si>
  <si>
    <t>548965011</t>
  </si>
  <si>
    <t>Obroušení povrchu temena hlavy nových kolejnic při souvislé úpravě koleje</t>
  </si>
  <si>
    <t>-875191710</t>
  </si>
  <si>
    <t>1256,45*2*2</t>
  </si>
  <si>
    <t>548965091</t>
  </si>
  <si>
    <t>Jízda brousícího vozu na pracoviště a zpět</t>
  </si>
  <si>
    <t>km</t>
  </si>
  <si>
    <t>1305317220</t>
  </si>
  <si>
    <t>Podklad ze štěrkodrtě ŠD 0-32 tl 300 mm</t>
  </si>
  <si>
    <t>-1769315953</t>
  </si>
  <si>
    <t>"ZATRAVNĚNÍ</t>
  </si>
  <si>
    <t>3021,10+764,04</t>
  </si>
  <si>
    <t>(51,00+66,00)*2,10*2</t>
  </si>
  <si>
    <t>565166101</t>
  </si>
  <si>
    <t>Asfaltový beton vrstva podkladní ACP 22+ tl 80 mm</t>
  </si>
  <si>
    <t>-2076280973</t>
  </si>
  <si>
    <t>Asfaltový beton vrstva podkladní ACP 22+ tl 120 mm</t>
  </si>
  <si>
    <t>-634035465</t>
  </si>
  <si>
    <t>9,20+5,00+11,90</t>
  </si>
  <si>
    <t>-2057852098</t>
  </si>
  <si>
    <t>573211109</t>
  </si>
  <si>
    <t>Postřik živičný spojovací z asfaltu v množství 0,50 kg/m2</t>
  </si>
  <si>
    <t>1891268046</t>
  </si>
  <si>
    <t>-1021264448</t>
  </si>
  <si>
    <t>314,00+9,20+5,00+11,90+186,20</t>
  </si>
  <si>
    <t>Asfaltový beton vrstva ložní ACL 16+ modifikovaný tl 60 mm</t>
  </si>
  <si>
    <t>589532701</t>
  </si>
  <si>
    <t>581111111</t>
  </si>
  <si>
    <t>Podkladní beton PB C12/15 - X0, tl. 100mm</t>
  </si>
  <si>
    <t>-182875293</t>
  </si>
  <si>
    <t>620,00*2*2,50</t>
  </si>
  <si>
    <t>596211110</t>
  </si>
  <si>
    <t>Kladení zámkové dlažby komunikací pro pěší tl 60 mm skupiny A pl do 50 m2</t>
  </si>
  <si>
    <t>1421859499</t>
  </si>
  <si>
    <t>59245015</t>
  </si>
  <si>
    <t>dlažba zámková tl. 60mm přírodní</t>
  </si>
  <si>
    <t>-1942030728</t>
  </si>
  <si>
    <t>4,00+3,00</t>
  </si>
  <si>
    <t>596412213</t>
  </si>
  <si>
    <t>Kladení dlažby z vegetačních tvárnic pozemních komunikací tl 80 mm přes 300 m2</t>
  </si>
  <si>
    <t>-1720481858</t>
  </si>
  <si>
    <t>59246016</t>
  </si>
  <si>
    <t>dlažba plošná betonová vegetační tl. 60mm</t>
  </si>
  <si>
    <t>92902244</t>
  </si>
  <si>
    <t>62900514</t>
  </si>
  <si>
    <t>46,00*4</t>
  </si>
  <si>
    <t>916431111-1</t>
  </si>
  <si>
    <t>Osazení závěrné zídky do betonového lože tl 150 mm</t>
  </si>
  <si>
    <t>-54180342</t>
  </si>
  <si>
    <t>5,00*2+3,00*2</t>
  </si>
  <si>
    <t>59212810-1</t>
  </si>
  <si>
    <t>zídka závěrná betonová  300x350mm</t>
  </si>
  <si>
    <t>1674500591</t>
  </si>
  <si>
    <t>77</t>
  </si>
  <si>
    <t>919112232</t>
  </si>
  <si>
    <t>Řezání spár pro vytvoření komůrky š 20 mm hl 30 mm pro těsnící zálivku v živičném krytu</t>
  </si>
  <si>
    <t>1313778973</t>
  </si>
  <si>
    <t>157,00+54,00+60,00+28,00+28,00</t>
  </si>
  <si>
    <t>919121131</t>
  </si>
  <si>
    <t>Těsnění spár zálivkou za studena pro komůrky š 20 mm hl 30 mm s těsnicím profilem</t>
  </si>
  <si>
    <t>1265860880</t>
  </si>
  <si>
    <t>79</t>
  </si>
  <si>
    <t>919131121</t>
  </si>
  <si>
    <t>Nerezový smykový trn d22mm s klecí umožňující podélný pohyb</t>
  </si>
  <si>
    <t>560231663</t>
  </si>
  <si>
    <t>204*4</t>
  </si>
  <si>
    <t>-277478504</t>
  </si>
  <si>
    <t>81</t>
  </si>
  <si>
    <t>R92190001</t>
  </si>
  <si>
    <t xml:space="preserve">Montáž kompletní - úrovňový přechod pryžový </t>
  </si>
  <si>
    <t>-1217641306</t>
  </si>
  <si>
    <t>43784-9</t>
  </si>
  <si>
    <t>konstrukce přejezdová pryžová provoz pěší</t>
  </si>
  <si>
    <t>-145384135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</si>
  <si>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</si>
  <si>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</si>
  <si>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</si>
  <si>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83</t>
  </si>
  <si>
    <t>1591375546</t>
  </si>
  <si>
    <t>350,75+2288,769+12,346</t>
  </si>
  <si>
    <t>1008900235</t>
  </si>
  <si>
    <t>2651,865*9 'Přepočtené koeficientem množství</t>
  </si>
  <si>
    <t>85</t>
  </si>
  <si>
    <t>-1322702557</t>
  </si>
  <si>
    <t>997221655</t>
  </si>
  <si>
    <t>1482888667</t>
  </si>
  <si>
    <t>87</t>
  </si>
  <si>
    <t>997013813</t>
  </si>
  <si>
    <t>Poplatek za uložení na skládce (skládkovné) stavebního odpadu z plastických hmot kód odpadu 17 02 03</t>
  </si>
  <si>
    <t>-300648595</t>
  </si>
  <si>
    <t>997241611</t>
  </si>
  <si>
    <t>Nakládání nebo překládání vybouraných hmot</t>
  </si>
  <si>
    <t>-2106456238</t>
  </si>
  <si>
    <t>"odstraněné koleje</t>
  </si>
  <si>
    <t>144,832</t>
  </si>
  <si>
    <t>89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</si>
  <si>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</si>
  <si>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</si>
  <si>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</si>
  <si>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</si>
  <si>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</si>
  <si>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</si>
  <si>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144,832*5 'Přepočtené koeficientem množství</t>
  </si>
  <si>
    <t>91</t>
  </si>
  <si>
    <t>997-3</t>
  </si>
  <si>
    <t>Poplatek za uložení kolejnic na skládce</t>
  </si>
  <si>
    <t>70790390</t>
  </si>
  <si>
    <t>998243011</t>
  </si>
  <si>
    <t>Přesun hmot pro železniční svršek městských drah</t>
  </si>
  <si>
    <t>858530878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</si>
  <si>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</si>
  <si>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</si>
  <si>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</si>
  <si>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</si>
  <si>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-1414507487</t>
  </si>
  <si>
    <t>112,00</t>
  </si>
  <si>
    <t>113107243</t>
  </si>
  <si>
    <t>Odstranění podkladu živičného tl 150 mm strojně pl přes 200 m2</t>
  </si>
  <si>
    <t>1461539862</t>
  </si>
  <si>
    <t>478,00-112,00</t>
  </si>
  <si>
    <t>122452516</t>
  </si>
  <si>
    <t>Odkopávky a prokopávky zapažené pro silnice a dálnice v hornině třídy těžitelnosti II objem do 5000 m3 strojně</t>
  </si>
  <si>
    <t>867496668</t>
  </si>
  <si>
    <t>673,00*2*0,87</t>
  </si>
  <si>
    <t>122452516-2</t>
  </si>
  <si>
    <t>Odkopávky a prokopávky zapažené pro silnice a dálnice v hornině třídy těžitelnosti II objem do 5000 m3 strojně - výměnná vrstva</t>
  </si>
  <si>
    <t>-402033007</t>
  </si>
  <si>
    <t>(660,00*2)*3,75*0,50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</si>
  <si>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</si>
  <si>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</si>
  <si>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</si>
  <si>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</si>
  <si>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(685,00*2)*0,40*0,40</t>
  </si>
  <si>
    <t>132354203</t>
  </si>
  <si>
    <t>Hloubení zapažených rýh š do 2000 mm v hornině třídy těžitelnosti II, skupiny 4 objem do 100 m3</t>
  </si>
  <si>
    <t>-1053790566</t>
  </si>
  <si>
    <t>"PŘÍPOJKA DN 150</t>
  </si>
  <si>
    <t>(3,00*12)*1,00*1,50</t>
  </si>
  <si>
    <t>-400726155</t>
  </si>
  <si>
    <t>(3,00*12)*1,50*2</t>
  </si>
  <si>
    <t>630043548</t>
  </si>
  <si>
    <t>-1916051374</t>
  </si>
  <si>
    <t>1171,02+219,20+54,00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</si>
  <si>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</si>
  <si>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</si>
  <si>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</si>
  <si>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</si>
  <si>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1444,22*1,80</t>
  </si>
  <si>
    <t>171201221-1</t>
  </si>
  <si>
    <t>Poplatek za uložení na skládce (skládkovné) zeminy a kamení kód odpadu 17 05 04 - výměnná vrstva</t>
  </si>
  <si>
    <t>-1686775672</t>
  </si>
  <si>
    <t>2475,00*1,80</t>
  </si>
  <si>
    <t>-1409576421</t>
  </si>
  <si>
    <t>(3,00*12)*1,00*(1,50-0,10-0,50)</t>
  </si>
  <si>
    <t>193503556</t>
  </si>
  <si>
    <t>32,40*2,00</t>
  </si>
  <si>
    <t>-117765134</t>
  </si>
  <si>
    <t>(3,00*12)*1,00*0,50</t>
  </si>
  <si>
    <t>1068531318</t>
  </si>
  <si>
    <t>18,00*2,00</t>
  </si>
  <si>
    <t>58343911</t>
  </si>
  <si>
    <t>kamenivo drcené hrubé frakce 11/22</t>
  </si>
  <si>
    <t>252949392</t>
  </si>
  <si>
    <t>219,20*2,00</t>
  </si>
  <si>
    <t>175151201</t>
  </si>
  <si>
    <t>Obsypání objektu nad přilehlým původním terénem sypaninou bez prohození, uloženou do 3 m strojně</t>
  </si>
  <si>
    <t>1750603356</t>
  </si>
  <si>
    <t>3021,10*0,32</t>
  </si>
  <si>
    <t>58337344</t>
  </si>
  <si>
    <t>hlinitý štěrkopísek</t>
  </si>
  <si>
    <t>1305320171</t>
  </si>
  <si>
    <t>966,752*2,00</t>
  </si>
  <si>
    <t>181152302</t>
  </si>
  <si>
    <t>Úprava pláně se zhutněním 45 MPa</t>
  </si>
  <si>
    <t>660546310</t>
  </si>
  <si>
    <t>711491173</t>
  </si>
  <si>
    <t>Provedení izolace proti tlakové vodě vodorovné z nopové folie</t>
  </si>
  <si>
    <t>-50485765</t>
  </si>
  <si>
    <t>3021,10*2</t>
  </si>
  <si>
    <t>28323005</t>
  </si>
  <si>
    <t>fólie profilovaná (nopová)</t>
  </si>
  <si>
    <t>-231372677</t>
  </si>
  <si>
    <t>6042,2*1,2 'Přepočtené koeficientem množství</t>
  </si>
  <si>
    <t>1-03</t>
  </si>
  <si>
    <t>Hydroakumulační textilie, D+M</t>
  </si>
  <si>
    <t>-2094965283</t>
  </si>
  <si>
    <t>211971121</t>
  </si>
  <si>
    <t>Zřízení opláštění žeber nebo trativodů geotextilií v rýze nebo zářezu sklonu přes 1:2 š do 2,5 m</t>
  </si>
  <si>
    <t>-591854680</t>
  </si>
  <si>
    <t>0,40*4*(685,00*2)</t>
  </si>
  <si>
    <t>69311081</t>
  </si>
  <si>
    <t>geotextilie netkaná separační, ochranná, filtrační, drenážní PES 300g/m2</t>
  </si>
  <si>
    <t>-44227316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</si>
  <si>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</si>
  <si>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</si>
  <si>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</si>
  <si>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117195504</t>
  </si>
  <si>
    <t>685,00*2</t>
  </si>
  <si>
    <t>213141112</t>
  </si>
  <si>
    <t>Zřízení vrstvy z geotextilie v rovině nebo ve sklonu do 1:5 š do 6 m</t>
  </si>
  <si>
    <t>-1929762455</t>
  </si>
  <si>
    <t>69311010</t>
  </si>
  <si>
    <t>geotextilie tkaná separační, filtrační, výztužná PP pevnost v tahu 80kN/m</t>
  </si>
  <si>
    <t>1703599587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</si>
  <si>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</si>
  <si>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</si>
  <si>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</si>
  <si>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</si>
  <si>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</si>
  <si>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</si>
  <si>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3,14*0,60*0,60*2,00*12-3,14*0,50*0,50*2,00*12</t>
  </si>
  <si>
    <t>-1426421693</t>
  </si>
  <si>
    <t>(3,00*12)*1,00*0,10</t>
  </si>
  <si>
    <t>564861114</t>
  </si>
  <si>
    <t>Podklad ze štěrkodrtě ŠD 0-32, prům. tl 230 mm</t>
  </si>
  <si>
    <t>-1079397219</t>
  </si>
  <si>
    <t>(660,00*2)*3,75</t>
  </si>
  <si>
    <t>"PŘECHDODOVÁ OBLAST</t>
  </si>
  <si>
    <t>(24,00*3)*3,75</t>
  </si>
  <si>
    <t>564871111</t>
  </si>
  <si>
    <t>Podklad ze štěrkodrtě ŠD 0-32 tl 250 mm</t>
  </si>
  <si>
    <t>-1398587054</t>
  </si>
  <si>
    <t>"KORIDOR PRO PŘECHÁZENÍ</t>
  </si>
  <si>
    <t>(2,00*5,00+2,00*3,00)*3*1,20*2</t>
  </si>
  <si>
    <t>564871111-1</t>
  </si>
  <si>
    <t>Podklad ze štěrkodrtě ŠD 0-63 tl 250 mm - výměnná vrstva</t>
  </si>
  <si>
    <t>16611043</t>
  </si>
  <si>
    <t>(660,00*2)*3,75*2</t>
  </si>
  <si>
    <t>871315241</t>
  </si>
  <si>
    <t>Kanalizační potrubí z tvrdého PVC vícevrstvé tuhost třídy SN12 DN 150</t>
  </si>
  <si>
    <t>-59712353</t>
  </si>
  <si>
    <t>3,00*12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</si>
  <si>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</si>
  <si>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</si>
  <si>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</si>
  <si>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</si>
  <si>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</si>
  <si>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</si>
  <si>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</si>
  <si>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</si>
  <si>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</si>
  <si>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</si>
  <si>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</si>
  <si>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</si>
  <si>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</si>
  <si>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</si>
  <si>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</si>
  <si>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</si>
  <si>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</si>
  <si>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</si>
  <si>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</si>
  <si>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</si>
  <si>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</si>
  <si>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</si>
  <si>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</si>
  <si>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</si>
  <si>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</si>
  <si>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</si>
  <si>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</si>
  <si>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</si>
  <si>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</si>
  <si>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</si>
  <si>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</si>
  <si>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</si>
  <si>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</si>
  <si>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</si>
  <si>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</si>
  <si>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</si>
  <si>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</si>
  <si>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</si>
  <si>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</si>
  <si>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</si>
  <si>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</si>
  <si>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</si>
  <si>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</si>
  <si>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</si>
  <si>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</si>
  <si>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911121111</t>
  </si>
  <si>
    <t>Montáž zábradlí ocelového přichyceného vruty do betonového podkladu</t>
  </si>
  <si>
    <t>1064017023</t>
  </si>
  <si>
    <t>72,00+65,00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</si>
  <si>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</si>
  <si>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</si>
  <si>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</si>
  <si>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</si>
  <si>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</si>
  <si>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</si>
  <si>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</si>
  <si>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</si>
  <si>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</si>
  <si>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</si>
  <si>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</si>
  <si>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</si>
  <si>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</si>
  <si>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</si>
  <si>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95,00*2+444,00*2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</si>
  <si>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</si>
  <si>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</si>
  <si>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</si>
  <si>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</si>
  <si>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</si>
  <si>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</si>
  <si>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660,00*2*5,00</t>
  </si>
  <si>
    <t>922111523</t>
  </si>
  <si>
    <t>Pryžová antivibrační rohož tl. 25mm</t>
  </si>
  <si>
    <t>1270853749</t>
  </si>
  <si>
    <t>620,00*2*3</t>
  </si>
  <si>
    <t>966005111</t>
  </si>
  <si>
    <t>Rozebrání a odstranění silničního zábradlí se sloupky osazenými s betonovými patkami</t>
  </si>
  <si>
    <t>77637694</t>
  </si>
  <si>
    <t>65,00+72,00+265,00+139,00</t>
  </si>
  <si>
    <t>18,238+45,696+115,656+18,935</t>
  </si>
  <si>
    <t>198,525*9 'Přepočtené koeficientem množství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</si>
  <si>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</si>
  <si>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</si>
  <si>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</si>
  <si>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</si>
  <si>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</si>
  <si>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</si>
  <si>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</si>
  <si>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</si>
  <si>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</si>
  <si>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</si>
  <si>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</si>
  <si>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</si>
  <si>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 - Ostatní</t>
  </si>
  <si>
    <t>271532212</t>
  </si>
  <si>
    <t>Násyp pod základové konstrukce se zhutněním z hrubého kameniva frakce 16 až 32 mm</t>
  </si>
  <si>
    <t>-53520206</t>
  </si>
  <si>
    <t>((2*2*0,2)*19)+((1,4*2)*6)+((1,4*1,4)*9)</t>
  </si>
  <si>
    <t>274311128</t>
  </si>
  <si>
    <t>Základové pasy, prahy, věnce a ostruhy z betonu prostého C 30/37</t>
  </si>
  <si>
    <t>-569677234</t>
  </si>
  <si>
    <t>0,2*34</t>
  </si>
  <si>
    <t>275313811</t>
  </si>
  <si>
    <t>Základové patky z betonu tř. C 25/30 XA1</t>
  </si>
  <si>
    <t>1630161089</t>
  </si>
  <si>
    <t>((2*2*2,2)*19)+((1,4*2*2,4)*6)+((1,4*1,4*2,4)*9)</t>
  </si>
  <si>
    <t>28611162</t>
  </si>
  <si>
    <t>trubka kanalizační PVC DN 500x3000 mm SN8</t>
  </si>
  <si>
    <t>444597699</t>
  </si>
  <si>
    <t>34*2,5</t>
  </si>
  <si>
    <t>275351121</t>
  </si>
  <si>
    <t>Zřízení bednění základových patek</t>
  </si>
  <si>
    <t>215270016</t>
  </si>
  <si>
    <t>((((1,4*2,4)*2)+((2*2,4)*2))*6)+(((1,4*2,4)*4)*9)</t>
  </si>
  <si>
    <t>275351122</t>
  </si>
  <si>
    <t>Odstranění bednění základových patek</t>
  </si>
  <si>
    <t>-2031017756</t>
  </si>
  <si>
    <t>961044111</t>
  </si>
  <si>
    <t>Bourání základů z betonu prostého</t>
  </si>
  <si>
    <t>2145635718</t>
  </si>
  <si>
    <t>(1,8*1,8*2)*34</t>
  </si>
  <si>
    <t>997013501</t>
  </si>
  <si>
    <t>Odvoz suti a vybouraných hmot na skládku nebo meziskládku do 1 km se složením</t>
  </si>
  <si>
    <t>-911195921</t>
  </si>
  <si>
    <t>997013509</t>
  </si>
  <si>
    <t>Příplatek k odvozu suti a vybouraných hmot na skládku ZKD 1 km přes 1 km</t>
  </si>
  <si>
    <t>-1536415695</t>
  </si>
  <si>
    <t>440,64*10 "Přepočtené koeficientem množství</t>
  </si>
  <si>
    <t>997013801</t>
  </si>
  <si>
    <t>Poplatek za uložení na skládce (skládkovné) stavebního odpadu betonového kód odpadu 170 101</t>
  </si>
  <si>
    <t>1656232294</t>
  </si>
  <si>
    <t>997013831</t>
  </si>
  <si>
    <t>Poplatek za uložení na skládce (skládkovné) stavebního odpadu směsného kód odpadu 170 904</t>
  </si>
  <si>
    <t>-742661255</t>
  </si>
  <si>
    <t>997221612</t>
  </si>
  <si>
    <t>Nakládání vybouraných hmot na dopravní prostředky pro vodorovnou dopravu</t>
  </si>
  <si>
    <t>-1216749531</t>
  </si>
  <si>
    <t>997223855</t>
  </si>
  <si>
    <t>Poplatek za uložení na skládce (skládkovné) zeminy a kameniva kód odpadu 170 504</t>
  </si>
  <si>
    <t>40633855</t>
  </si>
  <si>
    <t>(((1,4*2*2)*6)+((1,4*1,4*2)*9)+(1*19))*2</t>
  </si>
  <si>
    <t>Práce a dodávky M</t>
  </si>
  <si>
    <t>21-M</t>
  </si>
  <si>
    <t>Elektromontáže</t>
  </si>
  <si>
    <t>0002</t>
  </si>
  <si>
    <t>Montáž kabelové spojky</t>
  </si>
  <si>
    <t>-808619848</t>
  </si>
  <si>
    <t>00001</t>
  </si>
  <si>
    <t>Kabelová spojka 03/1x500mm2</t>
  </si>
  <si>
    <t>-2060399110</t>
  </si>
  <si>
    <t>R0002</t>
  </si>
  <si>
    <t>Kabelová spojka 1x240mm2</t>
  </si>
  <si>
    <t>1056095698</t>
  </si>
  <si>
    <t>R0003</t>
  </si>
  <si>
    <t>Kabelová spojka 1x185mm2</t>
  </si>
  <si>
    <t>-971160117</t>
  </si>
  <si>
    <t>210030131</t>
  </si>
  <si>
    <t>Montáž pevného kotvení Cu troleje do 150 mm2</t>
  </si>
  <si>
    <t>-1145645555</t>
  </si>
  <si>
    <t>R10</t>
  </si>
  <si>
    <t>TRAM komplet - pevné kotvení trol. drátu 120mm2</t>
  </si>
  <si>
    <t>256</t>
  </si>
  <si>
    <t>921264192</t>
  </si>
  <si>
    <t>210030141</t>
  </si>
  <si>
    <t>Kotvení Cu troleje závažím 1x1125 kp</t>
  </si>
  <si>
    <t>-1663776382</t>
  </si>
  <si>
    <t>R11</t>
  </si>
  <si>
    <t>Pohyblivé kotvení Cu 120 na na přišroubování HEB stožár pro drát 120mm2, na tah 11,25kN - komlet</t>
  </si>
  <si>
    <t>-1939150982</t>
  </si>
  <si>
    <t>210030312</t>
  </si>
  <si>
    <t>Křížení trolejí pro pantograf 2 pevných</t>
  </si>
  <si>
    <t>8001162</t>
  </si>
  <si>
    <t>R13</t>
  </si>
  <si>
    <t>Výměnné pole na lano s kladkou</t>
  </si>
  <si>
    <t>-1831765312</t>
  </si>
  <si>
    <t>R14</t>
  </si>
  <si>
    <t>Kabelové propojení trolejí v křížení 120mm2</t>
  </si>
  <si>
    <t>874675913</t>
  </si>
  <si>
    <t>210030355</t>
  </si>
  <si>
    <t>Montáž držáku bočního izolovaného s ramenem otočného izolátoru závěsu troleje na lano nebo na výložník</t>
  </si>
  <si>
    <t>1953028279</t>
  </si>
  <si>
    <t>R231</t>
  </si>
  <si>
    <t>TRAM komplet - boční držák na lano s hákem</t>
  </si>
  <si>
    <t>1995063</t>
  </si>
  <si>
    <t>R232</t>
  </si>
  <si>
    <t>TRAM komplet - dvojitý boční držák na lano</t>
  </si>
  <si>
    <t>724048988</t>
  </si>
  <si>
    <t>210030482</t>
  </si>
  <si>
    <t>Montáž děliče úsekového 750 V pro trakční vedení</t>
  </si>
  <si>
    <t>-926364868</t>
  </si>
  <si>
    <t>R16</t>
  </si>
  <si>
    <t>TRAM komplet - dělič na lano včetně vyvěšení</t>
  </si>
  <si>
    <t>480083714</t>
  </si>
  <si>
    <t>R90</t>
  </si>
  <si>
    <t>TRAM komplet - dělič na výložník včetně vyvěšení</t>
  </si>
  <si>
    <t>-796871547</t>
  </si>
  <si>
    <t>210030492</t>
  </si>
  <si>
    <t>Proudové propojení trolejí kabelem Cu 185 mm2</t>
  </si>
  <si>
    <t>592710332</t>
  </si>
  <si>
    <t>R27</t>
  </si>
  <si>
    <t>TRAM komplet - kabelové propojení trolejí na výložník</t>
  </si>
  <si>
    <t>-1529654111</t>
  </si>
  <si>
    <t>210030604</t>
  </si>
  <si>
    <t>Montáž ramen izolovaných do D 83 mm délky do 8 m</t>
  </si>
  <si>
    <t>-1511735824</t>
  </si>
  <si>
    <t>R04</t>
  </si>
  <si>
    <t>TRAM komplet - výložník sklolaminátový jednoduchý 3,5m včetně uchycení na stožár jednoduchým vyvěšením</t>
  </si>
  <si>
    <t>64578679</t>
  </si>
  <si>
    <t>R121</t>
  </si>
  <si>
    <t>Oko posuné pro 1x55 s příložkou</t>
  </si>
  <si>
    <t>1669308053</t>
  </si>
  <si>
    <t>210030641</t>
  </si>
  <si>
    <t>Montáž odpojovače s pákovým pohonem</t>
  </si>
  <si>
    <t>1188181154</t>
  </si>
  <si>
    <t>R17</t>
  </si>
  <si>
    <t>Odpojovač táhlový ruční na HEB stožár na přišroubování, pro napájecí bod, typ U, 3000A</t>
  </si>
  <si>
    <t>424254455</t>
  </si>
  <si>
    <t>R18</t>
  </si>
  <si>
    <t>Odpojovač táhlový ruční na HEB stožár na přišroubování, pro úsekové dělení, typ U, 3000A</t>
  </si>
  <si>
    <t>-279010936</t>
  </si>
  <si>
    <t>210030753</t>
  </si>
  <si>
    <t>Montáž ocelových lan Pz do průřezu 50 mm2</t>
  </si>
  <si>
    <t>-447025277</t>
  </si>
  <si>
    <t>R30</t>
  </si>
  <si>
    <t>Ocelové nerezové lano 35mm2</t>
  </si>
  <si>
    <t>-276888523</t>
  </si>
  <si>
    <t>210030761</t>
  </si>
  <si>
    <t>Montáž troleje Cu průřezu do 150 mm2</t>
  </si>
  <si>
    <t>614993088</t>
  </si>
  <si>
    <t>R32</t>
  </si>
  <si>
    <t>Trolejový drát vysokopevnostní Cu-ETP 120mm2</t>
  </si>
  <si>
    <t>-732735927</t>
  </si>
  <si>
    <t>210100295</t>
  </si>
  <si>
    <t>Ukončení vodičů izolovaných nastřelením kabelového oka s páskou průřezu žíly do 300 mm2</t>
  </si>
  <si>
    <t>1449133247</t>
  </si>
  <si>
    <t>345670140</t>
  </si>
  <si>
    <t>oko kabelové Cu lisovací lehčené 1,5 x 3 KU-L</t>
  </si>
  <si>
    <t>-449525623</t>
  </si>
  <si>
    <t>343432410</t>
  </si>
  <si>
    <t>trubka smršťovací tenkostěnná tl bez lepidla 102,0/51,0</t>
  </si>
  <si>
    <t>-1744410666</t>
  </si>
  <si>
    <t>210100297</t>
  </si>
  <si>
    <t>Ukončení vodičů izolovaných nastřelením kabelového oka s páskou průřezu žíly do 500 mm2</t>
  </si>
  <si>
    <t>1289291145</t>
  </si>
  <si>
    <t>34567340</t>
  </si>
  <si>
    <t>oko kabelové Al 1 - 10 kV lisovací plná 500 x 16</t>
  </si>
  <si>
    <t>131758229</t>
  </si>
  <si>
    <t>590711190</t>
  </si>
  <si>
    <t>pěna pistolová nízkoexpanzní celoroční 850 ml</t>
  </si>
  <si>
    <t>-230759751</t>
  </si>
  <si>
    <t>210800411</t>
  </si>
  <si>
    <t>Montáž vodiče Cu izolovaný plný a laněný s PVC pláštěm do 1 kV žíla 0,15 až 16 mm2 zatažený (CY, CHAH-R(V))</t>
  </si>
  <si>
    <t>657381376</t>
  </si>
  <si>
    <t>341421550</t>
  </si>
  <si>
    <t>vodič silový s Cu jádrem NSGAFOU 1x2,50 mm2 nebo ekvivalent</t>
  </si>
  <si>
    <t>509352356</t>
  </si>
  <si>
    <t>34121044</t>
  </si>
  <si>
    <t>kabel sdělovací s Cu jádrem 2x2x0,5mm</t>
  </si>
  <si>
    <t>1194203865</t>
  </si>
  <si>
    <t>341421580</t>
  </si>
  <si>
    <t>vodič silový s Cu jádrem CYA H07 V-K 10 mm2 nebo ekvivalent</t>
  </si>
  <si>
    <t>-567542169</t>
  </si>
  <si>
    <t>009</t>
  </si>
  <si>
    <t>Kabel jednožilový 1x6mm2 nebo ekvivalent</t>
  </si>
  <si>
    <t>750260640</t>
  </si>
  <si>
    <t>34111006</t>
  </si>
  <si>
    <t>kabel silový s Cu jádrem 1 kV 2x2,5mm2</t>
  </si>
  <si>
    <t>152022832</t>
  </si>
  <si>
    <t>999000000</t>
  </si>
  <si>
    <t>ostatní materiál</t>
  </si>
  <si>
    <t>Kč</t>
  </si>
  <si>
    <t>-1251184872</t>
  </si>
  <si>
    <t>-707036471</t>
  </si>
  <si>
    <t>34140842</t>
  </si>
  <si>
    <t>vodič izolovaný s Cu jádrem 4mm2</t>
  </si>
  <si>
    <t>-639920553</t>
  </si>
  <si>
    <t>210800421</t>
  </si>
  <si>
    <t>Montáž vodiče Cu izolovaný plný a laněný s PVC pláštěm do 1 kV žíla 150 až 185 mm2 zatažený (CY, CHAH-R(V))</t>
  </si>
  <si>
    <t>2098800641</t>
  </si>
  <si>
    <t>34111204</t>
  </si>
  <si>
    <t>kabel silový jednožilový s Cu jádrem 1x185mm2</t>
  </si>
  <si>
    <t>1211425250</t>
  </si>
  <si>
    <t>210800423</t>
  </si>
  <si>
    <t>Montáž vodiče Cu izolovaný plný a laněný s PVC pláštěm do 1 kV žíla 240 až 300 mm2 zatažený (CY, CHAH-R(V))</t>
  </si>
  <si>
    <t>1393244176</t>
  </si>
  <si>
    <t>34111206</t>
  </si>
  <si>
    <t>kabel silový jednožilový s Cu jádrem 1x240mm2</t>
  </si>
  <si>
    <t>-2009194933</t>
  </si>
  <si>
    <t>210900607</t>
  </si>
  <si>
    <t>Montáž vodičů Al izolovaných plných a laněných žíla 500 mm2 uložených volně (AY, AYY)</t>
  </si>
  <si>
    <t>1267212857</t>
  </si>
  <si>
    <t>741120105</t>
  </si>
  <si>
    <t>Montáž vodič Cu izolovaný plný a laněný s PVC pláštěm žíla 50-70 mm2 zatažený (CY, CHAH-R(V))</t>
  </si>
  <si>
    <t>-861139337</t>
  </si>
  <si>
    <t>34142162</t>
  </si>
  <si>
    <t>vodič silový s Cu jádrem 50mm2</t>
  </si>
  <si>
    <t>914983194</t>
  </si>
  <si>
    <t>741210121</t>
  </si>
  <si>
    <t>Montáž rozváděčů litinových, hliníkových nebo plastových - skříněk do 10 kg</t>
  </si>
  <si>
    <t>1350964065</t>
  </si>
  <si>
    <t>R402</t>
  </si>
  <si>
    <t>Pojistková skříňka s přívodem z troleje na stožár</t>
  </si>
  <si>
    <t>-361302816</t>
  </si>
  <si>
    <t>R403</t>
  </si>
  <si>
    <t>Varistrová bleskojistka ve skříni</t>
  </si>
  <si>
    <t>-580971842</t>
  </si>
  <si>
    <t>R0022</t>
  </si>
  <si>
    <t>Montáž zemního směrového LED svítidla</t>
  </si>
  <si>
    <t>1426499647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</si>
  <si>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</si>
  <si>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</si>
  <si>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1444611295</t>
  </si>
  <si>
    <t>R003</t>
  </si>
  <si>
    <t>Zajištění a odjištění trolejového vedení pro výluku včetně materiálu - odpojení a opětovné připojení</t>
  </si>
  <si>
    <t>-1504372012</t>
  </si>
  <si>
    <t>Montáž trakčního stožáru včetně dopravy a mechanizace potřebné pro osazení</t>
  </si>
  <si>
    <t>-1322445728</t>
  </si>
  <si>
    <t>R002</t>
  </si>
  <si>
    <t>Stožár trakční typ D11 - žárově zinkovaný 11m, s protikorozní ochranou ve výšce 1,5m, vrcholový tah 18,6kN, s uzavíracím nátěrem, včetně dopravy</t>
  </si>
  <si>
    <t>1769186225</t>
  </si>
  <si>
    <t>Stožár trakční typ HEB320 - žárově zinkovaný 10m, ocel S355JR, pro vetknutí do základu 1,5m, vrcholový tah 30kN, s předvrtanými otvory, s uzavíracím nátěrem, včetně dopravy</t>
  </si>
  <si>
    <t>-2058096889</t>
  </si>
  <si>
    <t>Stožár trakční typ HEB220 - žárově zinkovaný 10m, ocel S355JR, pro vetknutí do základu 1,5m, vrcholový tah 14kN, s předvrtanými otvory, s uzavíracím nátěrem, včetně dopravy</t>
  </si>
  <si>
    <t>-984572953</t>
  </si>
  <si>
    <t>Demontáž a odvoz rušeného trakčního stožáru</t>
  </si>
  <si>
    <t>-2114342061</t>
  </si>
  <si>
    <t>Stožár provizorní mobilní s nadzemní základovým blokem, s výzbrojí a svítidlem veřejného osvětlení ve výšce 12m nad terénem (případně výpůjčka)</t>
  </si>
  <si>
    <t>-573004319</t>
  </si>
  <si>
    <t>R007</t>
  </si>
  <si>
    <t>Osazení provizorního stožáru na terén s dovozem a odvozem</t>
  </si>
  <si>
    <t>508897525</t>
  </si>
  <si>
    <t>R01</t>
  </si>
  <si>
    <t>Montáž kardanu na stožár</t>
  </si>
  <si>
    <t>1615927541</t>
  </si>
  <si>
    <t>R02</t>
  </si>
  <si>
    <t>Kardan páskovací  pro lano na kulatý stožár</t>
  </si>
  <si>
    <t>1363623363</t>
  </si>
  <si>
    <t>R2</t>
  </si>
  <si>
    <t>Kardan šroubovací na HEB stožár horizontální pro lano</t>
  </si>
  <si>
    <t>197919140</t>
  </si>
  <si>
    <t>R3</t>
  </si>
  <si>
    <t>Kardan šroubovací na HEB stožár horizontální pro výložník</t>
  </si>
  <si>
    <t>855803163</t>
  </si>
  <si>
    <t>404452611</t>
  </si>
  <si>
    <t>páska upínací 19 mm</t>
  </si>
  <si>
    <t>1577548018</t>
  </si>
  <si>
    <t>404452612</t>
  </si>
  <si>
    <t>spona upínací 19mm (bal. 100 kusů)</t>
  </si>
  <si>
    <t>100 kus</t>
  </si>
  <si>
    <t>-612338149</t>
  </si>
  <si>
    <t>R100</t>
  </si>
  <si>
    <t>Úpravy na stávajícím trolejovém vedení - četa pracovníků+vozidlo</t>
  </si>
  <si>
    <t>1994246961</t>
  </si>
  <si>
    <t>R101</t>
  </si>
  <si>
    <t>Demontáž trolejového vedení - četa pracovníků+vozidlo</t>
  </si>
  <si>
    <t>-318894919</t>
  </si>
  <si>
    <t>Demontáž táhlových odpojovačů - četa pracovníků+vozidlo</t>
  </si>
  <si>
    <t>510233353</t>
  </si>
  <si>
    <t>R103</t>
  </si>
  <si>
    <t>Demontáž a zpětná montáž zařízení veřejného osvětlení vyměňovaného stožáru</t>
  </si>
  <si>
    <t>628036681</t>
  </si>
  <si>
    <t>34113270</t>
  </si>
  <si>
    <t>kabel silový s Al jádrem 1 kV závěsný 4x25mm2</t>
  </si>
  <si>
    <t>-1504811930</t>
  </si>
  <si>
    <t>35436024</t>
  </si>
  <si>
    <t>spojka kabelová smršťovaná přímé do 1kV 91ah-23s 4x25-95mm</t>
  </si>
  <si>
    <t>1277839362</t>
  </si>
  <si>
    <t>34844466</t>
  </si>
  <si>
    <t>výložník pro svítidlo trojitý 120°, 2,5m</t>
  </si>
  <si>
    <t>775975336</t>
  </si>
  <si>
    <t>34844461</t>
  </si>
  <si>
    <t>výložník osvětlovacích stožárů dvojitý pravoúhlý, 2,5m</t>
  </si>
  <si>
    <t>-1997437092</t>
  </si>
  <si>
    <t>34844471</t>
  </si>
  <si>
    <t>výložník obloukový pro svítidlo  jednoduchý, 2,5m</t>
  </si>
  <si>
    <t>820634331</t>
  </si>
  <si>
    <t>93</t>
  </si>
  <si>
    <t>34760510</t>
  </si>
  <si>
    <t>výbojka sodíková vysokotlaká 150W E40</t>
  </si>
  <si>
    <t>-163593083</t>
  </si>
  <si>
    <t>94</t>
  </si>
  <si>
    <t>R301</t>
  </si>
  <si>
    <t>Skříň pojistková venkovní na stožár s veřejným osvětlením IP68 dle standardu provozovatele</t>
  </si>
  <si>
    <t>745420319</t>
  </si>
  <si>
    <t>95</t>
  </si>
  <si>
    <t>R160</t>
  </si>
  <si>
    <t>Demontáž a zpětná montáž skříně řízení a vytápění tramvajových výhybek</t>
  </si>
  <si>
    <t>413660621</t>
  </si>
  <si>
    <t>R162</t>
  </si>
  <si>
    <t>Demontáž a zpětná montáž skříně vytápění dopravního zrcadla, včetně zrcadla, včetně zapojení všech prvků</t>
  </si>
  <si>
    <t>1879565639</t>
  </si>
  <si>
    <t>97</t>
  </si>
  <si>
    <t>R302</t>
  </si>
  <si>
    <t>Sada kabeláže pro vytápění dopravního zrcadla dle standardu provozovatele</t>
  </si>
  <si>
    <t>1931546317</t>
  </si>
  <si>
    <t>98</t>
  </si>
  <si>
    <t>R163</t>
  </si>
  <si>
    <t>Demontáž a zpětná montáž skříně aktivních prvků bezpečnosti včetně zapojení všech prvků, včetně demontáže a zpětné montáže světelných nápisů "Pozor Tram"</t>
  </si>
  <si>
    <t>-1293088295</t>
  </si>
  <si>
    <t>99</t>
  </si>
  <si>
    <t>R303</t>
  </si>
  <si>
    <t>Sada kabeláže aktivních prvků bezpečnosti dle standardů provozovatele</t>
  </si>
  <si>
    <t>2031159844</t>
  </si>
  <si>
    <t>730784282</t>
  </si>
  <si>
    <t>101</t>
  </si>
  <si>
    <t>R166</t>
  </si>
  <si>
    <t>Montáž trakční skříně se 6 odpojovači</t>
  </si>
  <si>
    <t>-860808555</t>
  </si>
  <si>
    <t>R444</t>
  </si>
  <si>
    <t>Trakční kabelová skříň napájecí 600V DC, 6 odpojovačů, včetně základku, š. 1120, hl. 320, v. 1140 + základový díl</t>
  </si>
  <si>
    <t>-256163039</t>
  </si>
  <si>
    <t>103</t>
  </si>
  <si>
    <t>R202</t>
  </si>
  <si>
    <t>Montáž skříňky připojení kabelu na kolejnici, včetně připojení kabelu</t>
  </si>
  <si>
    <t>-2066347712</t>
  </si>
  <si>
    <t>R105</t>
  </si>
  <si>
    <t>Ocelová skříňka pro připojení kabelu dle standardu provozovatele</t>
  </si>
  <si>
    <t>439292685</t>
  </si>
  <si>
    <t>105</t>
  </si>
  <si>
    <t>154255401</t>
  </si>
  <si>
    <t>ochranný profil ocelový U ohýbaný  60x60mm</t>
  </si>
  <si>
    <t>1840626333</t>
  </si>
  <si>
    <t>R205</t>
  </si>
  <si>
    <t>Montáž kompletu datové smyčky a indikátoru do koleje</t>
  </si>
  <si>
    <t>1000960485</t>
  </si>
  <si>
    <t>107</t>
  </si>
  <si>
    <t>R404</t>
  </si>
  <si>
    <t>antena berzkontaktního stavění výhybek se zesilovačem v ose koleje - dle standardu DPO</t>
  </si>
  <si>
    <t>939133093</t>
  </si>
  <si>
    <t>R222</t>
  </si>
  <si>
    <t>Indukční smyčka v ose koleje - dle standardu DPO</t>
  </si>
  <si>
    <t>1044856758</t>
  </si>
  <si>
    <t>109</t>
  </si>
  <si>
    <t>R206</t>
  </si>
  <si>
    <t>Montáž kovové skříňky připojení kabelu na kolejnici</t>
  </si>
  <si>
    <t>-1957094063</t>
  </si>
  <si>
    <t>R21</t>
  </si>
  <si>
    <t>Montáž skříňky ukolejnění ke kolejnici</t>
  </si>
  <si>
    <t>-1407911346</t>
  </si>
  <si>
    <t>111</t>
  </si>
  <si>
    <t>R22</t>
  </si>
  <si>
    <t>Skříňka připojení ukolejnění na kolejnici</t>
  </si>
  <si>
    <t>-784377979</t>
  </si>
  <si>
    <t>R23</t>
  </si>
  <si>
    <t>Montáž ukolejnění</t>
  </si>
  <si>
    <t>-269842074</t>
  </si>
  <si>
    <t>113</t>
  </si>
  <si>
    <t>R24</t>
  </si>
  <si>
    <t>Ukolejňovací materiál na stožáru</t>
  </si>
  <si>
    <t>-744483802</t>
  </si>
  <si>
    <t>Montáž - pevný závěs na lano</t>
  </si>
  <si>
    <t>-1803518562</t>
  </si>
  <si>
    <t>115</t>
  </si>
  <si>
    <t>R25</t>
  </si>
  <si>
    <t>Pevný závěs trolejového drátu na lano</t>
  </si>
  <si>
    <t>66154686</t>
  </si>
  <si>
    <t>R89</t>
  </si>
  <si>
    <t>Pevný závěs trolejového drátu s dvojitou svorkou na lano</t>
  </si>
  <si>
    <t>162291906</t>
  </si>
  <si>
    <t>117</t>
  </si>
  <si>
    <t>R250</t>
  </si>
  <si>
    <t>Montáž kompletní sady kabeláže ovládání a topení výhybky</t>
  </si>
  <si>
    <t>-135434610</t>
  </si>
  <si>
    <t>R161</t>
  </si>
  <si>
    <t>kompletní sada kabeláže, smyček a BSV zařízení pro řízení a vytápění výhybky dle standardu provozovatele</t>
  </si>
  <si>
    <t>-1106773458</t>
  </si>
  <si>
    <t>119</t>
  </si>
  <si>
    <t>R28</t>
  </si>
  <si>
    <t>Montáž kabelového propojení "odpojovač - trolej", na výložník, pro 1 trolej</t>
  </si>
  <si>
    <t>148788551</t>
  </si>
  <si>
    <t>R29</t>
  </si>
  <si>
    <t>TRAM komplet - kabelové propojení "odpojovač - trolej" na výložník, pro 1 trolej, kabel CHBU 185mm2</t>
  </si>
  <si>
    <t>1881922833</t>
  </si>
  <si>
    <t>121</t>
  </si>
  <si>
    <t>R310</t>
  </si>
  <si>
    <t>Montáž skříně osvětlení nástuní hrany</t>
  </si>
  <si>
    <t>-2026902737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</si>
  <si>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</si>
  <si>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-421685611</t>
  </si>
  <si>
    <t>123</t>
  </si>
  <si>
    <t>R33</t>
  </si>
  <si>
    <t>Montáž ukončení převěsového lana s izolátorem</t>
  </si>
  <si>
    <t>1997896814</t>
  </si>
  <si>
    <t>R09</t>
  </si>
  <si>
    <t>TRAM komplet - izolované spojení lan N35 smyčkovým izolátorem silikonovým 25kN</t>
  </si>
  <si>
    <t>1775429283</t>
  </si>
  <si>
    <t>125</t>
  </si>
  <si>
    <t>R093</t>
  </si>
  <si>
    <t>Ukončení lana N35 s izolátorem</t>
  </si>
  <si>
    <t>-1787968994</t>
  </si>
  <si>
    <t>R094</t>
  </si>
  <si>
    <t>Ukončení lana N35 s izolátorem a napínacím šroubem</t>
  </si>
  <si>
    <t>-112657139</t>
  </si>
  <si>
    <t>127</t>
  </si>
  <si>
    <t>R35</t>
  </si>
  <si>
    <t xml:space="preserve">Montáž drobného trolejového materiálu a pomocného materiálu </t>
  </si>
  <si>
    <t>-345574850</t>
  </si>
  <si>
    <t>R36</t>
  </si>
  <si>
    <t>Drobný trolejový a pomocný materiál</t>
  </si>
  <si>
    <t>-1011502685</t>
  </si>
  <si>
    <t>129</t>
  </si>
  <si>
    <t>-1265760686</t>
  </si>
  <si>
    <t>R500</t>
  </si>
  <si>
    <t>Ocelová konstrukce pro uchycení skříní na HEB stožáry - svařenec, pasovina, závitové tyče</t>
  </si>
  <si>
    <t>172221336</t>
  </si>
  <si>
    <t>131</t>
  </si>
  <si>
    <t>R38</t>
  </si>
  <si>
    <t>Montáž PSP svodiče přepětí pro dělič</t>
  </si>
  <si>
    <t>668536204</t>
  </si>
  <si>
    <t>R19</t>
  </si>
  <si>
    <t>TRAM komplet - bleskojistka dvojitá se svodičem PSP pro TRAM včetně ukolejnění</t>
  </si>
  <si>
    <t>-591424566</t>
  </si>
  <si>
    <t>133</t>
  </si>
  <si>
    <t>R39</t>
  </si>
  <si>
    <t>Montáž růžkové bleskojistky pro napájecí bod</t>
  </si>
  <si>
    <t>-1015186424</t>
  </si>
  <si>
    <t>R20</t>
  </si>
  <si>
    <t>TRAM komplet - růžková bleskojistka včetně ukolejnění</t>
  </si>
  <si>
    <t>-1569944376</t>
  </si>
  <si>
    <t>135</t>
  </si>
  <si>
    <t>R400</t>
  </si>
  <si>
    <t>Montáž skříně vytápění výhybky</t>
  </si>
  <si>
    <t>2052886954</t>
  </si>
  <si>
    <t>R401</t>
  </si>
  <si>
    <t>Rozvaděčová skříň vytápění výhybky na stožár</t>
  </si>
  <si>
    <t>-1666180512</t>
  </si>
  <si>
    <t>137</t>
  </si>
  <si>
    <t>R405</t>
  </si>
  <si>
    <t>Montáž kompletní kabeláže topení výhybky</t>
  </si>
  <si>
    <t>182601879</t>
  </si>
  <si>
    <t>R406</t>
  </si>
  <si>
    <t>Kompletní sada kabeláže topení výhybky</t>
  </si>
  <si>
    <t>-1290523322</t>
  </si>
  <si>
    <t>139</t>
  </si>
  <si>
    <t>R95</t>
  </si>
  <si>
    <t>Demontáž trakční skříně se 6 odpojovači</t>
  </si>
  <si>
    <t>254487170</t>
  </si>
  <si>
    <t>R96</t>
  </si>
  <si>
    <t>Demontáž Al kabelů jednožilových 500mm2</t>
  </si>
  <si>
    <t>1356041596</t>
  </si>
  <si>
    <t>141</t>
  </si>
  <si>
    <t>R98</t>
  </si>
  <si>
    <t>Vyvedení kabelů napájecího bodu na trakční stožár, včetně upevnění na stožár</t>
  </si>
  <si>
    <t>-831100434</t>
  </si>
  <si>
    <t>341150201</t>
  </si>
  <si>
    <t>kabel silový s Al jádrem 6-AYKCY 1x500mm2</t>
  </si>
  <si>
    <t>-1866459709</t>
  </si>
  <si>
    <t>143</t>
  </si>
  <si>
    <t>R99</t>
  </si>
  <si>
    <t xml:space="preserve">Demontáž a zpětná montáž zachovaných kabelů odsávacího bodu </t>
  </si>
  <si>
    <t>-1622726095</t>
  </si>
  <si>
    <t>RM02</t>
  </si>
  <si>
    <t>Montáž minorokového delta závěsu s bočním držákem troleje na lano nebo na výložník</t>
  </si>
  <si>
    <t>-1995316428</t>
  </si>
  <si>
    <t>145</t>
  </si>
  <si>
    <t>R07</t>
  </si>
  <si>
    <t>TRAM komplet - minorokový delta závěs 3m s bočním držákem na výložník pr.55</t>
  </si>
  <si>
    <t>1949405652</t>
  </si>
  <si>
    <t>R08</t>
  </si>
  <si>
    <t>TRAM komplet - minorokový delta závěs 3m s bočním držákem na lano</t>
  </si>
  <si>
    <t>-452585964</t>
  </si>
  <si>
    <t>147</t>
  </si>
  <si>
    <t>R88</t>
  </si>
  <si>
    <t>TRAM komplet - minorokový delta závěs 3m</t>
  </si>
  <si>
    <t>-1429738579</t>
  </si>
  <si>
    <t>46-M</t>
  </si>
  <si>
    <t>Zemní práce při extr.mont.pracích</t>
  </si>
  <si>
    <t>460010022</t>
  </si>
  <si>
    <t>Vytyčení trasy vedení kabelového podzemního podél silnice</t>
  </si>
  <si>
    <t>-1245808364</t>
  </si>
  <si>
    <t>149</t>
  </si>
  <si>
    <t>460030001</t>
  </si>
  <si>
    <t>Sejmutí ornice ručně v hornině třídy 1, vrstva tloušťky do 15 cm</t>
  </si>
  <si>
    <t>1813895850</t>
  </si>
  <si>
    <t>460030011</t>
  </si>
  <si>
    <t>Sejmutí drnu jakékoliv tloušťky</t>
  </si>
  <si>
    <t>1062344179</t>
  </si>
  <si>
    <t>151</t>
  </si>
  <si>
    <t>460050804</t>
  </si>
  <si>
    <t>Hloubení nezapažených jam pro stožáry ostatních typů ručně v hornině tř 4</t>
  </si>
  <si>
    <t>-982060044</t>
  </si>
  <si>
    <t>((1,4*2*2)*6)+((1,4*1,4*2)*9)+(19*1)</t>
  </si>
  <si>
    <t>460150234</t>
  </si>
  <si>
    <t>Hloubení kabelových zapažených i nezapažených rýh ručně š 50 cm, hl 50 cm, v hornině tř 4</t>
  </si>
  <si>
    <t>-667632028</t>
  </si>
  <si>
    <t>153</t>
  </si>
  <si>
    <t>460300001</t>
  </si>
  <si>
    <t>Zásyp jam nebo rýh strojně včetně zhutnění v zástavbě</t>
  </si>
  <si>
    <t>-1512345947</t>
  </si>
  <si>
    <t>460400071</t>
  </si>
  <si>
    <t>Pažení příložné plné výkopů jam hloubky do 4 m</t>
  </si>
  <si>
    <t>-376891543</t>
  </si>
  <si>
    <t>(2*2*4)*19</t>
  </si>
  <si>
    <t>155</t>
  </si>
  <si>
    <t>460400091</t>
  </si>
  <si>
    <t>Pažení stěn rýh nebo jam - rozepření</t>
  </si>
  <si>
    <t>-63207367</t>
  </si>
  <si>
    <t>460400171</t>
  </si>
  <si>
    <t>Odstranění pažení příložného výkopů jam hloubky do 4 m</t>
  </si>
  <si>
    <t>-663693972</t>
  </si>
  <si>
    <t>157</t>
  </si>
  <si>
    <t>460400191</t>
  </si>
  <si>
    <t>Odstranění rozepření stěn rýh nebo jam</t>
  </si>
  <si>
    <t>-1207035637</t>
  </si>
  <si>
    <t>460421014</t>
  </si>
  <si>
    <t>Lože kabelů z písku nebo štěrkopísku tl 5 cm nad kabel, zakryté cihlami, š lože do 60 cm</t>
  </si>
  <si>
    <t>1829124387</t>
  </si>
  <si>
    <t>159</t>
  </si>
  <si>
    <t>460510054</t>
  </si>
  <si>
    <t>Kabelové prostupy z trub plastových do rýhy bez obsypu, průměru do 10 cm</t>
  </si>
  <si>
    <t>582203983</t>
  </si>
  <si>
    <t>460510104</t>
  </si>
  <si>
    <t>Kabelové prostupy z trub plastových pod koleje do pískového lože, průměru do 10 cm</t>
  </si>
  <si>
    <t>-1890490232</t>
  </si>
  <si>
    <t>161</t>
  </si>
  <si>
    <t>460520174</t>
  </si>
  <si>
    <t>Montáž trubek ochranných plastových ohebných do 110 mm uložených do rýhy</t>
  </si>
  <si>
    <t>-1183843243</t>
  </si>
  <si>
    <t>34571355</t>
  </si>
  <si>
    <t>trubka elektroinstalační ohebná dvouplášťová korugovaná D 94/110 mm, HDPE+LDPE</t>
  </si>
  <si>
    <t>-1881630715</t>
  </si>
  <si>
    <t>163</t>
  </si>
  <si>
    <t>34571354</t>
  </si>
  <si>
    <t>trubka elektroinstalační ohebná dvouplášťová korugovaná D 75/90 mm, HDPE+LDPE</t>
  </si>
  <si>
    <t>-1022919359</t>
  </si>
  <si>
    <t>164</t>
  </si>
  <si>
    <t>34571352</t>
  </si>
  <si>
    <t>trubka elektroinstalační ohebná dvouplášťová korugovaná D 52/63 mm, HDPE+LDPE</t>
  </si>
  <si>
    <t>519678266</t>
  </si>
  <si>
    <t>165</t>
  </si>
  <si>
    <t>34571110</t>
  </si>
  <si>
    <t>trubka elektroinstalační pancéřová pevná z PH D 35/40 mm, délka 3m</t>
  </si>
  <si>
    <t>-1716579344</t>
  </si>
  <si>
    <t>166</t>
  </si>
  <si>
    <t>460521111</t>
  </si>
  <si>
    <t>Těleso trubkového kabelovodu z prostého betonu C16/20 v otevřeném výkopu</t>
  </si>
  <si>
    <t>-1297505430</t>
  </si>
  <si>
    <t>167</t>
  </si>
  <si>
    <t>460560234</t>
  </si>
  <si>
    <t>Zásyp rýh ručně šířky 50 cm, hloubky 50 cm, z horniny třídy 4</t>
  </si>
  <si>
    <t>1978308422</t>
  </si>
  <si>
    <t>168</t>
  </si>
  <si>
    <t>460600021</t>
  </si>
  <si>
    <t>Vodorovné přemístění horniny jakékoliv třídy do 50 m</t>
  </si>
  <si>
    <t>-494618829</t>
  </si>
  <si>
    <t>169</t>
  </si>
  <si>
    <t>460600061</t>
  </si>
  <si>
    <t>Odvoz suti a vybouraných hmot do 1 km</t>
  </si>
  <si>
    <t>191661241</t>
  </si>
  <si>
    <t>170</t>
  </si>
  <si>
    <t>460600071</t>
  </si>
  <si>
    <t>Příplatek k odvozu suti a vybouraných hmot za každý další 1 km</t>
  </si>
  <si>
    <t>1315988454</t>
  </si>
  <si>
    <t>171</t>
  </si>
  <si>
    <t>460620007</t>
  </si>
  <si>
    <t>Zatravnění včetně zalití vodou na rovině</t>
  </si>
  <si>
    <t>1016065959</t>
  </si>
  <si>
    <t>172</t>
  </si>
  <si>
    <t>460620014</t>
  </si>
  <si>
    <t>Provizorní úprava terénu se zhutněním, v hornině tř 4</t>
  </si>
  <si>
    <t>20328565</t>
  </si>
  <si>
    <t>HZS</t>
  </si>
  <si>
    <t>Hodinové zúčtovací sazby</t>
  </si>
  <si>
    <t>173</t>
  </si>
  <si>
    <t>HZS01</t>
  </si>
  <si>
    <t>Hodinová zúčtovací sazba technik odborný - manipulace na síti, zajištění, přepnutí vedení</t>
  </si>
  <si>
    <t>1170323252</t>
  </si>
  <si>
    <t>174</t>
  </si>
  <si>
    <t>HZS02</t>
  </si>
  <si>
    <t>Hodinová zúčtovací sazba technik odborný - manipulace, zajištění, přepnutí veřejného osvětlení</t>
  </si>
  <si>
    <t>-388355222</t>
  </si>
  <si>
    <t>175</t>
  </si>
  <si>
    <t>HZS4212</t>
  </si>
  <si>
    <t>Hodinová zúčtovací sazba revizní technik specialista</t>
  </si>
  <si>
    <t>-191190504</t>
  </si>
  <si>
    <t>176</t>
  </si>
  <si>
    <t>HZS4222</t>
  </si>
  <si>
    <t>Hodinová zúčtovací sazba geodet specialista</t>
  </si>
  <si>
    <t>-729550722</t>
  </si>
  <si>
    <t>177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</si>
  <si>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</si>
  <si>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</si>
  <si>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</si>
  <si>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-76661819</t>
  </si>
  <si>
    <t>178</t>
  </si>
  <si>
    <t>R901</t>
  </si>
  <si>
    <t>Zpracování statického posudku</t>
  </si>
  <si>
    <t>-488419361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</si>
  <si>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</si>
  <si>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</si>
  <si>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</si>
  <si>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</si>
  <si>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</si>
  <si>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</si>
  <si>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</si>
  <si>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217,00</t>
  </si>
  <si>
    <t>113107222</t>
  </si>
  <si>
    <t>Odstranění podkladu z kameniva drceného tl 200 mm strojně pl přes 200 m2</t>
  </si>
  <si>
    <t>-1291064723</t>
  </si>
  <si>
    <t>217,00+252,00</t>
  </si>
  <si>
    <t>113107242</t>
  </si>
  <si>
    <t>Odstranění podkladu živičného tl 100 mm strojně pl přes 200 m2</t>
  </si>
  <si>
    <t>-1585308947</t>
  </si>
  <si>
    <t>252,00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</si>
  <si>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</si>
  <si>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</si>
  <si>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</si>
  <si>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</si>
  <si>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</si>
  <si>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</si>
  <si>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</si>
  <si>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</si>
  <si>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933477904</t>
  </si>
  <si>
    <t>(217,00+252,00)*0,05</t>
  </si>
  <si>
    <t>122351104-1</t>
  </si>
  <si>
    <t>Odkopávky a prokopávky nezapažené v hornině třídy těžitelnosti II, skupiny 4 objem do 500 m3 strojně - výmenná vrstva</t>
  </si>
  <si>
    <t>1612897987</t>
  </si>
  <si>
    <t>(217,00+214,00)*0,30</t>
  </si>
  <si>
    <t>465726849</t>
  </si>
  <si>
    <t>8,19+23,45</t>
  </si>
  <si>
    <t>-1185656986</t>
  </si>
  <si>
    <t>951059220</t>
  </si>
  <si>
    <t>31,64*1,80</t>
  </si>
  <si>
    <t>-1350415974</t>
  </si>
  <si>
    <t>129,30*1,80</t>
  </si>
  <si>
    <t>181951114</t>
  </si>
  <si>
    <t>Úprava pláně v hornině třídy těžitelnosti II, skupiny 4 a 5 se zhutněním</t>
  </si>
  <si>
    <t>-1639427542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</si>
  <si>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</si>
  <si>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</si>
  <si>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</si>
  <si>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</si>
  <si>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</si>
  <si>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Základové patky z betonu tř. C 25/30 - XC2, XF2</t>
  </si>
  <si>
    <t>1833694756</t>
  </si>
  <si>
    <t>0,75*1,10*0,60*4*2</t>
  </si>
  <si>
    <t>0,50*0,50*0,60*5*2</t>
  </si>
  <si>
    <t>-222050520</t>
  </si>
  <si>
    <t>(0,75+1,10)*2*0,60*4*2</t>
  </si>
  <si>
    <t>0,50*4*0,60*5*2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</si>
  <si>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</si>
  <si>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</si>
  <si>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</si>
  <si>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</si>
  <si>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</si>
  <si>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</si>
  <si>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217,00+214,00</t>
  </si>
  <si>
    <t>291629745</t>
  </si>
  <si>
    <t>-647151170</t>
  </si>
  <si>
    <t>217,00+214,00-40,00-13,80</t>
  </si>
  <si>
    <t>59245203</t>
  </si>
  <si>
    <t>dlažba zámková červené barvy tl. 80mm</t>
  </si>
  <si>
    <t>-724814142</t>
  </si>
  <si>
    <t>20,00+20,00</t>
  </si>
  <si>
    <t>1319592152</t>
  </si>
  <si>
    <t>1,60+5,30+1,30+5,60</t>
  </si>
  <si>
    <t>-2010564240</t>
  </si>
  <si>
    <t>zábradlí bez výplně (dle PD)</t>
  </si>
  <si>
    <t>-1241473621</t>
  </si>
  <si>
    <t>67,00+71,00-70</t>
  </si>
  <si>
    <t>9-06</t>
  </si>
  <si>
    <t>zábradlí se skleněnou výplní</t>
  </si>
  <si>
    <t>2073354016</t>
  </si>
  <si>
    <t>35,00*2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</si>
  <si>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</si>
  <si>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</si>
  <si>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</si>
  <si>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</si>
  <si>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</si>
  <si>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</si>
  <si>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</si>
  <si>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3,00+20,00</t>
  </si>
  <si>
    <t>59217031</t>
  </si>
  <si>
    <t>obrubník betonový silniční 1000x150x250mm</t>
  </si>
  <si>
    <t>378064833</t>
  </si>
  <si>
    <t>1205884365</t>
  </si>
  <si>
    <t>69,00+77,00</t>
  </si>
  <si>
    <t>-229805999</t>
  </si>
  <si>
    <t>916431111</t>
  </si>
  <si>
    <t>Osazení bezbariérového betonového obrubníku do betonového lože tl 150 mm</t>
  </si>
  <si>
    <t>961182832</t>
  </si>
  <si>
    <t>66,00+67,00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</si>
  <si>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</si>
  <si>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</si>
  <si>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</si>
  <si>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</si>
  <si>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</si>
  <si>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</si>
  <si>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</si>
  <si>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</si>
  <si>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</si>
  <si>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</si>
  <si>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</si>
  <si>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</si>
  <si>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</si>
  <si>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</si>
  <si>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</si>
  <si>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749101301</t>
  </si>
  <si>
    <t>koš odpadkový kovový dle standardu DPO</t>
  </si>
  <si>
    <t>409918007</t>
  </si>
  <si>
    <t>1422652509</t>
  </si>
  <si>
    <t>136,00</t>
  </si>
  <si>
    <t>-723370994</t>
  </si>
  <si>
    <t>-1124760995</t>
  </si>
  <si>
    <t>252,63*9 'Přepočtené koeficientem množství</t>
  </si>
  <si>
    <t>526278001</t>
  </si>
  <si>
    <t>-629007057</t>
  </si>
  <si>
    <t>2061596261</t>
  </si>
  <si>
    <t>1398470120</t>
  </si>
  <si>
    <t>-227414693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</si>
  <si>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</si>
  <si>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</si>
  <si>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</si>
  <si>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</si>
  <si>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</si>
  <si>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</si>
  <si>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-372100536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</si>
  <si>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</si>
  <si>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</si>
  <si>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</si>
  <si>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</si>
  <si>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</si>
  <si>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</si>
  <si>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</si>
  <si>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</si>
  <si>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-888981671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</si>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</sst>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  <xf numFmtId="0" fontId="42" fillId="0" borderId="0" xfId="2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4" fontId="7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3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268" customWidth="1"/>
    <col min="3" max="3" width="13.1640625" style="268" customWidth="1"/>
    <col min="4" max="4" width="13.33203125" style="268" bestFit="1" customWidth="1"/>
    <col min="5" max="8" width="10.6640625" style="268" customWidth="1"/>
    <col min="9" max="9" width="12.83203125" style="268" customWidth="1"/>
    <col min="10" max="10" width="10.6640625" style="268" customWidth="1"/>
    <col min="11" max="256" width="0" style="268" hidden="1"/>
    <col min="257" max="258" width="10.6640625" style="268" customWidth="1"/>
    <col min="259" max="259" width="13.1640625" style="268" customWidth="1"/>
    <col min="260" max="260" width="13.33203125" style="268" bestFit="1" customWidth="1"/>
    <col min="261" max="264" width="10.6640625" style="268" customWidth="1"/>
    <col min="265" max="265" width="12.83203125" style="268" customWidth="1"/>
    <col min="266" max="266" width="10.6640625" style="268" customWidth="1"/>
    <col min="267" max="512" width="0" style="268" hidden="1"/>
    <col min="513" max="514" width="10.6640625" style="268" customWidth="1"/>
    <col min="515" max="515" width="13.1640625" style="268" customWidth="1"/>
    <col min="516" max="516" width="13.33203125" style="268" bestFit="1" customWidth="1"/>
    <col min="517" max="520" width="10.6640625" style="268" customWidth="1"/>
    <col min="521" max="521" width="12.83203125" style="268" customWidth="1"/>
    <col min="522" max="522" width="10.6640625" style="268" customWidth="1"/>
    <col min="523" max="768" width="0" style="268" hidden="1"/>
    <col min="769" max="770" width="10.6640625" style="268" customWidth="1"/>
    <col min="771" max="771" width="13.1640625" style="268" customWidth="1"/>
    <col min="772" max="772" width="13.33203125" style="268" bestFit="1" customWidth="1"/>
    <col min="773" max="776" width="10.6640625" style="268" customWidth="1"/>
    <col min="777" max="777" width="12.83203125" style="268" customWidth="1"/>
    <col min="778" max="778" width="10.6640625" style="268" customWidth="1"/>
    <col min="779" max="1024" width="0" style="268" hidden="1"/>
    <col min="1025" max="1026" width="10.6640625" style="268" customWidth="1"/>
    <col min="1027" max="1027" width="13.1640625" style="268" customWidth="1"/>
    <col min="1028" max="1028" width="13.33203125" style="268" bestFit="1" customWidth="1"/>
    <col min="1029" max="1032" width="10.6640625" style="268" customWidth="1"/>
    <col min="1033" max="1033" width="12.83203125" style="268" customWidth="1"/>
    <col min="1034" max="1034" width="10.6640625" style="268" customWidth="1"/>
    <col min="1035" max="1280" width="0" style="268" hidden="1"/>
    <col min="1281" max="1282" width="10.6640625" style="268" customWidth="1"/>
    <col min="1283" max="1283" width="13.1640625" style="268" customWidth="1"/>
    <col min="1284" max="1284" width="13.33203125" style="268" bestFit="1" customWidth="1"/>
    <col min="1285" max="1288" width="10.6640625" style="268" customWidth="1"/>
    <col min="1289" max="1289" width="12.83203125" style="268" customWidth="1"/>
    <col min="1290" max="1290" width="10.6640625" style="268" customWidth="1"/>
    <col min="1291" max="1536" width="0" style="268" hidden="1"/>
    <col min="1537" max="1538" width="10.6640625" style="268" customWidth="1"/>
    <col min="1539" max="1539" width="13.1640625" style="268" customWidth="1"/>
    <col min="1540" max="1540" width="13.33203125" style="268" bestFit="1" customWidth="1"/>
    <col min="1541" max="1544" width="10.6640625" style="268" customWidth="1"/>
    <col min="1545" max="1545" width="12.83203125" style="268" customWidth="1"/>
    <col min="1546" max="1546" width="10.6640625" style="268" customWidth="1"/>
    <col min="1547" max="1792" width="0" style="268" hidden="1"/>
    <col min="1793" max="1794" width="10.6640625" style="268" customWidth="1"/>
    <col min="1795" max="1795" width="13.1640625" style="268" customWidth="1"/>
    <col min="1796" max="1796" width="13.33203125" style="268" bestFit="1" customWidth="1"/>
    <col min="1797" max="1800" width="10.6640625" style="268" customWidth="1"/>
    <col min="1801" max="1801" width="12.83203125" style="268" customWidth="1"/>
    <col min="1802" max="1802" width="10.6640625" style="268" customWidth="1"/>
    <col min="1803" max="2048" width="0" style="268" hidden="1"/>
    <col min="2049" max="2050" width="10.6640625" style="268" customWidth="1"/>
    <col min="2051" max="2051" width="13.1640625" style="268" customWidth="1"/>
    <col min="2052" max="2052" width="13.33203125" style="268" bestFit="1" customWidth="1"/>
    <col min="2053" max="2056" width="10.6640625" style="268" customWidth="1"/>
    <col min="2057" max="2057" width="12.83203125" style="268" customWidth="1"/>
    <col min="2058" max="2058" width="10.6640625" style="268" customWidth="1"/>
    <col min="2059" max="2304" width="0" style="268" hidden="1"/>
    <col min="2305" max="2306" width="10.6640625" style="268" customWidth="1"/>
    <col min="2307" max="2307" width="13.1640625" style="268" customWidth="1"/>
    <col min="2308" max="2308" width="13.33203125" style="268" bestFit="1" customWidth="1"/>
    <col min="2309" max="2312" width="10.6640625" style="268" customWidth="1"/>
    <col min="2313" max="2313" width="12.83203125" style="268" customWidth="1"/>
    <col min="2314" max="2314" width="10.6640625" style="268" customWidth="1"/>
    <col min="2315" max="2560" width="0" style="268" hidden="1"/>
    <col min="2561" max="2562" width="10.6640625" style="268" customWidth="1"/>
    <col min="2563" max="2563" width="13.1640625" style="268" customWidth="1"/>
    <col min="2564" max="2564" width="13.33203125" style="268" bestFit="1" customWidth="1"/>
    <col min="2565" max="2568" width="10.6640625" style="268" customWidth="1"/>
    <col min="2569" max="2569" width="12.83203125" style="268" customWidth="1"/>
    <col min="2570" max="2570" width="10.6640625" style="268" customWidth="1"/>
    <col min="2571" max="2816" width="0" style="268" hidden="1"/>
    <col min="2817" max="2818" width="10.6640625" style="268" customWidth="1"/>
    <col min="2819" max="2819" width="13.1640625" style="268" customWidth="1"/>
    <col min="2820" max="2820" width="13.33203125" style="268" bestFit="1" customWidth="1"/>
    <col min="2821" max="2824" width="10.6640625" style="268" customWidth="1"/>
    <col min="2825" max="2825" width="12.83203125" style="268" customWidth="1"/>
    <col min="2826" max="2826" width="10.6640625" style="268" customWidth="1"/>
    <col min="2827" max="3072" width="0" style="268" hidden="1"/>
    <col min="3073" max="3074" width="10.6640625" style="268" customWidth="1"/>
    <col min="3075" max="3075" width="13.1640625" style="268" customWidth="1"/>
    <col min="3076" max="3076" width="13.33203125" style="268" bestFit="1" customWidth="1"/>
    <col min="3077" max="3080" width="10.6640625" style="268" customWidth="1"/>
    <col min="3081" max="3081" width="12.83203125" style="268" customWidth="1"/>
    <col min="3082" max="3082" width="10.6640625" style="268" customWidth="1"/>
    <col min="3083" max="3328" width="0" style="268" hidden="1"/>
    <col min="3329" max="3330" width="10.6640625" style="268" customWidth="1"/>
    <col min="3331" max="3331" width="13.1640625" style="268" customWidth="1"/>
    <col min="3332" max="3332" width="13.33203125" style="268" bestFit="1" customWidth="1"/>
    <col min="3333" max="3336" width="10.6640625" style="268" customWidth="1"/>
    <col min="3337" max="3337" width="12.83203125" style="268" customWidth="1"/>
    <col min="3338" max="3338" width="10.6640625" style="268" customWidth="1"/>
    <col min="3339" max="3584" width="0" style="268" hidden="1"/>
    <col min="3585" max="3586" width="10.6640625" style="268" customWidth="1"/>
    <col min="3587" max="3587" width="13.1640625" style="268" customWidth="1"/>
    <col min="3588" max="3588" width="13.33203125" style="268" bestFit="1" customWidth="1"/>
    <col min="3589" max="3592" width="10.6640625" style="268" customWidth="1"/>
    <col min="3593" max="3593" width="12.83203125" style="268" customWidth="1"/>
    <col min="3594" max="3594" width="10.6640625" style="268" customWidth="1"/>
    <col min="3595" max="3840" width="0" style="268" hidden="1"/>
    <col min="3841" max="3842" width="10.6640625" style="268" customWidth="1"/>
    <col min="3843" max="3843" width="13.1640625" style="268" customWidth="1"/>
    <col min="3844" max="3844" width="13.33203125" style="268" bestFit="1" customWidth="1"/>
    <col min="3845" max="3848" width="10.6640625" style="268" customWidth="1"/>
    <col min="3849" max="3849" width="12.83203125" style="268" customWidth="1"/>
    <col min="3850" max="3850" width="10.6640625" style="268" customWidth="1"/>
    <col min="3851" max="4096" width="0" style="268" hidden="1"/>
    <col min="4097" max="4098" width="10.6640625" style="268" customWidth="1"/>
    <col min="4099" max="4099" width="13.1640625" style="268" customWidth="1"/>
    <col min="4100" max="4100" width="13.33203125" style="268" bestFit="1" customWidth="1"/>
    <col min="4101" max="4104" width="10.6640625" style="268" customWidth="1"/>
    <col min="4105" max="4105" width="12.83203125" style="268" customWidth="1"/>
    <col min="4106" max="4106" width="10.6640625" style="268" customWidth="1"/>
    <col min="4107" max="4352" width="0" style="268" hidden="1"/>
    <col min="4353" max="4354" width="10.6640625" style="268" customWidth="1"/>
    <col min="4355" max="4355" width="13.1640625" style="268" customWidth="1"/>
    <col min="4356" max="4356" width="13.33203125" style="268" bestFit="1" customWidth="1"/>
    <col min="4357" max="4360" width="10.6640625" style="268" customWidth="1"/>
    <col min="4361" max="4361" width="12.83203125" style="268" customWidth="1"/>
    <col min="4362" max="4362" width="10.6640625" style="268" customWidth="1"/>
    <col min="4363" max="4608" width="0" style="268" hidden="1"/>
    <col min="4609" max="4610" width="10.6640625" style="268" customWidth="1"/>
    <col min="4611" max="4611" width="13.1640625" style="268" customWidth="1"/>
    <col min="4612" max="4612" width="13.33203125" style="268" bestFit="1" customWidth="1"/>
    <col min="4613" max="4616" width="10.6640625" style="268" customWidth="1"/>
    <col min="4617" max="4617" width="12.83203125" style="268" customWidth="1"/>
    <col min="4618" max="4618" width="10.6640625" style="268" customWidth="1"/>
    <col min="4619" max="4864" width="0" style="268" hidden="1"/>
    <col min="4865" max="4866" width="10.6640625" style="268" customWidth="1"/>
    <col min="4867" max="4867" width="13.1640625" style="268" customWidth="1"/>
    <col min="4868" max="4868" width="13.33203125" style="268" bestFit="1" customWidth="1"/>
    <col min="4869" max="4872" width="10.6640625" style="268" customWidth="1"/>
    <col min="4873" max="4873" width="12.83203125" style="268" customWidth="1"/>
    <col min="4874" max="4874" width="10.6640625" style="268" customWidth="1"/>
    <col min="4875" max="5120" width="0" style="268" hidden="1"/>
    <col min="5121" max="5122" width="10.6640625" style="268" customWidth="1"/>
    <col min="5123" max="5123" width="13.1640625" style="268" customWidth="1"/>
    <col min="5124" max="5124" width="13.33203125" style="268" bestFit="1" customWidth="1"/>
    <col min="5125" max="5128" width="10.6640625" style="268" customWidth="1"/>
    <col min="5129" max="5129" width="12.83203125" style="268" customWidth="1"/>
    <col min="5130" max="5130" width="10.6640625" style="268" customWidth="1"/>
    <col min="5131" max="5376" width="0" style="268" hidden="1"/>
    <col min="5377" max="5378" width="10.6640625" style="268" customWidth="1"/>
    <col min="5379" max="5379" width="13.1640625" style="268" customWidth="1"/>
    <col min="5380" max="5380" width="13.33203125" style="268" bestFit="1" customWidth="1"/>
    <col min="5381" max="5384" width="10.6640625" style="268" customWidth="1"/>
    <col min="5385" max="5385" width="12.83203125" style="268" customWidth="1"/>
    <col min="5386" max="5386" width="10.6640625" style="268" customWidth="1"/>
    <col min="5387" max="5632" width="0" style="268" hidden="1"/>
    <col min="5633" max="5634" width="10.6640625" style="268" customWidth="1"/>
    <col min="5635" max="5635" width="13.1640625" style="268" customWidth="1"/>
    <col min="5636" max="5636" width="13.33203125" style="268" bestFit="1" customWidth="1"/>
    <col min="5637" max="5640" width="10.6640625" style="268" customWidth="1"/>
    <col min="5641" max="5641" width="12.83203125" style="268" customWidth="1"/>
    <col min="5642" max="5642" width="10.6640625" style="268" customWidth="1"/>
    <col min="5643" max="5888" width="0" style="268" hidden="1"/>
    <col min="5889" max="5890" width="10.6640625" style="268" customWidth="1"/>
    <col min="5891" max="5891" width="13.1640625" style="268" customWidth="1"/>
    <col min="5892" max="5892" width="13.33203125" style="268" bestFit="1" customWidth="1"/>
    <col min="5893" max="5896" width="10.6640625" style="268" customWidth="1"/>
    <col min="5897" max="5897" width="12.83203125" style="268" customWidth="1"/>
    <col min="5898" max="5898" width="10.6640625" style="268" customWidth="1"/>
    <col min="5899" max="6144" width="0" style="268" hidden="1"/>
    <col min="6145" max="6146" width="10.6640625" style="268" customWidth="1"/>
    <col min="6147" max="6147" width="13.1640625" style="268" customWidth="1"/>
    <col min="6148" max="6148" width="13.33203125" style="268" bestFit="1" customWidth="1"/>
    <col min="6149" max="6152" width="10.6640625" style="268" customWidth="1"/>
    <col min="6153" max="6153" width="12.83203125" style="268" customWidth="1"/>
    <col min="6154" max="6154" width="10.6640625" style="268" customWidth="1"/>
    <col min="6155" max="6400" width="0" style="268" hidden="1"/>
    <col min="6401" max="6402" width="10.6640625" style="268" customWidth="1"/>
    <col min="6403" max="6403" width="13.1640625" style="268" customWidth="1"/>
    <col min="6404" max="6404" width="13.33203125" style="268" bestFit="1" customWidth="1"/>
    <col min="6405" max="6408" width="10.6640625" style="268" customWidth="1"/>
    <col min="6409" max="6409" width="12.83203125" style="268" customWidth="1"/>
    <col min="6410" max="6410" width="10.6640625" style="268" customWidth="1"/>
    <col min="6411" max="6656" width="0" style="268" hidden="1"/>
    <col min="6657" max="6658" width="10.6640625" style="268" customWidth="1"/>
    <col min="6659" max="6659" width="13.1640625" style="268" customWidth="1"/>
    <col min="6660" max="6660" width="13.33203125" style="268" bestFit="1" customWidth="1"/>
    <col min="6661" max="6664" width="10.6640625" style="268" customWidth="1"/>
    <col min="6665" max="6665" width="12.83203125" style="268" customWidth="1"/>
    <col min="6666" max="6666" width="10.6640625" style="268" customWidth="1"/>
    <col min="6667" max="6912" width="0" style="268" hidden="1"/>
    <col min="6913" max="6914" width="10.6640625" style="268" customWidth="1"/>
    <col min="6915" max="6915" width="13.1640625" style="268" customWidth="1"/>
    <col min="6916" max="6916" width="13.33203125" style="268" bestFit="1" customWidth="1"/>
    <col min="6917" max="6920" width="10.6640625" style="268" customWidth="1"/>
    <col min="6921" max="6921" width="12.83203125" style="268" customWidth="1"/>
    <col min="6922" max="6922" width="10.6640625" style="268" customWidth="1"/>
    <col min="6923" max="7168" width="0" style="268" hidden="1"/>
    <col min="7169" max="7170" width="10.6640625" style="268" customWidth="1"/>
    <col min="7171" max="7171" width="13.1640625" style="268" customWidth="1"/>
    <col min="7172" max="7172" width="13.33203125" style="268" bestFit="1" customWidth="1"/>
    <col min="7173" max="7176" width="10.6640625" style="268" customWidth="1"/>
    <col min="7177" max="7177" width="12.83203125" style="268" customWidth="1"/>
    <col min="7178" max="7178" width="10.6640625" style="268" customWidth="1"/>
    <col min="7179" max="7424" width="0" style="268" hidden="1"/>
    <col min="7425" max="7426" width="10.6640625" style="268" customWidth="1"/>
    <col min="7427" max="7427" width="13.1640625" style="268" customWidth="1"/>
    <col min="7428" max="7428" width="13.33203125" style="268" bestFit="1" customWidth="1"/>
    <col min="7429" max="7432" width="10.6640625" style="268" customWidth="1"/>
    <col min="7433" max="7433" width="12.83203125" style="268" customWidth="1"/>
    <col min="7434" max="7434" width="10.6640625" style="268" customWidth="1"/>
    <col min="7435" max="7680" width="0" style="268" hidden="1"/>
    <col min="7681" max="7682" width="10.6640625" style="268" customWidth="1"/>
    <col min="7683" max="7683" width="13.1640625" style="268" customWidth="1"/>
    <col min="7684" max="7684" width="13.33203125" style="268" bestFit="1" customWidth="1"/>
    <col min="7685" max="7688" width="10.6640625" style="268" customWidth="1"/>
    <col min="7689" max="7689" width="12.83203125" style="268" customWidth="1"/>
    <col min="7690" max="7690" width="10.6640625" style="268" customWidth="1"/>
    <col min="7691" max="7936" width="0" style="268" hidden="1"/>
    <col min="7937" max="7938" width="10.6640625" style="268" customWidth="1"/>
    <col min="7939" max="7939" width="13.1640625" style="268" customWidth="1"/>
    <col min="7940" max="7940" width="13.33203125" style="268" bestFit="1" customWidth="1"/>
    <col min="7941" max="7944" width="10.6640625" style="268" customWidth="1"/>
    <col min="7945" max="7945" width="12.83203125" style="268" customWidth="1"/>
    <col min="7946" max="7946" width="10.6640625" style="268" customWidth="1"/>
    <col min="7947" max="8192" width="0" style="268" hidden="1"/>
    <col min="8193" max="8194" width="10.6640625" style="268" customWidth="1"/>
    <col min="8195" max="8195" width="13.1640625" style="268" customWidth="1"/>
    <col min="8196" max="8196" width="13.33203125" style="268" bestFit="1" customWidth="1"/>
    <col min="8197" max="8200" width="10.6640625" style="268" customWidth="1"/>
    <col min="8201" max="8201" width="12.83203125" style="268" customWidth="1"/>
    <col min="8202" max="8202" width="10.6640625" style="268" customWidth="1"/>
    <col min="8203" max="8448" width="0" style="268" hidden="1"/>
    <col min="8449" max="8450" width="10.6640625" style="268" customWidth="1"/>
    <col min="8451" max="8451" width="13.1640625" style="268" customWidth="1"/>
    <col min="8452" max="8452" width="13.33203125" style="268" bestFit="1" customWidth="1"/>
    <col min="8453" max="8456" width="10.6640625" style="268" customWidth="1"/>
    <col min="8457" max="8457" width="12.83203125" style="268" customWidth="1"/>
    <col min="8458" max="8458" width="10.6640625" style="268" customWidth="1"/>
    <col min="8459" max="8704" width="0" style="268" hidden="1"/>
    <col min="8705" max="8706" width="10.6640625" style="268" customWidth="1"/>
    <col min="8707" max="8707" width="13.1640625" style="268" customWidth="1"/>
    <col min="8708" max="8708" width="13.33203125" style="268" bestFit="1" customWidth="1"/>
    <col min="8709" max="8712" width="10.6640625" style="268" customWidth="1"/>
    <col min="8713" max="8713" width="12.83203125" style="268" customWidth="1"/>
    <col min="8714" max="8714" width="10.6640625" style="268" customWidth="1"/>
    <col min="8715" max="8960" width="0" style="268" hidden="1"/>
    <col min="8961" max="8962" width="10.6640625" style="268" customWidth="1"/>
    <col min="8963" max="8963" width="13.1640625" style="268" customWidth="1"/>
    <col min="8964" max="8964" width="13.33203125" style="268" bestFit="1" customWidth="1"/>
    <col min="8965" max="8968" width="10.6640625" style="268" customWidth="1"/>
    <col min="8969" max="8969" width="12.83203125" style="268" customWidth="1"/>
    <col min="8970" max="8970" width="10.6640625" style="268" customWidth="1"/>
    <col min="8971" max="9216" width="0" style="268" hidden="1"/>
    <col min="9217" max="9218" width="10.6640625" style="268" customWidth="1"/>
    <col min="9219" max="9219" width="13.1640625" style="268" customWidth="1"/>
    <col min="9220" max="9220" width="13.33203125" style="268" bestFit="1" customWidth="1"/>
    <col min="9221" max="9224" width="10.6640625" style="268" customWidth="1"/>
    <col min="9225" max="9225" width="12.83203125" style="268" customWidth="1"/>
    <col min="9226" max="9226" width="10.6640625" style="268" customWidth="1"/>
    <col min="9227" max="9472" width="0" style="268" hidden="1"/>
    <col min="9473" max="9474" width="10.6640625" style="268" customWidth="1"/>
    <col min="9475" max="9475" width="13.1640625" style="268" customWidth="1"/>
    <col min="9476" max="9476" width="13.33203125" style="268" bestFit="1" customWidth="1"/>
    <col min="9477" max="9480" width="10.6640625" style="268" customWidth="1"/>
    <col min="9481" max="9481" width="12.83203125" style="268" customWidth="1"/>
    <col min="9482" max="9482" width="10.6640625" style="268" customWidth="1"/>
    <col min="9483" max="9728" width="0" style="268" hidden="1"/>
    <col min="9729" max="9730" width="10.6640625" style="268" customWidth="1"/>
    <col min="9731" max="9731" width="13.1640625" style="268" customWidth="1"/>
    <col min="9732" max="9732" width="13.33203125" style="268" bestFit="1" customWidth="1"/>
    <col min="9733" max="9736" width="10.6640625" style="268" customWidth="1"/>
    <col min="9737" max="9737" width="12.83203125" style="268" customWidth="1"/>
    <col min="9738" max="9738" width="10.6640625" style="268" customWidth="1"/>
    <col min="9739" max="9984" width="0" style="268" hidden="1"/>
    <col min="9985" max="9986" width="10.6640625" style="268" customWidth="1"/>
    <col min="9987" max="9987" width="13.1640625" style="268" customWidth="1"/>
    <col min="9988" max="9988" width="13.33203125" style="268" bestFit="1" customWidth="1"/>
    <col min="9989" max="9992" width="10.6640625" style="268" customWidth="1"/>
    <col min="9993" max="9993" width="12.83203125" style="268" customWidth="1"/>
    <col min="9994" max="9994" width="10.6640625" style="268" customWidth="1"/>
    <col min="9995" max="10240" width="0" style="268" hidden="1"/>
    <col min="10241" max="10242" width="10.6640625" style="268" customWidth="1"/>
    <col min="10243" max="10243" width="13.1640625" style="268" customWidth="1"/>
    <col min="10244" max="10244" width="13.33203125" style="268" bestFit="1" customWidth="1"/>
    <col min="10245" max="10248" width="10.6640625" style="268" customWidth="1"/>
    <col min="10249" max="10249" width="12.83203125" style="268" customWidth="1"/>
    <col min="10250" max="10250" width="10.6640625" style="268" customWidth="1"/>
    <col min="10251" max="10496" width="0" style="268" hidden="1"/>
    <col min="10497" max="10498" width="10.6640625" style="268" customWidth="1"/>
    <col min="10499" max="10499" width="13.1640625" style="268" customWidth="1"/>
    <col min="10500" max="10500" width="13.33203125" style="268" bestFit="1" customWidth="1"/>
    <col min="10501" max="10504" width="10.6640625" style="268" customWidth="1"/>
    <col min="10505" max="10505" width="12.83203125" style="268" customWidth="1"/>
    <col min="10506" max="10506" width="10.6640625" style="268" customWidth="1"/>
    <col min="10507" max="10752" width="0" style="268" hidden="1"/>
    <col min="10753" max="10754" width="10.6640625" style="268" customWidth="1"/>
    <col min="10755" max="10755" width="13.1640625" style="268" customWidth="1"/>
    <col min="10756" max="10756" width="13.33203125" style="268" bestFit="1" customWidth="1"/>
    <col min="10757" max="10760" width="10.6640625" style="268" customWidth="1"/>
    <col min="10761" max="10761" width="12.83203125" style="268" customWidth="1"/>
    <col min="10762" max="10762" width="10.6640625" style="268" customWidth="1"/>
    <col min="10763" max="11008" width="0" style="268" hidden="1"/>
    <col min="11009" max="11010" width="10.6640625" style="268" customWidth="1"/>
    <col min="11011" max="11011" width="13.1640625" style="268" customWidth="1"/>
    <col min="11012" max="11012" width="13.33203125" style="268" bestFit="1" customWidth="1"/>
    <col min="11013" max="11016" width="10.6640625" style="268" customWidth="1"/>
    <col min="11017" max="11017" width="12.83203125" style="268" customWidth="1"/>
    <col min="11018" max="11018" width="10.6640625" style="268" customWidth="1"/>
    <col min="11019" max="11264" width="0" style="268" hidden="1"/>
    <col min="11265" max="11266" width="10.6640625" style="268" customWidth="1"/>
    <col min="11267" max="11267" width="13.1640625" style="268" customWidth="1"/>
    <col min="11268" max="11268" width="13.33203125" style="268" bestFit="1" customWidth="1"/>
    <col min="11269" max="11272" width="10.6640625" style="268" customWidth="1"/>
    <col min="11273" max="11273" width="12.83203125" style="268" customWidth="1"/>
    <col min="11274" max="11274" width="10.6640625" style="268" customWidth="1"/>
    <col min="11275" max="11520" width="0" style="268" hidden="1"/>
    <col min="11521" max="11522" width="10.6640625" style="268" customWidth="1"/>
    <col min="11523" max="11523" width="13.1640625" style="268" customWidth="1"/>
    <col min="11524" max="11524" width="13.33203125" style="268" bestFit="1" customWidth="1"/>
    <col min="11525" max="11528" width="10.6640625" style="268" customWidth="1"/>
    <col min="11529" max="11529" width="12.83203125" style="268" customWidth="1"/>
    <col min="11530" max="11530" width="10.6640625" style="268" customWidth="1"/>
    <col min="11531" max="11776" width="0" style="268" hidden="1"/>
    <col min="11777" max="11778" width="10.6640625" style="268" customWidth="1"/>
    <col min="11779" max="11779" width="13.1640625" style="268" customWidth="1"/>
    <col min="11780" max="11780" width="13.33203125" style="268" bestFit="1" customWidth="1"/>
    <col min="11781" max="11784" width="10.6640625" style="268" customWidth="1"/>
    <col min="11785" max="11785" width="12.83203125" style="268" customWidth="1"/>
    <col min="11786" max="11786" width="10.6640625" style="268" customWidth="1"/>
    <col min="11787" max="12032" width="0" style="268" hidden="1"/>
    <col min="12033" max="12034" width="10.6640625" style="268" customWidth="1"/>
    <col min="12035" max="12035" width="13.1640625" style="268" customWidth="1"/>
    <col min="12036" max="12036" width="13.33203125" style="268" bestFit="1" customWidth="1"/>
    <col min="12037" max="12040" width="10.6640625" style="268" customWidth="1"/>
    <col min="12041" max="12041" width="12.83203125" style="268" customWidth="1"/>
    <col min="12042" max="12042" width="10.6640625" style="268" customWidth="1"/>
    <col min="12043" max="12288" width="0" style="268" hidden="1"/>
    <col min="12289" max="12290" width="10.6640625" style="268" customWidth="1"/>
    <col min="12291" max="12291" width="13.1640625" style="268" customWidth="1"/>
    <col min="12292" max="12292" width="13.33203125" style="268" bestFit="1" customWidth="1"/>
    <col min="12293" max="12296" width="10.6640625" style="268" customWidth="1"/>
    <col min="12297" max="12297" width="12.83203125" style="268" customWidth="1"/>
    <col min="12298" max="12298" width="10.6640625" style="268" customWidth="1"/>
    <col min="12299" max="12544" width="0" style="268" hidden="1"/>
    <col min="12545" max="12546" width="10.6640625" style="268" customWidth="1"/>
    <col min="12547" max="12547" width="13.1640625" style="268" customWidth="1"/>
    <col min="12548" max="12548" width="13.33203125" style="268" bestFit="1" customWidth="1"/>
    <col min="12549" max="12552" width="10.6640625" style="268" customWidth="1"/>
    <col min="12553" max="12553" width="12.83203125" style="268" customWidth="1"/>
    <col min="12554" max="12554" width="10.6640625" style="268" customWidth="1"/>
    <col min="12555" max="12800" width="0" style="268" hidden="1"/>
    <col min="12801" max="12802" width="10.6640625" style="268" customWidth="1"/>
    <col min="12803" max="12803" width="13.1640625" style="268" customWidth="1"/>
    <col min="12804" max="12804" width="13.33203125" style="268" bestFit="1" customWidth="1"/>
    <col min="12805" max="12808" width="10.6640625" style="268" customWidth="1"/>
    <col min="12809" max="12809" width="12.83203125" style="268" customWidth="1"/>
    <col min="12810" max="12810" width="10.6640625" style="268" customWidth="1"/>
    <col min="12811" max="13056" width="0" style="268" hidden="1"/>
    <col min="13057" max="13058" width="10.6640625" style="268" customWidth="1"/>
    <col min="13059" max="13059" width="13.1640625" style="268" customWidth="1"/>
    <col min="13060" max="13060" width="13.33203125" style="268" bestFit="1" customWidth="1"/>
    <col min="13061" max="13064" width="10.6640625" style="268" customWidth="1"/>
    <col min="13065" max="13065" width="12.83203125" style="268" customWidth="1"/>
    <col min="13066" max="13066" width="10.6640625" style="268" customWidth="1"/>
    <col min="13067" max="13312" width="0" style="268" hidden="1"/>
    <col min="13313" max="13314" width="10.6640625" style="268" customWidth="1"/>
    <col min="13315" max="13315" width="13.1640625" style="268" customWidth="1"/>
    <col min="13316" max="13316" width="13.33203125" style="268" bestFit="1" customWidth="1"/>
    <col min="13317" max="13320" width="10.6640625" style="268" customWidth="1"/>
    <col min="13321" max="13321" width="12.83203125" style="268" customWidth="1"/>
    <col min="13322" max="13322" width="10.6640625" style="268" customWidth="1"/>
    <col min="13323" max="13568" width="0" style="268" hidden="1"/>
    <col min="13569" max="13570" width="10.6640625" style="268" customWidth="1"/>
    <col min="13571" max="13571" width="13.1640625" style="268" customWidth="1"/>
    <col min="13572" max="13572" width="13.33203125" style="268" bestFit="1" customWidth="1"/>
    <col min="13573" max="13576" width="10.6640625" style="268" customWidth="1"/>
    <col min="13577" max="13577" width="12.83203125" style="268" customWidth="1"/>
    <col min="13578" max="13578" width="10.6640625" style="268" customWidth="1"/>
    <col min="13579" max="13824" width="0" style="268" hidden="1"/>
    <col min="13825" max="13826" width="10.6640625" style="268" customWidth="1"/>
    <col min="13827" max="13827" width="13.1640625" style="268" customWidth="1"/>
    <col min="13828" max="13828" width="13.33203125" style="268" bestFit="1" customWidth="1"/>
    <col min="13829" max="13832" width="10.6640625" style="268" customWidth="1"/>
    <col min="13833" max="13833" width="12.83203125" style="268" customWidth="1"/>
    <col min="13834" max="13834" width="10.6640625" style="268" customWidth="1"/>
    <col min="13835" max="14080" width="0" style="268" hidden="1"/>
    <col min="14081" max="14082" width="10.6640625" style="268" customWidth="1"/>
    <col min="14083" max="14083" width="13.1640625" style="268" customWidth="1"/>
    <col min="14084" max="14084" width="13.33203125" style="268" bestFit="1" customWidth="1"/>
    <col min="14085" max="14088" width="10.6640625" style="268" customWidth="1"/>
    <col min="14089" max="14089" width="12.83203125" style="268" customWidth="1"/>
    <col min="14090" max="14090" width="10.6640625" style="268" customWidth="1"/>
    <col min="14091" max="14336" width="0" style="268" hidden="1"/>
    <col min="14337" max="14338" width="10.6640625" style="268" customWidth="1"/>
    <col min="14339" max="14339" width="13.1640625" style="268" customWidth="1"/>
    <col min="14340" max="14340" width="13.33203125" style="268" bestFit="1" customWidth="1"/>
    <col min="14341" max="14344" width="10.6640625" style="268" customWidth="1"/>
    <col min="14345" max="14345" width="12.83203125" style="268" customWidth="1"/>
    <col min="14346" max="14346" width="10.6640625" style="268" customWidth="1"/>
    <col min="14347" max="14592" width="0" style="268" hidden="1"/>
    <col min="14593" max="14594" width="10.6640625" style="268" customWidth="1"/>
    <col min="14595" max="14595" width="13.1640625" style="268" customWidth="1"/>
    <col min="14596" max="14596" width="13.33203125" style="268" bestFit="1" customWidth="1"/>
    <col min="14597" max="14600" width="10.6640625" style="268" customWidth="1"/>
    <col min="14601" max="14601" width="12.83203125" style="268" customWidth="1"/>
    <col min="14602" max="14602" width="10.6640625" style="268" customWidth="1"/>
    <col min="14603" max="14848" width="0" style="268" hidden="1"/>
    <col min="14849" max="14850" width="10.6640625" style="268" customWidth="1"/>
    <col min="14851" max="14851" width="13.1640625" style="268" customWidth="1"/>
    <col min="14852" max="14852" width="13.33203125" style="268" bestFit="1" customWidth="1"/>
    <col min="14853" max="14856" width="10.6640625" style="268" customWidth="1"/>
    <col min="14857" max="14857" width="12.83203125" style="268" customWidth="1"/>
    <col min="14858" max="14858" width="10.6640625" style="268" customWidth="1"/>
    <col min="14859" max="15104" width="0" style="268" hidden="1"/>
    <col min="15105" max="15106" width="10.6640625" style="268" customWidth="1"/>
    <col min="15107" max="15107" width="13.1640625" style="268" customWidth="1"/>
    <col min="15108" max="15108" width="13.33203125" style="268" bestFit="1" customWidth="1"/>
    <col min="15109" max="15112" width="10.6640625" style="268" customWidth="1"/>
    <col min="15113" max="15113" width="12.83203125" style="268" customWidth="1"/>
    <col min="15114" max="15114" width="10.6640625" style="268" customWidth="1"/>
    <col min="15115" max="15360" width="0" style="268" hidden="1"/>
    <col min="15361" max="15362" width="10.6640625" style="268" customWidth="1"/>
    <col min="15363" max="15363" width="13.1640625" style="268" customWidth="1"/>
    <col min="15364" max="15364" width="13.33203125" style="268" bestFit="1" customWidth="1"/>
    <col min="15365" max="15368" width="10.6640625" style="268" customWidth="1"/>
    <col min="15369" max="15369" width="12.83203125" style="268" customWidth="1"/>
    <col min="15370" max="15370" width="10.6640625" style="268" customWidth="1"/>
    <col min="15371" max="15616" width="0" style="268" hidden="1"/>
    <col min="15617" max="15618" width="10.6640625" style="268" customWidth="1"/>
    <col min="15619" max="15619" width="13.1640625" style="268" customWidth="1"/>
    <col min="15620" max="15620" width="13.33203125" style="268" bestFit="1" customWidth="1"/>
    <col min="15621" max="15624" width="10.6640625" style="268" customWidth="1"/>
    <col min="15625" max="15625" width="12.83203125" style="268" customWidth="1"/>
    <col min="15626" max="15626" width="10.6640625" style="268" customWidth="1"/>
    <col min="15627" max="15872" width="0" style="268" hidden="1"/>
    <col min="15873" max="15874" width="10.6640625" style="268" customWidth="1"/>
    <col min="15875" max="15875" width="13.1640625" style="268" customWidth="1"/>
    <col min="15876" max="15876" width="13.33203125" style="268" bestFit="1" customWidth="1"/>
    <col min="15877" max="15880" width="10.6640625" style="268" customWidth="1"/>
    <col min="15881" max="15881" width="12.83203125" style="268" customWidth="1"/>
    <col min="15882" max="15882" width="10.6640625" style="268" customWidth="1"/>
    <col min="15883" max="16128" width="0" style="268" hidden="1"/>
    <col min="16129" max="16130" width="10.6640625" style="268" customWidth="1"/>
    <col min="16131" max="16131" width="13.1640625" style="268" customWidth="1"/>
    <col min="16132" max="16132" width="13.33203125" style="268" bestFit="1" customWidth="1"/>
    <col min="16133" max="16136" width="10.6640625" style="268" customWidth="1"/>
    <col min="16137" max="16137" width="12.83203125" style="268" customWidth="1"/>
    <col min="16138" max="16138" width="10.6640625" style="268" customWidth="1"/>
    <col min="16139" max="16384" width="0" style="268" hidden="1"/>
  </cols>
  <sheetData>
    <row r="1" spans="1:10" ht="12.75" customHeight="1">
      <c r="A1" s="267"/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2.7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2.7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2.75" customHeight="1"/>
    <row r="16" spans="1:10" ht="26.25">
      <c r="A16" s="276" t="s">
        <v>2169</v>
      </c>
      <c r="B16" s="276"/>
      <c r="C16" s="276"/>
      <c r="D16" s="276"/>
      <c r="E16" s="276"/>
      <c r="F16" s="276"/>
      <c r="G16" s="276"/>
      <c r="H16" s="276"/>
      <c r="I16" s="276"/>
      <c r="J16" s="276"/>
    </row>
    <row r="17" spans="1:10" ht="26.25">
      <c r="A17" s="276" t="s">
        <v>2170</v>
      </c>
      <c r="B17" s="276"/>
      <c r="C17" s="276"/>
      <c r="D17" s="276"/>
      <c r="E17" s="276"/>
      <c r="F17" s="276"/>
      <c r="G17" s="276"/>
      <c r="H17" s="276"/>
      <c r="I17" s="276"/>
      <c r="J17" s="276"/>
    </row>
    <row r="27" spans="1:10" ht="23.25" customHeight="1">
      <c r="B27" s="269" t="s">
        <v>2171</v>
      </c>
      <c r="C27" s="269"/>
      <c r="D27" s="269" t="s">
        <v>2172</v>
      </c>
      <c r="E27" s="269"/>
      <c r="F27" s="269"/>
      <c r="G27" s="269"/>
    </row>
    <row r="28" spans="1:10" ht="18" customHeight="1">
      <c r="B28" s="270"/>
      <c r="C28" s="270"/>
      <c r="D28" s="269"/>
      <c r="E28" s="270"/>
      <c r="F28" s="270"/>
      <c r="G28" s="270"/>
    </row>
    <row r="29" spans="1:10" ht="19.5" customHeight="1">
      <c r="B29" s="269" t="s">
        <v>2173</v>
      </c>
      <c r="C29" s="269"/>
      <c r="D29" s="269" t="s">
        <v>2174</v>
      </c>
      <c r="E29" s="269"/>
      <c r="F29" s="269"/>
      <c r="G29" s="269"/>
    </row>
    <row r="30" spans="1:10" ht="18" customHeight="1">
      <c r="B30" s="270"/>
      <c r="C30" s="270"/>
      <c r="D30" s="270"/>
      <c r="E30" s="270"/>
      <c r="F30" s="270"/>
      <c r="G30" s="270"/>
    </row>
    <row r="31" spans="1:10" ht="20.25" customHeight="1">
      <c r="B31" s="269" t="s">
        <v>2175</v>
      </c>
      <c r="C31" s="269"/>
      <c r="D31" s="269" t="s">
        <v>2176</v>
      </c>
      <c r="E31" s="270"/>
      <c r="F31" s="270"/>
      <c r="G31" s="270"/>
    </row>
    <row r="32" spans="1:10" ht="18" customHeight="1">
      <c r="B32" s="270"/>
      <c r="C32" s="270"/>
      <c r="D32" s="270"/>
      <c r="E32" s="270"/>
      <c r="F32" s="270"/>
      <c r="G32" s="270"/>
    </row>
    <row r="33" spans="2:7" ht="20.25" customHeight="1">
      <c r="B33" s="269" t="s">
        <v>2177</v>
      </c>
      <c r="C33" s="269"/>
      <c r="D33" s="269" t="s">
        <v>2178</v>
      </c>
      <c r="E33" s="270"/>
      <c r="F33" s="270"/>
      <c r="G33" s="270"/>
    </row>
    <row r="44" spans="2:7" ht="15">
      <c r="B44" s="271" t="s">
        <v>2179</v>
      </c>
      <c r="C44" s="271"/>
      <c r="D44" s="271" t="s">
        <v>34</v>
      </c>
      <c r="E44" s="271"/>
    </row>
    <row r="45" spans="2:7" ht="7.5" customHeight="1">
      <c r="B45" s="271"/>
      <c r="C45" s="271"/>
      <c r="D45" s="271"/>
      <c r="E45" s="271"/>
    </row>
    <row r="46" spans="2:7" ht="15">
      <c r="B46" s="271" t="s">
        <v>2180</v>
      </c>
      <c r="C46" s="271"/>
      <c r="D46" s="271" t="s">
        <v>2181</v>
      </c>
      <c r="E46" s="271"/>
    </row>
    <row r="47" spans="2:7" ht="7.5" customHeight="1">
      <c r="B47" s="271"/>
      <c r="C47" s="271"/>
      <c r="D47" s="271"/>
      <c r="E47" s="271"/>
    </row>
    <row r="48" spans="2:7" ht="15">
      <c r="B48" s="271" t="s">
        <v>2182</v>
      </c>
      <c r="C48" s="271"/>
      <c r="D48" s="271" t="s">
        <v>2183</v>
      </c>
      <c r="E48" s="271"/>
    </row>
    <row r="49" spans="2:5" ht="15">
      <c r="B49" s="271"/>
      <c r="C49" s="271"/>
      <c r="D49" s="271"/>
      <c r="E49" s="271"/>
    </row>
    <row r="50" spans="2:5" ht="15">
      <c r="B50" s="271" t="s">
        <v>22</v>
      </c>
      <c r="C50" s="271"/>
      <c r="D50" s="272">
        <v>44136</v>
      </c>
      <c r="E50" s="271"/>
    </row>
    <row r="51" spans="2:5" ht="7.5" customHeight="1">
      <c r="B51" s="271"/>
      <c r="C51" s="271"/>
      <c r="D51" s="273"/>
      <c r="E51" s="271"/>
    </row>
    <row r="52" spans="2:5" ht="15">
      <c r="B52" s="271" t="s">
        <v>2184</v>
      </c>
      <c r="C52" s="271"/>
      <c r="D52" s="274">
        <v>49065</v>
      </c>
      <c r="E52" s="271"/>
    </row>
    <row r="53" spans="2:5" ht="7.5" customHeight="1">
      <c r="B53" s="271"/>
      <c r="C53" s="271"/>
      <c r="D53" s="274"/>
      <c r="E53" s="271"/>
    </row>
    <row r="54" spans="2:5" ht="15">
      <c r="B54" s="271" t="s">
        <v>2185</v>
      </c>
      <c r="C54" s="271"/>
      <c r="D54" s="275" t="s">
        <v>2186</v>
      </c>
      <c r="E54" s="271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118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1431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ROUND((SUM(BE129:BE330)),  2)</f>
        <v>0</v>
      </c>
      <c r="G35" s="35"/>
      <c r="H35" s="35"/>
      <c r="I35" s="131">
        <v>0.21</v>
      </c>
      <c r="J35" s="130">
        <f>ROUND(((SUM(BE129:BE330))*I35),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ROUND((SUM(BF129:BF330)),  2)</f>
        <v>0</v>
      </c>
      <c r="G36" s="35"/>
      <c r="H36" s="35"/>
      <c r="I36" s="131">
        <v>0.15</v>
      </c>
      <c r="J36" s="130">
        <f>ROUND(((SUM(BF129:BF330))*I36),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ROUND((SUM(BG129:BG330)),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ROUND((SUM(BH129:BH330)),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ROUND((SUM(BI129:BI330)),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6b - SO 652 - Úpravy trakčního vedení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869</v>
      </c>
      <c r="E100" s="162"/>
      <c r="F100" s="162"/>
      <c r="G100" s="162"/>
      <c r="H100" s="162"/>
      <c r="I100" s="162"/>
      <c r="J100" s="163">
        <f>J131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262</v>
      </c>
      <c r="E101" s="162"/>
      <c r="F101" s="162"/>
      <c r="G101" s="162"/>
      <c r="H101" s="162"/>
      <c r="I101" s="162"/>
      <c r="J101" s="163">
        <f>J144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263</v>
      </c>
      <c r="E102" s="162"/>
      <c r="F102" s="162"/>
      <c r="G102" s="162"/>
      <c r="H102" s="162"/>
      <c r="I102" s="162"/>
      <c r="J102" s="163">
        <f>J147</f>
        <v>0</v>
      </c>
      <c r="K102" s="105"/>
      <c r="L102" s="164"/>
    </row>
    <row r="103" spans="1:47" s="9" customFormat="1" ht="24.95" customHeight="1">
      <c r="B103" s="154"/>
      <c r="C103" s="155"/>
      <c r="D103" s="156" t="s">
        <v>1432</v>
      </c>
      <c r="E103" s="157"/>
      <c r="F103" s="157"/>
      <c r="G103" s="157"/>
      <c r="H103" s="157"/>
      <c r="I103" s="157"/>
      <c r="J103" s="158">
        <f>J156</f>
        <v>0</v>
      </c>
      <c r="K103" s="155"/>
      <c r="L103" s="159"/>
    </row>
    <row r="104" spans="1:47" s="10" customFormat="1" ht="19.899999999999999" customHeight="1">
      <c r="B104" s="160"/>
      <c r="C104" s="105"/>
      <c r="D104" s="161" t="s">
        <v>1433</v>
      </c>
      <c r="E104" s="162"/>
      <c r="F104" s="162"/>
      <c r="G104" s="162"/>
      <c r="H104" s="162"/>
      <c r="I104" s="162"/>
      <c r="J104" s="163">
        <f>J157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1434</v>
      </c>
      <c r="E105" s="162"/>
      <c r="F105" s="162"/>
      <c r="G105" s="162"/>
      <c r="H105" s="162"/>
      <c r="I105" s="162"/>
      <c r="J105" s="163">
        <f>J292</f>
        <v>0</v>
      </c>
      <c r="K105" s="105"/>
      <c r="L105" s="164"/>
    </row>
    <row r="106" spans="1:47" s="9" customFormat="1" ht="24.95" customHeight="1">
      <c r="B106" s="154"/>
      <c r="C106" s="155"/>
      <c r="D106" s="156" t="s">
        <v>1435</v>
      </c>
      <c r="E106" s="157"/>
      <c r="F106" s="157"/>
      <c r="G106" s="157"/>
      <c r="H106" s="157"/>
      <c r="I106" s="157"/>
      <c r="J106" s="158">
        <f>J323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1436</v>
      </c>
      <c r="E107" s="157"/>
      <c r="F107" s="157"/>
      <c r="G107" s="157"/>
      <c r="H107" s="157"/>
      <c r="I107" s="157"/>
      <c r="J107" s="158">
        <f>J328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4" t="s">
        <v>124</v>
      </c>
      <c r="F119" s="323"/>
      <c r="G119" s="323"/>
      <c r="H119" s="323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125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14" t="str">
        <f>E11</f>
        <v>6b - SO 652 - Úpravy trakčního vedení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5"/>
      <c r="B128" s="166"/>
      <c r="C128" s="167" t="s">
        <v>135</v>
      </c>
      <c r="D128" s="168" t="s">
        <v>61</v>
      </c>
      <c r="E128" s="168" t="s">
        <v>57</v>
      </c>
      <c r="F128" s="168" t="s">
        <v>58</v>
      </c>
      <c r="G128" s="168" t="s">
        <v>136</v>
      </c>
      <c r="H128" s="168" t="s">
        <v>137</v>
      </c>
      <c r="I128" s="168" t="s">
        <v>138</v>
      </c>
      <c r="J128" s="169" t="s">
        <v>129</v>
      </c>
      <c r="K128" s="170" t="s">
        <v>139</v>
      </c>
      <c r="L128" s="171"/>
      <c r="M128" s="76" t="s">
        <v>1</v>
      </c>
      <c r="N128" s="77" t="s">
        <v>40</v>
      </c>
      <c r="O128" s="77" t="s">
        <v>140</v>
      </c>
      <c r="P128" s="77" t="s">
        <v>141</v>
      </c>
      <c r="Q128" s="77" t="s">
        <v>142</v>
      </c>
      <c r="R128" s="77" t="s">
        <v>143</v>
      </c>
      <c r="S128" s="77" t="s">
        <v>144</v>
      </c>
      <c r="T128" s="78" t="s">
        <v>145</v>
      </c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1:65" s="2" customFormat="1" ht="22.9" customHeight="1">
      <c r="A129" s="35"/>
      <c r="B129" s="36"/>
      <c r="C129" s="83" t="s">
        <v>146</v>
      </c>
      <c r="D129" s="37"/>
      <c r="E129" s="37"/>
      <c r="F129" s="37"/>
      <c r="G129" s="37"/>
      <c r="H129" s="37"/>
      <c r="I129" s="37"/>
      <c r="J129" s="172">
        <f>BK129</f>
        <v>0</v>
      </c>
      <c r="K129" s="37"/>
      <c r="L129" s="40"/>
      <c r="M129" s="79"/>
      <c r="N129" s="173"/>
      <c r="O129" s="80"/>
      <c r="P129" s="174">
        <f>P130+P156+P323+P328</f>
        <v>0</v>
      </c>
      <c r="Q129" s="80"/>
      <c r="R129" s="174">
        <f>R130+R156+R323+R328</f>
        <v>856.75217943999996</v>
      </c>
      <c r="S129" s="80"/>
      <c r="T129" s="175">
        <f>T130+T156+T323+T328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131</v>
      </c>
      <c r="BK129" s="176">
        <f>BK130+BK156+BK323+BK328</f>
        <v>0</v>
      </c>
    </row>
    <row r="130" spans="1:65" s="12" customFormat="1" ht="25.9" customHeight="1">
      <c r="B130" s="177"/>
      <c r="C130" s="178"/>
      <c r="D130" s="179" t="s">
        <v>75</v>
      </c>
      <c r="E130" s="180" t="s">
        <v>265</v>
      </c>
      <c r="F130" s="180" t="s">
        <v>266</v>
      </c>
      <c r="G130" s="178"/>
      <c r="H130" s="178"/>
      <c r="I130" s="181"/>
      <c r="J130" s="182">
        <f>BK130</f>
        <v>0</v>
      </c>
      <c r="K130" s="178"/>
      <c r="L130" s="183"/>
      <c r="M130" s="184"/>
      <c r="N130" s="185"/>
      <c r="O130" s="185"/>
      <c r="P130" s="186">
        <f>P131+P144+P147</f>
        <v>0</v>
      </c>
      <c r="Q130" s="185"/>
      <c r="R130" s="186">
        <f>R131+R144+R147</f>
        <v>724.44911944</v>
      </c>
      <c r="S130" s="185"/>
      <c r="T130" s="187">
        <f>T131+T144+T147</f>
        <v>440.64</v>
      </c>
      <c r="AR130" s="188" t="s">
        <v>83</v>
      </c>
      <c r="AT130" s="189" t="s">
        <v>75</v>
      </c>
      <c r="AU130" s="189" t="s">
        <v>76</v>
      </c>
      <c r="AY130" s="188" t="s">
        <v>150</v>
      </c>
      <c r="BK130" s="190">
        <f>BK131+BK144+BK147</f>
        <v>0</v>
      </c>
    </row>
    <row r="131" spans="1:65" s="12" customFormat="1" ht="22.9" customHeight="1">
      <c r="B131" s="177"/>
      <c r="C131" s="178"/>
      <c r="D131" s="179" t="s">
        <v>75</v>
      </c>
      <c r="E131" s="227" t="s">
        <v>85</v>
      </c>
      <c r="F131" s="227" t="s">
        <v>913</v>
      </c>
      <c r="G131" s="178"/>
      <c r="H131" s="178"/>
      <c r="I131" s="181"/>
      <c r="J131" s="228">
        <f>BK131</f>
        <v>0</v>
      </c>
      <c r="K131" s="178"/>
      <c r="L131" s="183"/>
      <c r="M131" s="184"/>
      <c r="N131" s="185"/>
      <c r="O131" s="185"/>
      <c r="P131" s="186">
        <f>SUM(P132:P143)</f>
        <v>0</v>
      </c>
      <c r="Q131" s="185"/>
      <c r="R131" s="186">
        <f>SUM(R132:R143)</f>
        <v>724.44911944</v>
      </c>
      <c r="S131" s="185"/>
      <c r="T131" s="187">
        <f>SUM(T132:T143)</f>
        <v>0</v>
      </c>
      <c r="AR131" s="188" t="s">
        <v>83</v>
      </c>
      <c r="AT131" s="189" t="s">
        <v>75</v>
      </c>
      <c r="AU131" s="189" t="s">
        <v>83</v>
      </c>
      <c r="AY131" s="188" t="s">
        <v>150</v>
      </c>
      <c r="BK131" s="190">
        <f>SUM(BK132:BK143)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1437</v>
      </c>
      <c r="F132" s="193" t="s">
        <v>1438</v>
      </c>
      <c r="G132" s="194" t="s">
        <v>285</v>
      </c>
      <c r="H132" s="195">
        <v>49.64</v>
      </c>
      <c r="I132" s="196"/>
      <c r="J132" s="197">
        <f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>O132*H132</f>
        <v>0</v>
      </c>
      <c r="Q132" s="201">
        <v>2.16</v>
      </c>
      <c r="R132" s="201">
        <f>Q132*H132</f>
        <v>107.22240000000001</v>
      </c>
      <c r="S132" s="201">
        <v>0</v>
      </c>
      <c r="T132" s="20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85</v>
      </c>
      <c r="AY132" s="18" t="s">
        <v>150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83</v>
      </c>
      <c r="BK132" s="204">
        <f>ROUND(I132*H132,2)</f>
        <v>0</v>
      </c>
      <c r="BL132" s="18" t="s">
        <v>169</v>
      </c>
      <c r="BM132" s="203" t="s">
        <v>1439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1440</v>
      </c>
      <c r="G133" s="206"/>
      <c r="H133" s="210">
        <v>49.64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1441</v>
      </c>
      <c r="F134" s="193" t="s">
        <v>1442</v>
      </c>
      <c r="G134" s="194" t="s">
        <v>285</v>
      </c>
      <c r="H134" s="195">
        <v>6.8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1443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1444</v>
      </c>
      <c r="G135" s="206"/>
      <c r="H135" s="210">
        <v>6.8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2" customFormat="1" ht="16.5" customHeight="1">
      <c r="A136" s="35"/>
      <c r="B136" s="36"/>
      <c r="C136" s="191" t="s">
        <v>105</v>
      </c>
      <c r="D136" s="191" t="s">
        <v>151</v>
      </c>
      <c r="E136" s="192" t="s">
        <v>1445</v>
      </c>
      <c r="F136" s="193" t="s">
        <v>1446</v>
      </c>
      <c r="G136" s="194" t="s">
        <v>285</v>
      </c>
      <c r="H136" s="195">
        <v>249.85599999999999</v>
      </c>
      <c r="I136" s="196"/>
      <c r="J136" s="197">
        <f>ROUND(I136*H136,2)</f>
        <v>0</v>
      </c>
      <c r="K136" s="198"/>
      <c r="L136" s="40"/>
      <c r="M136" s="199" t="s">
        <v>1</v>
      </c>
      <c r="N136" s="200" t="s">
        <v>41</v>
      </c>
      <c r="O136" s="72"/>
      <c r="P136" s="201">
        <f>O136*H136</f>
        <v>0</v>
      </c>
      <c r="Q136" s="201">
        <v>2.45329</v>
      </c>
      <c r="R136" s="201">
        <f>Q136*H136</f>
        <v>612.96922624000001</v>
      </c>
      <c r="S136" s="201">
        <v>0</v>
      </c>
      <c r="T136" s="20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85</v>
      </c>
      <c r="AY136" s="18" t="s">
        <v>150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8" t="s">
        <v>83</v>
      </c>
      <c r="BK136" s="204">
        <f>ROUND(I136*H136,2)</f>
        <v>0</v>
      </c>
      <c r="BL136" s="18" t="s">
        <v>169</v>
      </c>
      <c r="BM136" s="203" t="s">
        <v>1447</v>
      </c>
    </row>
    <row r="137" spans="1:65" s="13" customFormat="1">
      <c r="B137" s="205"/>
      <c r="C137" s="206"/>
      <c r="D137" s="207" t="s">
        <v>157</v>
      </c>
      <c r="E137" s="208" t="s">
        <v>1</v>
      </c>
      <c r="F137" s="209" t="s">
        <v>1448</v>
      </c>
      <c r="G137" s="206"/>
      <c r="H137" s="210">
        <v>249.85599999999999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157</v>
      </c>
      <c r="AU137" s="216" t="s">
        <v>85</v>
      </c>
      <c r="AV137" s="13" t="s">
        <v>85</v>
      </c>
      <c r="AW137" s="13" t="s">
        <v>32</v>
      </c>
      <c r="AX137" s="13" t="s">
        <v>83</v>
      </c>
      <c r="AY137" s="216" t="s">
        <v>150</v>
      </c>
    </row>
    <row r="138" spans="1:65" s="2" customFormat="1" ht="16.5" customHeight="1">
      <c r="A138" s="35"/>
      <c r="B138" s="36"/>
      <c r="C138" s="245" t="s">
        <v>169</v>
      </c>
      <c r="D138" s="245" t="s">
        <v>302</v>
      </c>
      <c r="E138" s="246" t="s">
        <v>1449</v>
      </c>
      <c r="F138" s="247" t="s">
        <v>1450</v>
      </c>
      <c r="G138" s="248" t="s">
        <v>355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201">
        <f>O138*H138</f>
        <v>0</v>
      </c>
      <c r="Q138" s="201">
        <v>4.3290000000000002E-2</v>
      </c>
      <c r="R138" s="201">
        <f>Q138*H138</f>
        <v>3.6796500000000001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193</v>
      </c>
      <c r="AT138" s="203" t="s">
        <v>302</v>
      </c>
      <c r="AU138" s="203" t="s">
        <v>85</v>
      </c>
      <c r="AY138" s="18" t="s">
        <v>150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83</v>
      </c>
      <c r="BK138" s="204">
        <f>ROUND(I138*H138,2)</f>
        <v>0</v>
      </c>
      <c r="BL138" s="18" t="s">
        <v>169</v>
      </c>
      <c r="BM138" s="203" t="s">
        <v>1451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1452</v>
      </c>
      <c r="G139" s="206"/>
      <c r="H139" s="210">
        <v>85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16.5" customHeight="1">
      <c r="A140" s="35"/>
      <c r="B140" s="36"/>
      <c r="C140" s="191" t="s">
        <v>149</v>
      </c>
      <c r="D140" s="191" t="s">
        <v>151</v>
      </c>
      <c r="E140" s="192" t="s">
        <v>1453</v>
      </c>
      <c r="F140" s="193" t="s">
        <v>1454</v>
      </c>
      <c r="G140" s="194" t="s">
        <v>270</v>
      </c>
      <c r="H140" s="195">
        <v>218.88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2.64E-3</v>
      </c>
      <c r="R140" s="201">
        <f>Q140*H140</f>
        <v>0.5778432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1455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1456</v>
      </c>
      <c r="G141" s="206"/>
      <c r="H141" s="210">
        <v>218.88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16.5" customHeight="1">
      <c r="A142" s="35"/>
      <c r="B142" s="36"/>
      <c r="C142" s="191" t="s">
        <v>181</v>
      </c>
      <c r="D142" s="191" t="s">
        <v>151</v>
      </c>
      <c r="E142" s="192" t="s">
        <v>1457</v>
      </c>
      <c r="F142" s="193" t="s">
        <v>1458</v>
      </c>
      <c r="G142" s="194" t="s">
        <v>270</v>
      </c>
      <c r="H142" s="195">
        <v>218.88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1459</v>
      </c>
    </row>
    <row r="143" spans="1:65" s="13" customFormat="1">
      <c r="B143" s="205"/>
      <c r="C143" s="206"/>
      <c r="D143" s="207" t="s">
        <v>157</v>
      </c>
      <c r="E143" s="208" t="s">
        <v>1</v>
      </c>
      <c r="F143" s="209" t="s">
        <v>1456</v>
      </c>
      <c r="G143" s="206"/>
      <c r="H143" s="210">
        <v>218.88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157</v>
      </c>
      <c r="AU143" s="216" t="s">
        <v>85</v>
      </c>
      <c r="AV143" s="13" t="s">
        <v>85</v>
      </c>
      <c r="AW143" s="13" t="s">
        <v>32</v>
      </c>
      <c r="AX143" s="13" t="s">
        <v>83</v>
      </c>
      <c r="AY143" s="216" t="s">
        <v>150</v>
      </c>
    </row>
    <row r="144" spans="1:65" s="12" customFormat="1" ht="22.9" customHeight="1">
      <c r="B144" s="177"/>
      <c r="C144" s="178"/>
      <c r="D144" s="179" t="s">
        <v>75</v>
      </c>
      <c r="E144" s="227" t="s">
        <v>205</v>
      </c>
      <c r="F144" s="227" t="s">
        <v>358</v>
      </c>
      <c r="G144" s="178"/>
      <c r="H144" s="178"/>
      <c r="I144" s="181"/>
      <c r="J144" s="228">
        <f>BK144</f>
        <v>0</v>
      </c>
      <c r="K144" s="178"/>
      <c r="L144" s="183"/>
      <c r="M144" s="184"/>
      <c r="N144" s="185"/>
      <c r="O144" s="185"/>
      <c r="P144" s="186">
        <f>SUM(P145:P146)</f>
        <v>0</v>
      </c>
      <c r="Q144" s="185"/>
      <c r="R144" s="186">
        <f>SUM(R145:R146)</f>
        <v>0</v>
      </c>
      <c r="S144" s="185"/>
      <c r="T144" s="187">
        <f>SUM(T145:T146)</f>
        <v>440.64</v>
      </c>
      <c r="AR144" s="188" t="s">
        <v>83</v>
      </c>
      <c r="AT144" s="189" t="s">
        <v>75</v>
      </c>
      <c r="AU144" s="189" t="s">
        <v>83</v>
      </c>
      <c r="AY144" s="188" t="s">
        <v>150</v>
      </c>
      <c r="BK144" s="190">
        <f>SUM(BK145:BK146)</f>
        <v>0</v>
      </c>
    </row>
    <row r="145" spans="1:65" s="2" customFormat="1" ht="16.5" customHeight="1">
      <c r="A145" s="35"/>
      <c r="B145" s="36"/>
      <c r="C145" s="191" t="s">
        <v>187</v>
      </c>
      <c r="D145" s="191" t="s">
        <v>151</v>
      </c>
      <c r="E145" s="192" t="s">
        <v>1460</v>
      </c>
      <c r="F145" s="193" t="s">
        <v>1461</v>
      </c>
      <c r="G145" s="194" t="s">
        <v>285</v>
      </c>
      <c r="H145" s="195">
        <v>220.32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2</v>
      </c>
      <c r="T145" s="202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1462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1463</v>
      </c>
      <c r="G146" s="206"/>
      <c r="H146" s="210">
        <v>220.32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12" customFormat="1" ht="22.9" customHeight="1">
      <c r="B147" s="177"/>
      <c r="C147" s="178"/>
      <c r="D147" s="179" t="s">
        <v>75</v>
      </c>
      <c r="E147" s="227" t="s">
        <v>379</v>
      </c>
      <c r="F147" s="227" t="s">
        <v>380</v>
      </c>
      <c r="G147" s="178"/>
      <c r="H147" s="178"/>
      <c r="I147" s="181"/>
      <c r="J147" s="228">
        <f>BK147</f>
        <v>0</v>
      </c>
      <c r="K147" s="178"/>
      <c r="L147" s="183"/>
      <c r="M147" s="184"/>
      <c r="N147" s="185"/>
      <c r="O147" s="185"/>
      <c r="P147" s="186">
        <f>SUM(P148:P155)</f>
        <v>0</v>
      </c>
      <c r="Q147" s="185"/>
      <c r="R147" s="186">
        <f>SUM(R148:R155)</f>
        <v>0</v>
      </c>
      <c r="S147" s="185"/>
      <c r="T147" s="187">
        <f>SUM(T148:T155)</f>
        <v>0</v>
      </c>
      <c r="AR147" s="188" t="s">
        <v>83</v>
      </c>
      <c r="AT147" s="189" t="s">
        <v>75</v>
      </c>
      <c r="AU147" s="189" t="s">
        <v>83</v>
      </c>
      <c r="AY147" s="188" t="s">
        <v>150</v>
      </c>
      <c r="BK147" s="190">
        <f>SUM(BK148:BK155)</f>
        <v>0</v>
      </c>
    </row>
    <row r="148" spans="1:65" s="2" customFormat="1" ht="21.75" customHeight="1">
      <c r="A148" s="35"/>
      <c r="B148" s="36"/>
      <c r="C148" s="191" t="s">
        <v>193</v>
      </c>
      <c r="D148" s="191" t="s">
        <v>151</v>
      </c>
      <c r="E148" s="192" t="s">
        <v>1464</v>
      </c>
      <c r="F148" s="193" t="s">
        <v>1465</v>
      </c>
      <c r="G148" s="194" t="s">
        <v>295</v>
      </c>
      <c r="H148" s="195">
        <v>440.64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1466</v>
      </c>
    </row>
    <row r="149" spans="1:65" s="2" customFormat="1" ht="21.75" customHeight="1">
      <c r="A149" s="35"/>
      <c r="B149" s="36"/>
      <c r="C149" s="191" t="s">
        <v>205</v>
      </c>
      <c r="D149" s="191" t="s">
        <v>151</v>
      </c>
      <c r="E149" s="192" t="s">
        <v>1467</v>
      </c>
      <c r="F149" s="193" t="s">
        <v>1468</v>
      </c>
      <c r="G149" s="194" t="s">
        <v>295</v>
      </c>
      <c r="H149" s="195">
        <v>4406.3999999999996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85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169</v>
      </c>
      <c r="BM149" s="203" t="s">
        <v>1469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1470</v>
      </c>
      <c r="G150" s="206"/>
      <c r="H150" s="210">
        <v>4406.3999999999996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85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2" customFormat="1" ht="33" customHeight="1">
      <c r="A151" s="35"/>
      <c r="B151" s="36"/>
      <c r="C151" s="191" t="s">
        <v>212</v>
      </c>
      <c r="D151" s="191" t="s">
        <v>151</v>
      </c>
      <c r="E151" s="192" t="s">
        <v>1471</v>
      </c>
      <c r="F151" s="193" t="s">
        <v>1472</v>
      </c>
      <c r="G151" s="194" t="s">
        <v>295</v>
      </c>
      <c r="H151" s="195">
        <v>400</v>
      </c>
      <c r="I151" s="196"/>
      <c r="J151" s="197">
        <f>ROUND(I151*H151,2)</f>
        <v>0</v>
      </c>
      <c r="K151" s="198"/>
      <c r="L151" s="40"/>
      <c r="M151" s="199" t="s">
        <v>1</v>
      </c>
      <c r="N151" s="200" t="s">
        <v>41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85</v>
      </c>
      <c r="AY151" s="18" t="s">
        <v>150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83</v>
      </c>
      <c r="BK151" s="204">
        <f>ROUND(I151*H151,2)</f>
        <v>0</v>
      </c>
      <c r="BL151" s="18" t="s">
        <v>169</v>
      </c>
      <c r="BM151" s="203" t="s">
        <v>1473</v>
      </c>
    </row>
    <row r="152" spans="1:65" s="2" customFormat="1" ht="33" customHeight="1">
      <c r="A152" s="35"/>
      <c r="B152" s="36"/>
      <c r="C152" s="191" t="s">
        <v>219</v>
      </c>
      <c r="D152" s="191" t="s">
        <v>151</v>
      </c>
      <c r="E152" s="192" t="s">
        <v>1474</v>
      </c>
      <c r="F152" s="193" t="s">
        <v>1475</v>
      </c>
      <c r="G152" s="194" t="s">
        <v>295</v>
      </c>
      <c r="H152" s="195">
        <v>40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1476</v>
      </c>
    </row>
    <row r="153" spans="1:65" s="2" customFormat="1" ht="21.75" customHeight="1">
      <c r="A153" s="35"/>
      <c r="B153" s="36"/>
      <c r="C153" s="191" t="s">
        <v>225</v>
      </c>
      <c r="D153" s="191" t="s">
        <v>151</v>
      </c>
      <c r="E153" s="192" t="s">
        <v>1477</v>
      </c>
      <c r="F153" s="193" t="s">
        <v>1478</v>
      </c>
      <c r="G153" s="194" t="s">
        <v>295</v>
      </c>
      <c r="H153" s="195">
        <v>440.64</v>
      </c>
      <c r="I153" s="196"/>
      <c r="J153" s="197">
        <f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1479</v>
      </c>
    </row>
    <row r="154" spans="1:65" s="2" customFormat="1" ht="21.75" customHeight="1">
      <c r="A154" s="35"/>
      <c r="B154" s="36"/>
      <c r="C154" s="191" t="s">
        <v>233</v>
      </c>
      <c r="D154" s="191" t="s">
        <v>151</v>
      </c>
      <c r="E154" s="192" t="s">
        <v>1480</v>
      </c>
      <c r="F154" s="193" t="s">
        <v>1481</v>
      </c>
      <c r="G154" s="194" t="s">
        <v>295</v>
      </c>
      <c r="H154" s="195">
        <v>175.76</v>
      </c>
      <c r="I154" s="196"/>
      <c r="J154" s="197">
        <f>ROUND(I154*H154,2)</f>
        <v>0</v>
      </c>
      <c r="K154" s="198"/>
      <c r="L154" s="40"/>
      <c r="M154" s="199" t="s">
        <v>1</v>
      </c>
      <c r="N154" s="200" t="s">
        <v>41</v>
      </c>
      <c r="O154" s="72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85</v>
      </c>
      <c r="AY154" s="18" t="s">
        <v>150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18" t="s">
        <v>83</v>
      </c>
      <c r="BK154" s="204">
        <f>ROUND(I154*H154,2)</f>
        <v>0</v>
      </c>
      <c r="BL154" s="18" t="s">
        <v>169</v>
      </c>
      <c r="BM154" s="203" t="s">
        <v>1482</v>
      </c>
    </row>
    <row r="155" spans="1:65" s="13" customFormat="1">
      <c r="B155" s="205"/>
      <c r="C155" s="206"/>
      <c r="D155" s="207" t="s">
        <v>157</v>
      </c>
      <c r="E155" s="208" t="s">
        <v>1</v>
      </c>
      <c r="F155" s="209" t="s">
        <v>1483</v>
      </c>
      <c r="G155" s="206"/>
      <c r="H155" s="210">
        <v>175.76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157</v>
      </c>
      <c r="AU155" s="216" t="s">
        <v>85</v>
      </c>
      <c r="AV155" s="13" t="s">
        <v>85</v>
      </c>
      <c r="AW155" s="13" t="s">
        <v>32</v>
      </c>
      <c r="AX155" s="13" t="s">
        <v>83</v>
      </c>
      <c r="AY155" s="216" t="s">
        <v>150</v>
      </c>
    </row>
    <row r="156" spans="1:65" s="12" customFormat="1" ht="25.9" customHeight="1">
      <c r="B156" s="177"/>
      <c r="C156" s="178"/>
      <c r="D156" s="179" t="s">
        <v>75</v>
      </c>
      <c r="E156" s="180" t="s">
        <v>302</v>
      </c>
      <c r="F156" s="180" t="s">
        <v>1484</v>
      </c>
      <c r="G156" s="178"/>
      <c r="H156" s="178"/>
      <c r="I156" s="181"/>
      <c r="J156" s="182">
        <f>BK156</f>
        <v>0</v>
      </c>
      <c r="K156" s="178"/>
      <c r="L156" s="183"/>
      <c r="M156" s="184"/>
      <c r="N156" s="185"/>
      <c r="O156" s="185"/>
      <c r="P156" s="186">
        <f>P157+P292</f>
        <v>0</v>
      </c>
      <c r="Q156" s="185"/>
      <c r="R156" s="186">
        <f>R157+R292</f>
        <v>132.30305999999999</v>
      </c>
      <c r="S156" s="185"/>
      <c r="T156" s="187">
        <f>T157+T292</f>
        <v>0</v>
      </c>
      <c r="AR156" s="188" t="s">
        <v>105</v>
      </c>
      <c r="AT156" s="189" t="s">
        <v>75</v>
      </c>
      <c r="AU156" s="189" t="s">
        <v>76</v>
      </c>
      <c r="AY156" s="188" t="s">
        <v>150</v>
      </c>
      <c r="BK156" s="190">
        <f>BK157+BK292</f>
        <v>0</v>
      </c>
    </row>
    <row r="157" spans="1:65" s="12" customFormat="1" ht="22.9" customHeight="1">
      <c r="B157" s="177"/>
      <c r="C157" s="178"/>
      <c r="D157" s="179" t="s">
        <v>75</v>
      </c>
      <c r="E157" s="227" t="s">
        <v>1485</v>
      </c>
      <c r="F157" s="227" t="s">
        <v>1486</v>
      </c>
      <c r="G157" s="178"/>
      <c r="H157" s="178"/>
      <c r="I157" s="181"/>
      <c r="J157" s="228">
        <f>BK157</f>
        <v>0</v>
      </c>
      <c r="K157" s="178"/>
      <c r="L157" s="183"/>
      <c r="M157" s="184"/>
      <c r="N157" s="185"/>
      <c r="O157" s="185"/>
      <c r="P157" s="186">
        <f>SUM(P158:P291)</f>
        <v>0</v>
      </c>
      <c r="Q157" s="185"/>
      <c r="R157" s="186">
        <f>SUM(R158:R291)</f>
        <v>2.7420900000000001</v>
      </c>
      <c r="S157" s="185"/>
      <c r="T157" s="187">
        <f>SUM(T158:T291)</f>
        <v>0</v>
      </c>
      <c r="AR157" s="188" t="s">
        <v>105</v>
      </c>
      <c r="AT157" s="189" t="s">
        <v>75</v>
      </c>
      <c r="AU157" s="189" t="s">
        <v>83</v>
      </c>
      <c r="AY157" s="188" t="s">
        <v>150</v>
      </c>
      <c r="BK157" s="190">
        <f>SUM(BK158:BK291)</f>
        <v>0</v>
      </c>
    </row>
    <row r="158" spans="1:65" s="2" customFormat="1" ht="16.5" customHeight="1">
      <c r="A158" s="35"/>
      <c r="B158" s="36"/>
      <c r="C158" s="191" t="s">
        <v>237</v>
      </c>
      <c r="D158" s="191" t="s">
        <v>151</v>
      </c>
      <c r="E158" s="192" t="s">
        <v>1487</v>
      </c>
      <c r="F158" s="193" t="s">
        <v>1488</v>
      </c>
      <c r="G158" s="194" t="s">
        <v>184</v>
      </c>
      <c r="H158" s="195">
        <v>12</v>
      </c>
      <c r="I158" s="196"/>
      <c r="J158" s="197">
        <f t="shared" ref="J158:J189" si="0">ROUND(I158*H158,2)</f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ref="P158:P189" si="1">O158*H158</f>
        <v>0</v>
      </c>
      <c r="Q158" s="201">
        <v>0</v>
      </c>
      <c r="R158" s="201">
        <f t="shared" ref="R158:R189" si="2">Q158*H158</f>
        <v>0</v>
      </c>
      <c r="S158" s="201">
        <v>0</v>
      </c>
      <c r="T158" s="202">
        <f t="shared" ref="T158:T189" si="3"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497</v>
      </c>
      <c r="AT158" s="203" t="s">
        <v>151</v>
      </c>
      <c r="AU158" s="203" t="s">
        <v>85</v>
      </c>
      <c r="AY158" s="18" t="s">
        <v>150</v>
      </c>
      <c r="BE158" s="204">
        <f t="shared" ref="BE158:BE189" si="4">IF(N158="základní",J158,0)</f>
        <v>0</v>
      </c>
      <c r="BF158" s="204">
        <f t="shared" ref="BF158:BF189" si="5">IF(N158="snížená",J158,0)</f>
        <v>0</v>
      </c>
      <c r="BG158" s="204">
        <f t="shared" ref="BG158:BG189" si="6">IF(N158="zákl. přenesená",J158,0)</f>
        <v>0</v>
      </c>
      <c r="BH158" s="204">
        <f t="shared" ref="BH158:BH189" si="7">IF(N158="sníž. přenesená",J158,0)</f>
        <v>0</v>
      </c>
      <c r="BI158" s="204">
        <f t="shared" ref="BI158:BI189" si="8">IF(N158="nulová",J158,0)</f>
        <v>0</v>
      </c>
      <c r="BJ158" s="18" t="s">
        <v>83</v>
      </c>
      <c r="BK158" s="204">
        <f t="shared" ref="BK158:BK189" si="9">ROUND(I158*H158,2)</f>
        <v>0</v>
      </c>
      <c r="BL158" s="18" t="s">
        <v>497</v>
      </c>
      <c r="BM158" s="203" t="s">
        <v>1489</v>
      </c>
    </row>
    <row r="159" spans="1:65" s="2" customFormat="1" ht="16.5" customHeight="1">
      <c r="A159" s="35"/>
      <c r="B159" s="36"/>
      <c r="C159" s="245" t="s">
        <v>8</v>
      </c>
      <c r="D159" s="245" t="s">
        <v>302</v>
      </c>
      <c r="E159" s="246" t="s">
        <v>1490</v>
      </c>
      <c r="F159" s="247" t="s">
        <v>1491</v>
      </c>
      <c r="G159" s="248" t="s">
        <v>184</v>
      </c>
      <c r="H159" s="249">
        <v>4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612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612</v>
      </c>
      <c r="BM159" s="203" t="s">
        <v>1492</v>
      </c>
    </row>
    <row r="160" spans="1:65" s="2" customFormat="1" ht="16.5" customHeight="1">
      <c r="A160" s="35"/>
      <c r="B160" s="36"/>
      <c r="C160" s="245" t="s">
        <v>247</v>
      </c>
      <c r="D160" s="245" t="s">
        <v>302</v>
      </c>
      <c r="E160" s="246" t="s">
        <v>1493</v>
      </c>
      <c r="F160" s="247" t="s">
        <v>1494</v>
      </c>
      <c r="G160" s="248" t="s">
        <v>184</v>
      </c>
      <c r="H160" s="249">
        <v>4</v>
      </c>
      <c r="I160" s="250"/>
      <c r="J160" s="251">
        <f t="shared" si="0"/>
        <v>0</v>
      </c>
      <c r="K160" s="252"/>
      <c r="L160" s="253"/>
      <c r="M160" s="254" t="s">
        <v>1</v>
      </c>
      <c r="N160" s="255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612</v>
      </c>
      <c r="AT160" s="203" t="s">
        <v>302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612</v>
      </c>
      <c r="BM160" s="203" t="s">
        <v>1495</v>
      </c>
    </row>
    <row r="161" spans="1:65" s="2" customFormat="1" ht="16.5" customHeight="1">
      <c r="A161" s="35"/>
      <c r="B161" s="36"/>
      <c r="C161" s="245" t="s">
        <v>254</v>
      </c>
      <c r="D161" s="245" t="s">
        <v>302</v>
      </c>
      <c r="E161" s="246" t="s">
        <v>1496</v>
      </c>
      <c r="F161" s="247" t="s">
        <v>1497</v>
      </c>
      <c r="G161" s="248" t="s">
        <v>184</v>
      </c>
      <c r="H161" s="249">
        <v>4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612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612</v>
      </c>
      <c r="BM161" s="203" t="s">
        <v>1498</v>
      </c>
    </row>
    <row r="162" spans="1:65" s="2" customFormat="1" ht="21.75" customHeight="1">
      <c r="A162" s="35"/>
      <c r="B162" s="36"/>
      <c r="C162" s="191" t="s">
        <v>339</v>
      </c>
      <c r="D162" s="191" t="s">
        <v>151</v>
      </c>
      <c r="E162" s="192" t="s">
        <v>1499</v>
      </c>
      <c r="F162" s="193" t="s">
        <v>1500</v>
      </c>
      <c r="G162" s="194" t="s">
        <v>184</v>
      </c>
      <c r="H162" s="195">
        <v>12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497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497</v>
      </c>
      <c r="BM162" s="203" t="s">
        <v>1501</v>
      </c>
    </row>
    <row r="163" spans="1:65" s="2" customFormat="1" ht="21.75" customHeight="1">
      <c r="A163" s="35"/>
      <c r="B163" s="36"/>
      <c r="C163" s="245" t="s">
        <v>343</v>
      </c>
      <c r="D163" s="245" t="s">
        <v>302</v>
      </c>
      <c r="E163" s="246" t="s">
        <v>1502</v>
      </c>
      <c r="F163" s="247" t="s">
        <v>1503</v>
      </c>
      <c r="G163" s="248" t="s">
        <v>184</v>
      </c>
      <c r="H163" s="249">
        <v>12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1504</v>
      </c>
      <c r="AT163" s="203" t="s">
        <v>302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497</v>
      </c>
      <c r="BM163" s="203" t="s">
        <v>1505</v>
      </c>
    </row>
    <row r="164" spans="1:65" s="2" customFormat="1" ht="16.5" customHeight="1">
      <c r="A164" s="35"/>
      <c r="B164" s="36"/>
      <c r="C164" s="191" t="s">
        <v>348</v>
      </c>
      <c r="D164" s="191" t="s">
        <v>151</v>
      </c>
      <c r="E164" s="192" t="s">
        <v>1506</v>
      </c>
      <c r="F164" s="193" t="s">
        <v>1507</v>
      </c>
      <c r="G164" s="194" t="s">
        <v>184</v>
      </c>
      <c r="H164" s="195">
        <v>2</v>
      </c>
      <c r="I164" s="196"/>
      <c r="J164" s="197">
        <f t="shared" si="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1"/>
        <v>0</v>
      </c>
      <c r="Q164" s="201">
        <v>0</v>
      </c>
      <c r="R164" s="201">
        <f t="shared" si="2"/>
        <v>0</v>
      </c>
      <c r="S164" s="201">
        <v>0</v>
      </c>
      <c r="T164" s="202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497</v>
      </c>
      <c r="AT164" s="203" t="s">
        <v>151</v>
      </c>
      <c r="AU164" s="203" t="s">
        <v>85</v>
      </c>
      <c r="AY164" s="18" t="s">
        <v>150</v>
      </c>
      <c r="BE164" s="204">
        <f t="shared" si="4"/>
        <v>0</v>
      </c>
      <c r="BF164" s="204">
        <f t="shared" si="5"/>
        <v>0</v>
      </c>
      <c r="BG164" s="204">
        <f t="shared" si="6"/>
        <v>0</v>
      </c>
      <c r="BH164" s="204">
        <f t="shared" si="7"/>
        <v>0</v>
      </c>
      <c r="BI164" s="204">
        <f t="shared" si="8"/>
        <v>0</v>
      </c>
      <c r="BJ164" s="18" t="s">
        <v>83</v>
      </c>
      <c r="BK164" s="204">
        <f t="shared" si="9"/>
        <v>0</v>
      </c>
      <c r="BL164" s="18" t="s">
        <v>497</v>
      </c>
      <c r="BM164" s="203" t="s">
        <v>1508</v>
      </c>
    </row>
    <row r="165" spans="1:65" s="2" customFormat="1" ht="33" customHeight="1">
      <c r="A165" s="35"/>
      <c r="B165" s="36"/>
      <c r="C165" s="245" t="s">
        <v>7</v>
      </c>
      <c r="D165" s="245" t="s">
        <v>302</v>
      </c>
      <c r="E165" s="246" t="s">
        <v>1509</v>
      </c>
      <c r="F165" s="247" t="s">
        <v>1510</v>
      </c>
      <c r="G165" s="248" t="s">
        <v>184</v>
      </c>
      <c r="H165" s="249">
        <v>2</v>
      </c>
      <c r="I165" s="250"/>
      <c r="J165" s="251">
        <f t="shared" si="0"/>
        <v>0</v>
      </c>
      <c r="K165" s="252"/>
      <c r="L165" s="253"/>
      <c r="M165" s="254" t="s">
        <v>1</v>
      </c>
      <c r="N165" s="255" t="s">
        <v>41</v>
      </c>
      <c r="O165" s="72"/>
      <c r="P165" s="201">
        <f t="shared" si="1"/>
        <v>0</v>
      </c>
      <c r="Q165" s="201">
        <v>0</v>
      </c>
      <c r="R165" s="201">
        <f t="shared" si="2"/>
        <v>0</v>
      </c>
      <c r="S165" s="201">
        <v>0</v>
      </c>
      <c r="T165" s="202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1504</v>
      </c>
      <c r="AT165" s="203" t="s">
        <v>302</v>
      </c>
      <c r="AU165" s="203" t="s">
        <v>85</v>
      </c>
      <c r="AY165" s="18" t="s">
        <v>150</v>
      </c>
      <c r="BE165" s="204">
        <f t="shared" si="4"/>
        <v>0</v>
      </c>
      <c r="BF165" s="204">
        <f t="shared" si="5"/>
        <v>0</v>
      </c>
      <c r="BG165" s="204">
        <f t="shared" si="6"/>
        <v>0</v>
      </c>
      <c r="BH165" s="204">
        <f t="shared" si="7"/>
        <v>0</v>
      </c>
      <c r="BI165" s="204">
        <f t="shared" si="8"/>
        <v>0</v>
      </c>
      <c r="BJ165" s="18" t="s">
        <v>83</v>
      </c>
      <c r="BK165" s="204">
        <f t="shared" si="9"/>
        <v>0</v>
      </c>
      <c r="BL165" s="18" t="s">
        <v>497</v>
      </c>
      <c r="BM165" s="203" t="s">
        <v>1511</v>
      </c>
    </row>
    <row r="166" spans="1:65" s="2" customFormat="1" ht="16.5" customHeight="1">
      <c r="A166" s="35"/>
      <c r="B166" s="36"/>
      <c r="C166" s="191" t="s">
        <v>359</v>
      </c>
      <c r="D166" s="191" t="s">
        <v>151</v>
      </c>
      <c r="E166" s="192" t="s">
        <v>1512</v>
      </c>
      <c r="F166" s="193" t="s">
        <v>1513</v>
      </c>
      <c r="G166" s="194" t="s">
        <v>184</v>
      </c>
      <c r="H166" s="195">
        <v>12</v>
      </c>
      <c r="I166" s="196"/>
      <c r="J166" s="197">
        <f t="shared" si="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1"/>
        <v>0</v>
      </c>
      <c r="Q166" s="201">
        <v>0</v>
      </c>
      <c r="R166" s="201">
        <f t="shared" si="2"/>
        <v>0</v>
      </c>
      <c r="S166" s="201">
        <v>0</v>
      </c>
      <c r="T166" s="202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497</v>
      </c>
      <c r="AT166" s="203" t="s">
        <v>151</v>
      </c>
      <c r="AU166" s="203" t="s">
        <v>85</v>
      </c>
      <c r="AY166" s="18" t="s">
        <v>150</v>
      </c>
      <c r="BE166" s="204">
        <f t="shared" si="4"/>
        <v>0</v>
      </c>
      <c r="BF166" s="204">
        <f t="shared" si="5"/>
        <v>0</v>
      </c>
      <c r="BG166" s="204">
        <f t="shared" si="6"/>
        <v>0</v>
      </c>
      <c r="BH166" s="204">
        <f t="shared" si="7"/>
        <v>0</v>
      </c>
      <c r="BI166" s="204">
        <f t="shared" si="8"/>
        <v>0</v>
      </c>
      <c r="BJ166" s="18" t="s">
        <v>83</v>
      </c>
      <c r="BK166" s="204">
        <f t="shared" si="9"/>
        <v>0</v>
      </c>
      <c r="BL166" s="18" t="s">
        <v>497</v>
      </c>
      <c r="BM166" s="203" t="s">
        <v>1514</v>
      </c>
    </row>
    <row r="167" spans="1:65" s="2" customFormat="1" ht="16.5" customHeight="1">
      <c r="A167" s="35"/>
      <c r="B167" s="36"/>
      <c r="C167" s="245" t="s">
        <v>365</v>
      </c>
      <c r="D167" s="245" t="s">
        <v>302</v>
      </c>
      <c r="E167" s="246" t="s">
        <v>1515</v>
      </c>
      <c r="F167" s="247" t="s">
        <v>1516</v>
      </c>
      <c r="G167" s="248" t="s">
        <v>184</v>
      </c>
      <c r="H167" s="249">
        <v>2</v>
      </c>
      <c r="I167" s="250"/>
      <c r="J167" s="251">
        <f t="shared" si="0"/>
        <v>0</v>
      </c>
      <c r="K167" s="252"/>
      <c r="L167" s="253"/>
      <c r="M167" s="254" t="s">
        <v>1</v>
      </c>
      <c r="N167" s="255" t="s">
        <v>41</v>
      </c>
      <c r="O167" s="72"/>
      <c r="P167" s="201">
        <f t="shared" si="1"/>
        <v>0</v>
      </c>
      <c r="Q167" s="201">
        <v>0</v>
      </c>
      <c r="R167" s="201">
        <f t="shared" si="2"/>
        <v>0</v>
      </c>
      <c r="S167" s="201">
        <v>0</v>
      </c>
      <c r="T167" s="202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1504</v>
      </c>
      <c r="AT167" s="203" t="s">
        <v>302</v>
      </c>
      <c r="AU167" s="203" t="s">
        <v>85</v>
      </c>
      <c r="AY167" s="18" t="s">
        <v>150</v>
      </c>
      <c r="BE167" s="204">
        <f t="shared" si="4"/>
        <v>0</v>
      </c>
      <c r="BF167" s="204">
        <f t="shared" si="5"/>
        <v>0</v>
      </c>
      <c r="BG167" s="204">
        <f t="shared" si="6"/>
        <v>0</v>
      </c>
      <c r="BH167" s="204">
        <f t="shared" si="7"/>
        <v>0</v>
      </c>
      <c r="BI167" s="204">
        <f t="shared" si="8"/>
        <v>0</v>
      </c>
      <c r="BJ167" s="18" t="s">
        <v>83</v>
      </c>
      <c r="BK167" s="204">
        <f t="shared" si="9"/>
        <v>0</v>
      </c>
      <c r="BL167" s="18" t="s">
        <v>497</v>
      </c>
      <c r="BM167" s="203" t="s">
        <v>1517</v>
      </c>
    </row>
    <row r="168" spans="1:65" s="2" customFormat="1" ht="16.5" customHeight="1">
      <c r="A168" s="35"/>
      <c r="B168" s="36"/>
      <c r="C168" s="245" t="s">
        <v>370</v>
      </c>
      <c r="D168" s="245" t="s">
        <v>302</v>
      </c>
      <c r="E168" s="246" t="s">
        <v>1518</v>
      </c>
      <c r="F168" s="247" t="s">
        <v>1519</v>
      </c>
      <c r="G168" s="248" t="s">
        <v>184</v>
      </c>
      <c r="H168" s="249">
        <v>12</v>
      </c>
      <c r="I168" s="250"/>
      <c r="J168" s="251">
        <f t="shared" si="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"/>
        <v>0</v>
      </c>
      <c r="Q168" s="201">
        <v>0</v>
      </c>
      <c r="R168" s="201">
        <f t="shared" si="2"/>
        <v>0</v>
      </c>
      <c r="S168" s="201">
        <v>0</v>
      </c>
      <c r="T168" s="202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1504</v>
      </c>
      <c r="AT168" s="203" t="s">
        <v>302</v>
      </c>
      <c r="AU168" s="203" t="s">
        <v>85</v>
      </c>
      <c r="AY168" s="18" t="s">
        <v>150</v>
      </c>
      <c r="BE168" s="204">
        <f t="shared" si="4"/>
        <v>0</v>
      </c>
      <c r="BF168" s="204">
        <f t="shared" si="5"/>
        <v>0</v>
      </c>
      <c r="BG168" s="204">
        <f t="shared" si="6"/>
        <v>0</v>
      </c>
      <c r="BH168" s="204">
        <f t="shared" si="7"/>
        <v>0</v>
      </c>
      <c r="BI168" s="204">
        <f t="shared" si="8"/>
        <v>0</v>
      </c>
      <c r="BJ168" s="18" t="s">
        <v>83</v>
      </c>
      <c r="BK168" s="204">
        <f t="shared" si="9"/>
        <v>0</v>
      </c>
      <c r="BL168" s="18" t="s">
        <v>497</v>
      </c>
      <c r="BM168" s="203" t="s">
        <v>1520</v>
      </c>
    </row>
    <row r="169" spans="1:65" s="2" customFormat="1" ht="33" customHeight="1">
      <c r="A169" s="35"/>
      <c r="B169" s="36"/>
      <c r="C169" s="191" t="s">
        <v>375</v>
      </c>
      <c r="D169" s="191" t="s">
        <v>151</v>
      </c>
      <c r="E169" s="192" t="s">
        <v>1521</v>
      </c>
      <c r="F169" s="193" t="s">
        <v>1522</v>
      </c>
      <c r="G169" s="194" t="s">
        <v>184</v>
      </c>
      <c r="H169" s="195">
        <v>29</v>
      </c>
      <c r="I169" s="196"/>
      <c r="J169" s="197">
        <f t="shared" si="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"/>
        <v>0</v>
      </c>
      <c r="Q169" s="201">
        <v>0</v>
      </c>
      <c r="R169" s="201">
        <f t="shared" si="2"/>
        <v>0</v>
      </c>
      <c r="S169" s="201">
        <v>0</v>
      </c>
      <c r="T169" s="202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497</v>
      </c>
      <c r="AT169" s="203" t="s">
        <v>151</v>
      </c>
      <c r="AU169" s="203" t="s">
        <v>85</v>
      </c>
      <c r="AY169" s="18" t="s">
        <v>150</v>
      </c>
      <c r="BE169" s="204">
        <f t="shared" si="4"/>
        <v>0</v>
      </c>
      <c r="BF169" s="204">
        <f t="shared" si="5"/>
        <v>0</v>
      </c>
      <c r="BG169" s="204">
        <f t="shared" si="6"/>
        <v>0</v>
      </c>
      <c r="BH169" s="204">
        <f t="shared" si="7"/>
        <v>0</v>
      </c>
      <c r="BI169" s="204">
        <f t="shared" si="8"/>
        <v>0</v>
      </c>
      <c r="BJ169" s="18" t="s">
        <v>83</v>
      </c>
      <c r="BK169" s="204">
        <f t="shared" si="9"/>
        <v>0</v>
      </c>
      <c r="BL169" s="18" t="s">
        <v>497</v>
      </c>
      <c r="BM169" s="203" t="s">
        <v>1523</v>
      </c>
    </row>
    <row r="170" spans="1:65" s="2" customFormat="1" ht="16.5" customHeight="1">
      <c r="A170" s="35"/>
      <c r="B170" s="36"/>
      <c r="C170" s="245" t="s">
        <v>381</v>
      </c>
      <c r="D170" s="245" t="s">
        <v>302</v>
      </c>
      <c r="E170" s="246" t="s">
        <v>1524</v>
      </c>
      <c r="F170" s="247" t="s">
        <v>1525</v>
      </c>
      <c r="G170" s="248" t="s">
        <v>184</v>
      </c>
      <c r="H170" s="249">
        <v>19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201">
        <f t="shared" si="1"/>
        <v>0</v>
      </c>
      <c r="Q170" s="201">
        <v>0</v>
      </c>
      <c r="R170" s="201">
        <f t="shared" si="2"/>
        <v>0</v>
      </c>
      <c r="S170" s="201">
        <v>0</v>
      </c>
      <c r="T170" s="202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193</v>
      </c>
      <c r="AT170" s="203" t="s">
        <v>302</v>
      </c>
      <c r="AU170" s="203" t="s">
        <v>85</v>
      </c>
      <c r="AY170" s="18" t="s">
        <v>150</v>
      </c>
      <c r="BE170" s="204">
        <f t="shared" si="4"/>
        <v>0</v>
      </c>
      <c r="BF170" s="204">
        <f t="shared" si="5"/>
        <v>0</v>
      </c>
      <c r="BG170" s="204">
        <f t="shared" si="6"/>
        <v>0</v>
      </c>
      <c r="BH170" s="204">
        <f t="shared" si="7"/>
        <v>0</v>
      </c>
      <c r="BI170" s="204">
        <f t="shared" si="8"/>
        <v>0</v>
      </c>
      <c r="BJ170" s="18" t="s">
        <v>83</v>
      </c>
      <c r="BK170" s="204">
        <f t="shared" si="9"/>
        <v>0</v>
      </c>
      <c r="BL170" s="18" t="s">
        <v>169</v>
      </c>
      <c r="BM170" s="203" t="s">
        <v>1526</v>
      </c>
    </row>
    <row r="171" spans="1:65" s="2" customFormat="1" ht="16.5" customHeight="1">
      <c r="A171" s="35"/>
      <c r="B171" s="36"/>
      <c r="C171" s="245" t="s">
        <v>385</v>
      </c>
      <c r="D171" s="245" t="s">
        <v>302</v>
      </c>
      <c r="E171" s="246" t="s">
        <v>1527</v>
      </c>
      <c r="F171" s="247" t="s">
        <v>1528</v>
      </c>
      <c r="G171" s="248" t="s">
        <v>184</v>
      </c>
      <c r="H171" s="249">
        <v>10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201">
        <f t="shared" si="1"/>
        <v>0</v>
      </c>
      <c r="Q171" s="201">
        <v>0</v>
      </c>
      <c r="R171" s="201">
        <f t="shared" si="2"/>
        <v>0</v>
      </c>
      <c r="S171" s="201">
        <v>0</v>
      </c>
      <c r="T171" s="202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193</v>
      </c>
      <c r="AT171" s="203" t="s">
        <v>302</v>
      </c>
      <c r="AU171" s="203" t="s">
        <v>85</v>
      </c>
      <c r="AY171" s="18" t="s">
        <v>150</v>
      </c>
      <c r="BE171" s="204">
        <f t="shared" si="4"/>
        <v>0</v>
      </c>
      <c r="BF171" s="204">
        <f t="shared" si="5"/>
        <v>0</v>
      </c>
      <c r="BG171" s="204">
        <f t="shared" si="6"/>
        <v>0</v>
      </c>
      <c r="BH171" s="204">
        <f t="shared" si="7"/>
        <v>0</v>
      </c>
      <c r="BI171" s="204">
        <f t="shared" si="8"/>
        <v>0</v>
      </c>
      <c r="BJ171" s="18" t="s">
        <v>83</v>
      </c>
      <c r="BK171" s="204">
        <f t="shared" si="9"/>
        <v>0</v>
      </c>
      <c r="BL171" s="18" t="s">
        <v>169</v>
      </c>
      <c r="BM171" s="203" t="s">
        <v>1529</v>
      </c>
    </row>
    <row r="172" spans="1:65" s="2" customFormat="1" ht="21.75" customHeight="1">
      <c r="A172" s="35"/>
      <c r="B172" s="36"/>
      <c r="C172" s="191" t="s">
        <v>390</v>
      </c>
      <c r="D172" s="191" t="s">
        <v>151</v>
      </c>
      <c r="E172" s="192" t="s">
        <v>1530</v>
      </c>
      <c r="F172" s="193" t="s">
        <v>1531</v>
      </c>
      <c r="G172" s="194" t="s">
        <v>184</v>
      </c>
      <c r="H172" s="195">
        <v>6</v>
      </c>
      <c r="I172" s="196"/>
      <c r="J172" s="197">
        <f t="shared" si="0"/>
        <v>0</v>
      </c>
      <c r="K172" s="198"/>
      <c r="L172" s="40"/>
      <c r="M172" s="199" t="s">
        <v>1</v>
      </c>
      <c r="N172" s="200" t="s">
        <v>41</v>
      </c>
      <c r="O172" s="72"/>
      <c r="P172" s="201">
        <f t="shared" si="1"/>
        <v>0</v>
      </c>
      <c r="Q172" s="201">
        <v>0</v>
      </c>
      <c r="R172" s="201">
        <f t="shared" si="2"/>
        <v>0</v>
      </c>
      <c r="S172" s="201">
        <v>0</v>
      </c>
      <c r="T172" s="202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497</v>
      </c>
      <c r="AT172" s="203" t="s">
        <v>151</v>
      </c>
      <c r="AU172" s="203" t="s">
        <v>85</v>
      </c>
      <c r="AY172" s="18" t="s">
        <v>150</v>
      </c>
      <c r="BE172" s="204">
        <f t="shared" si="4"/>
        <v>0</v>
      </c>
      <c r="BF172" s="204">
        <f t="shared" si="5"/>
        <v>0</v>
      </c>
      <c r="BG172" s="204">
        <f t="shared" si="6"/>
        <v>0</v>
      </c>
      <c r="BH172" s="204">
        <f t="shared" si="7"/>
        <v>0</v>
      </c>
      <c r="BI172" s="204">
        <f t="shared" si="8"/>
        <v>0</v>
      </c>
      <c r="BJ172" s="18" t="s">
        <v>83</v>
      </c>
      <c r="BK172" s="204">
        <f t="shared" si="9"/>
        <v>0</v>
      </c>
      <c r="BL172" s="18" t="s">
        <v>497</v>
      </c>
      <c r="BM172" s="203" t="s">
        <v>1532</v>
      </c>
    </row>
    <row r="173" spans="1:65" s="2" customFormat="1" ht="16.5" customHeight="1">
      <c r="A173" s="35"/>
      <c r="B173" s="36"/>
      <c r="C173" s="245" t="s">
        <v>394</v>
      </c>
      <c r="D173" s="245" t="s">
        <v>302</v>
      </c>
      <c r="E173" s="246" t="s">
        <v>1533</v>
      </c>
      <c r="F173" s="247" t="s">
        <v>1534</v>
      </c>
      <c r="G173" s="248" t="s">
        <v>184</v>
      </c>
      <c r="H173" s="249">
        <v>2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201">
        <f t="shared" si="1"/>
        <v>0</v>
      </c>
      <c r="Q173" s="201">
        <v>0</v>
      </c>
      <c r="R173" s="201">
        <f t="shared" si="2"/>
        <v>0</v>
      </c>
      <c r="S173" s="201">
        <v>0</v>
      </c>
      <c r="T173" s="202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1504</v>
      </c>
      <c r="AT173" s="203" t="s">
        <v>302</v>
      </c>
      <c r="AU173" s="203" t="s">
        <v>85</v>
      </c>
      <c r="AY173" s="18" t="s">
        <v>150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18" t="s">
        <v>83</v>
      </c>
      <c r="BK173" s="204">
        <f t="shared" si="9"/>
        <v>0</v>
      </c>
      <c r="BL173" s="18" t="s">
        <v>497</v>
      </c>
      <c r="BM173" s="203" t="s">
        <v>1535</v>
      </c>
    </row>
    <row r="174" spans="1:65" s="2" customFormat="1" ht="21.75" customHeight="1">
      <c r="A174" s="35"/>
      <c r="B174" s="36"/>
      <c r="C174" s="245" t="s">
        <v>400</v>
      </c>
      <c r="D174" s="245" t="s">
        <v>302</v>
      </c>
      <c r="E174" s="246" t="s">
        <v>1536</v>
      </c>
      <c r="F174" s="247" t="s">
        <v>1537</v>
      </c>
      <c r="G174" s="248" t="s">
        <v>184</v>
      </c>
      <c r="H174" s="249">
        <v>4</v>
      </c>
      <c r="I174" s="250"/>
      <c r="J174" s="251">
        <f t="shared" si="0"/>
        <v>0</v>
      </c>
      <c r="K174" s="252"/>
      <c r="L174" s="253"/>
      <c r="M174" s="254" t="s">
        <v>1</v>
      </c>
      <c r="N174" s="255" t="s">
        <v>41</v>
      </c>
      <c r="O174" s="72"/>
      <c r="P174" s="201">
        <f t="shared" si="1"/>
        <v>0</v>
      </c>
      <c r="Q174" s="201">
        <v>0</v>
      </c>
      <c r="R174" s="201">
        <f t="shared" si="2"/>
        <v>0</v>
      </c>
      <c r="S174" s="201">
        <v>0</v>
      </c>
      <c r="T174" s="202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1504</v>
      </c>
      <c r="AT174" s="203" t="s">
        <v>302</v>
      </c>
      <c r="AU174" s="203" t="s">
        <v>85</v>
      </c>
      <c r="AY174" s="18" t="s">
        <v>150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18" t="s">
        <v>83</v>
      </c>
      <c r="BK174" s="204">
        <f t="shared" si="9"/>
        <v>0</v>
      </c>
      <c r="BL174" s="18" t="s">
        <v>497</v>
      </c>
      <c r="BM174" s="203" t="s">
        <v>1538</v>
      </c>
    </row>
    <row r="175" spans="1:65" s="2" customFormat="1" ht="21.75" customHeight="1">
      <c r="A175" s="35"/>
      <c r="B175" s="36"/>
      <c r="C175" s="191" t="s">
        <v>501</v>
      </c>
      <c r="D175" s="191" t="s">
        <v>151</v>
      </c>
      <c r="E175" s="192" t="s">
        <v>1539</v>
      </c>
      <c r="F175" s="193" t="s">
        <v>1540</v>
      </c>
      <c r="G175" s="194" t="s">
        <v>184</v>
      </c>
      <c r="H175" s="195">
        <v>1</v>
      </c>
      <c r="I175" s="196"/>
      <c r="J175" s="197">
        <f t="shared" si="0"/>
        <v>0</v>
      </c>
      <c r="K175" s="198"/>
      <c r="L175" s="40"/>
      <c r="M175" s="199" t="s">
        <v>1</v>
      </c>
      <c r="N175" s="200" t="s">
        <v>41</v>
      </c>
      <c r="O175" s="72"/>
      <c r="P175" s="201">
        <f t="shared" si="1"/>
        <v>0</v>
      </c>
      <c r="Q175" s="201">
        <v>0</v>
      </c>
      <c r="R175" s="201">
        <f t="shared" si="2"/>
        <v>0</v>
      </c>
      <c r="S175" s="201">
        <v>0</v>
      </c>
      <c r="T175" s="202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497</v>
      </c>
      <c r="AT175" s="203" t="s">
        <v>151</v>
      </c>
      <c r="AU175" s="203" t="s">
        <v>85</v>
      </c>
      <c r="AY175" s="18" t="s">
        <v>150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18" t="s">
        <v>83</v>
      </c>
      <c r="BK175" s="204">
        <f t="shared" si="9"/>
        <v>0</v>
      </c>
      <c r="BL175" s="18" t="s">
        <v>497</v>
      </c>
      <c r="BM175" s="203" t="s">
        <v>1541</v>
      </c>
    </row>
    <row r="176" spans="1:65" s="2" customFormat="1" ht="21.75" customHeight="1">
      <c r="A176" s="35"/>
      <c r="B176" s="36"/>
      <c r="C176" s="245" t="s">
        <v>453</v>
      </c>
      <c r="D176" s="245" t="s">
        <v>302</v>
      </c>
      <c r="E176" s="246" t="s">
        <v>1542</v>
      </c>
      <c r="F176" s="247" t="s">
        <v>1543</v>
      </c>
      <c r="G176" s="248" t="s">
        <v>184</v>
      </c>
      <c r="H176" s="249">
        <v>1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201">
        <f t="shared" si="1"/>
        <v>0</v>
      </c>
      <c r="Q176" s="201">
        <v>0</v>
      </c>
      <c r="R176" s="201">
        <f t="shared" si="2"/>
        <v>0</v>
      </c>
      <c r="S176" s="201">
        <v>0</v>
      </c>
      <c r="T176" s="202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1504</v>
      </c>
      <c r="AT176" s="203" t="s">
        <v>302</v>
      </c>
      <c r="AU176" s="203" t="s">
        <v>85</v>
      </c>
      <c r="AY176" s="18" t="s">
        <v>150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18" t="s">
        <v>83</v>
      </c>
      <c r="BK176" s="204">
        <f t="shared" si="9"/>
        <v>0</v>
      </c>
      <c r="BL176" s="18" t="s">
        <v>497</v>
      </c>
      <c r="BM176" s="203" t="s">
        <v>1544</v>
      </c>
    </row>
    <row r="177" spans="1:65" s="2" customFormat="1" ht="21.75" customHeight="1">
      <c r="A177" s="35"/>
      <c r="B177" s="36"/>
      <c r="C177" s="191" t="s">
        <v>508</v>
      </c>
      <c r="D177" s="191" t="s">
        <v>151</v>
      </c>
      <c r="E177" s="192" t="s">
        <v>1545</v>
      </c>
      <c r="F177" s="193" t="s">
        <v>1546</v>
      </c>
      <c r="G177" s="194" t="s">
        <v>184</v>
      </c>
      <c r="H177" s="195">
        <v>30</v>
      </c>
      <c r="I177" s="196"/>
      <c r="J177" s="197">
        <f t="shared" si="0"/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si="1"/>
        <v>0</v>
      </c>
      <c r="Q177" s="201">
        <v>0</v>
      </c>
      <c r="R177" s="201">
        <f t="shared" si="2"/>
        <v>0</v>
      </c>
      <c r="S177" s="201">
        <v>0</v>
      </c>
      <c r="T177" s="202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497</v>
      </c>
      <c r="AT177" s="203" t="s">
        <v>151</v>
      </c>
      <c r="AU177" s="203" t="s">
        <v>85</v>
      </c>
      <c r="AY177" s="18" t="s">
        <v>150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18" t="s">
        <v>83</v>
      </c>
      <c r="BK177" s="204">
        <f t="shared" si="9"/>
        <v>0</v>
      </c>
      <c r="BL177" s="18" t="s">
        <v>497</v>
      </c>
      <c r="BM177" s="203" t="s">
        <v>1547</v>
      </c>
    </row>
    <row r="178" spans="1:65" s="2" customFormat="1" ht="33" customHeight="1">
      <c r="A178" s="35"/>
      <c r="B178" s="36"/>
      <c r="C178" s="245" t="s">
        <v>456</v>
      </c>
      <c r="D178" s="245" t="s">
        <v>302</v>
      </c>
      <c r="E178" s="246" t="s">
        <v>1548</v>
      </c>
      <c r="F178" s="247" t="s">
        <v>1549</v>
      </c>
      <c r="G178" s="248" t="s">
        <v>184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201">
        <f t="shared" si="1"/>
        <v>0</v>
      </c>
      <c r="Q178" s="201">
        <v>0</v>
      </c>
      <c r="R178" s="201">
        <f t="shared" si="2"/>
        <v>0</v>
      </c>
      <c r="S178" s="201">
        <v>0</v>
      </c>
      <c r="T178" s="202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1504</v>
      </c>
      <c r="AT178" s="203" t="s">
        <v>302</v>
      </c>
      <c r="AU178" s="203" t="s">
        <v>85</v>
      </c>
      <c r="AY178" s="18" t="s">
        <v>150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18" t="s">
        <v>83</v>
      </c>
      <c r="BK178" s="204">
        <f t="shared" si="9"/>
        <v>0</v>
      </c>
      <c r="BL178" s="18" t="s">
        <v>497</v>
      </c>
      <c r="BM178" s="203" t="s">
        <v>1550</v>
      </c>
    </row>
    <row r="179" spans="1:65" s="2" customFormat="1" ht="16.5" customHeight="1">
      <c r="A179" s="35"/>
      <c r="B179" s="36"/>
      <c r="C179" s="245" t="s">
        <v>515</v>
      </c>
      <c r="D179" s="245" t="s">
        <v>302</v>
      </c>
      <c r="E179" s="246" t="s">
        <v>1551</v>
      </c>
      <c r="F179" s="247" t="s">
        <v>1552</v>
      </c>
      <c r="G179" s="248" t="s">
        <v>184</v>
      </c>
      <c r="H179" s="249">
        <v>60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201">
        <f t="shared" si="1"/>
        <v>0</v>
      </c>
      <c r="Q179" s="201">
        <v>0</v>
      </c>
      <c r="R179" s="201">
        <f t="shared" si="2"/>
        <v>0</v>
      </c>
      <c r="S179" s="201">
        <v>0</v>
      </c>
      <c r="T179" s="202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1504</v>
      </c>
      <c r="AT179" s="203" t="s">
        <v>302</v>
      </c>
      <c r="AU179" s="203" t="s">
        <v>85</v>
      </c>
      <c r="AY179" s="18" t="s">
        <v>150</v>
      </c>
      <c r="BE179" s="204">
        <f t="shared" si="4"/>
        <v>0</v>
      </c>
      <c r="BF179" s="204">
        <f t="shared" si="5"/>
        <v>0</v>
      </c>
      <c r="BG179" s="204">
        <f t="shared" si="6"/>
        <v>0</v>
      </c>
      <c r="BH179" s="204">
        <f t="shared" si="7"/>
        <v>0</v>
      </c>
      <c r="BI179" s="204">
        <f t="shared" si="8"/>
        <v>0</v>
      </c>
      <c r="BJ179" s="18" t="s">
        <v>83</v>
      </c>
      <c r="BK179" s="204">
        <f t="shared" si="9"/>
        <v>0</v>
      </c>
      <c r="BL179" s="18" t="s">
        <v>497</v>
      </c>
      <c r="BM179" s="203" t="s">
        <v>1553</v>
      </c>
    </row>
    <row r="180" spans="1:65" s="2" customFormat="1" ht="16.5" customHeight="1">
      <c r="A180" s="35"/>
      <c r="B180" s="36"/>
      <c r="C180" s="191" t="s">
        <v>459</v>
      </c>
      <c r="D180" s="191" t="s">
        <v>151</v>
      </c>
      <c r="E180" s="192" t="s">
        <v>1554</v>
      </c>
      <c r="F180" s="193" t="s">
        <v>1555</v>
      </c>
      <c r="G180" s="194" t="s">
        <v>184</v>
      </c>
      <c r="H180" s="195">
        <v>5</v>
      </c>
      <c r="I180" s="196"/>
      <c r="J180" s="197">
        <f t="shared" si="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1"/>
        <v>0</v>
      </c>
      <c r="Q180" s="201">
        <v>0</v>
      </c>
      <c r="R180" s="201">
        <f t="shared" si="2"/>
        <v>0</v>
      </c>
      <c r="S180" s="201">
        <v>0</v>
      </c>
      <c r="T180" s="202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497</v>
      </c>
      <c r="AT180" s="203" t="s">
        <v>151</v>
      </c>
      <c r="AU180" s="203" t="s">
        <v>85</v>
      </c>
      <c r="AY180" s="18" t="s">
        <v>150</v>
      </c>
      <c r="BE180" s="204">
        <f t="shared" si="4"/>
        <v>0</v>
      </c>
      <c r="BF180" s="204">
        <f t="shared" si="5"/>
        <v>0</v>
      </c>
      <c r="BG180" s="204">
        <f t="shared" si="6"/>
        <v>0</v>
      </c>
      <c r="BH180" s="204">
        <f t="shared" si="7"/>
        <v>0</v>
      </c>
      <c r="BI180" s="204">
        <f t="shared" si="8"/>
        <v>0</v>
      </c>
      <c r="BJ180" s="18" t="s">
        <v>83</v>
      </c>
      <c r="BK180" s="204">
        <f t="shared" si="9"/>
        <v>0</v>
      </c>
      <c r="BL180" s="18" t="s">
        <v>497</v>
      </c>
      <c r="BM180" s="203" t="s">
        <v>1556</v>
      </c>
    </row>
    <row r="181" spans="1:65" s="2" customFormat="1" ht="21.75" customHeight="1">
      <c r="A181" s="35"/>
      <c r="B181" s="36"/>
      <c r="C181" s="245" t="s">
        <v>522</v>
      </c>
      <c r="D181" s="245" t="s">
        <v>302</v>
      </c>
      <c r="E181" s="246" t="s">
        <v>1557</v>
      </c>
      <c r="F181" s="247" t="s">
        <v>1558</v>
      </c>
      <c r="G181" s="248" t="s">
        <v>184</v>
      </c>
      <c r="H181" s="249">
        <v>3</v>
      </c>
      <c r="I181" s="250"/>
      <c r="J181" s="251">
        <f t="shared" si="0"/>
        <v>0</v>
      </c>
      <c r="K181" s="252"/>
      <c r="L181" s="253"/>
      <c r="M181" s="254" t="s">
        <v>1</v>
      </c>
      <c r="N181" s="255" t="s">
        <v>41</v>
      </c>
      <c r="O181" s="72"/>
      <c r="P181" s="201">
        <f t="shared" si="1"/>
        <v>0</v>
      </c>
      <c r="Q181" s="201">
        <v>0</v>
      </c>
      <c r="R181" s="201">
        <f t="shared" si="2"/>
        <v>0</v>
      </c>
      <c r="S181" s="201">
        <v>0</v>
      </c>
      <c r="T181" s="202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1504</v>
      </c>
      <c r="AT181" s="203" t="s">
        <v>302</v>
      </c>
      <c r="AU181" s="203" t="s">
        <v>85</v>
      </c>
      <c r="AY181" s="18" t="s">
        <v>150</v>
      </c>
      <c r="BE181" s="204">
        <f t="shared" si="4"/>
        <v>0</v>
      </c>
      <c r="BF181" s="204">
        <f t="shared" si="5"/>
        <v>0</v>
      </c>
      <c r="BG181" s="204">
        <f t="shared" si="6"/>
        <v>0</v>
      </c>
      <c r="BH181" s="204">
        <f t="shared" si="7"/>
        <v>0</v>
      </c>
      <c r="BI181" s="204">
        <f t="shared" si="8"/>
        <v>0</v>
      </c>
      <c r="BJ181" s="18" t="s">
        <v>83</v>
      </c>
      <c r="BK181" s="204">
        <f t="shared" si="9"/>
        <v>0</v>
      </c>
      <c r="BL181" s="18" t="s">
        <v>497</v>
      </c>
      <c r="BM181" s="203" t="s">
        <v>1559</v>
      </c>
    </row>
    <row r="182" spans="1:65" s="2" customFormat="1" ht="21.75" customHeight="1">
      <c r="A182" s="35"/>
      <c r="B182" s="36"/>
      <c r="C182" s="245" t="s">
        <v>462</v>
      </c>
      <c r="D182" s="245" t="s">
        <v>302</v>
      </c>
      <c r="E182" s="246" t="s">
        <v>1560</v>
      </c>
      <c r="F182" s="247" t="s">
        <v>1561</v>
      </c>
      <c r="G182" s="248" t="s">
        <v>184</v>
      </c>
      <c r="H182" s="249">
        <v>2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201">
        <f t="shared" si="1"/>
        <v>0</v>
      </c>
      <c r="Q182" s="201">
        <v>0</v>
      </c>
      <c r="R182" s="201">
        <f t="shared" si="2"/>
        <v>0</v>
      </c>
      <c r="S182" s="201">
        <v>0</v>
      </c>
      <c r="T182" s="202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1504</v>
      </c>
      <c r="AT182" s="203" t="s">
        <v>302</v>
      </c>
      <c r="AU182" s="203" t="s">
        <v>85</v>
      </c>
      <c r="AY182" s="18" t="s">
        <v>150</v>
      </c>
      <c r="BE182" s="204">
        <f t="shared" si="4"/>
        <v>0</v>
      </c>
      <c r="BF182" s="204">
        <f t="shared" si="5"/>
        <v>0</v>
      </c>
      <c r="BG182" s="204">
        <f t="shared" si="6"/>
        <v>0</v>
      </c>
      <c r="BH182" s="204">
        <f t="shared" si="7"/>
        <v>0</v>
      </c>
      <c r="BI182" s="204">
        <f t="shared" si="8"/>
        <v>0</v>
      </c>
      <c r="BJ182" s="18" t="s">
        <v>83</v>
      </c>
      <c r="BK182" s="204">
        <f t="shared" si="9"/>
        <v>0</v>
      </c>
      <c r="BL182" s="18" t="s">
        <v>497</v>
      </c>
      <c r="BM182" s="203" t="s">
        <v>1562</v>
      </c>
    </row>
    <row r="183" spans="1:65" s="2" customFormat="1" ht="16.5" customHeight="1">
      <c r="A183" s="35"/>
      <c r="B183" s="36"/>
      <c r="C183" s="191" t="s">
        <v>531</v>
      </c>
      <c r="D183" s="191" t="s">
        <v>151</v>
      </c>
      <c r="E183" s="192" t="s">
        <v>1563</v>
      </c>
      <c r="F183" s="193" t="s">
        <v>1564</v>
      </c>
      <c r="G183" s="194" t="s">
        <v>355</v>
      </c>
      <c r="H183" s="195">
        <v>1200</v>
      </c>
      <c r="I183" s="196"/>
      <c r="J183" s="197">
        <f t="shared" si="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1"/>
        <v>0</v>
      </c>
      <c r="Q183" s="201">
        <v>0</v>
      </c>
      <c r="R183" s="201">
        <f t="shared" si="2"/>
        <v>0</v>
      </c>
      <c r="S183" s="201">
        <v>0</v>
      </c>
      <c r="T183" s="202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497</v>
      </c>
      <c r="AT183" s="203" t="s">
        <v>151</v>
      </c>
      <c r="AU183" s="203" t="s">
        <v>85</v>
      </c>
      <c r="AY183" s="18" t="s">
        <v>150</v>
      </c>
      <c r="BE183" s="204">
        <f t="shared" si="4"/>
        <v>0</v>
      </c>
      <c r="BF183" s="204">
        <f t="shared" si="5"/>
        <v>0</v>
      </c>
      <c r="BG183" s="204">
        <f t="shared" si="6"/>
        <v>0</v>
      </c>
      <c r="BH183" s="204">
        <f t="shared" si="7"/>
        <v>0</v>
      </c>
      <c r="BI183" s="204">
        <f t="shared" si="8"/>
        <v>0</v>
      </c>
      <c r="BJ183" s="18" t="s">
        <v>83</v>
      </c>
      <c r="BK183" s="204">
        <f t="shared" si="9"/>
        <v>0</v>
      </c>
      <c r="BL183" s="18" t="s">
        <v>497</v>
      </c>
      <c r="BM183" s="203" t="s">
        <v>1565</v>
      </c>
    </row>
    <row r="184" spans="1:65" s="2" customFormat="1" ht="16.5" customHeight="1">
      <c r="A184" s="35"/>
      <c r="B184" s="36"/>
      <c r="C184" s="245" t="s">
        <v>465</v>
      </c>
      <c r="D184" s="245" t="s">
        <v>302</v>
      </c>
      <c r="E184" s="246" t="s">
        <v>1566</v>
      </c>
      <c r="F184" s="247" t="s">
        <v>1567</v>
      </c>
      <c r="G184" s="248" t="s">
        <v>355</v>
      </c>
      <c r="H184" s="249">
        <v>1200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201">
        <f t="shared" si="1"/>
        <v>0</v>
      </c>
      <c r="Q184" s="201">
        <v>0</v>
      </c>
      <c r="R184" s="201">
        <f t="shared" si="2"/>
        <v>0</v>
      </c>
      <c r="S184" s="201">
        <v>0</v>
      </c>
      <c r="T184" s="202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1504</v>
      </c>
      <c r="AT184" s="203" t="s">
        <v>302</v>
      </c>
      <c r="AU184" s="203" t="s">
        <v>85</v>
      </c>
      <c r="AY184" s="18" t="s">
        <v>150</v>
      </c>
      <c r="BE184" s="204">
        <f t="shared" si="4"/>
        <v>0</v>
      </c>
      <c r="BF184" s="204">
        <f t="shared" si="5"/>
        <v>0</v>
      </c>
      <c r="BG184" s="204">
        <f t="shared" si="6"/>
        <v>0</v>
      </c>
      <c r="BH184" s="204">
        <f t="shared" si="7"/>
        <v>0</v>
      </c>
      <c r="BI184" s="204">
        <f t="shared" si="8"/>
        <v>0</v>
      </c>
      <c r="BJ184" s="18" t="s">
        <v>83</v>
      </c>
      <c r="BK184" s="204">
        <f t="shared" si="9"/>
        <v>0</v>
      </c>
      <c r="BL184" s="18" t="s">
        <v>497</v>
      </c>
      <c r="BM184" s="203" t="s">
        <v>1568</v>
      </c>
    </row>
    <row r="185" spans="1:65" s="2" customFormat="1" ht="16.5" customHeight="1">
      <c r="A185" s="35"/>
      <c r="B185" s="36"/>
      <c r="C185" s="191" t="s">
        <v>538</v>
      </c>
      <c r="D185" s="191" t="s">
        <v>151</v>
      </c>
      <c r="E185" s="192" t="s">
        <v>1569</v>
      </c>
      <c r="F185" s="193" t="s">
        <v>1570</v>
      </c>
      <c r="G185" s="194" t="s">
        <v>355</v>
      </c>
      <c r="H185" s="195">
        <v>2250</v>
      </c>
      <c r="I185" s="196"/>
      <c r="J185" s="197">
        <f t="shared" si="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1"/>
        <v>0</v>
      </c>
      <c r="Q185" s="201">
        <v>0</v>
      </c>
      <c r="R185" s="201">
        <f t="shared" si="2"/>
        <v>0</v>
      </c>
      <c r="S185" s="201">
        <v>0</v>
      </c>
      <c r="T185" s="202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497</v>
      </c>
      <c r="AT185" s="203" t="s">
        <v>151</v>
      </c>
      <c r="AU185" s="203" t="s">
        <v>85</v>
      </c>
      <c r="AY185" s="18" t="s">
        <v>150</v>
      </c>
      <c r="BE185" s="204">
        <f t="shared" si="4"/>
        <v>0</v>
      </c>
      <c r="BF185" s="204">
        <f t="shared" si="5"/>
        <v>0</v>
      </c>
      <c r="BG185" s="204">
        <f t="shared" si="6"/>
        <v>0</v>
      </c>
      <c r="BH185" s="204">
        <f t="shared" si="7"/>
        <v>0</v>
      </c>
      <c r="BI185" s="204">
        <f t="shared" si="8"/>
        <v>0</v>
      </c>
      <c r="BJ185" s="18" t="s">
        <v>83</v>
      </c>
      <c r="BK185" s="204">
        <f t="shared" si="9"/>
        <v>0</v>
      </c>
      <c r="BL185" s="18" t="s">
        <v>497</v>
      </c>
      <c r="BM185" s="203" t="s">
        <v>1571</v>
      </c>
    </row>
    <row r="186" spans="1:65" s="2" customFormat="1" ht="16.5" customHeight="1">
      <c r="A186" s="35"/>
      <c r="B186" s="36"/>
      <c r="C186" s="245" t="s">
        <v>470</v>
      </c>
      <c r="D186" s="245" t="s">
        <v>302</v>
      </c>
      <c r="E186" s="246" t="s">
        <v>1572</v>
      </c>
      <c r="F186" s="247" t="s">
        <v>1573</v>
      </c>
      <c r="G186" s="248" t="s">
        <v>355</v>
      </c>
      <c r="H186" s="249">
        <v>2250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201">
        <f t="shared" si="1"/>
        <v>0</v>
      </c>
      <c r="Q186" s="201">
        <v>0</v>
      </c>
      <c r="R186" s="201">
        <f t="shared" si="2"/>
        <v>0</v>
      </c>
      <c r="S186" s="201">
        <v>0</v>
      </c>
      <c r="T186" s="202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1504</v>
      </c>
      <c r="AT186" s="203" t="s">
        <v>302</v>
      </c>
      <c r="AU186" s="203" t="s">
        <v>85</v>
      </c>
      <c r="AY186" s="18" t="s">
        <v>150</v>
      </c>
      <c r="BE186" s="204">
        <f t="shared" si="4"/>
        <v>0</v>
      </c>
      <c r="BF186" s="204">
        <f t="shared" si="5"/>
        <v>0</v>
      </c>
      <c r="BG186" s="204">
        <f t="shared" si="6"/>
        <v>0</v>
      </c>
      <c r="BH186" s="204">
        <f t="shared" si="7"/>
        <v>0</v>
      </c>
      <c r="BI186" s="204">
        <f t="shared" si="8"/>
        <v>0</v>
      </c>
      <c r="BJ186" s="18" t="s">
        <v>83</v>
      </c>
      <c r="BK186" s="204">
        <f t="shared" si="9"/>
        <v>0</v>
      </c>
      <c r="BL186" s="18" t="s">
        <v>497</v>
      </c>
      <c r="BM186" s="203" t="s">
        <v>1574</v>
      </c>
    </row>
    <row r="187" spans="1:65" s="2" customFormat="1" ht="33" customHeight="1">
      <c r="A187" s="35"/>
      <c r="B187" s="36"/>
      <c r="C187" s="191" t="s">
        <v>547</v>
      </c>
      <c r="D187" s="191" t="s">
        <v>151</v>
      </c>
      <c r="E187" s="192" t="s">
        <v>1575</v>
      </c>
      <c r="F187" s="193" t="s">
        <v>1576</v>
      </c>
      <c r="G187" s="194" t="s">
        <v>184</v>
      </c>
      <c r="H187" s="195">
        <v>2</v>
      </c>
      <c r="I187" s="196"/>
      <c r="J187" s="197">
        <f t="shared" si="0"/>
        <v>0</v>
      </c>
      <c r="K187" s="198"/>
      <c r="L187" s="40"/>
      <c r="M187" s="199" t="s">
        <v>1</v>
      </c>
      <c r="N187" s="200" t="s">
        <v>41</v>
      </c>
      <c r="O187" s="72"/>
      <c r="P187" s="201">
        <f t="shared" si="1"/>
        <v>0</v>
      </c>
      <c r="Q187" s="201">
        <v>0</v>
      </c>
      <c r="R187" s="201">
        <f t="shared" si="2"/>
        <v>0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497</v>
      </c>
      <c r="AT187" s="203" t="s">
        <v>151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497</v>
      </c>
      <c r="BM187" s="203" t="s">
        <v>1577</v>
      </c>
    </row>
    <row r="188" spans="1:65" s="2" customFormat="1" ht="16.5" customHeight="1">
      <c r="A188" s="35"/>
      <c r="B188" s="36"/>
      <c r="C188" s="245" t="s">
        <v>473</v>
      </c>
      <c r="D188" s="245" t="s">
        <v>302</v>
      </c>
      <c r="E188" s="246" t="s">
        <v>1578</v>
      </c>
      <c r="F188" s="247" t="s">
        <v>1579</v>
      </c>
      <c r="G188" s="248" t="s">
        <v>184</v>
      </c>
      <c r="H188" s="249">
        <v>2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612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612</v>
      </c>
      <c r="BM188" s="203" t="s">
        <v>1580</v>
      </c>
    </row>
    <row r="189" spans="1:65" s="2" customFormat="1" ht="21.75" customHeight="1">
      <c r="A189" s="35"/>
      <c r="B189" s="36"/>
      <c r="C189" s="245" t="s">
        <v>554</v>
      </c>
      <c r="D189" s="245" t="s">
        <v>302</v>
      </c>
      <c r="E189" s="246" t="s">
        <v>1581</v>
      </c>
      <c r="F189" s="247" t="s">
        <v>1582</v>
      </c>
      <c r="G189" s="248" t="s">
        <v>355</v>
      </c>
      <c r="H189" s="249">
        <v>3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201">
        <f t="shared" si="1"/>
        <v>0</v>
      </c>
      <c r="Q189" s="201">
        <v>1.4999999999999999E-4</v>
      </c>
      <c r="R189" s="201">
        <f t="shared" si="2"/>
        <v>4.4999999999999999E-4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612</v>
      </c>
      <c r="AT189" s="203" t="s">
        <v>302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612</v>
      </c>
      <c r="BM189" s="203" t="s">
        <v>1583</v>
      </c>
    </row>
    <row r="190" spans="1:65" s="2" customFormat="1" ht="33" customHeight="1">
      <c r="A190" s="35"/>
      <c r="B190" s="36"/>
      <c r="C190" s="191" t="s">
        <v>558</v>
      </c>
      <c r="D190" s="191" t="s">
        <v>151</v>
      </c>
      <c r="E190" s="192" t="s">
        <v>1584</v>
      </c>
      <c r="F190" s="193" t="s">
        <v>1585</v>
      </c>
      <c r="G190" s="194" t="s">
        <v>184</v>
      </c>
      <c r="H190" s="195">
        <v>6</v>
      </c>
      <c r="I190" s="196"/>
      <c r="J190" s="197">
        <f t="shared" ref="J190:J221" si="10"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ref="P190:P221" si="11">O190*H190</f>
        <v>0</v>
      </c>
      <c r="Q190" s="201">
        <v>0</v>
      </c>
      <c r="R190" s="201">
        <f t="shared" ref="R190:R221" si="12">Q190*H190</f>
        <v>0</v>
      </c>
      <c r="S190" s="201">
        <v>0</v>
      </c>
      <c r="T190" s="202">
        <f t="shared" ref="T190:T221" si="13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497</v>
      </c>
      <c r="AT190" s="203" t="s">
        <v>151</v>
      </c>
      <c r="AU190" s="203" t="s">
        <v>85</v>
      </c>
      <c r="AY190" s="18" t="s">
        <v>150</v>
      </c>
      <c r="BE190" s="204">
        <f t="shared" ref="BE190:BE221" si="14">IF(N190="základní",J190,0)</f>
        <v>0</v>
      </c>
      <c r="BF190" s="204">
        <f t="shared" ref="BF190:BF221" si="15">IF(N190="snížená",J190,0)</f>
        <v>0</v>
      </c>
      <c r="BG190" s="204">
        <f t="shared" ref="BG190:BG221" si="16">IF(N190="zákl. přenesená",J190,0)</f>
        <v>0</v>
      </c>
      <c r="BH190" s="204">
        <f t="shared" ref="BH190:BH221" si="17">IF(N190="sníž. přenesená",J190,0)</f>
        <v>0</v>
      </c>
      <c r="BI190" s="204">
        <f t="shared" ref="BI190:BI221" si="18">IF(N190="nulová",J190,0)</f>
        <v>0</v>
      </c>
      <c r="BJ190" s="18" t="s">
        <v>83</v>
      </c>
      <c r="BK190" s="204">
        <f t="shared" ref="BK190:BK221" si="19">ROUND(I190*H190,2)</f>
        <v>0</v>
      </c>
      <c r="BL190" s="18" t="s">
        <v>497</v>
      </c>
      <c r="BM190" s="203" t="s">
        <v>1586</v>
      </c>
    </row>
    <row r="191" spans="1:65" s="2" customFormat="1" ht="21.75" customHeight="1">
      <c r="A191" s="35"/>
      <c r="B191" s="36"/>
      <c r="C191" s="245" t="s">
        <v>562</v>
      </c>
      <c r="D191" s="245" t="s">
        <v>302</v>
      </c>
      <c r="E191" s="246" t="s">
        <v>1587</v>
      </c>
      <c r="F191" s="247" t="s">
        <v>1588</v>
      </c>
      <c r="G191" s="248" t="s">
        <v>184</v>
      </c>
      <c r="H191" s="249">
        <v>6</v>
      </c>
      <c r="I191" s="250"/>
      <c r="J191" s="251">
        <f t="shared" si="10"/>
        <v>0</v>
      </c>
      <c r="K191" s="252"/>
      <c r="L191" s="253"/>
      <c r="M191" s="254" t="s">
        <v>1</v>
      </c>
      <c r="N191" s="255" t="s">
        <v>41</v>
      </c>
      <c r="O191" s="72"/>
      <c r="P191" s="201">
        <f t="shared" si="11"/>
        <v>0</v>
      </c>
      <c r="Q191" s="201">
        <v>2.5000000000000001E-4</v>
      </c>
      <c r="R191" s="201">
        <f t="shared" si="12"/>
        <v>1.5E-3</v>
      </c>
      <c r="S191" s="201">
        <v>0</v>
      </c>
      <c r="T191" s="202">
        <f t="shared" si="1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612</v>
      </c>
      <c r="AT191" s="203" t="s">
        <v>302</v>
      </c>
      <c r="AU191" s="203" t="s">
        <v>85</v>
      </c>
      <c r="AY191" s="18" t="s">
        <v>150</v>
      </c>
      <c r="BE191" s="204">
        <f t="shared" si="14"/>
        <v>0</v>
      </c>
      <c r="BF191" s="204">
        <f t="shared" si="15"/>
        <v>0</v>
      </c>
      <c r="BG191" s="204">
        <f t="shared" si="16"/>
        <v>0</v>
      </c>
      <c r="BH191" s="204">
        <f t="shared" si="17"/>
        <v>0</v>
      </c>
      <c r="BI191" s="204">
        <f t="shared" si="18"/>
        <v>0</v>
      </c>
      <c r="BJ191" s="18" t="s">
        <v>83</v>
      </c>
      <c r="BK191" s="204">
        <f t="shared" si="19"/>
        <v>0</v>
      </c>
      <c r="BL191" s="18" t="s">
        <v>612</v>
      </c>
      <c r="BM191" s="203" t="s">
        <v>1589</v>
      </c>
    </row>
    <row r="192" spans="1:65" s="2" customFormat="1" ht="16.5" customHeight="1">
      <c r="A192" s="35"/>
      <c r="B192" s="36"/>
      <c r="C192" s="245" t="s">
        <v>566</v>
      </c>
      <c r="D192" s="245" t="s">
        <v>302</v>
      </c>
      <c r="E192" s="246" t="s">
        <v>1590</v>
      </c>
      <c r="F192" s="247" t="s">
        <v>1591</v>
      </c>
      <c r="G192" s="248" t="s">
        <v>184</v>
      </c>
      <c r="H192" s="249">
        <v>2</v>
      </c>
      <c r="I192" s="250"/>
      <c r="J192" s="251">
        <f t="shared" si="10"/>
        <v>0</v>
      </c>
      <c r="K192" s="252"/>
      <c r="L192" s="253"/>
      <c r="M192" s="254" t="s">
        <v>1</v>
      </c>
      <c r="N192" s="255" t="s">
        <v>41</v>
      </c>
      <c r="O192" s="72"/>
      <c r="P192" s="201">
        <f t="shared" si="11"/>
        <v>0</v>
      </c>
      <c r="Q192" s="201">
        <v>9.1E-4</v>
      </c>
      <c r="R192" s="201">
        <f t="shared" si="12"/>
        <v>1.82E-3</v>
      </c>
      <c r="S192" s="201">
        <v>0</v>
      </c>
      <c r="T192" s="202">
        <f t="shared" si="1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612</v>
      </c>
      <c r="AT192" s="203" t="s">
        <v>302</v>
      </c>
      <c r="AU192" s="203" t="s">
        <v>85</v>
      </c>
      <c r="AY192" s="18" t="s">
        <v>150</v>
      </c>
      <c r="BE192" s="204">
        <f t="shared" si="14"/>
        <v>0</v>
      </c>
      <c r="BF192" s="204">
        <f t="shared" si="15"/>
        <v>0</v>
      </c>
      <c r="BG192" s="204">
        <f t="shared" si="16"/>
        <v>0</v>
      </c>
      <c r="BH192" s="204">
        <f t="shared" si="17"/>
        <v>0</v>
      </c>
      <c r="BI192" s="204">
        <f t="shared" si="18"/>
        <v>0</v>
      </c>
      <c r="BJ192" s="18" t="s">
        <v>83</v>
      </c>
      <c r="BK192" s="204">
        <f t="shared" si="19"/>
        <v>0</v>
      </c>
      <c r="BL192" s="18" t="s">
        <v>612</v>
      </c>
      <c r="BM192" s="203" t="s">
        <v>1592</v>
      </c>
    </row>
    <row r="193" spans="1:65" s="2" customFormat="1" ht="33" customHeight="1">
      <c r="A193" s="35"/>
      <c r="B193" s="36"/>
      <c r="C193" s="191" t="s">
        <v>570</v>
      </c>
      <c r="D193" s="191" t="s">
        <v>151</v>
      </c>
      <c r="E193" s="192" t="s">
        <v>1593</v>
      </c>
      <c r="F193" s="193" t="s">
        <v>1594</v>
      </c>
      <c r="G193" s="194" t="s">
        <v>355</v>
      </c>
      <c r="H193" s="195">
        <v>260</v>
      </c>
      <c r="I193" s="196"/>
      <c r="J193" s="197">
        <f t="shared" si="1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11"/>
        <v>0</v>
      </c>
      <c r="Q193" s="201">
        <v>0</v>
      </c>
      <c r="R193" s="201">
        <f t="shared" si="12"/>
        <v>0</v>
      </c>
      <c r="S193" s="201">
        <v>0</v>
      </c>
      <c r="T193" s="202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497</v>
      </c>
      <c r="AT193" s="203" t="s">
        <v>151</v>
      </c>
      <c r="AU193" s="203" t="s">
        <v>85</v>
      </c>
      <c r="AY193" s="18" t="s">
        <v>150</v>
      </c>
      <c r="BE193" s="204">
        <f t="shared" si="14"/>
        <v>0</v>
      </c>
      <c r="BF193" s="204">
        <f t="shared" si="15"/>
        <v>0</v>
      </c>
      <c r="BG193" s="204">
        <f t="shared" si="16"/>
        <v>0</v>
      </c>
      <c r="BH193" s="204">
        <f t="shared" si="17"/>
        <v>0</v>
      </c>
      <c r="BI193" s="204">
        <f t="shared" si="18"/>
        <v>0</v>
      </c>
      <c r="BJ193" s="18" t="s">
        <v>83</v>
      </c>
      <c r="BK193" s="204">
        <f t="shared" si="19"/>
        <v>0</v>
      </c>
      <c r="BL193" s="18" t="s">
        <v>497</v>
      </c>
      <c r="BM193" s="203" t="s">
        <v>1595</v>
      </c>
    </row>
    <row r="194" spans="1:65" s="2" customFormat="1" ht="21.75" customHeight="1">
      <c r="A194" s="35"/>
      <c r="B194" s="36"/>
      <c r="C194" s="245" t="s">
        <v>476</v>
      </c>
      <c r="D194" s="245" t="s">
        <v>302</v>
      </c>
      <c r="E194" s="246" t="s">
        <v>1596</v>
      </c>
      <c r="F194" s="247" t="s">
        <v>1597</v>
      </c>
      <c r="G194" s="248" t="s">
        <v>355</v>
      </c>
      <c r="H194" s="249">
        <v>20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201">
        <f t="shared" si="11"/>
        <v>0</v>
      </c>
      <c r="Q194" s="201">
        <v>3.0000000000000001E-5</v>
      </c>
      <c r="R194" s="201">
        <f t="shared" si="12"/>
        <v>6.0000000000000006E-4</v>
      </c>
      <c r="S194" s="201">
        <v>0</v>
      </c>
      <c r="T194" s="202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612</v>
      </c>
      <c r="AT194" s="203" t="s">
        <v>302</v>
      </c>
      <c r="AU194" s="203" t="s">
        <v>85</v>
      </c>
      <c r="AY194" s="18" t="s">
        <v>150</v>
      </c>
      <c r="BE194" s="204">
        <f t="shared" si="14"/>
        <v>0</v>
      </c>
      <c r="BF194" s="204">
        <f t="shared" si="15"/>
        <v>0</v>
      </c>
      <c r="BG194" s="204">
        <f t="shared" si="16"/>
        <v>0</v>
      </c>
      <c r="BH194" s="204">
        <f t="shared" si="17"/>
        <v>0</v>
      </c>
      <c r="BI194" s="204">
        <f t="shared" si="18"/>
        <v>0</v>
      </c>
      <c r="BJ194" s="18" t="s">
        <v>83</v>
      </c>
      <c r="BK194" s="204">
        <f t="shared" si="19"/>
        <v>0</v>
      </c>
      <c r="BL194" s="18" t="s">
        <v>612</v>
      </c>
      <c r="BM194" s="203" t="s">
        <v>1598</v>
      </c>
    </row>
    <row r="195" spans="1:65" s="2" customFormat="1" ht="16.5" customHeight="1">
      <c r="A195" s="35"/>
      <c r="B195" s="36"/>
      <c r="C195" s="245" t="s">
        <v>577</v>
      </c>
      <c r="D195" s="245" t="s">
        <v>302</v>
      </c>
      <c r="E195" s="246" t="s">
        <v>1599</v>
      </c>
      <c r="F195" s="247" t="s">
        <v>1600</v>
      </c>
      <c r="G195" s="248" t="s">
        <v>355</v>
      </c>
      <c r="H195" s="249">
        <v>50</v>
      </c>
      <c r="I195" s="250"/>
      <c r="J195" s="251">
        <f t="shared" si="10"/>
        <v>0</v>
      </c>
      <c r="K195" s="252"/>
      <c r="L195" s="253"/>
      <c r="M195" s="254" t="s">
        <v>1</v>
      </c>
      <c r="N195" s="255" t="s">
        <v>41</v>
      </c>
      <c r="O195" s="72"/>
      <c r="P195" s="201">
        <f t="shared" si="11"/>
        <v>0</v>
      </c>
      <c r="Q195" s="201">
        <v>2.0000000000000002E-5</v>
      </c>
      <c r="R195" s="201">
        <f t="shared" si="12"/>
        <v>1E-3</v>
      </c>
      <c r="S195" s="201">
        <v>0</v>
      </c>
      <c r="T195" s="202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612</v>
      </c>
      <c r="AT195" s="203" t="s">
        <v>302</v>
      </c>
      <c r="AU195" s="203" t="s">
        <v>85</v>
      </c>
      <c r="AY195" s="18" t="s">
        <v>150</v>
      </c>
      <c r="BE195" s="204">
        <f t="shared" si="14"/>
        <v>0</v>
      </c>
      <c r="BF195" s="204">
        <f t="shared" si="15"/>
        <v>0</v>
      </c>
      <c r="BG195" s="204">
        <f t="shared" si="16"/>
        <v>0</v>
      </c>
      <c r="BH195" s="204">
        <f t="shared" si="17"/>
        <v>0</v>
      </c>
      <c r="BI195" s="204">
        <f t="shared" si="18"/>
        <v>0</v>
      </c>
      <c r="BJ195" s="18" t="s">
        <v>83</v>
      </c>
      <c r="BK195" s="204">
        <f t="shared" si="19"/>
        <v>0</v>
      </c>
      <c r="BL195" s="18" t="s">
        <v>612</v>
      </c>
      <c r="BM195" s="203" t="s">
        <v>1601</v>
      </c>
    </row>
    <row r="196" spans="1:65" s="2" customFormat="1" ht="21.75" customHeight="1">
      <c r="A196" s="35"/>
      <c r="B196" s="36"/>
      <c r="C196" s="245" t="s">
        <v>479</v>
      </c>
      <c r="D196" s="245" t="s">
        <v>302</v>
      </c>
      <c r="E196" s="246" t="s">
        <v>1602</v>
      </c>
      <c r="F196" s="247" t="s">
        <v>1603</v>
      </c>
      <c r="G196" s="248" t="s">
        <v>355</v>
      </c>
      <c r="H196" s="249">
        <v>10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201">
        <f t="shared" si="11"/>
        <v>0</v>
      </c>
      <c r="Q196" s="201">
        <v>1.1E-4</v>
      </c>
      <c r="R196" s="201">
        <f t="shared" si="12"/>
        <v>1.1000000000000001E-3</v>
      </c>
      <c r="S196" s="201">
        <v>0</v>
      </c>
      <c r="T196" s="202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612</v>
      </c>
      <c r="AT196" s="203" t="s">
        <v>302</v>
      </c>
      <c r="AU196" s="203" t="s">
        <v>85</v>
      </c>
      <c r="AY196" s="18" t="s">
        <v>150</v>
      </c>
      <c r="BE196" s="204">
        <f t="shared" si="14"/>
        <v>0</v>
      </c>
      <c r="BF196" s="204">
        <f t="shared" si="15"/>
        <v>0</v>
      </c>
      <c r="BG196" s="204">
        <f t="shared" si="16"/>
        <v>0</v>
      </c>
      <c r="BH196" s="204">
        <f t="shared" si="17"/>
        <v>0</v>
      </c>
      <c r="BI196" s="204">
        <f t="shared" si="18"/>
        <v>0</v>
      </c>
      <c r="BJ196" s="18" t="s">
        <v>83</v>
      </c>
      <c r="BK196" s="204">
        <f t="shared" si="19"/>
        <v>0</v>
      </c>
      <c r="BL196" s="18" t="s">
        <v>612</v>
      </c>
      <c r="BM196" s="203" t="s">
        <v>1604</v>
      </c>
    </row>
    <row r="197" spans="1:65" s="2" customFormat="1" ht="16.5" customHeight="1">
      <c r="A197" s="35"/>
      <c r="B197" s="36"/>
      <c r="C197" s="245" t="s">
        <v>586</v>
      </c>
      <c r="D197" s="245" t="s">
        <v>302</v>
      </c>
      <c r="E197" s="246" t="s">
        <v>1605</v>
      </c>
      <c r="F197" s="247" t="s">
        <v>1606</v>
      </c>
      <c r="G197" s="248" t="s">
        <v>355</v>
      </c>
      <c r="H197" s="249">
        <v>20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201">
        <f t="shared" si="11"/>
        <v>0</v>
      </c>
      <c r="Q197" s="201">
        <v>0</v>
      </c>
      <c r="R197" s="201">
        <f t="shared" si="12"/>
        <v>0</v>
      </c>
      <c r="S197" s="201">
        <v>0</v>
      </c>
      <c r="T197" s="202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612</v>
      </c>
      <c r="AT197" s="203" t="s">
        <v>302</v>
      </c>
      <c r="AU197" s="203" t="s">
        <v>85</v>
      </c>
      <c r="AY197" s="18" t="s">
        <v>150</v>
      </c>
      <c r="BE197" s="204">
        <f t="shared" si="14"/>
        <v>0</v>
      </c>
      <c r="BF197" s="204">
        <f t="shared" si="15"/>
        <v>0</v>
      </c>
      <c r="BG197" s="204">
        <f t="shared" si="16"/>
        <v>0</v>
      </c>
      <c r="BH197" s="204">
        <f t="shared" si="17"/>
        <v>0</v>
      </c>
      <c r="BI197" s="204">
        <f t="shared" si="18"/>
        <v>0</v>
      </c>
      <c r="BJ197" s="18" t="s">
        <v>83</v>
      </c>
      <c r="BK197" s="204">
        <f t="shared" si="19"/>
        <v>0</v>
      </c>
      <c r="BL197" s="18" t="s">
        <v>612</v>
      </c>
      <c r="BM197" s="203" t="s">
        <v>1607</v>
      </c>
    </row>
    <row r="198" spans="1:65" s="2" customFormat="1" ht="16.5" customHeight="1">
      <c r="A198" s="35"/>
      <c r="B198" s="36"/>
      <c r="C198" s="245" t="s">
        <v>482</v>
      </c>
      <c r="D198" s="245" t="s">
        <v>302</v>
      </c>
      <c r="E198" s="246" t="s">
        <v>1608</v>
      </c>
      <c r="F198" s="247" t="s">
        <v>1609</v>
      </c>
      <c r="G198" s="248" t="s">
        <v>355</v>
      </c>
      <c r="H198" s="249">
        <v>160</v>
      </c>
      <c r="I198" s="250"/>
      <c r="J198" s="251">
        <f t="shared" si="10"/>
        <v>0</v>
      </c>
      <c r="K198" s="252"/>
      <c r="L198" s="253"/>
      <c r="M198" s="254" t="s">
        <v>1</v>
      </c>
      <c r="N198" s="255" t="s">
        <v>41</v>
      </c>
      <c r="O198" s="72"/>
      <c r="P198" s="201">
        <f t="shared" si="11"/>
        <v>0</v>
      </c>
      <c r="Q198" s="201">
        <v>1.3999999999999999E-4</v>
      </c>
      <c r="R198" s="201">
        <f t="shared" si="12"/>
        <v>2.2399999999999996E-2</v>
      </c>
      <c r="S198" s="201">
        <v>0</v>
      </c>
      <c r="T198" s="202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612</v>
      </c>
      <c r="AT198" s="203" t="s">
        <v>302</v>
      </c>
      <c r="AU198" s="203" t="s">
        <v>85</v>
      </c>
      <c r="AY198" s="18" t="s">
        <v>150</v>
      </c>
      <c r="BE198" s="204">
        <f t="shared" si="14"/>
        <v>0</v>
      </c>
      <c r="BF198" s="204">
        <f t="shared" si="15"/>
        <v>0</v>
      </c>
      <c r="BG198" s="204">
        <f t="shared" si="16"/>
        <v>0</v>
      </c>
      <c r="BH198" s="204">
        <f t="shared" si="17"/>
        <v>0</v>
      </c>
      <c r="BI198" s="204">
        <f t="shared" si="18"/>
        <v>0</v>
      </c>
      <c r="BJ198" s="18" t="s">
        <v>83</v>
      </c>
      <c r="BK198" s="204">
        <f t="shared" si="19"/>
        <v>0</v>
      </c>
      <c r="BL198" s="18" t="s">
        <v>612</v>
      </c>
      <c r="BM198" s="203" t="s">
        <v>1610</v>
      </c>
    </row>
    <row r="199" spans="1:65" s="2" customFormat="1" ht="16.5" customHeight="1">
      <c r="A199" s="35"/>
      <c r="B199" s="36"/>
      <c r="C199" s="245" t="s">
        <v>593</v>
      </c>
      <c r="D199" s="245" t="s">
        <v>302</v>
      </c>
      <c r="E199" s="246" t="s">
        <v>1611</v>
      </c>
      <c r="F199" s="247" t="s">
        <v>1612</v>
      </c>
      <c r="G199" s="248" t="s">
        <v>1613</v>
      </c>
      <c r="H199" s="249">
        <v>5000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201">
        <f t="shared" si="11"/>
        <v>0</v>
      </c>
      <c r="Q199" s="201">
        <v>0</v>
      </c>
      <c r="R199" s="201">
        <f t="shared" si="12"/>
        <v>0</v>
      </c>
      <c r="S199" s="201">
        <v>0</v>
      </c>
      <c r="T199" s="202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193</v>
      </c>
      <c r="AT199" s="203" t="s">
        <v>302</v>
      </c>
      <c r="AU199" s="203" t="s">
        <v>85</v>
      </c>
      <c r="AY199" s="18" t="s">
        <v>150</v>
      </c>
      <c r="BE199" s="204">
        <f t="shared" si="14"/>
        <v>0</v>
      </c>
      <c r="BF199" s="204">
        <f t="shared" si="15"/>
        <v>0</v>
      </c>
      <c r="BG199" s="204">
        <f t="shared" si="16"/>
        <v>0</v>
      </c>
      <c r="BH199" s="204">
        <f t="shared" si="17"/>
        <v>0</v>
      </c>
      <c r="BI199" s="204">
        <f t="shared" si="18"/>
        <v>0</v>
      </c>
      <c r="BJ199" s="18" t="s">
        <v>83</v>
      </c>
      <c r="BK199" s="204">
        <f t="shared" si="19"/>
        <v>0</v>
      </c>
      <c r="BL199" s="18" t="s">
        <v>169</v>
      </c>
      <c r="BM199" s="203" t="s">
        <v>1614</v>
      </c>
    </row>
    <row r="200" spans="1:65" s="2" customFormat="1" ht="33" customHeight="1">
      <c r="A200" s="35"/>
      <c r="B200" s="36"/>
      <c r="C200" s="191" t="s">
        <v>485</v>
      </c>
      <c r="D200" s="191" t="s">
        <v>151</v>
      </c>
      <c r="E200" s="192" t="s">
        <v>1593</v>
      </c>
      <c r="F200" s="193" t="s">
        <v>1594</v>
      </c>
      <c r="G200" s="194" t="s">
        <v>355</v>
      </c>
      <c r="H200" s="195">
        <v>25</v>
      </c>
      <c r="I200" s="196"/>
      <c r="J200" s="197">
        <f t="shared" si="1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11"/>
        <v>0</v>
      </c>
      <c r="Q200" s="201">
        <v>0</v>
      </c>
      <c r="R200" s="201">
        <f t="shared" si="12"/>
        <v>0</v>
      </c>
      <c r="S200" s="201">
        <v>0</v>
      </c>
      <c r="T200" s="202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497</v>
      </c>
      <c r="AT200" s="203" t="s">
        <v>151</v>
      </c>
      <c r="AU200" s="203" t="s">
        <v>85</v>
      </c>
      <c r="AY200" s="18" t="s">
        <v>150</v>
      </c>
      <c r="BE200" s="204">
        <f t="shared" si="14"/>
        <v>0</v>
      </c>
      <c r="BF200" s="204">
        <f t="shared" si="15"/>
        <v>0</v>
      </c>
      <c r="BG200" s="204">
        <f t="shared" si="16"/>
        <v>0</v>
      </c>
      <c r="BH200" s="204">
        <f t="shared" si="17"/>
        <v>0</v>
      </c>
      <c r="BI200" s="204">
        <f t="shared" si="18"/>
        <v>0</v>
      </c>
      <c r="BJ200" s="18" t="s">
        <v>83</v>
      </c>
      <c r="BK200" s="204">
        <f t="shared" si="19"/>
        <v>0</v>
      </c>
      <c r="BL200" s="18" t="s">
        <v>497</v>
      </c>
      <c r="BM200" s="203" t="s">
        <v>1615</v>
      </c>
    </row>
    <row r="201" spans="1:65" s="2" customFormat="1" ht="16.5" customHeight="1">
      <c r="A201" s="35"/>
      <c r="B201" s="36"/>
      <c r="C201" s="245" t="s">
        <v>600</v>
      </c>
      <c r="D201" s="245" t="s">
        <v>302</v>
      </c>
      <c r="E201" s="246" t="s">
        <v>1616</v>
      </c>
      <c r="F201" s="247" t="s">
        <v>1617</v>
      </c>
      <c r="G201" s="248" t="s">
        <v>355</v>
      </c>
      <c r="H201" s="249">
        <v>25</v>
      </c>
      <c r="I201" s="250"/>
      <c r="J201" s="251">
        <f t="shared" si="10"/>
        <v>0</v>
      </c>
      <c r="K201" s="252"/>
      <c r="L201" s="253"/>
      <c r="M201" s="254" t="s">
        <v>1</v>
      </c>
      <c r="N201" s="255" t="s">
        <v>41</v>
      </c>
      <c r="O201" s="72"/>
      <c r="P201" s="201">
        <f t="shared" si="11"/>
        <v>0</v>
      </c>
      <c r="Q201" s="201">
        <v>5.0000000000000002E-5</v>
      </c>
      <c r="R201" s="201">
        <f t="shared" si="12"/>
        <v>1.25E-3</v>
      </c>
      <c r="S201" s="201">
        <v>0</v>
      </c>
      <c r="T201" s="202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612</v>
      </c>
      <c r="AT201" s="203" t="s">
        <v>302</v>
      </c>
      <c r="AU201" s="203" t="s">
        <v>85</v>
      </c>
      <c r="AY201" s="18" t="s">
        <v>150</v>
      </c>
      <c r="BE201" s="204">
        <f t="shared" si="14"/>
        <v>0</v>
      </c>
      <c r="BF201" s="204">
        <f t="shared" si="15"/>
        <v>0</v>
      </c>
      <c r="BG201" s="204">
        <f t="shared" si="16"/>
        <v>0</v>
      </c>
      <c r="BH201" s="204">
        <f t="shared" si="17"/>
        <v>0</v>
      </c>
      <c r="BI201" s="204">
        <f t="shared" si="18"/>
        <v>0</v>
      </c>
      <c r="BJ201" s="18" t="s">
        <v>83</v>
      </c>
      <c r="BK201" s="204">
        <f t="shared" si="19"/>
        <v>0</v>
      </c>
      <c r="BL201" s="18" t="s">
        <v>612</v>
      </c>
      <c r="BM201" s="203" t="s">
        <v>1618</v>
      </c>
    </row>
    <row r="202" spans="1:65" s="2" customFormat="1" ht="33" customHeight="1">
      <c r="A202" s="35"/>
      <c r="B202" s="36"/>
      <c r="C202" s="191" t="s">
        <v>488</v>
      </c>
      <c r="D202" s="191" t="s">
        <v>151</v>
      </c>
      <c r="E202" s="192" t="s">
        <v>1619</v>
      </c>
      <c r="F202" s="193" t="s">
        <v>1620</v>
      </c>
      <c r="G202" s="194" t="s">
        <v>355</v>
      </c>
      <c r="H202" s="195">
        <v>20</v>
      </c>
      <c r="I202" s="196"/>
      <c r="J202" s="197">
        <f t="shared" si="1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11"/>
        <v>0</v>
      </c>
      <c r="Q202" s="201">
        <v>0</v>
      </c>
      <c r="R202" s="201">
        <f t="shared" si="12"/>
        <v>0</v>
      </c>
      <c r="S202" s="201">
        <v>0</v>
      </c>
      <c r="T202" s="202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497</v>
      </c>
      <c r="AT202" s="203" t="s">
        <v>151</v>
      </c>
      <c r="AU202" s="203" t="s">
        <v>85</v>
      </c>
      <c r="AY202" s="18" t="s">
        <v>150</v>
      </c>
      <c r="BE202" s="204">
        <f t="shared" si="14"/>
        <v>0</v>
      </c>
      <c r="BF202" s="204">
        <f t="shared" si="15"/>
        <v>0</v>
      </c>
      <c r="BG202" s="204">
        <f t="shared" si="16"/>
        <v>0</v>
      </c>
      <c r="BH202" s="204">
        <f t="shared" si="17"/>
        <v>0</v>
      </c>
      <c r="BI202" s="204">
        <f t="shared" si="18"/>
        <v>0</v>
      </c>
      <c r="BJ202" s="18" t="s">
        <v>83</v>
      </c>
      <c r="BK202" s="204">
        <f t="shared" si="19"/>
        <v>0</v>
      </c>
      <c r="BL202" s="18" t="s">
        <v>497</v>
      </c>
      <c r="BM202" s="203" t="s">
        <v>1621</v>
      </c>
    </row>
    <row r="203" spans="1:65" s="2" customFormat="1" ht="16.5" customHeight="1">
      <c r="A203" s="35"/>
      <c r="B203" s="36"/>
      <c r="C203" s="245" t="s">
        <v>609</v>
      </c>
      <c r="D203" s="245" t="s">
        <v>302</v>
      </c>
      <c r="E203" s="246" t="s">
        <v>1622</v>
      </c>
      <c r="F203" s="247" t="s">
        <v>1623</v>
      </c>
      <c r="G203" s="248" t="s">
        <v>355</v>
      </c>
      <c r="H203" s="249">
        <v>20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201">
        <f t="shared" si="11"/>
        <v>0</v>
      </c>
      <c r="Q203" s="201">
        <v>1.9499999999999999E-3</v>
      </c>
      <c r="R203" s="201">
        <f t="shared" si="12"/>
        <v>3.9E-2</v>
      </c>
      <c r="S203" s="201">
        <v>0</v>
      </c>
      <c r="T203" s="202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612</v>
      </c>
      <c r="AT203" s="203" t="s">
        <v>302</v>
      </c>
      <c r="AU203" s="203" t="s">
        <v>85</v>
      </c>
      <c r="AY203" s="18" t="s">
        <v>150</v>
      </c>
      <c r="BE203" s="204">
        <f t="shared" si="14"/>
        <v>0</v>
      </c>
      <c r="BF203" s="204">
        <f t="shared" si="15"/>
        <v>0</v>
      </c>
      <c r="BG203" s="204">
        <f t="shared" si="16"/>
        <v>0</v>
      </c>
      <c r="BH203" s="204">
        <f t="shared" si="17"/>
        <v>0</v>
      </c>
      <c r="BI203" s="204">
        <f t="shared" si="18"/>
        <v>0</v>
      </c>
      <c r="BJ203" s="18" t="s">
        <v>83</v>
      </c>
      <c r="BK203" s="204">
        <f t="shared" si="19"/>
        <v>0</v>
      </c>
      <c r="BL203" s="18" t="s">
        <v>612</v>
      </c>
      <c r="BM203" s="203" t="s">
        <v>1624</v>
      </c>
    </row>
    <row r="204" spans="1:65" s="2" customFormat="1" ht="33" customHeight="1">
      <c r="A204" s="35"/>
      <c r="B204" s="36"/>
      <c r="C204" s="191" t="s">
        <v>491</v>
      </c>
      <c r="D204" s="191" t="s">
        <v>151</v>
      </c>
      <c r="E204" s="192" t="s">
        <v>1625</v>
      </c>
      <c r="F204" s="193" t="s">
        <v>1626</v>
      </c>
      <c r="G204" s="194" t="s">
        <v>355</v>
      </c>
      <c r="H204" s="195">
        <v>20</v>
      </c>
      <c r="I204" s="196"/>
      <c r="J204" s="197">
        <f t="shared" si="1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11"/>
        <v>0</v>
      </c>
      <c r="Q204" s="201">
        <v>0</v>
      </c>
      <c r="R204" s="201">
        <f t="shared" si="12"/>
        <v>0</v>
      </c>
      <c r="S204" s="201">
        <v>0</v>
      </c>
      <c r="T204" s="202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497</v>
      </c>
      <c r="AT204" s="203" t="s">
        <v>151</v>
      </c>
      <c r="AU204" s="203" t="s">
        <v>85</v>
      </c>
      <c r="AY204" s="18" t="s">
        <v>150</v>
      </c>
      <c r="BE204" s="204">
        <f t="shared" si="14"/>
        <v>0</v>
      </c>
      <c r="BF204" s="204">
        <f t="shared" si="15"/>
        <v>0</v>
      </c>
      <c r="BG204" s="204">
        <f t="shared" si="16"/>
        <v>0</v>
      </c>
      <c r="BH204" s="204">
        <f t="shared" si="17"/>
        <v>0</v>
      </c>
      <c r="BI204" s="204">
        <f t="shared" si="18"/>
        <v>0</v>
      </c>
      <c r="BJ204" s="18" t="s">
        <v>83</v>
      </c>
      <c r="BK204" s="204">
        <f t="shared" si="19"/>
        <v>0</v>
      </c>
      <c r="BL204" s="18" t="s">
        <v>497</v>
      </c>
      <c r="BM204" s="203" t="s">
        <v>1627</v>
      </c>
    </row>
    <row r="205" spans="1:65" s="2" customFormat="1" ht="16.5" customHeight="1">
      <c r="A205" s="35"/>
      <c r="B205" s="36"/>
      <c r="C205" s="245" t="s">
        <v>618</v>
      </c>
      <c r="D205" s="245" t="s">
        <v>302</v>
      </c>
      <c r="E205" s="246" t="s">
        <v>1628</v>
      </c>
      <c r="F205" s="247" t="s">
        <v>1629</v>
      </c>
      <c r="G205" s="248" t="s">
        <v>355</v>
      </c>
      <c r="H205" s="249">
        <v>20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201">
        <f t="shared" si="11"/>
        <v>0</v>
      </c>
      <c r="Q205" s="201">
        <v>2.5300000000000001E-3</v>
      </c>
      <c r="R205" s="201">
        <f t="shared" si="12"/>
        <v>5.0600000000000006E-2</v>
      </c>
      <c r="S205" s="201">
        <v>0</v>
      </c>
      <c r="T205" s="202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612</v>
      </c>
      <c r="AT205" s="203" t="s">
        <v>302</v>
      </c>
      <c r="AU205" s="203" t="s">
        <v>85</v>
      </c>
      <c r="AY205" s="18" t="s">
        <v>150</v>
      </c>
      <c r="BE205" s="204">
        <f t="shared" si="14"/>
        <v>0</v>
      </c>
      <c r="BF205" s="204">
        <f t="shared" si="15"/>
        <v>0</v>
      </c>
      <c r="BG205" s="204">
        <f t="shared" si="16"/>
        <v>0</v>
      </c>
      <c r="BH205" s="204">
        <f t="shared" si="17"/>
        <v>0</v>
      </c>
      <c r="BI205" s="204">
        <f t="shared" si="18"/>
        <v>0</v>
      </c>
      <c r="BJ205" s="18" t="s">
        <v>83</v>
      </c>
      <c r="BK205" s="204">
        <f t="shared" si="19"/>
        <v>0</v>
      </c>
      <c r="BL205" s="18" t="s">
        <v>612</v>
      </c>
      <c r="BM205" s="203" t="s">
        <v>1630</v>
      </c>
    </row>
    <row r="206" spans="1:65" s="2" customFormat="1" ht="21.75" customHeight="1">
      <c r="A206" s="35"/>
      <c r="B206" s="36"/>
      <c r="C206" s="191" t="s">
        <v>494</v>
      </c>
      <c r="D206" s="191" t="s">
        <v>151</v>
      </c>
      <c r="E206" s="192" t="s">
        <v>1631</v>
      </c>
      <c r="F206" s="193" t="s">
        <v>1632</v>
      </c>
      <c r="G206" s="194" t="s">
        <v>355</v>
      </c>
      <c r="H206" s="195">
        <v>300</v>
      </c>
      <c r="I206" s="196"/>
      <c r="J206" s="197">
        <f t="shared" si="1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11"/>
        <v>0</v>
      </c>
      <c r="Q206" s="201">
        <v>0</v>
      </c>
      <c r="R206" s="201">
        <f t="shared" si="12"/>
        <v>0</v>
      </c>
      <c r="S206" s="201">
        <v>0</v>
      </c>
      <c r="T206" s="202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497</v>
      </c>
      <c r="AT206" s="203" t="s">
        <v>151</v>
      </c>
      <c r="AU206" s="203" t="s">
        <v>85</v>
      </c>
      <c r="AY206" s="18" t="s">
        <v>150</v>
      </c>
      <c r="BE206" s="204">
        <f t="shared" si="14"/>
        <v>0</v>
      </c>
      <c r="BF206" s="204">
        <f t="shared" si="15"/>
        <v>0</v>
      </c>
      <c r="BG206" s="204">
        <f t="shared" si="16"/>
        <v>0</v>
      </c>
      <c r="BH206" s="204">
        <f t="shared" si="17"/>
        <v>0</v>
      </c>
      <c r="BI206" s="204">
        <f t="shared" si="18"/>
        <v>0</v>
      </c>
      <c r="BJ206" s="18" t="s">
        <v>83</v>
      </c>
      <c r="BK206" s="204">
        <f t="shared" si="19"/>
        <v>0</v>
      </c>
      <c r="BL206" s="18" t="s">
        <v>497</v>
      </c>
      <c r="BM206" s="203" t="s">
        <v>1633</v>
      </c>
    </row>
    <row r="207" spans="1:65" s="2" customFormat="1" ht="33" customHeight="1">
      <c r="A207" s="35"/>
      <c r="B207" s="36"/>
      <c r="C207" s="191" t="s">
        <v>625</v>
      </c>
      <c r="D207" s="191" t="s">
        <v>151</v>
      </c>
      <c r="E207" s="192" t="s">
        <v>1634</v>
      </c>
      <c r="F207" s="193" t="s">
        <v>1635</v>
      </c>
      <c r="G207" s="194" t="s">
        <v>355</v>
      </c>
      <c r="H207" s="195">
        <v>240</v>
      </c>
      <c r="I207" s="196"/>
      <c r="J207" s="197">
        <f t="shared" si="1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11"/>
        <v>0</v>
      </c>
      <c r="Q207" s="201">
        <v>0</v>
      </c>
      <c r="R207" s="201">
        <f t="shared" si="12"/>
        <v>0</v>
      </c>
      <c r="S207" s="201">
        <v>0</v>
      </c>
      <c r="T207" s="202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497</v>
      </c>
      <c r="AT207" s="203" t="s">
        <v>151</v>
      </c>
      <c r="AU207" s="203" t="s">
        <v>85</v>
      </c>
      <c r="AY207" s="18" t="s">
        <v>150</v>
      </c>
      <c r="BE207" s="204">
        <f t="shared" si="14"/>
        <v>0</v>
      </c>
      <c r="BF207" s="204">
        <f t="shared" si="15"/>
        <v>0</v>
      </c>
      <c r="BG207" s="204">
        <f t="shared" si="16"/>
        <v>0</v>
      </c>
      <c r="BH207" s="204">
        <f t="shared" si="17"/>
        <v>0</v>
      </c>
      <c r="BI207" s="204">
        <f t="shared" si="18"/>
        <v>0</v>
      </c>
      <c r="BJ207" s="18" t="s">
        <v>83</v>
      </c>
      <c r="BK207" s="204">
        <f t="shared" si="19"/>
        <v>0</v>
      </c>
      <c r="BL207" s="18" t="s">
        <v>497</v>
      </c>
      <c r="BM207" s="203" t="s">
        <v>1636</v>
      </c>
    </row>
    <row r="208" spans="1:65" s="2" customFormat="1" ht="16.5" customHeight="1">
      <c r="A208" s="35"/>
      <c r="B208" s="36"/>
      <c r="C208" s="245" t="s">
        <v>497</v>
      </c>
      <c r="D208" s="245" t="s">
        <v>302</v>
      </c>
      <c r="E208" s="246" t="s">
        <v>1637</v>
      </c>
      <c r="F208" s="247" t="s">
        <v>1638</v>
      </c>
      <c r="G208" s="248" t="s">
        <v>355</v>
      </c>
      <c r="H208" s="249">
        <v>240</v>
      </c>
      <c r="I208" s="250"/>
      <c r="J208" s="251">
        <f t="shared" si="10"/>
        <v>0</v>
      </c>
      <c r="K208" s="252"/>
      <c r="L208" s="253"/>
      <c r="M208" s="254" t="s">
        <v>1</v>
      </c>
      <c r="N208" s="255" t="s">
        <v>41</v>
      </c>
      <c r="O208" s="72"/>
      <c r="P208" s="201">
        <f t="shared" si="11"/>
        <v>0</v>
      </c>
      <c r="Q208" s="201">
        <v>5.5999999999999995E-4</v>
      </c>
      <c r="R208" s="201">
        <f t="shared" si="12"/>
        <v>0.13439999999999999</v>
      </c>
      <c r="S208" s="201">
        <v>0</v>
      </c>
      <c r="T208" s="202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1504</v>
      </c>
      <c r="AT208" s="203" t="s">
        <v>302</v>
      </c>
      <c r="AU208" s="203" t="s">
        <v>85</v>
      </c>
      <c r="AY208" s="18" t="s">
        <v>150</v>
      </c>
      <c r="BE208" s="204">
        <f t="shared" si="14"/>
        <v>0</v>
      </c>
      <c r="BF208" s="204">
        <f t="shared" si="15"/>
        <v>0</v>
      </c>
      <c r="BG208" s="204">
        <f t="shared" si="16"/>
        <v>0</v>
      </c>
      <c r="BH208" s="204">
        <f t="shared" si="17"/>
        <v>0</v>
      </c>
      <c r="BI208" s="204">
        <f t="shared" si="18"/>
        <v>0</v>
      </c>
      <c r="BJ208" s="18" t="s">
        <v>83</v>
      </c>
      <c r="BK208" s="204">
        <f t="shared" si="19"/>
        <v>0</v>
      </c>
      <c r="BL208" s="18" t="s">
        <v>497</v>
      </c>
      <c r="BM208" s="203" t="s">
        <v>1639</v>
      </c>
    </row>
    <row r="209" spans="1:65" s="2" customFormat="1" ht="21.75" customHeight="1">
      <c r="A209" s="35"/>
      <c r="B209" s="36"/>
      <c r="C209" s="191" t="s">
        <v>632</v>
      </c>
      <c r="D209" s="191" t="s">
        <v>151</v>
      </c>
      <c r="E209" s="192" t="s">
        <v>1640</v>
      </c>
      <c r="F209" s="193" t="s">
        <v>1641</v>
      </c>
      <c r="G209" s="194" t="s">
        <v>184</v>
      </c>
      <c r="H209" s="195">
        <v>1</v>
      </c>
      <c r="I209" s="196"/>
      <c r="J209" s="197">
        <f t="shared" si="10"/>
        <v>0</v>
      </c>
      <c r="K209" s="198"/>
      <c r="L209" s="40"/>
      <c r="M209" s="199" t="s">
        <v>1</v>
      </c>
      <c r="N209" s="200" t="s">
        <v>41</v>
      </c>
      <c r="O209" s="72"/>
      <c r="P209" s="201">
        <f t="shared" si="11"/>
        <v>0</v>
      </c>
      <c r="Q209" s="201">
        <v>0</v>
      </c>
      <c r="R209" s="201">
        <f t="shared" si="12"/>
        <v>0</v>
      </c>
      <c r="S209" s="201">
        <v>0</v>
      </c>
      <c r="T209" s="202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3" t="s">
        <v>247</v>
      </c>
      <c r="AT209" s="203" t="s">
        <v>151</v>
      </c>
      <c r="AU209" s="203" t="s">
        <v>85</v>
      </c>
      <c r="AY209" s="18" t="s">
        <v>150</v>
      </c>
      <c r="BE209" s="204">
        <f t="shared" si="14"/>
        <v>0</v>
      </c>
      <c r="BF209" s="204">
        <f t="shared" si="15"/>
        <v>0</v>
      </c>
      <c r="BG209" s="204">
        <f t="shared" si="16"/>
        <v>0</v>
      </c>
      <c r="BH209" s="204">
        <f t="shared" si="17"/>
        <v>0</v>
      </c>
      <c r="BI209" s="204">
        <f t="shared" si="18"/>
        <v>0</v>
      </c>
      <c r="BJ209" s="18" t="s">
        <v>83</v>
      </c>
      <c r="BK209" s="204">
        <f t="shared" si="19"/>
        <v>0</v>
      </c>
      <c r="BL209" s="18" t="s">
        <v>247</v>
      </c>
      <c r="BM209" s="203" t="s">
        <v>1642</v>
      </c>
    </row>
    <row r="210" spans="1:65" s="2" customFormat="1" ht="21.75" customHeight="1">
      <c r="A210" s="35"/>
      <c r="B210" s="36"/>
      <c r="C210" s="245" t="s">
        <v>500</v>
      </c>
      <c r="D210" s="245" t="s">
        <v>302</v>
      </c>
      <c r="E210" s="246" t="s">
        <v>1643</v>
      </c>
      <c r="F210" s="247" t="s">
        <v>1644</v>
      </c>
      <c r="G210" s="248" t="s">
        <v>184</v>
      </c>
      <c r="H210" s="249">
        <v>1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201">
        <f t="shared" si="11"/>
        <v>0</v>
      </c>
      <c r="Q210" s="201">
        <v>0</v>
      </c>
      <c r="R210" s="201">
        <f t="shared" si="12"/>
        <v>0</v>
      </c>
      <c r="S210" s="201">
        <v>0</v>
      </c>
      <c r="T210" s="202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612</v>
      </c>
      <c r="AT210" s="203" t="s">
        <v>302</v>
      </c>
      <c r="AU210" s="203" t="s">
        <v>85</v>
      </c>
      <c r="AY210" s="18" t="s">
        <v>150</v>
      </c>
      <c r="BE210" s="204">
        <f t="shared" si="14"/>
        <v>0</v>
      </c>
      <c r="BF210" s="204">
        <f t="shared" si="15"/>
        <v>0</v>
      </c>
      <c r="BG210" s="204">
        <f t="shared" si="16"/>
        <v>0</v>
      </c>
      <c r="BH210" s="204">
        <f t="shared" si="17"/>
        <v>0</v>
      </c>
      <c r="BI210" s="204">
        <f t="shared" si="18"/>
        <v>0</v>
      </c>
      <c r="BJ210" s="18" t="s">
        <v>83</v>
      </c>
      <c r="BK210" s="204">
        <f t="shared" si="19"/>
        <v>0</v>
      </c>
      <c r="BL210" s="18" t="s">
        <v>612</v>
      </c>
      <c r="BM210" s="203" t="s">
        <v>1645</v>
      </c>
    </row>
    <row r="211" spans="1:65" s="2" customFormat="1" ht="16.5" customHeight="1">
      <c r="A211" s="35"/>
      <c r="B211" s="36"/>
      <c r="C211" s="245" t="s">
        <v>639</v>
      </c>
      <c r="D211" s="245" t="s">
        <v>302</v>
      </c>
      <c r="E211" s="246" t="s">
        <v>1646</v>
      </c>
      <c r="F211" s="247" t="s">
        <v>1647</v>
      </c>
      <c r="G211" s="248" t="s">
        <v>184</v>
      </c>
      <c r="H211" s="249">
        <v>1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201">
        <f t="shared" si="11"/>
        <v>0</v>
      </c>
      <c r="Q211" s="201">
        <v>0</v>
      </c>
      <c r="R211" s="201">
        <f t="shared" si="12"/>
        <v>0</v>
      </c>
      <c r="S211" s="201">
        <v>0</v>
      </c>
      <c r="T211" s="202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612</v>
      </c>
      <c r="AT211" s="203" t="s">
        <v>302</v>
      </c>
      <c r="AU211" s="203" t="s">
        <v>85</v>
      </c>
      <c r="AY211" s="18" t="s">
        <v>150</v>
      </c>
      <c r="BE211" s="204">
        <f t="shared" si="14"/>
        <v>0</v>
      </c>
      <c r="BF211" s="204">
        <f t="shared" si="15"/>
        <v>0</v>
      </c>
      <c r="BG211" s="204">
        <f t="shared" si="16"/>
        <v>0</v>
      </c>
      <c r="BH211" s="204">
        <f t="shared" si="17"/>
        <v>0</v>
      </c>
      <c r="BI211" s="204">
        <f t="shared" si="18"/>
        <v>0</v>
      </c>
      <c r="BJ211" s="18" t="s">
        <v>83</v>
      </c>
      <c r="BK211" s="204">
        <f t="shared" si="19"/>
        <v>0</v>
      </c>
      <c r="BL211" s="18" t="s">
        <v>612</v>
      </c>
      <c r="BM211" s="203" t="s">
        <v>1648</v>
      </c>
    </row>
    <row r="212" spans="1:65" s="2" customFormat="1" ht="16.5" customHeight="1">
      <c r="A212" s="35"/>
      <c r="B212" s="36"/>
      <c r="C212" s="191" t="s">
        <v>504</v>
      </c>
      <c r="D212" s="191" t="s">
        <v>151</v>
      </c>
      <c r="E212" s="192" t="s">
        <v>1649</v>
      </c>
      <c r="F212" s="193" t="s">
        <v>1650</v>
      </c>
      <c r="G212" s="194" t="s">
        <v>423</v>
      </c>
      <c r="H212" s="195">
        <v>8</v>
      </c>
      <c r="I212" s="196"/>
      <c r="J212" s="197">
        <f t="shared" si="10"/>
        <v>0</v>
      </c>
      <c r="K212" s="198"/>
      <c r="L212" s="40"/>
      <c r="M212" s="199" t="s">
        <v>1</v>
      </c>
      <c r="N212" s="200" t="s">
        <v>41</v>
      </c>
      <c r="O212" s="72"/>
      <c r="P212" s="201">
        <f t="shared" si="11"/>
        <v>0</v>
      </c>
      <c r="Q212" s="201">
        <v>0</v>
      </c>
      <c r="R212" s="201">
        <f t="shared" si="12"/>
        <v>0</v>
      </c>
      <c r="S212" s="201">
        <v>0</v>
      </c>
      <c r="T212" s="202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83</v>
      </c>
      <c r="AT212" s="203" t="s">
        <v>151</v>
      </c>
      <c r="AU212" s="203" t="s">
        <v>85</v>
      </c>
      <c r="AY212" s="18" t="s">
        <v>150</v>
      </c>
      <c r="BE212" s="204">
        <f t="shared" si="14"/>
        <v>0</v>
      </c>
      <c r="BF212" s="204">
        <f t="shared" si="15"/>
        <v>0</v>
      </c>
      <c r="BG212" s="204">
        <f t="shared" si="16"/>
        <v>0</v>
      </c>
      <c r="BH212" s="204">
        <f t="shared" si="17"/>
        <v>0</v>
      </c>
      <c r="BI212" s="204">
        <f t="shared" si="18"/>
        <v>0</v>
      </c>
      <c r="BJ212" s="18" t="s">
        <v>83</v>
      </c>
      <c r="BK212" s="204">
        <f t="shared" si="19"/>
        <v>0</v>
      </c>
      <c r="BL212" s="18" t="s">
        <v>83</v>
      </c>
      <c r="BM212" s="203" t="s">
        <v>1651</v>
      </c>
    </row>
    <row r="213" spans="1:65" s="2" customFormat="1" ht="55.5" customHeight="1">
      <c r="A213" s="35"/>
      <c r="B213" s="36"/>
      <c r="C213" s="245" t="s">
        <v>646</v>
      </c>
      <c r="D213" s="245" t="s">
        <v>302</v>
      </c>
      <c r="E213" s="246" t="s">
        <v>1652</v>
      </c>
      <c r="F213" s="247" t="s">
        <v>1653</v>
      </c>
      <c r="G213" s="248" t="s">
        <v>423</v>
      </c>
      <c r="H213" s="249">
        <v>8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201">
        <f t="shared" si="11"/>
        <v>0</v>
      </c>
      <c r="Q213" s="201">
        <v>0</v>
      </c>
      <c r="R213" s="201">
        <f t="shared" si="12"/>
        <v>0</v>
      </c>
      <c r="S213" s="201">
        <v>0</v>
      </c>
      <c r="T213" s="202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85</v>
      </c>
      <c r="AT213" s="203" t="s">
        <v>302</v>
      </c>
      <c r="AU213" s="203" t="s">
        <v>85</v>
      </c>
      <c r="AY213" s="18" t="s">
        <v>150</v>
      </c>
      <c r="BE213" s="204">
        <f t="shared" si="14"/>
        <v>0</v>
      </c>
      <c r="BF213" s="204">
        <f t="shared" si="15"/>
        <v>0</v>
      </c>
      <c r="BG213" s="204">
        <f t="shared" si="16"/>
        <v>0</v>
      </c>
      <c r="BH213" s="204">
        <f t="shared" si="17"/>
        <v>0</v>
      </c>
      <c r="BI213" s="204">
        <f t="shared" si="18"/>
        <v>0</v>
      </c>
      <c r="BJ213" s="18" t="s">
        <v>83</v>
      </c>
      <c r="BK213" s="204">
        <f t="shared" si="19"/>
        <v>0</v>
      </c>
      <c r="BL213" s="18" t="s">
        <v>83</v>
      </c>
      <c r="BM213" s="203" t="s">
        <v>1654</v>
      </c>
    </row>
    <row r="214" spans="1:65" s="2" customFormat="1" ht="33" customHeight="1">
      <c r="A214" s="35"/>
      <c r="B214" s="36"/>
      <c r="C214" s="191" t="s">
        <v>507</v>
      </c>
      <c r="D214" s="191" t="s">
        <v>151</v>
      </c>
      <c r="E214" s="192" t="s">
        <v>1655</v>
      </c>
      <c r="F214" s="193" t="s">
        <v>1656</v>
      </c>
      <c r="G214" s="194" t="s">
        <v>184</v>
      </c>
      <c r="H214" s="195">
        <v>6</v>
      </c>
      <c r="I214" s="196"/>
      <c r="J214" s="197">
        <f t="shared" si="10"/>
        <v>0</v>
      </c>
      <c r="K214" s="198"/>
      <c r="L214" s="40"/>
      <c r="M214" s="199" t="s">
        <v>1</v>
      </c>
      <c r="N214" s="200" t="s">
        <v>41</v>
      </c>
      <c r="O214" s="72"/>
      <c r="P214" s="201">
        <f t="shared" si="11"/>
        <v>0</v>
      </c>
      <c r="Q214" s="201">
        <v>0</v>
      </c>
      <c r="R214" s="201">
        <f t="shared" si="12"/>
        <v>0</v>
      </c>
      <c r="S214" s="201">
        <v>0</v>
      </c>
      <c r="T214" s="202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83</v>
      </c>
      <c r="AT214" s="203" t="s">
        <v>151</v>
      </c>
      <c r="AU214" s="203" t="s">
        <v>85</v>
      </c>
      <c r="AY214" s="18" t="s">
        <v>150</v>
      </c>
      <c r="BE214" s="204">
        <f t="shared" si="14"/>
        <v>0</v>
      </c>
      <c r="BF214" s="204">
        <f t="shared" si="15"/>
        <v>0</v>
      </c>
      <c r="BG214" s="204">
        <f t="shared" si="16"/>
        <v>0</v>
      </c>
      <c r="BH214" s="204">
        <f t="shared" si="17"/>
        <v>0</v>
      </c>
      <c r="BI214" s="204">
        <f t="shared" si="18"/>
        <v>0</v>
      </c>
      <c r="BJ214" s="18" t="s">
        <v>83</v>
      </c>
      <c r="BK214" s="204">
        <f t="shared" si="19"/>
        <v>0</v>
      </c>
      <c r="BL214" s="18" t="s">
        <v>83</v>
      </c>
      <c r="BM214" s="203" t="s">
        <v>1657</v>
      </c>
    </row>
    <row r="215" spans="1:65" s="2" customFormat="1" ht="21.75" customHeight="1">
      <c r="A215" s="35"/>
      <c r="B215" s="36"/>
      <c r="C215" s="191" t="s">
        <v>655</v>
      </c>
      <c r="D215" s="191" t="s">
        <v>151</v>
      </c>
      <c r="E215" s="192" t="s">
        <v>161</v>
      </c>
      <c r="F215" s="193" t="s">
        <v>1658</v>
      </c>
      <c r="G215" s="194" t="s">
        <v>184</v>
      </c>
      <c r="H215" s="195">
        <v>34</v>
      </c>
      <c r="I215" s="196"/>
      <c r="J215" s="197">
        <f t="shared" si="10"/>
        <v>0</v>
      </c>
      <c r="K215" s="198"/>
      <c r="L215" s="40"/>
      <c r="M215" s="199" t="s">
        <v>1</v>
      </c>
      <c r="N215" s="200" t="s">
        <v>41</v>
      </c>
      <c r="O215" s="72"/>
      <c r="P215" s="201">
        <f t="shared" si="11"/>
        <v>0</v>
      </c>
      <c r="Q215" s="201">
        <v>0</v>
      </c>
      <c r="R215" s="201">
        <f t="shared" si="12"/>
        <v>0</v>
      </c>
      <c r="S215" s="201">
        <v>0</v>
      </c>
      <c r="T215" s="202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83</v>
      </c>
      <c r="AT215" s="203" t="s">
        <v>151</v>
      </c>
      <c r="AU215" s="203" t="s">
        <v>85</v>
      </c>
      <c r="AY215" s="18" t="s">
        <v>150</v>
      </c>
      <c r="BE215" s="204">
        <f t="shared" si="14"/>
        <v>0</v>
      </c>
      <c r="BF215" s="204">
        <f t="shared" si="15"/>
        <v>0</v>
      </c>
      <c r="BG215" s="204">
        <f t="shared" si="16"/>
        <v>0</v>
      </c>
      <c r="BH215" s="204">
        <f t="shared" si="17"/>
        <v>0</v>
      </c>
      <c r="BI215" s="204">
        <f t="shared" si="18"/>
        <v>0</v>
      </c>
      <c r="BJ215" s="18" t="s">
        <v>83</v>
      </c>
      <c r="BK215" s="204">
        <f t="shared" si="19"/>
        <v>0</v>
      </c>
      <c r="BL215" s="18" t="s">
        <v>83</v>
      </c>
      <c r="BM215" s="203" t="s">
        <v>1659</v>
      </c>
    </row>
    <row r="216" spans="1:65" s="2" customFormat="1" ht="44.25" customHeight="1">
      <c r="A216" s="35"/>
      <c r="B216" s="36"/>
      <c r="C216" s="245" t="s">
        <v>511</v>
      </c>
      <c r="D216" s="245" t="s">
        <v>302</v>
      </c>
      <c r="E216" s="246" t="s">
        <v>1660</v>
      </c>
      <c r="F216" s="247" t="s">
        <v>1661</v>
      </c>
      <c r="G216" s="248" t="s">
        <v>184</v>
      </c>
      <c r="H216" s="249">
        <v>19</v>
      </c>
      <c r="I216" s="250"/>
      <c r="J216" s="251">
        <f t="shared" si="10"/>
        <v>0</v>
      </c>
      <c r="K216" s="252"/>
      <c r="L216" s="253"/>
      <c r="M216" s="254" t="s">
        <v>1</v>
      </c>
      <c r="N216" s="255" t="s">
        <v>41</v>
      </c>
      <c r="O216" s="72"/>
      <c r="P216" s="201">
        <f t="shared" si="11"/>
        <v>0</v>
      </c>
      <c r="Q216" s="201">
        <v>0</v>
      </c>
      <c r="R216" s="201">
        <f t="shared" si="12"/>
        <v>0</v>
      </c>
      <c r="S216" s="201">
        <v>0</v>
      </c>
      <c r="T216" s="202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1504</v>
      </c>
      <c r="AT216" s="203" t="s">
        <v>302</v>
      </c>
      <c r="AU216" s="203" t="s">
        <v>85</v>
      </c>
      <c r="AY216" s="18" t="s">
        <v>150</v>
      </c>
      <c r="BE216" s="204">
        <f t="shared" si="14"/>
        <v>0</v>
      </c>
      <c r="BF216" s="204">
        <f t="shared" si="15"/>
        <v>0</v>
      </c>
      <c r="BG216" s="204">
        <f t="shared" si="16"/>
        <v>0</v>
      </c>
      <c r="BH216" s="204">
        <f t="shared" si="17"/>
        <v>0</v>
      </c>
      <c r="BI216" s="204">
        <f t="shared" si="18"/>
        <v>0</v>
      </c>
      <c r="BJ216" s="18" t="s">
        <v>83</v>
      </c>
      <c r="BK216" s="204">
        <f t="shared" si="19"/>
        <v>0</v>
      </c>
      <c r="BL216" s="18" t="s">
        <v>497</v>
      </c>
      <c r="BM216" s="203" t="s">
        <v>1662</v>
      </c>
    </row>
    <row r="217" spans="1:65" s="2" customFormat="1" ht="44.25" customHeight="1">
      <c r="A217" s="35"/>
      <c r="B217" s="36"/>
      <c r="C217" s="245" t="s">
        <v>664</v>
      </c>
      <c r="D217" s="245" t="s">
        <v>302</v>
      </c>
      <c r="E217" s="246" t="s">
        <v>1655</v>
      </c>
      <c r="F217" s="247" t="s">
        <v>1663</v>
      </c>
      <c r="G217" s="248" t="s">
        <v>184</v>
      </c>
      <c r="H217" s="249">
        <v>6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201">
        <f t="shared" si="11"/>
        <v>0</v>
      </c>
      <c r="Q217" s="201">
        <v>0</v>
      </c>
      <c r="R217" s="201">
        <f t="shared" si="12"/>
        <v>0</v>
      </c>
      <c r="S217" s="201">
        <v>0</v>
      </c>
      <c r="T217" s="202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1504</v>
      </c>
      <c r="AT217" s="203" t="s">
        <v>302</v>
      </c>
      <c r="AU217" s="203" t="s">
        <v>85</v>
      </c>
      <c r="AY217" s="18" t="s">
        <v>150</v>
      </c>
      <c r="BE217" s="204">
        <f t="shared" si="14"/>
        <v>0</v>
      </c>
      <c r="BF217" s="204">
        <f t="shared" si="15"/>
        <v>0</v>
      </c>
      <c r="BG217" s="204">
        <f t="shared" si="16"/>
        <v>0</v>
      </c>
      <c r="BH217" s="204">
        <f t="shared" si="17"/>
        <v>0</v>
      </c>
      <c r="BI217" s="204">
        <f t="shared" si="18"/>
        <v>0</v>
      </c>
      <c r="BJ217" s="18" t="s">
        <v>83</v>
      </c>
      <c r="BK217" s="204">
        <f t="shared" si="19"/>
        <v>0</v>
      </c>
      <c r="BL217" s="18" t="s">
        <v>497</v>
      </c>
      <c r="BM217" s="203" t="s">
        <v>1664</v>
      </c>
    </row>
    <row r="218" spans="1:65" s="2" customFormat="1" ht="44.25" customHeight="1">
      <c r="A218" s="35"/>
      <c r="B218" s="36"/>
      <c r="C218" s="245" t="s">
        <v>514</v>
      </c>
      <c r="D218" s="245" t="s">
        <v>302</v>
      </c>
      <c r="E218" s="246" t="s">
        <v>206</v>
      </c>
      <c r="F218" s="247" t="s">
        <v>1665</v>
      </c>
      <c r="G218" s="248" t="s">
        <v>184</v>
      </c>
      <c r="H218" s="249">
        <v>9</v>
      </c>
      <c r="I218" s="250"/>
      <c r="J218" s="251">
        <f t="shared" si="10"/>
        <v>0</v>
      </c>
      <c r="K218" s="252"/>
      <c r="L218" s="253"/>
      <c r="M218" s="254" t="s">
        <v>1</v>
      </c>
      <c r="N218" s="255" t="s">
        <v>41</v>
      </c>
      <c r="O218" s="72"/>
      <c r="P218" s="201">
        <f t="shared" si="11"/>
        <v>0</v>
      </c>
      <c r="Q218" s="201">
        <v>0</v>
      </c>
      <c r="R218" s="201">
        <f t="shared" si="12"/>
        <v>0</v>
      </c>
      <c r="S218" s="201">
        <v>0</v>
      </c>
      <c r="T218" s="202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3" t="s">
        <v>1504</v>
      </c>
      <c r="AT218" s="203" t="s">
        <v>302</v>
      </c>
      <c r="AU218" s="203" t="s">
        <v>85</v>
      </c>
      <c r="AY218" s="18" t="s">
        <v>150</v>
      </c>
      <c r="BE218" s="204">
        <f t="shared" si="14"/>
        <v>0</v>
      </c>
      <c r="BF218" s="204">
        <f t="shared" si="15"/>
        <v>0</v>
      </c>
      <c r="BG218" s="204">
        <f t="shared" si="16"/>
        <v>0</v>
      </c>
      <c r="BH218" s="204">
        <f t="shared" si="17"/>
        <v>0</v>
      </c>
      <c r="BI218" s="204">
        <f t="shared" si="18"/>
        <v>0</v>
      </c>
      <c r="BJ218" s="18" t="s">
        <v>83</v>
      </c>
      <c r="BK218" s="204">
        <f t="shared" si="19"/>
        <v>0</v>
      </c>
      <c r="BL218" s="18" t="s">
        <v>497</v>
      </c>
      <c r="BM218" s="203" t="s">
        <v>1666</v>
      </c>
    </row>
    <row r="219" spans="1:65" s="2" customFormat="1" ht="16.5" customHeight="1">
      <c r="A219" s="35"/>
      <c r="B219" s="36"/>
      <c r="C219" s="191" t="s">
        <v>671</v>
      </c>
      <c r="D219" s="191" t="s">
        <v>151</v>
      </c>
      <c r="E219" s="192" t="s">
        <v>213</v>
      </c>
      <c r="F219" s="193" t="s">
        <v>1667</v>
      </c>
      <c r="G219" s="194" t="s">
        <v>184</v>
      </c>
      <c r="H219" s="195">
        <v>34</v>
      </c>
      <c r="I219" s="196"/>
      <c r="J219" s="197">
        <f t="shared" si="10"/>
        <v>0</v>
      </c>
      <c r="K219" s="198"/>
      <c r="L219" s="40"/>
      <c r="M219" s="199" t="s">
        <v>1</v>
      </c>
      <c r="N219" s="200" t="s">
        <v>41</v>
      </c>
      <c r="O219" s="72"/>
      <c r="P219" s="201">
        <f t="shared" si="11"/>
        <v>0</v>
      </c>
      <c r="Q219" s="201">
        <v>0</v>
      </c>
      <c r="R219" s="201">
        <f t="shared" si="12"/>
        <v>0</v>
      </c>
      <c r="S219" s="201">
        <v>0</v>
      </c>
      <c r="T219" s="202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3" t="s">
        <v>83</v>
      </c>
      <c r="AT219" s="203" t="s">
        <v>151</v>
      </c>
      <c r="AU219" s="203" t="s">
        <v>85</v>
      </c>
      <c r="AY219" s="18" t="s">
        <v>150</v>
      </c>
      <c r="BE219" s="204">
        <f t="shared" si="14"/>
        <v>0</v>
      </c>
      <c r="BF219" s="204">
        <f t="shared" si="15"/>
        <v>0</v>
      </c>
      <c r="BG219" s="204">
        <f t="shared" si="16"/>
        <v>0</v>
      </c>
      <c r="BH219" s="204">
        <f t="shared" si="17"/>
        <v>0</v>
      </c>
      <c r="BI219" s="204">
        <f t="shared" si="18"/>
        <v>0</v>
      </c>
      <c r="BJ219" s="18" t="s">
        <v>83</v>
      </c>
      <c r="BK219" s="204">
        <f t="shared" si="19"/>
        <v>0</v>
      </c>
      <c r="BL219" s="18" t="s">
        <v>83</v>
      </c>
      <c r="BM219" s="203" t="s">
        <v>1668</v>
      </c>
    </row>
    <row r="220" spans="1:65" s="2" customFormat="1" ht="44.25" customHeight="1">
      <c r="A220" s="35"/>
      <c r="B220" s="36"/>
      <c r="C220" s="245" t="s">
        <v>518</v>
      </c>
      <c r="D220" s="245" t="s">
        <v>302</v>
      </c>
      <c r="E220" s="246" t="s">
        <v>161</v>
      </c>
      <c r="F220" s="247" t="s">
        <v>1669</v>
      </c>
      <c r="G220" s="248" t="s">
        <v>184</v>
      </c>
      <c r="H220" s="249">
        <v>6</v>
      </c>
      <c r="I220" s="250"/>
      <c r="J220" s="251">
        <f t="shared" si="10"/>
        <v>0</v>
      </c>
      <c r="K220" s="252"/>
      <c r="L220" s="253"/>
      <c r="M220" s="254" t="s">
        <v>1</v>
      </c>
      <c r="N220" s="255" t="s">
        <v>41</v>
      </c>
      <c r="O220" s="72"/>
      <c r="P220" s="201">
        <f t="shared" si="11"/>
        <v>0</v>
      </c>
      <c r="Q220" s="201">
        <v>0</v>
      </c>
      <c r="R220" s="201">
        <f t="shared" si="12"/>
        <v>0</v>
      </c>
      <c r="S220" s="201">
        <v>0</v>
      </c>
      <c r="T220" s="202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85</v>
      </c>
      <c r="AT220" s="203" t="s">
        <v>302</v>
      </c>
      <c r="AU220" s="203" t="s">
        <v>85</v>
      </c>
      <c r="AY220" s="18" t="s">
        <v>150</v>
      </c>
      <c r="BE220" s="204">
        <f t="shared" si="14"/>
        <v>0</v>
      </c>
      <c r="BF220" s="204">
        <f t="shared" si="15"/>
        <v>0</v>
      </c>
      <c r="BG220" s="204">
        <f t="shared" si="16"/>
        <v>0</v>
      </c>
      <c r="BH220" s="204">
        <f t="shared" si="17"/>
        <v>0</v>
      </c>
      <c r="BI220" s="204">
        <f t="shared" si="18"/>
        <v>0</v>
      </c>
      <c r="BJ220" s="18" t="s">
        <v>83</v>
      </c>
      <c r="BK220" s="204">
        <f t="shared" si="19"/>
        <v>0</v>
      </c>
      <c r="BL220" s="18" t="s">
        <v>83</v>
      </c>
      <c r="BM220" s="203" t="s">
        <v>1670</v>
      </c>
    </row>
    <row r="221" spans="1:65" s="2" customFormat="1" ht="21.75" customHeight="1">
      <c r="A221" s="35"/>
      <c r="B221" s="36"/>
      <c r="C221" s="191" t="s">
        <v>1164</v>
      </c>
      <c r="D221" s="191" t="s">
        <v>151</v>
      </c>
      <c r="E221" s="192" t="s">
        <v>1671</v>
      </c>
      <c r="F221" s="193" t="s">
        <v>1672</v>
      </c>
      <c r="G221" s="194" t="s">
        <v>184</v>
      </c>
      <c r="H221" s="195">
        <v>18</v>
      </c>
      <c r="I221" s="196"/>
      <c r="J221" s="197">
        <f t="shared" si="10"/>
        <v>0</v>
      </c>
      <c r="K221" s="198"/>
      <c r="L221" s="40"/>
      <c r="M221" s="199" t="s">
        <v>1</v>
      </c>
      <c r="N221" s="200" t="s">
        <v>41</v>
      </c>
      <c r="O221" s="72"/>
      <c r="P221" s="201">
        <f t="shared" si="11"/>
        <v>0</v>
      </c>
      <c r="Q221" s="201">
        <v>0</v>
      </c>
      <c r="R221" s="201">
        <f t="shared" si="12"/>
        <v>0</v>
      </c>
      <c r="S221" s="201">
        <v>0</v>
      </c>
      <c r="T221" s="202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3" t="s">
        <v>83</v>
      </c>
      <c r="AT221" s="203" t="s">
        <v>151</v>
      </c>
      <c r="AU221" s="203" t="s">
        <v>85</v>
      </c>
      <c r="AY221" s="18" t="s">
        <v>150</v>
      </c>
      <c r="BE221" s="204">
        <f t="shared" si="14"/>
        <v>0</v>
      </c>
      <c r="BF221" s="204">
        <f t="shared" si="15"/>
        <v>0</v>
      </c>
      <c r="BG221" s="204">
        <f t="shared" si="16"/>
        <v>0</v>
      </c>
      <c r="BH221" s="204">
        <f t="shared" si="17"/>
        <v>0</v>
      </c>
      <c r="BI221" s="204">
        <f t="shared" si="18"/>
        <v>0</v>
      </c>
      <c r="BJ221" s="18" t="s">
        <v>83</v>
      </c>
      <c r="BK221" s="204">
        <f t="shared" si="19"/>
        <v>0</v>
      </c>
      <c r="BL221" s="18" t="s">
        <v>83</v>
      </c>
      <c r="BM221" s="203" t="s">
        <v>1673</v>
      </c>
    </row>
    <row r="222" spans="1:65" s="2" customFormat="1" ht="16.5" customHeight="1">
      <c r="A222" s="35"/>
      <c r="B222" s="36"/>
      <c r="C222" s="191" t="s">
        <v>521</v>
      </c>
      <c r="D222" s="191" t="s">
        <v>151</v>
      </c>
      <c r="E222" s="192" t="s">
        <v>1674</v>
      </c>
      <c r="F222" s="193" t="s">
        <v>1675</v>
      </c>
      <c r="G222" s="194" t="s">
        <v>184</v>
      </c>
      <c r="H222" s="195">
        <v>180</v>
      </c>
      <c r="I222" s="196"/>
      <c r="J222" s="197">
        <f t="shared" ref="J222:J253" si="20">ROUND(I222*H222,2)</f>
        <v>0</v>
      </c>
      <c r="K222" s="198"/>
      <c r="L222" s="40"/>
      <c r="M222" s="199" t="s">
        <v>1</v>
      </c>
      <c r="N222" s="200" t="s">
        <v>41</v>
      </c>
      <c r="O222" s="72"/>
      <c r="P222" s="201">
        <f t="shared" ref="P222:P253" si="21">O222*H222</f>
        <v>0</v>
      </c>
      <c r="Q222" s="201">
        <v>0</v>
      </c>
      <c r="R222" s="201">
        <f t="shared" ref="R222:R253" si="22">Q222*H222</f>
        <v>0</v>
      </c>
      <c r="S222" s="201">
        <v>0</v>
      </c>
      <c r="T222" s="202">
        <f t="shared" ref="T222:T253" si="23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497</v>
      </c>
      <c r="AT222" s="203" t="s">
        <v>151</v>
      </c>
      <c r="AU222" s="203" t="s">
        <v>85</v>
      </c>
      <c r="AY222" s="18" t="s">
        <v>150</v>
      </c>
      <c r="BE222" s="204">
        <f t="shared" ref="BE222:BE253" si="24">IF(N222="základní",J222,0)</f>
        <v>0</v>
      </c>
      <c r="BF222" s="204">
        <f t="shared" ref="BF222:BF253" si="25">IF(N222="snížená",J222,0)</f>
        <v>0</v>
      </c>
      <c r="BG222" s="204">
        <f t="shared" ref="BG222:BG253" si="26">IF(N222="zákl. přenesená",J222,0)</f>
        <v>0</v>
      </c>
      <c r="BH222" s="204">
        <f t="shared" ref="BH222:BH253" si="27">IF(N222="sníž. přenesená",J222,0)</f>
        <v>0</v>
      </c>
      <c r="BI222" s="204">
        <f t="shared" ref="BI222:BI253" si="28">IF(N222="nulová",J222,0)</f>
        <v>0</v>
      </c>
      <c r="BJ222" s="18" t="s">
        <v>83</v>
      </c>
      <c r="BK222" s="204">
        <f t="shared" ref="BK222:BK253" si="29">ROUND(I222*H222,2)</f>
        <v>0</v>
      </c>
      <c r="BL222" s="18" t="s">
        <v>497</v>
      </c>
      <c r="BM222" s="203" t="s">
        <v>1676</v>
      </c>
    </row>
    <row r="223" spans="1:65" s="2" customFormat="1" ht="16.5" customHeight="1">
      <c r="A223" s="35"/>
      <c r="B223" s="36"/>
      <c r="C223" s="245" t="s">
        <v>1172</v>
      </c>
      <c r="D223" s="245" t="s">
        <v>302</v>
      </c>
      <c r="E223" s="246" t="s">
        <v>1677</v>
      </c>
      <c r="F223" s="247" t="s">
        <v>1678</v>
      </c>
      <c r="G223" s="248" t="s">
        <v>184</v>
      </c>
      <c r="H223" s="249">
        <v>80</v>
      </c>
      <c r="I223" s="250"/>
      <c r="J223" s="251">
        <f t="shared" si="20"/>
        <v>0</v>
      </c>
      <c r="K223" s="252"/>
      <c r="L223" s="253"/>
      <c r="M223" s="254" t="s">
        <v>1</v>
      </c>
      <c r="N223" s="255" t="s">
        <v>41</v>
      </c>
      <c r="O223" s="72"/>
      <c r="P223" s="201">
        <f t="shared" si="21"/>
        <v>0</v>
      </c>
      <c r="Q223" s="201">
        <v>0</v>
      </c>
      <c r="R223" s="201">
        <f t="shared" si="22"/>
        <v>0</v>
      </c>
      <c r="S223" s="201">
        <v>0</v>
      </c>
      <c r="T223" s="202">
        <f t="shared" si="2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1504</v>
      </c>
      <c r="AT223" s="203" t="s">
        <v>302</v>
      </c>
      <c r="AU223" s="203" t="s">
        <v>85</v>
      </c>
      <c r="AY223" s="18" t="s">
        <v>150</v>
      </c>
      <c r="BE223" s="204">
        <f t="shared" si="24"/>
        <v>0</v>
      </c>
      <c r="BF223" s="204">
        <f t="shared" si="25"/>
        <v>0</v>
      </c>
      <c r="BG223" s="204">
        <f t="shared" si="26"/>
        <v>0</v>
      </c>
      <c r="BH223" s="204">
        <f t="shared" si="27"/>
        <v>0</v>
      </c>
      <c r="BI223" s="204">
        <f t="shared" si="28"/>
        <v>0</v>
      </c>
      <c r="BJ223" s="18" t="s">
        <v>83</v>
      </c>
      <c r="BK223" s="204">
        <f t="shared" si="29"/>
        <v>0</v>
      </c>
      <c r="BL223" s="18" t="s">
        <v>497</v>
      </c>
      <c r="BM223" s="203" t="s">
        <v>1679</v>
      </c>
    </row>
    <row r="224" spans="1:65" s="2" customFormat="1" ht="21.75" customHeight="1">
      <c r="A224" s="35"/>
      <c r="B224" s="36"/>
      <c r="C224" s="245" t="s">
        <v>525</v>
      </c>
      <c r="D224" s="245" t="s">
        <v>302</v>
      </c>
      <c r="E224" s="246" t="s">
        <v>1680</v>
      </c>
      <c r="F224" s="247" t="s">
        <v>1681</v>
      </c>
      <c r="G224" s="248" t="s">
        <v>184</v>
      </c>
      <c r="H224" s="249">
        <v>70</v>
      </c>
      <c r="I224" s="250"/>
      <c r="J224" s="251">
        <f t="shared" si="20"/>
        <v>0</v>
      </c>
      <c r="K224" s="252"/>
      <c r="L224" s="253"/>
      <c r="M224" s="254" t="s">
        <v>1</v>
      </c>
      <c r="N224" s="255" t="s">
        <v>41</v>
      </c>
      <c r="O224" s="72"/>
      <c r="P224" s="201">
        <f t="shared" si="21"/>
        <v>0</v>
      </c>
      <c r="Q224" s="201">
        <v>0</v>
      </c>
      <c r="R224" s="201">
        <f t="shared" si="22"/>
        <v>0</v>
      </c>
      <c r="S224" s="201">
        <v>0</v>
      </c>
      <c r="T224" s="202">
        <f t="shared" si="2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3" t="s">
        <v>1504</v>
      </c>
      <c r="AT224" s="203" t="s">
        <v>302</v>
      </c>
      <c r="AU224" s="203" t="s">
        <v>85</v>
      </c>
      <c r="AY224" s="18" t="s">
        <v>150</v>
      </c>
      <c r="BE224" s="204">
        <f t="shared" si="24"/>
        <v>0</v>
      </c>
      <c r="BF224" s="204">
        <f t="shared" si="25"/>
        <v>0</v>
      </c>
      <c r="BG224" s="204">
        <f t="shared" si="26"/>
        <v>0</v>
      </c>
      <c r="BH224" s="204">
        <f t="shared" si="27"/>
        <v>0</v>
      </c>
      <c r="BI224" s="204">
        <f t="shared" si="28"/>
        <v>0</v>
      </c>
      <c r="BJ224" s="18" t="s">
        <v>83</v>
      </c>
      <c r="BK224" s="204">
        <f t="shared" si="29"/>
        <v>0</v>
      </c>
      <c r="BL224" s="18" t="s">
        <v>497</v>
      </c>
      <c r="BM224" s="203" t="s">
        <v>1682</v>
      </c>
    </row>
    <row r="225" spans="1:65" s="2" customFormat="1" ht="21.75" customHeight="1">
      <c r="A225" s="35"/>
      <c r="B225" s="36"/>
      <c r="C225" s="245" t="s">
        <v>1178</v>
      </c>
      <c r="D225" s="245" t="s">
        <v>302</v>
      </c>
      <c r="E225" s="246" t="s">
        <v>1683</v>
      </c>
      <c r="F225" s="247" t="s">
        <v>1684</v>
      </c>
      <c r="G225" s="248" t="s">
        <v>184</v>
      </c>
      <c r="H225" s="249">
        <v>30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201">
        <f t="shared" si="21"/>
        <v>0</v>
      </c>
      <c r="Q225" s="201">
        <v>0</v>
      </c>
      <c r="R225" s="201">
        <f t="shared" si="22"/>
        <v>0</v>
      </c>
      <c r="S225" s="201">
        <v>0</v>
      </c>
      <c r="T225" s="202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1504</v>
      </c>
      <c r="AT225" s="203" t="s">
        <v>302</v>
      </c>
      <c r="AU225" s="203" t="s">
        <v>85</v>
      </c>
      <c r="AY225" s="18" t="s">
        <v>150</v>
      </c>
      <c r="BE225" s="204">
        <f t="shared" si="24"/>
        <v>0</v>
      </c>
      <c r="BF225" s="204">
        <f t="shared" si="25"/>
        <v>0</v>
      </c>
      <c r="BG225" s="204">
        <f t="shared" si="26"/>
        <v>0</v>
      </c>
      <c r="BH225" s="204">
        <f t="shared" si="27"/>
        <v>0</v>
      </c>
      <c r="BI225" s="204">
        <f t="shared" si="28"/>
        <v>0</v>
      </c>
      <c r="BJ225" s="18" t="s">
        <v>83</v>
      </c>
      <c r="BK225" s="204">
        <f t="shared" si="29"/>
        <v>0</v>
      </c>
      <c r="BL225" s="18" t="s">
        <v>497</v>
      </c>
      <c r="BM225" s="203" t="s">
        <v>1685</v>
      </c>
    </row>
    <row r="226" spans="1:65" s="2" customFormat="1" ht="16.5" customHeight="1">
      <c r="A226" s="35"/>
      <c r="B226" s="36"/>
      <c r="C226" s="245" t="s">
        <v>528</v>
      </c>
      <c r="D226" s="245" t="s">
        <v>302</v>
      </c>
      <c r="E226" s="246" t="s">
        <v>1686</v>
      </c>
      <c r="F226" s="247" t="s">
        <v>1687</v>
      </c>
      <c r="G226" s="248" t="s">
        <v>355</v>
      </c>
      <c r="H226" s="249">
        <v>400</v>
      </c>
      <c r="I226" s="250"/>
      <c r="J226" s="251">
        <f t="shared" si="20"/>
        <v>0</v>
      </c>
      <c r="K226" s="252"/>
      <c r="L226" s="253"/>
      <c r="M226" s="254" t="s">
        <v>1</v>
      </c>
      <c r="N226" s="255" t="s">
        <v>41</v>
      </c>
      <c r="O226" s="72"/>
      <c r="P226" s="201">
        <f t="shared" si="21"/>
        <v>0</v>
      </c>
      <c r="Q226" s="201">
        <v>8.0000000000000007E-5</v>
      </c>
      <c r="R226" s="201">
        <f t="shared" si="22"/>
        <v>3.2000000000000001E-2</v>
      </c>
      <c r="S226" s="201">
        <v>0</v>
      </c>
      <c r="T226" s="202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1504</v>
      </c>
      <c r="AT226" s="203" t="s">
        <v>302</v>
      </c>
      <c r="AU226" s="203" t="s">
        <v>85</v>
      </c>
      <c r="AY226" s="18" t="s">
        <v>150</v>
      </c>
      <c r="BE226" s="204">
        <f t="shared" si="24"/>
        <v>0</v>
      </c>
      <c r="BF226" s="204">
        <f t="shared" si="25"/>
        <v>0</v>
      </c>
      <c r="BG226" s="204">
        <f t="shared" si="26"/>
        <v>0</v>
      </c>
      <c r="BH226" s="204">
        <f t="shared" si="27"/>
        <v>0</v>
      </c>
      <c r="BI226" s="204">
        <f t="shared" si="28"/>
        <v>0</v>
      </c>
      <c r="BJ226" s="18" t="s">
        <v>83</v>
      </c>
      <c r="BK226" s="204">
        <f t="shared" si="29"/>
        <v>0</v>
      </c>
      <c r="BL226" s="18" t="s">
        <v>497</v>
      </c>
      <c r="BM226" s="203" t="s">
        <v>1688</v>
      </c>
    </row>
    <row r="227" spans="1:65" s="2" customFormat="1" ht="16.5" customHeight="1">
      <c r="A227" s="35"/>
      <c r="B227" s="36"/>
      <c r="C227" s="245" t="s">
        <v>1188</v>
      </c>
      <c r="D227" s="245" t="s">
        <v>302</v>
      </c>
      <c r="E227" s="246" t="s">
        <v>1689</v>
      </c>
      <c r="F227" s="247" t="s">
        <v>1690</v>
      </c>
      <c r="G227" s="248" t="s">
        <v>1691</v>
      </c>
      <c r="H227" s="249">
        <v>4</v>
      </c>
      <c r="I227" s="250"/>
      <c r="J227" s="251">
        <f t="shared" si="20"/>
        <v>0</v>
      </c>
      <c r="K227" s="252"/>
      <c r="L227" s="253"/>
      <c r="M227" s="254" t="s">
        <v>1</v>
      </c>
      <c r="N227" s="255" t="s">
        <v>41</v>
      </c>
      <c r="O227" s="72"/>
      <c r="P227" s="201">
        <f t="shared" si="21"/>
        <v>0</v>
      </c>
      <c r="Q227" s="201">
        <v>5.0000000000000001E-4</v>
      </c>
      <c r="R227" s="201">
        <f t="shared" si="22"/>
        <v>2E-3</v>
      </c>
      <c r="S227" s="201">
        <v>0</v>
      </c>
      <c r="T227" s="202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1504</v>
      </c>
      <c r="AT227" s="203" t="s">
        <v>302</v>
      </c>
      <c r="AU227" s="203" t="s">
        <v>85</v>
      </c>
      <c r="AY227" s="18" t="s">
        <v>150</v>
      </c>
      <c r="BE227" s="204">
        <f t="shared" si="24"/>
        <v>0</v>
      </c>
      <c r="BF227" s="204">
        <f t="shared" si="25"/>
        <v>0</v>
      </c>
      <c r="BG227" s="204">
        <f t="shared" si="26"/>
        <v>0</v>
      </c>
      <c r="BH227" s="204">
        <f t="shared" si="27"/>
        <v>0</v>
      </c>
      <c r="BI227" s="204">
        <f t="shared" si="28"/>
        <v>0</v>
      </c>
      <c r="BJ227" s="18" t="s">
        <v>83</v>
      </c>
      <c r="BK227" s="204">
        <f t="shared" si="29"/>
        <v>0</v>
      </c>
      <c r="BL227" s="18" t="s">
        <v>497</v>
      </c>
      <c r="BM227" s="203" t="s">
        <v>1692</v>
      </c>
    </row>
    <row r="228" spans="1:65" s="2" customFormat="1" ht="21.75" customHeight="1">
      <c r="A228" s="35"/>
      <c r="B228" s="36"/>
      <c r="C228" s="191" t="s">
        <v>534</v>
      </c>
      <c r="D228" s="191" t="s">
        <v>151</v>
      </c>
      <c r="E228" s="192" t="s">
        <v>1693</v>
      </c>
      <c r="F228" s="193" t="s">
        <v>1694</v>
      </c>
      <c r="G228" s="194" t="s">
        <v>850</v>
      </c>
      <c r="H228" s="195">
        <v>100</v>
      </c>
      <c r="I228" s="196"/>
      <c r="J228" s="197">
        <f t="shared" si="20"/>
        <v>0</v>
      </c>
      <c r="K228" s="198"/>
      <c r="L228" s="40"/>
      <c r="M228" s="199" t="s">
        <v>1</v>
      </c>
      <c r="N228" s="200" t="s">
        <v>41</v>
      </c>
      <c r="O228" s="72"/>
      <c r="P228" s="201">
        <f t="shared" si="21"/>
        <v>0</v>
      </c>
      <c r="Q228" s="201">
        <v>0</v>
      </c>
      <c r="R228" s="201">
        <f t="shared" si="22"/>
        <v>0</v>
      </c>
      <c r="S228" s="201">
        <v>0</v>
      </c>
      <c r="T228" s="202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83</v>
      </c>
      <c r="AT228" s="203" t="s">
        <v>151</v>
      </c>
      <c r="AU228" s="203" t="s">
        <v>85</v>
      </c>
      <c r="AY228" s="18" t="s">
        <v>150</v>
      </c>
      <c r="BE228" s="204">
        <f t="shared" si="24"/>
        <v>0</v>
      </c>
      <c r="BF228" s="204">
        <f t="shared" si="25"/>
        <v>0</v>
      </c>
      <c r="BG228" s="204">
        <f t="shared" si="26"/>
        <v>0</v>
      </c>
      <c r="BH228" s="204">
        <f t="shared" si="27"/>
        <v>0</v>
      </c>
      <c r="BI228" s="204">
        <f t="shared" si="28"/>
        <v>0</v>
      </c>
      <c r="BJ228" s="18" t="s">
        <v>83</v>
      </c>
      <c r="BK228" s="204">
        <f t="shared" si="29"/>
        <v>0</v>
      </c>
      <c r="BL228" s="18" t="s">
        <v>83</v>
      </c>
      <c r="BM228" s="203" t="s">
        <v>1695</v>
      </c>
    </row>
    <row r="229" spans="1:65" s="2" customFormat="1" ht="21.75" customHeight="1">
      <c r="A229" s="35"/>
      <c r="B229" s="36"/>
      <c r="C229" s="191" t="s">
        <v>1193</v>
      </c>
      <c r="D229" s="191" t="s">
        <v>151</v>
      </c>
      <c r="E229" s="192" t="s">
        <v>1696</v>
      </c>
      <c r="F229" s="193" t="s">
        <v>1697</v>
      </c>
      <c r="G229" s="194" t="s">
        <v>850</v>
      </c>
      <c r="H229" s="195">
        <v>100</v>
      </c>
      <c r="I229" s="196"/>
      <c r="J229" s="197">
        <f t="shared" si="20"/>
        <v>0</v>
      </c>
      <c r="K229" s="198"/>
      <c r="L229" s="40"/>
      <c r="M229" s="199" t="s">
        <v>1</v>
      </c>
      <c r="N229" s="200" t="s">
        <v>41</v>
      </c>
      <c r="O229" s="72"/>
      <c r="P229" s="201">
        <f t="shared" si="21"/>
        <v>0</v>
      </c>
      <c r="Q229" s="201">
        <v>0</v>
      </c>
      <c r="R229" s="201">
        <f t="shared" si="22"/>
        <v>0</v>
      </c>
      <c r="S229" s="201">
        <v>0</v>
      </c>
      <c r="T229" s="202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3" t="s">
        <v>83</v>
      </c>
      <c r="AT229" s="203" t="s">
        <v>151</v>
      </c>
      <c r="AU229" s="203" t="s">
        <v>85</v>
      </c>
      <c r="AY229" s="18" t="s">
        <v>150</v>
      </c>
      <c r="BE229" s="204">
        <f t="shared" si="24"/>
        <v>0</v>
      </c>
      <c r="BF229" s="204">
        <f t="shared" si="25"/>
        <v>0</v>
      </c>
      <c r="BG229" s="204">
        <f t="shared" si="26"/>
        <v>0</v>
      </c>
      <c r="BH229" s="204">
        <f t="shared" si="27"/>
        <v>0</v>
      </c>
      <c r="BI229" s="204">
        <f t="shared" si="28"/>
        <v>0</v>
      </c>
      <c r="BJ229" s="18" t="s">
        <v>83</v>
      </c>
      <c r="BK229" s="204">
        <f t="shared" si="29"/>
        <v>0</v>
      </c>
      <c r="BL229" s="18" t="s">
        <v>83</v>
      </c>
      <c r="BM229" s="203" t="s">
        <v>1698</v>
      </c>
    </row>
    <row r="230" spans="1:65" s="2" customFormat="1" ht="21.75" customHeight="1">
      <c r="A230" s="35"/>
      <c r="B230" s="36"/>
      <c r="C230" s="191" t="s">
        <v>537</v>
      </c>
      <c r="D230" s="191" t="s">
        <v>151</v>
      </c>
      <c r="E230" s="192" t="s">
        <v>248</v>
      </c>
      <c r="F230" s="193" t="s">
        <v>1699</v>
      </c>
      <c r="G230" s="194" t="s">
        <v>850</v>
      </c>
      <c r="H230" s="195">
        <v>15</v>
      </c>
      <c r="I230" s="196"/>
      <c r="J230" s="197">
        <f t="shared" si="20"/>
        <v>0</v>
      </c>
      <c r="K230" s="198"/>
      <c r="L230" s="40"/>
      <c r="M230" s="199" t="s">
        <v>1</v>
      </c>
      <c r="N230" s="200" t="s">
        <v>41</v>
      </c>
      <c r="O230" s="72"/>
      <c r="P230" s="201">
        <f t="shared" si="21"/>
        <v>0</v>
      </c>
      <c r="Q230" s="201">
        <v>0</v>
      </c>
      <c r="R230" s="201">
        <f t="shared" si="22"/>
        <v>0</v>
      </c>
      <c r="S230" s="201">
        <v>0</v>
      </c>
      <c r="T230" s="202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3" t="s">
        <v>83</v>
      </c>
      <c r="AT230" s="203" t="s">
        <v>151</v>
      </c>
      <c r="AU230" s="203" t="s">
        <v>85</v>
      </c>
      <c r="AY230" s="18" t="s">
        <v>150</v>
      </c>
      <c r="BE230" s="204">
        <f t="shared" si="24"/>
        <v>0</v>
      </c>
      <c r="BF230" s="204">
        <f t="shared" si="25"/>
        <v>0</v>
      </c>
      <c r="BG230" s="204">
        <f t="shared" si="26"/>
        <v>0</v>
      </c>
      <c r="BH230" s="204">
        <f t="shared" si="27"/>
        <v>0</v>
      </c>
      <c r="BI230" s="204">
        <f t="shared" si="28"/>
        <v>0</v>
      </c>
      <c r="BJ230" s="18" t="s">
        <v>83</v>
      </c>
      <c r="BK230" s="204">
        <f t="shared" si="29"/>
        <v>0</v>
      </c>
      <c r="BL230" s="18" t="s">
        <v>83</v>
      </c>
      <c r="BM230" s="203" t="s">
        <v>1700</v>
      </c>
    </row>
    <row r="231" spans="1:65" s="2" customFormat="1" ht="21.75" customHeight="1">
      <c r="A231" s="35"/>
      <c r="B231" s="36"/>
      <c r="C231" s="191" t="s">
        <v>1197</v>
      </c>
      <c r="D231" s="191" t="s">
        <v>151</v>
      </c>
      <c r="E231" s="192" t="s">
        <v>1701</v>
      </c>
      <c r="F231" s="193" t="s">
        <v>1702</v>
      </c>
      <c r="G231" s="194" t="s">
        <v>184</v>
      </c>
      <c r="H231" s="195">
        <v>18</v>
      </c>
      <c r="I231" s="196"/>
      <c r="J231" s="197">
        <f t="shared" si="20"/>
        <v>0</v>
      </c>
      <c r="K231" s="198"/>
      <c r="L231" s="40"/>
      <c r="M231" s="199" t="s">
        <v>1</v>
      </c>
      <c r="N231" s="200" t="s">
        <v>41</v>
      </c>
      <c r="O231" s="72"/>
      <c r="P231" s="201">
        <f t="shared" si="21"/>
        <v>0</v>
      </c>
      <c r="Q231" s="201">
        <v>0</v>
      </c>
      <c r="R231" s="201">
        <f t="shared" si="22"/>
        <v>0</v>
      </c>
      <c r="S231" s="201">
        <v>0</v>
      </c>
      <c r="T231" s="202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83</v>
      </c>
      <c r="AT231" s="203" t="s">
        <v>151</v>
      </c>
      <c r="AU231" s="203" t="s">
        <v>85</v>
      </c>
      <c r="AY231" s="18" t="s">
        <v>150</v>
      </c>
      <c r="BE231" s="204">
        <f t="shared" si="24"/>
        <v>0</v>
      </c>
      <c r="BF231" s="204">
        <f t="shared" si="25"/>
        <v>0</v>
      </c>
      <c r="BG231" s="204">
        <f t="shared" si="26"/>
        <v>0</v>
      </c>
      <c r="BH231" s="204">
        <f t="shared" si="27"/>
        <v>0</v>
      </c>
      <c r="BI231" s="204">
        <f t="shared" si="28"/>
        <v>0</v>
      </c>
      <c r="BJ231" s="18" t="s">
        <v>83</v>
      </c>
      <c r="BK231" s="204">
        <f t="shared" si="29"/>
        <v>0</v>
      </c>
      <c r="BL231" s="18" t="s">
        <v>83</v>
      </c>
      <c r="BM231" s="203" t="s">
        <v>1703</v>
      </c>
    </row>
    <row r="232" spans="1:65" s="2" customFormat="1" ht="21.75" customHeight="1">
      <c r="A232" s="35"/>
      <c r="B232" s="36"/>
      <c r="C232" s="245" t="s">
        <v>541</v>
      </c>
      <c r="D232" s="245" t="s">
        <v>302</v>
      </c>
      <c r="E232" s="246" t="s">
        <v>1704</v>
      </c>
      <c r="F232" s="247" t="s">
        <v>1705</v>
      </c>
      <c r="G232" s="248" t="s">
        <v>355</v>
      </c>
      <c r="H232" s="249">
        <v>800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201">
        <f t="shared" si="21"/>
        <v>0</v>
      </c>
      <c r="Q232" s="201">
        <v>1.06E-3</v>
      </c>
      <c r="R232" s="201">
        <f t="shared" si="22"/>
        <v>0.84799999999999998</v>
      </c>
      <c r="S232" s="201">
        <v>0</v>
      </c>
      <c r="T232" s="202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85</v>
      </c>
      <c r="AT232" s="203" t="s">
        <v>302</v>
      </c>
      <c r="AU232" s="203" t="s">
        <v>85</v>
      </c>
      <c r="AY232" s="18" t="s">
        <v>150</v>
      </c>
      <c r="BE232" s="204">
        <f t="shared" si="24"/>
        <v>0</v>
      </c>
      <c r="BF232" s="204">
        <f t="shared" si="25"/>
        <v>0</v>
      </c>
      <c r="BG232" s="204">
        <f t="shared" si="26"/>
        <v>0</v>
      </c>
      <c r="BH232" s="204">
        <f t="shared" si="27"/>
        <v>0</v>
      </c>
      <c r="BI232" s="204">
        <f t="shared" si="28"/>
        <v>0</v>
      </c>
      <c r="BJ232" s="18" t="s">
        <v>83</v>
      </c>
      <c r="BK232" s="204">
        <f t="shared" si="29"/>
        <v>0</v>
      </c>
      <c r="BL232" s="18" t="s">
        <v>83</v>
      </c>
      <c r="BM232" s="203" t="s">
        <v>1706</v>
      </c>
    </row>
    <row r="233" spans="1:65" s="2" customFormat="1" ht="21.75" customHeight="1">
      <c r="A233" s="35"/>
      <c r="B233" s="36"/>
      <c r="C233" s="245" t="s">
        <v>1206</v>
      </c>
      <c r="D233" s="245" t="s">
        <v>302</v>
      </c>
      <c r="E233" s="246" t="s">
        <v>1707</v>
      </c>
      <c r="F233" s="247" t="s">
        <v>1708</v>
      </c>
      <c r="G233" s="248" t="s">
        <v>184</v>
      </c>
      <c r="H233" s="249">
        <v>20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201">
        <f t="shared" si="21"/>
        <v>0</v>
      </c>
      <c r="Q233" s="201">
        <v>8.0999999999999996E-3</v>
      </c>
      <c r="R233" s="201">
        <f t="shared" si="22"/>
        <v>0.16199999999999998</v>
      </c>
      <c r="S233" s="201">
        <v>0</v>
      </c>
      <c r="T233" s="202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85</v>
      </c>
      <c r="AT233" s="203" t="s">
        <v>302</v>
      </c>
      <c r="AU233" s="203" t="s">
        <v>85</v>
      </c>
      <c r="AY233" s="18" t="s">
        <v>150</v>
      </c>
      <c r="BE233" s="204">
        <f t="shared" si="24"/>
        <v>0</v>
      </c>
      <c r="BF233" s="204">
        <f t="shared" si="25"/>
        <v>0</v>
      </c>
      <c r="BG233" s="204">
        <f t="shared" si="26"/>
        <v>0</v>
      </c>
      <c r="BH233" s="204">
        <f t="shared" si="27"/>
        <v>0</v>
      </c>
      <c r="BI233" s="204">
        <f t="shared" si="28"/>
        <v>0</v>
      </c>
      <c r="BJ233" s="18" t="s">
        <v>83</v>
      </c>
      <c r="BK233" s="204">
        <f t="shared" si="29"/>
        <v>0</v>
      </c>
      <c r="BL233" s="18" t="s">
        <v>83</v>
      </c>
      <c r="BM233" s="203" t="s">
        <v>1709</v>
      </c>
    </row>
    <row r="234" spans="1:65" s="2" customFormat="1" ht="16.5" customHeight="1">
      <c r="A234" s="35"/>
      <c r="B234" s="36"/>
      <c r="C234" s="245" t="s">
        <v>544</v>
      </c>
      <c r="D234" s="245" t="s">
        <v>302</v>
      </c>
      <c r="E234" s="246" t="s">
        <v>1710</v>
      </c>
      <c r="F234" s="247" t="s">
        <v>1711</v>
      </c>
      <c r="G234" s="248" t="s">
        <v>184</v>
      </c>
      <c r="H234" s="249">
        <v>1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201">
        <f t="shared" si="21"/>
        <v>0</v>
      </c>
      <c r="Q234" s="201">
        <v>5.0000000000000001E-4</v>
      </c>
      <c r="R234" s="201">
        <f t="shared" si="22"/>
        <v>5.0000000000000001E-4</v>
      </c>
      <c r="S234" s="201">
        <v>0</v>
      </c>
      <c r="T234" s="202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85</v>
      </c>
      <c r="AT234" s="203" t="s">
        <v>302</v>
      </c>
      <c r="AU234" s="203" t="s">
        <v>85</v>
      </c>
      <c r="AY234" s="18" t="s">
        <v>150</v>
      </c>
      <c r="BE234" s="204">
        <f t="shared" si="24"/>
        <v>0</v>
      </c>
      <c r="BF234" s="204">
        <f t="shared" si="25"/>
        <v>0</v>
      </c>
      <c r="BG234" s="204">
        <f t="shared" si="26"/>
        <v>0</v>
      </c>
      <c r="BH234" s="204">
        <f t="shared" si="27"/>
        <v>0</v>
      </c>
      <c r="BI234" s="204">
        <f t="shared" si="28"/>
        <v>0</v>
      </c>
      <c r="BJ234" s="18" t="s">
        <v>83</v>
      </c>
      <c r="BK234" s="204">
        <f t="shared" si="29"/>
        <v>0</v>
      </c>
      <c r="BL234" s="18" t="s">
        <v>83</v>
      </c>
      <c r="BM234" s="203" t="s">
        <v>1712</v>
      </c>
    </row>
    <row r="235" spans="1:65" s="2" customFormat="1" ht="21.75" customHeight="1">
      <c r="A235" s="35"/>
      <c r="B235" s="36"/>
      <c r="C235" s="245" t="s">
        <v>1214</v>
      </c>
      <c r="D235" s="245" t="s">
        <v>302</v>
      </c>
      <c r="E235" s="246" t="s">
        <v>1713</v>
      </c>
      <c r="F235" s="247" t="s">
        <v>1714</v>
      </c>
      <c r="G235" s="248" t="s">
        <v>184</v>
      </c>
      <c r="H235" s="249">
        <v>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201">
        <f t="shared" si="21"/>
        <v>0</v>
      </c>
      <c r="Q235" s="201">
        <v>5.0000000000000001E-4</v>
      </c>
      <c r="R235" s="201">
        <f t="shared" si="22"/>
        <v>5.0000000000000001E-4</v>
      </c>
      <c r="S235" s="201">
        <v>0</v>
      </c>
      <c r="T235" s="202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85</v>
      </c>
      <c r="AT235" s="203" t="s">
        <v>302</v>
      </c>
      <c r="AU235" s="203" t="s">
        <v>85</v>
      </c>
      <c r="AY235" s="18" t="s">
        <v>150</v>
      </c>
      <c r="BE235" s="204">
        <f t="shared" si="24"/>
        <v>0</v>
      </c>
      <c r="BF235" s="204">
        <f t="shared" si="25"/>
        <v>0</v>
      </c>
      <c r="BG235" s="204">
        <f t="shared" si="26"/>
        <v>0</v>
      </c>
      <c r="BH235" s="204">
        <f t="shared" si="27"/>
        <v>0</v>
      </c>
      <c r="BI235" s="204">
        <f t="shared" si="28"/>
        <v>0</v>
      </c>
      <c r="BJ235" s="18" t="s">
        <v>83</v>
      </c>
      <c r="BK235" s="204">
        <f t="shared" si="29"/>
        <v>0</v>
      </c>
      <c r="BL235" s="18" t="s">
        <v>83</v>
      </c>
      <c r="BM235" s="203" t="s">
        <v>1715</v>
      </c>
    </row>
    <row r="236" spans="1:65" s="2" customFormat="1" ht="16.5" customHeight="1">
      <c r="A236" s="35"/>
      <c r="B236" s="36"/>
      <c r="C236" s="245" t="s">
        <v>550</v>
      </c>
      <c r="D236" s="245" t="s">
        <v>302</v>
      </c>
      <c r="E236" s="246" t="s">
        <v>1716</v>
      </c>
      <c r="F236" s="247" t="s">
        <v>1717</v>
      </c>
      <c r="G236" s="248" t="s">
        <v>184</v>
      </c>
      <c r="H236" s="249">
        <v>16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201">
        <f t="shared" si="21"/>
        <v>0</v>
      </c>
      <c r="Q236" s="201">
        <v>5.0000000000000001E-4</v>
      </c>
      <c r="R236" s="201">
        <f t="shared" si="22"/>
        <v>8.0000000000000002E-3</v>
      </c>
      <c r="S236" s="201">
        <v>0</v>
      </c>
      <c r="T236" s="202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85</v>
      </c>
      <c r="AT236" s="203" t="s">
        <v>302</v>
      </c>
      <c r="AU236" s="203" t="s">
        <v>85</v>
      </c>
      <c r="AY236" s="18" t="s">
        <v>150</v>
      </c>
      <c r="BE236" s="204">
        <f t="shared" si="24"/>
        <v>0</v>
      </c>
      <c r="BF236" s="204">
        <f t="shared" si="25"/>
        <v>0</v>
      </c>
      <c r="BG236" s="204">
        <f t="shared" si="26"/>
        <v>0</v>
      </c>
      <c r="BH236" s="204">
        <f t="shared" si="27"/>
        <v>0</v>
      </c>
      <c r="BI236" s="204">
        <f t="shared" si="28"/>
        <v>0</v>
      </c>
      <c r="BJ236" s="18" t="s">
        <v>83</v>
      </c>
      <c r="BK236" s="204">
        <f t="shared" si="29"/>
        <v>0</v>
      </c>
      <c r="BL236" s="18" t="s">
        <v>83</v>
      </c>
      <c r="BM236" s="203" t="s">
        <v>1718</v>
      </c>
    </row>
    <row r="237" spans="1:65" s="2" customFormat="1" ht="16.5" customHeight="1">
      <c r="A237" s="35"/>
      <c r="B237" s="36"/>
      <c r="C237" s="245" t="s">
        <v>1719</v>
      </c>
      <c r="D237" s="245" t="s">
        <v>302</v>
      </c>
      <c r="E237" s="246" t="s">
        <v>1720</v>
      </c>
      <c r="F237" s="247" t="s">
        <v>1721</v>
      </c>
      <c r="G237" s="248" t="s">
        <v>184</v>
      </c>
      <c r="H237" s="249">
        <v>21</v>
      </c>
      <c r="I237" s="250"/>
      <c r="J237" s="251">
        <f t="shared" si="20"/>
        <v>0</v>
      </c>
      <c r="K237" s="252"/>
      <c r="L237" s="253"/>
      <c r="M237" s="254" t="s">
        <v>1</v>
      </c>
      <c r="N237" s="255" t="s">
        <v>41</v>
      </c>
      <c r="O237" s="72"/>
      <c r="P237" s="201">
        <f t="shared" si="21"/>
        <v>0</v>
      </c>
      <c r="Q237" s="201">
        <v>1.7000000000000001E-4</v>
      </c>
      <c r="R237" s="201">
        <f t="shared" si="22"/>
        <v>3.5700000000000003E-3</v>
      </c>
      <c r="S237" s="201">
        <v>0</v>
      </c>
      <c r="T237" s="202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85</v>
      </c>
      <c r="AT237" s="203" t="s">
        <v>302</v>
      </c>
      <c r="AU237" s="203" t="s">
        <v>85</v>
      </c>
      <c r="AY237" s="18" t="s">
        <v>150</v>
      </c>
      <c r="BE237" s="204">
        <f t="shared" si="24"/>
        <v>0</v>
      </c>
      <c r="BF237" s="204">
        <f t="shared" si="25"/>
        <v>0</v>
      </c>
      <c r="BG237" s="204">
        <f t="shared" si="26"/>
        <v>0</v>
      </c>
      <c r="BH237" s="204">
        <f t="shared" si="27"/>
        <v>0</v>
      </c>
      <c r="BI237" s="204">
        <f t="shared" si="28"/>
        <v>0</v>
      </c>
      <c r="BJ237" s="18" t="s">
        <v>83</v>
      </c>
      <c r="BK237" s="204">
        <f t="shared" si="29"/>
        <v>0</v>
      </c>
      <c r="BL237" s="18" t="s">
        <v>83</v>
      </c>
      <c r="BM237" s="203" t="s">
        <v>1722</v>
      </c>
    </row>
    <row r="238" spans="1:65" s="2" customFormat="1" ht="21.75" customHeight="1">
      <c r="A238" s="35"/>
      <c r="B238" s="36"/>
      <c r="C238" s="245" t="s">
        <v>1723</v>
      </c>
      <c r="D238" s="245" t="s">
        <v>302</v>
      </c>
      <c r="E238" s="246" t="s">
        <v>1724</v>
      </c>
      <c r="F238" s="247" t="s">
        <v>1725</v>
      </c>
      <c r="G238" s="248" t="s">
        <v>184</v>
      </c>
      <c r="H238" s="249">
        <v>18</v>
      </c>
      <c r="I238" s="250"/>
      <c r="J238" s="251">
        <f t="shared" si="20"/>
        <v>0</v>
      </c>
      <c r="K238" s="252"/>
      <c r="L238" s="253"/>
      <c r="M238" s="254" t="s">
        <v>1</v>
      </c>
      <c r="N238" s="255" t="s">
        <v>41</v>
      </c>
      <c r="O238" s="72"/>
      <c r="P238" s="201">
        <f t="shared" si="21"/>
        <v>0</v>
      </c>
      <c r="Q238" s="201">
        <v>0</v>
      </c>
      <c r="R238" s="201">
        <f t="shared" si="22"/>
        <v>0</v>
      </c>
      <c r="S238" s="201">
        <v>0</v>
      </c>
      <c r="T238" s="202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85</v>
      </c>
      <c r="AT238" s="203" t="s">
        <v>302</v>
      </c>
      <c r="AU238" s="203" t="s">
        <v>85</v>
      </c>
      <c r="AY238" s="18" t="s">
        <v>150</v>
      </c>
      <c r="BE238" s="204">
        <f t="shared" si="24"/>
        <v>0</v>
      </c>
      <c r="BF238" s="204">
        <f t="shared" si="25"/>
        <v>0</v>
      </c>
      <c r="BG238" s="204">
        <f t="shared" si="26"/>
        <v>0</v>
      </c>
      <c r="BH238" s="204">
        <f t="shared" si="27"/>
        <v>0</v>
      </c>
      <c r="BI238" s="204">
        <f t="shared" si="28"/>
        <v>0</v>
      </c>
      <c r="BJ238" s="18" t="s">
        <v>83</v>
      </c>
      <c r="BK238" s="204">
        <f t="shared" si="29"/>
        <v>0</v>
      </c>
      <c r="BL238" s="18" t="s">
        <v>83</v>
      </c>
      <c r="BM238" s="203" t="s">
        <v>1726</v>
      </c>
    </row>
    <row r="239" spans="1:65" s="2" customFormat="1" ht="21.75" customHeight="1">
      <c r="A239" s="35"/>
      <c r="B239" s="36"/>
      <c r="C239" s="191" t="s">
        <v>1727</v>
      </c>
      <c r="D239" s="191" t="s">
        <v>151</v>
      </c>
      <c r="E239" s="192" t="s">
        <v>1728</v>
      </c>
      <c r="F239" s="193" t="s">
        <v>1729</v>
      </c>
      <c r="G239" s="194" t="s">
        <v>184</v>
      </c>
      <c r="H239" s="195">
        <v>1</v>
      </c>
      <c r="I239" s="196"/>
      <c r="J239" s="197">
        <f t="shared" si="20"/>
        <v>0</v>
      </c>
      <c r="K239" s="198"/>
      <c r="L239" s="40"/>
      <c r="M239" s="199" t="s">
        <v>1</v>
      </c>
      <c r="N239" s="200" t="s">
        <v>41</v>
      </c>
      <c r="O239" s="72"/>
      <c r="P239" s="201">
        <f t="shared" si="21"/>
        <v>0</v>
      </c>
      <c r="Q239" s="201">
        <v>0</v>
      </c>
      <c r="R239" s="201">
        <f t="shared" si="22"/>
        <v>0</v>
      </c>
      <c r="S239" s="201">
        <v>0</v>
      </c>
      <c r="T239" s="202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83</v>
      </c>
      <c r="AT239" s="203" t="s">
        <v>151</v>
      </c>
      <c r="AU239" s="203" t="s">
        <v>85</v>
      </c>
      <c r="AY239" s="18" t="s">
        <v>150</v>
      </c>
      <c r="BE239" s="204">
        <f t="shared" si="24"/>
        <v>0</v>
      </c>
      <c r="BF239" s="204">
        <f t="shared" si="25"/>
        <v>0</v>
      </c>
      <c r="BG239" s="204">
        <f t="shared" si="26"/>
        <v>0</v>
      </c>
      <c r="BH239" s="204">
        <f t="shared" si="27"/>
        <v>0</v>
      </c>
      <c r="BI239" s="204">
        <f t="shared" si="28"/>
        <v>0</v>
      </c>
      <c r="BJ239" s="18" t="s">
        <v>83</v>
      </c>
      <c r="BK239" s="204">
        <f t="shared" si="29"/>
        <v>0</v>
      </c>
      <c r="BL239" s="18" t="s">
        <v>83</v>
      </c>
      <c r="BM239" s="203" t="s">
        <v>1730</v>
      </c>
    </row>
    <row r="240" spans="1:65" s="2" customFormat="1" ht="33" customHeight="1">
      <c r="A240" s="35"/>
      <c r="B240" s="36"/>
      <c r="C240" s="191" t="s">
        <v>553</v>
      </c>
      <c r="D240" s="191" t="s">
        <v>151</v>
      </c>
      <c r="E240" s="192" t="s">
        <v>1731</v>
      </c>
      <c r="F240" s="193" t="s">
        <v>1732</v>
      </c>
      <c r="G240" s="194" t="s">
        <v>184</v>
      </c>
      <c r="H240" s="195">
        <v>1</v>
      </c>
      <c r="I240" s="196"/>
      <c r="J240" s="197">
        <f t="shared" si="20"/>
        <v>0</v>
      </c>
      <c r="K240" s="198"/>
      <c r="L240" s="40"/>
      <c r="M240" s="199" t="s">
        <v>1</v>
      </c>
      <c r="N240" s="200" t="s">
        <v>41</v>
      </c>
      <c r="O240" s="72"/>
      <c r="P240" s="201">
        <f t="shared" si="21"/>
        <v>0</v>
      </c>
      <c r="Q240" s="201">
        <v>0</v>
      </c>
      <c r="R240" s="201">
        <f t="shared" si="22"/>
        <v>0</v>
      </c>
      <c r="S240" s="201">
        <v>0</v>
      </c>
      <c r="T240" s="202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3" t="s">
        <v>83</v>
      </c>
      <c r="AT240" s="203" t="s">
        <v>151</v>
      </c>
      <c r="AU240" s="203" t="s">
        <v>85</v>
      </c>
      <c r="AY240" s="18" t="s">
        <v>150</v>
      </c>
      <c r="BE240" s="204">
        <f t="shared" si="24"/>
        <v>0</v>
      </c>
      <c r="BF240" s="204">
        <f t="shared" si="25"/>
        <v>0</v>
      </c>
      <c r="BG240" s="204">
        <f t="shared" si="26"/>
        <v>0</v>
      </c>
      <c r="BH240" s="204">
        <f t="shared" si="27"/>
        <v>0</v>
      </c>
      <c r="BI240" s="204">
        <f t="shared" si="28"/>
        <v>0</v>
      </c>
      <c r="BJ240" s="18" t="s">
        <v>83</v>
      </c>
      <c r="BK240" s="204">
        <f t="shared" si="29"/>
        <v>0</v>
      </c>
      <c r="BL240" s="18" t="s">
        <v>83</v>
      </c>
      <c r="BM240" s="203" t="s">
        <v>1733</v>
      </c>
    </row>
    <row r="241" spans="1:65" s="2" customFormat="1" ht="21.75" customHeight="1">
      <c r="A241" s="35"/>
      <c r="B241" s="36"/>
      <c r="C241" s="245" t="s">
        <v>1734</v>
      </c>
      <c r="D241" s="245" t="s">
        <v>302</v>
      </c>
      <c r="E241" s="246" t="s">
        <v>1735</v>
      </c>
      <c r="F241" s="247" t="s">
        <v>1736</v>
      </c>
      <c r="G241" s="248" t="s">
        <v>154</v>
      </c>
      <c r="H241" s="249">
        <v>1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201">
        <f t="shared" si="21"/>
        <v>0</v>
      </c>
      <c r="Q241" s="201">
        <v>0</v>
      </c>
      <c r="R241" s="201">
        <f t="shared" si="22"/>
        <v>0</v>
      </c>
      <c r="S241" s="201">
        <v>0</v>
      </c>
      <c r="T241" s="202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3" t="s">
        <v>85</v>
      </c>
      <c r="AT241" s="203" t="s">
        <v>302</v>
      </c>
      <c r="AU241" s="203" t="s">
        <v>85</v>
      </c>
      <c r="AY241" s="18" t="s">
        <v>150</v>
      </c>
      <c r="BE241" s="204">
        <f t="shared" si="24"/>
        <v>0</v>
      </c>
      <c r="BF241" s="204">
        <f t="shared" si="25"/>
        <v>0</v>
      </c>
      <c r="BG241" s="204">
        <f t="shared" si="26"/>
        <v>0</v>
      </c>
      <c r="BH241" s="204">
        <f t="shared" si="27"/>
        <v>0</v>
      </c>
      <c r="BI241" s="204">
        <f t="shared" si="28"/>
        <v>0</v>
      </c>
      <c r="BJ241" s="18" t="s">
        <v>83</v>
      </c>
      <c r="BK241" s="204">
        <f t="shared" si="29"/>
        <v>0</v>
      </c>
      <c r="BL241" s="18" t="s">
        <v>83</v>
      </c>
      <c r="BM241" s="203" t="s">
        <v>1737</v>
      </c>
    </row>
    <row r="242" spans="1:65" s="2" customFormat="1" ht="44.25" customHeight="1">
      <c r="A242" s="35"/>
      <c r="B242" s="36"/>
      <c r="C242" s="191" t="s">
        <v>1738</v>
      </c>
      <c r="D242" s="191" t="s">
        <v>151</v>
      </c>
      <c r="E242" s="192" t="s">
        <v>1739</v>
      </c>
      <c r="F242" s="193" t="s">
        <v>1740</v>
      </c>
      <c r="G242" s="194" t="s">
        <v>184</v>
      </c>
      <c r="H242" s="195">
        <v>1</v>
      </c>
      <c r="I242" s="196"/>
      <c r="J242" s="197">
        <f t="shared" si="20"/>
        <v>0</v>
      </c>
      <c r="K242" s="198"/>
      <c r="L242" s="40"/>
      <c r="M242" s="199" t="s">
        <v>1</v>
      </c>
      <c r="N242" s="200" t="s">
        <v>41</v>
      </c>
      <c r="O242" s="72"/>
      <c r="P242" s="201">
        <f t="shared" si="21"/>
        <v>0</v>
      </c>
      <c r="Q242" s="201">
        <v>0</v>
      </c>
      <c r="R242" s="201">
        <f t="shared" si="22"/>
        <v>0</v>
      </c>
      <c r="S242" s="201">
        <v>0</v>
      </c>
      <c r="T242" s="202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3" t="s">
        <v>83</v>
      </c>
      <c r="AT242" s="203" t="s">
        <v>151</v>
      </c>
      <c r="AU242" s="203" t="s">
        <v>85</v>
      </c>
      <c r="AY242" s="18" t="s">
        <v>150</v>
      </c>
      <c r="BE242" s="204">
        <f t="shared" si="24"/>
        <v>0</v>
      </c>
      <c r="BF242" s="204">
        <f t="shared" si="25"/>
        <v>0</v>
      </c>
      <c r="BG242" s="204">
        <f t="shared" si="26"/>
        <v>0</v>
      </c>
      <c r="BH242" s="204">
        <f t="shared" si="27"/>
        <v>0</v>
      </c>
      <c r="BI242" s="204">
        <f t="shared" si="28"/>
        <v>0</v>
      </c>
      <c r="BJ242" s="18" t="s">
        <v>83</v>
      </c>
      <c r="BK242" s="204">
        <f t="shared" si="29"/>
        <v>0</v>
      </c>
      <c r="BL242" s="18" t="s">
        <v>83</v>
      </c>
      <c r="BM242" s="203" t="s">
        <v>1741</v>
      </c>
    </row>
    <row r="243" spans="1:65" s="2" customFormat="1" ht="21.75" customHeight="1">
      <c r="A243" s="35"/>
      <c r="B243" s="36"/>
      <c r="C243" s="245" t="s">
        <v>1742</v>
      </c>
      <c r="D243" s="245" t="s">
        <v>302</v>
      </c>
      <c r="E243" s="246" t="s">
        <v>1743</v>
      </c>
      <c r="F243" s="247" t="s">
        <v>1744</v>
      </c>
      <c r="G243" s="248" t="s">
        <v>154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201">
        <f t="shared" si="21"/>
        <v>0</v>
      </c>
      <c r="Q243" s="201">
        <v>0</v>
      </c>
      <c r="R243" s="201">
        <f t="shared" si="22"/>
        <v>0</v>
      </c>
      <c r="S243" s="201">
        <v>0</v>
      </c>
      <c r="T243" s="202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3" t="s">
        <v>85</v>
      </c>
      <c r="AT243" s="203" t="s">
        <v>302</v>
      </c>
      <c r="AU243" s="203" t="s">
        <v>85</v>
      </c>
      <c r="AY243" s="18" t="s">
        <v>150</v>
      </c>
      <c r="BE243" s="204">
        <f t="shared" si="24"/>
        <v>0</v>
      </c>
      <c r="BF243" s="204">
        <f t="shared" si="25"/>
        <v>0</v>
      </c>
      <c r="BG243" s="204">
        <f t="shared" si="26"/>
        <v>0</v>
      </c>
      <c r="BH243" s="204">
        <f t="shared" si="27"/>
        <v>0</v>
      </c>
      <c r="BI243" s="204">
        <f t="shared" si="28"/>
        <v>0</v>
      </c>
      <c r="BJ243" s="18" t="s">
        <v>83</v>
      </c>
      <c r="BK243" s="204">
        <f t="shared" si="29"/>
        <v>0</v>
      </c>
      <c r="BL243" s="18" t="s">
        <v>83</v>
      </c>
      <c r="BM243" s="203" t="s">
        <v>1745</v>
      </c>
    </row>
    <row r="244" spans="1:65" s="2" customFormat="1" ht="16.5" customHeight="1">
      <c r="A244" s="35"/>
      <c r="B244" s="36"/>
      <c r="C244" s="245" t="s">
        <v>557</v>
      </c>
      <c r="D244" s="245" t="s">
        <v>302</v>
      </c>
      <c r="E244" s="246" t="s">
        <v>1599</v>
      </c>
      <c r="F244" s="247" t="s">
        <v>1600</v>
      </c>
      <c r="G244" s="248" t="s">
        <v>355</v>
      </c>
      <c r="H244" s="249">
        <v>220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si="21"/>
        <v>0</v>
      </c>
      <c r="Q244" s="201">
        <v>2.0000000000000002E-5</v>
      </c>
      <c r="R244" s="201">
        <f t="shared" si="22"/>
        <v>4.4000000000000003E-3</v>
      </c>
      <c r="S244" s="201">
        <v>0</v>
      </c>
      <c r="T244" s="202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612</v>
      </c>
      <c r="AT244" s="203" t="s">
        <v>302</v>
      </c>
      <c r="AU244" s="203" t="s">
        <v>85</v>
      </c>
      <c r="AY244" s="18" t="s">
        <v>150</v>
      </c>
      <c r="BE244" s="204">
        <f t="shared" si="24"/>
        <v>0</v>
      </c>
      <c r="BF244" s="204">
        <f t="shared" si="25"/>
        <v>0</v>
      </c>
      <c r="BG244" s="204">
        <f t="shared" si="26"/>
        <v>0</v>
      </c>
      <c r="BH244" s="204">
        <f t="shared" si="27"/>
        <v>0</v>
      </c>
      <c r="BI244" s="204">
        <f t="shared" si="28"/>
        <v>0</v>
      </c>
      <c r="BJ244" s="18" t="s">
        <v>83</v>
      </c>
      <c r="BK244" s="204">
        <f t="shared" si="29"/>
        <v>0</v>
      </c>
      <c r="BL244" s="18" t="s">
        <v>612</v>
      </c>
      <c r="BM244" s="203" t="s">
        <v>1746</v>
      </c>
    </row>
    <row r="245" spans="1:65" s="2" customFormat="1" ht="16.5" customHeight="1">
      <c r="A245" s="35"/>
      <c r="B245" s="36"/>
      <c r="C245" s="191" t="s">
        <v>1747</v>
      </c>
      <c r="D245" s="191" t="s">
        <v>151</v>
      </c>
      <c r="E245" s="192" t="s">
        <v>1748</v>
      </c>
      <c r="F245" s="193" t="s">
        <v>1749</v>
      </c>
      <c r="G245" s="194" t="s">
        <v>184</v>
      </c>
      <c r="H245" s="195">
        <v>1</v>
      </c>
      <c r="I245" s="196"/>
      <c r="J245" s="197">
        <f t="shared" si="2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21"/>
        <v>0</v>
      </c>
      <c r="Q245" s="201">
        <v>0</v>
      </c>
      <c r="R245" s="201">
        <f t="shared" si="22"/>
        <v>0</v>
      </c>
      <c r="S245" s="201">
        <v>0</v>
      </c>
      <c r="T245" s="202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497</v>
      </c>
      <c r="AT245" s="203" t="s">
        <v>151</v>
      </c>
      <c r="AU245" s="203" t="s">
        <v>85</v>
      </c>
      <c r="AY245" s="18" t="s">
        <v>150</v>
      </c>
      <c r="BE245" s="204">
        <f t="shared" si="24"/>
        <v>0</v>
      </c>
      <c r="BF245" s="204">
        <f t="shared" si="25"/>
        <v>0</v>
      </c>
      <c r="BG245" s="204">
        <f t="shared" si="26"/>
        <v>0</v>
      </c>
      <c r="BH245" s="204">
        <f t="shared" si="27"/>
        <v>0</v>
      </c>
      <c r="BI245" s="204">
        <f t="shared" si="28"/>
        <v>0</v>
      </c>
      <c r="BJ245" s="18" t="s">
        <v>83</v>
      </c>
      <c r="BK245" s="204">
        <f t="shared" si="29"/>
        <v>0</v>
      </c>
      <c r="BL245" s="18" t="s">
        <v>497</v>
      </c>
      <c r="BM245" s="203" t="s">
        <v>1750</v>
      </c>
    </row>
    <row r="246" spans="1:65" s="2" customFormat="1" ht="33" customHeight="1">
      <c r="A246" s="35"/>
      <c r="B246" s="36"/>
      <c r="C246" s="245" t="s">
        <v>561</v>
      </c>
      <c r="D246" s="245" t="s">
        <v>302</v>
      </c>
      <c r="E246" s="246" t="s">
        <v>1751</v>
      </c>
      <c r="F246" s="247" t="s">
        <v>1752</v>
      </c>
      <c r="G246" s="248" t="s">
        <v>184</v>
      </c>
      <c r="H246" s="249">
        <v>1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201">
        <f t="shared" si="21"/>
        <v>0</v>
      </c>
      <c r="Q246" s="201">
        <v>0</v>
      </c>
      <c r="R246" s="201">
        <f t="shared" si="22"/>
        <v>0</v>
      </c>
      <c r="S246" s="201">
        <v>0</v>
      </c>
      <c r="T246" s="202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1504</v>
      </c>
      <c r="AT246" s="203" t="s">
        <v>302</v>
      </c>
      <c r="AU246" s="203" t="s">
        <v>85</v>
      </c>
      <c r="AY246" s="18" t="s">
        <v>150</v>
      </c>
      <c r="BE246" s="204">
        <f t="shared" si="24"/>
        <v>0</v>
      </c>
      <c r="BF246" s="204">
        <f t="shared" si="25"/>
        <v>0</v>
      </c>
      <c r="BG246" s="204">
        <f t="shared" si="26"/>
        <v>0</v>
      </c>
      <c r="BH246" s="204">
        <f t="shared" si="27"/>
        <v>0</v>
      </c>
      <c r="BI246" s="204">
        <f t="shared" si="28"/>
        <v>0</v>
      </c>
      <c r="BJ246" s="18" t="s">
        <v>83</v>
      </c>
      <c r="BK246" s="204">
        <f t="shared" si="29"/>
        <v>0</v>
      </c>
      <c r="BL246" s="18" t="s">
        <v>497</v>
      </c>
      <c r="BM246" s="203" t="s">
        <v>1753</v>
      </c>
    </row>
    <row r="247" spans="1:65" s="2" customFormat="1" ht="21.75" customHeight="1">
      <c r="A247" s="35"/>
      <c r="B247" s="36"/>
      <c r="C247" s="191" t="s">
        <v>1754</v>
      </c>
      <c r="D247" s="191" t="s">
        <v>151</v>
      </c>
      <c r="E247" s="192" t="s">
        <v>1755</v>
      </c>
      <c r="F247" s="193" t="s">
        <v>1756</v>
      </c>
      <c r="G247" s="194" t="s">
        <v>423</v>
      </c>
      <c r="H247" s="195">
        <v>12</v>
      </c>
      <c r="I247" s="196"/>
      <c r="J247" s="197">
        <f t="shared" si="2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21"/>
        <v>0</v>
      </c>
      <c r="Q247" s="201">
        <v>0</v>
      </c>
      <c r="R247" s="201">
        <f t="shared" si="22"/>
        <v>0</v>
      </c>
      <c r="S247" s="201">
        <v>0</v>
      </c>
      <c r="T247" s="202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83</v>
      </c>
      <c r="AT247" s="203" t="s">
        <v>151</v>
      </c>
      <c r="AU247" s="203" t="s">
        <v>85</v>
      </c>
      <c r="AY247" s="18" t="s">
        <v>150</v>
      </c>
      <c r="BE247" s="204">
        <f t="shared" si="24"/>
        <v>0</v>
      </c>
      <c r="BF247" s="204">
        <f t="shared" si="25"/>
        <v>0</v>
      </c>
      <c r="BG247" s="204">
        <f t="shared" si="26"/>
        <v>0</v>
      </c>
      <c r="BH247" s="204">
        <f t="shared" si="27"/>
        <v>0</v>
      </c>
      <c r="BI247" s="204">
        <f t="shared" si="28"/>
        <v>0</v>
      </c>
      <c r="BJ247" s="18" t="s">
        <v>83</v>
      </c>
      <c r="BK247" s="204">
        <f t="shared" si="29"/>
        <v>0</v>
      </c>
      <c r="BL247" s="18" t="s">
        <v>83</v>
      </c>
      <c r="BM247" s="203" t="s">
        <v>1757</v>
      </c>
    </row>
    <row r="248" spans="1:65" s="2" customFormat="1" ht="21.75" customHeight="1">
      <c r="A248" s="35"/>
      <c r="B248" s="36"/>
      <c r="C248" s="245" t="s">
        <v>565</v>
      </c>
      <c r="D248" s="245" t="s">
        <v>302</v>
      </c>
      <c r="E248" s="246" t="s">
        <v>1758</v>
      </c>
      <c r="F248" s="247" t="s">
        <v>1759</v>
      </c>
      <c r="G248" s="248" t="s">
        <v>423</v>
      </c>
      <c r="H248" s="249">
        <v>12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201">
        <f t="shared" si="21"/>
        <v>0</v>
      </c>
      <c r="Q248" s="201">
        <v>0</v>
      </c>
      <c r="R248" s="201">
        <f t="shared" si="22"/>
        <v>0</v>
      </c>
      <c r="S248" s="201">
        <v>0</v>
      </c>
      <c r="T248" s="202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85</v>
      </c>
      <c r="AT248" s="203" t="s">
        <v>302</v>
      </c>
      <c r="AU248" s="203" t="s">
        <v>85</v>
      </c>
      <c r="AY248" s="18" t="s">
        <v>150</v>
      </c>
      <c r="BE248" s="204">
        <f t="shared" si="24"/>
        <v>0</v>
      </c>
      <c r="BF248" s="204">
        <f t="shared" si="25"/>
        <v>0</v>
      </c>
      <c r="BG248" s="204">
        <f t="shared" si="26"/>
        <v>0</v>
      </c>
      <c r="BH248" s="204">
        <f t="shared" si="27"/>
        <v>0</v>
      </c>
      <c r="BI248" s="204">
        <f t="shared" si="28"/>
        <v>0</v>
      </c>
      <c r="BJ248" s="18" t="s">
        <v>83</v>
      </c>
      <c r="BK248" s="204">
        <f t="shared" si="29"/>
        <v>0</v>
      </c>
      <c r="BL248" s="18" t="s">
        <v>83</v>
      </c>
      <c r="BM248" s="203" t="s">
        <v>1760</v>
      </c>
    </row>
    <row r="249" spans="1:65" s="2" customFormat="1" ht="16.5" customHeight="1">
      <c r="A249" s="35"/>
      <c r="B249" s="36"/>
      <c r="C249" s="245" t="s">
        <v>1761</v>
      </c>
      <c r="D249" s="245" t="s">
        <v>302</v>
      </c>
      <c r="E249" s="246" t="s">
        <v>1762</v>
      </c>
      <c r="F249" s="247" t="s">
        <v>1763</v>
      </c>
      <c r="G249" s="248" t="s">
        <v>295</v>
      </c>
      <c r="H249" s="249">
        <v>0.05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21"/>
        <v>0</v>
      </c>
      <c r="Q249" s="201">
        <v>1</v>
      </c>
      <c r="R249" s="201">
        <f t="shared" si="22"/>
        <v>0.05</v>
      </c>
      <c r="S249" s="201">
        <v>0</v>
      </c>
      <c r="T249" s="202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612</v>
      </c>
      <c r="AT249" s="203" t="s">
        <v>302</v>
      </c>
      <c r="AU249" s="203" t="s">
        <v>85</v>
      </c>
      <c r="AY249" s="18" t="s">
        <v>150</v>
      </c>
      <c r="BE249" s="204">
        <f t="shared" si="24"/>
        <v>0</v>
      </c>
      <c r="BF249" s="204">
        <f t="shared" si="25"/>
        <v>0</v>
      </c>
      <c r="BG249" s="204">
        <f t="shared" si="26"/>
        <v>0</v>
      </c>
      <c r="BH249" s="204">
        <f t="shared" si="27"/>
        <v>0</v>
      </c>
      <c r="BI249" s="204">
        <f t="shared" si="28"/>
        <v>0</v>
      </c>
      <c r="BJ249" s="18" t="s">
        <v>83</v>
      </c>
      <c r="BK249" s="204">
        <f t="shared" si="29"/>
        <v>0</v>
      </c>
      <c r="BL249" s="18" t="s">
        <v>612</v>
      </c>
      <c r="BM249" s="203" t="s">
        <v>1764</v>
      </c>
    </row>
    <row r="250" spans="1:65" s="2" customFormat="1" ht="21.75" customHeight="1">
      <c r="A250" s="35"/>
      <c r="B250" s="36"/>
      <c r="C250" s="191" t="s">
        <v>569</v>
      </c>
      <c r="D250" s="191" t="s">
        <v>151</v>
      </c>
      <c r="E250" s="192" t="s">
        <v>1765</v>
      </c>
      <c r="F250" s="193" t="s">
        <v>1766</v>
      </c>
      <c r="G250" s="194" t="s">
        <v>423</v>
      </c>
      <c r="H250" s="195">
        <v>1</v>
      </c>
      <c r="I250" s="196"/>
      <c r="J250" s="197">
        <f t="shared" si="2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21"/>
        <v>0</v>
      </c>
      <c r="Q250" s="201">
        <v>0</v>
      </c>
      <c r="R250" s="201">
        <f t="shared" si="22"/>
        <v>0</v>
      </c>
      <c r="S250" s="201">
        <v>0</v>
      </c>
      <c r="T250" s="202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83</v>
      </c>
      <c r="AT250" s="203" t="s">
        <v>151</v>
      </c>
      <c r="AU250" s="203" t="s">
        <v>85</v>
      </c>
      <c r="AY250" s="18" t="s">
        <v>150</v>
      </c>
      <c r="BE250" s="204">
        <f t="shared" si="24"/>
        <v>0</v>
      </c>
      <c r="BF250" s="204">
        <f t="shared" si="25"/>
        <v>0</v>
      </c>
      <c r="BG250" s="204">
        <f t="shared" si="26"/>
        <v>0</v>
      </c>
      <c r="BH250" s="204">
        <f t="shared" si="27"/>
        <v>0</v>
      </c>
      <c r="BI250" s="204">
        <f t="shared" si="28"/>
        <v>0</v>
      </c>
      <c r="BJ250" s="18" t="s">
        <v>83</v>
      </c>
      <c r="BK250" s="204">
        <f t="shared" si="29"/>
        <v>0</v>
      </c>
      <c r="BL250" s="18" t="s">
        <v>83</v>
      </c>
      <c r="BM250" s="203" t="s">
        <v>1767</v>
      </c>
    </row>
    <row r="251" spans="1:65" s="2" customFormat="1" ht="21.75" customHeight="1">
      <c r="A251" s="35"/>
      <c r="B251" s="36"/>
      <c r="C251" s="245" t="s">
        <v>1768</v>
      </c>
      <c r="D251" s="245" t="s">
        <v>302</v>
      </c>
      <c r="E251" s="246" t="s">
        <v>1769</v>
      </c>
      <c r="F251" s="247" t="s">
        <v>1770</v>
      </c>
      <c r="G251" s="248" t="s">
        <v>423</v>
      </c>
      <c r="H251" s="249">
        <v>1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201">
        <f t="shared" si="21"/>
        <v>0</v>
      </c>
      <c r="Q251" s="201">
        <v>0</v>
      </c>
      <c r="R251" s="201">
        <f t="shared" si="22"/>
        <v>0</v>
      </c>
      <c r="S251" s="201">
        <v>0</v>
      </c>
      <c r="T251" s="202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612</v>
      </c>
      <c r="AT251" s="203" t="s">
        <v>302</v>
      </c>
      <c r="AU251" s="203" t="s">
        <v>85</v>
      </c>
      <c r="AY251" s="18" t="s">
        <v>150</v>
      </c>
      <c r="BE251" s="204">
        <f t="shared" si="24"/>
        <v>0</v>
      </c>
      <c r="BF251" s="204">
        <f t="shared" si="25"/>
        <v>0</v>
      </c>
      <c r="BG251" s="204">
        <f t="shared" si="26"/>
        <v>0</v>
      </c>
      <c r="BH251" s="204">
        <f t="shared" si="27"/>
        <v>0</v>
      </c>
      <c r="BI251" s="204">
        <f t="shared" si="28"/>
        <v>0</v>
      </c>
      <c r="BJ251" s="18" t="s">
        <v>83</v>
      </c>
      <c r="BK251" s="204">
        <f t="shared" si="29"/>
        <v>0</v>
      </c>
      <c r="BL251" s="18" t="s">
        <v>612</v>
      </c>
      <c r="BM251" s="203" t="s">
        <v>1771</v>
      </c>
    </row>
    <row r="252" spans="1:65" s="2" customFormat="1" ht="21.75" customHeight="1">
      <c r="A252" s="35"/>
      <c r="B252" s="36"/>
      <c r="C252" s="245" t="s">
        <v>573</v>
      </c>
      <c r="D252" s="245" t="s">
        <v>302</v>
      </c>
      <c r="E252" s="246" t="s">
        <v>1772</v>
      </c>
      <c r="F252" s="247" t="s">
        <v>1773</v>
      </c>
      <c r="G252" s="248" t="s">
        <v>184</v>
      </c>
      <c r="H252" s="249">
        <v>1</v>
      </c>
      <c r="I252" s="250"/>
      <c r="J252" s="251">
        <f t="shared" si="20"/>
        <v>0</v>
      </c>
      <c r="K252" s="252"/>
      <c r="L252" s="253"/>
      <c r="M252" s="254" t="s">
        <v>1</v>
      </c>
      <c r="N252" s="255" t="s">
        <v>41</v>
      </c>
      <c r="O252" s="72"/>
      <c r="P252" s="201">
        <f t="shared" si="21"/>
        <v>0</v>
      </c>
      <c r="Q252" s="201">
        <v>0</v>
      </c>
      <c r="R252" s="201">
        <f t="shared" si="22"/>
        <v>0</v>
      </c>
      <c r="S252" s="201">
        <v>0</v>
      </c>
      <c r="T252" s="202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3" t="s">
        <v>612</v>
      </c>
      <c r="AT252" s="203" t="s">
        <v>302</v>
      </c>
      <c r="AU252" s="203" t="s">
        <v>85</v>
      </c>
      <c r="AY252" s="18" t="s">
        <v>150</v>
      </c>
      <c r="BE252" s="204">
        <f t="shared" si="24"/>
        <v>0</v>
      </c>
      <c r="BF252" s="204">
        <f t="shared" si="25"/>
        <v>0</v>
      </c>
      <c r="BG252" s="204">
        <f t="shared" si="26"/>
        <v>0</v>
      </c>
      <c r="BH252" s="204">
        <f t="shared" si="27"/>
        <v>0</v>
      </c>
      <c r="BI252" s="204">
        <f t="shared" si="28"/>
        <v>0</v>
      </c>
      <c r="BJ252" s="18" t="s">
        <v>83</v>
      </c>
      <c r="BK252" s="204">
        <f t="shared" si="29"/>
        <v>0</v>
      </c>
      <c r="BL252" s="18" t="s">
        <v>612</v>
      </c>
      <c r="BM252" s="203" t="s">
        <v>1774</v>
      </c>
    </row>
    <row r="253" spans="1:65" s="2" customFormat="1" ht="21.75" customHeight="1">
      <c r="A253" s="35"/>
      <c r="B253" s="36"/>
      <c r="C253" s="191" t="s">
        <v>1775</v>
      </c>
      <c r="D253" s="191" t="s">
        <v>151</v>
      </c>
      <c r="E253" s="192" t="s">
        <v>1776</v>
      </c>
      <c r="F253" s="193" t="s">
        <v>1777</v>
      </c>
      <c r="G253" s="194" t="s">
        <v>184</v>
      </c>
      <c r="H253" s="195">
        <v>1</v>
      </c>
      <c r="I253" s="196"/>
      <c r="J253" s="197">
        <f t="shared" si="20"/>
        <v>0</v>
      </c>
      <c r="K253" s="198"/>
      <c r="L253" s="40"/>
      <c r="M253" s="199" t="s">
        <v>1</v>
      </c>
      <c r="N253" s="200" t="s">
        <v>41</v>
      </c>
      <c r="O253" s="72"/>
      <c r="P253" s="201">
        <f t="shared" si="21"/>
        <v>0</v>
      </c>
      <c r="Q253" s="201">
        <v>0</v>
      </c>
      <c r="R253" s="201">
        <f t="shared" si="22"/>
        <v>0</v>
      </c>
      <c r="S253" s="201">
        <v>0</v>
      </c>
      <c r="T253" s="202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3" t="s">
        <v>497</v>
      </c>
      <c r="AT253" s="203" t="s">
        <v>151</v>
      </c>
      <c r="AU253" s="203" t="s">
        <v>85</v>
      </c>
      <c r="AY253" s="18" t="s">
        <v>150</v>
      </c>
      <c r="BE253" s="204">
        <f t="shared" si="24"/>
        <v>0</v>
      </c>
      <c r="BF253" s="204">
        <f t="shared" si="25"/>
        <v>0</v>
      </c>
      <c r="BG253" s="204">
        <f t="shared" si="26"/>
        <v>0</v>
      </c>
      <c r="BH253" s="204">
        <f t="shared" si="27"/>
        <v>0</v>
      </c>
      <c r="BI253" s="204">
        <f t="shared" si="28"/>
        <v>0</v>
      </c>
      <c r="BJ253" s="18" t="s">
        <v>83</v>
      </c>
      <c r="BK253" s="204">
        <f t="shared" si="29"/>
        <v>0</v>
      </c>
      <c r="BL253" s="18" t="s">
        <v>497</v>
      </c>
      <c r="BM253" s="203" t="s">
        <v>1778</v>
      </c>
    </row>
    <row r="254" spans="1:65" s="2" customFormat="1" ht="16.5" customHeight="1">
      <c r="A254" s="35"/>
      <c r="B254" s="36"/>
      <c r="C254" s="191" t="s">
        <v>576</v>
      </c>
      <c r="D254" s="191" t="s">
        <v>151</v>
      </c>
      <c r="E254" s="192" t="s">
        <v>1779</v>
      </c>
      <c r="F254" s="193" t="s">
        <v>1780</v>
      </c>
      <c r="G254" s="194" t="s">
        <v>184</v>
      </c>
      <c r="H254" s="195">
        <v>12</v>
      </c>
      <c r="I254" s="196"/>
      <c r="J254" s="197">
        <f t="shared" ref="J254:J285" si="30">ROUND(I254*H254,2)</f>
        <v>0</v>
      </c>
      <c r="K254" s="198"/>
      <c r="L254" s="40"/>
      <c r="M254" s="199" t="s">
        <v>1</v>
      </c>
      <c r="N254" s="200" t="s">
        <v>41</v>
      </c>
      <c r="O254" s="72"/>
      <c r="P254" s="201">
        <f t="shared" ref="P254:P285" si="31">O254*H254</f>
        <v>0</v>
      </c>
      <c r="Q254" s="201">
        <v>0</v>
      </c>
      <c r="R254" s="201">
        <f t="shared" ref="R254:R285" si="32">Q254*H254</f>
        <v>0</v>
      </c>
      <c r="S254" s="201">
        <v>0</v>
      </c>
      <c r="T254" s="202">
        <f t="shared" ref="T254:T285" si="33"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3" t="s">
        <v>497</v>
      </c>
      <c r="AT254" s="203" t="s">
        <v>151</v>
      </c>
      <c r="AU254" s="203" t="s">
        <v>85</v>
      </c>
      <c r="AY254" s="18" t="s">
        <v>150</v>
      </c>
      <c r="BE254" s="204">
        <f t="shared" ref="BE254:BE285" si="34">IF(N254="základní",J254,0)</f>
        <v>0</v>
      </c>
      <c r="BF254" s="204">
        <f t="shared" ref="BF254:BF285" si="35">IF(N254="snížená",J254,0)</f>
        <v>0</v>
      </c>
      <c r="BG254" s="204">
        <f t="shared" ref="BG254:BG285" si="36">IF(N254="zákl. přenesená",J254,0)</f>
        <v>0</v>
      </c>
      <c r="BH254" s="204">
        <f t="shared" ref="BH254:BH285" si="37">IF(N254="sníž. přenesená",J254,0)</f>
        <v>0</v>
      </c>
      <c r="BI254" s="204">
        <f t="shared" ref="BI254:BI285" si="38">IF(N254="nulová",J254,0)</f>
        <v>0</v>
      </c>
      <c r="BJ254" s="18" t="s">
        <v>83</v>
      </c>
      <c r="BK254" s="204">
        <f t="shared" ref="BK254:BK285" si="39">ROUND(I254*H254,2)</f>
        <v>0</v>
      </c>
      <c r="BL254" s="18" t="s">
        <v>497</v>
      </c>
      <c r="BM254" s="203" t="s">
        <v>1781</v>
      </c>
    </row>
    <row r="255" spans="1:65" s="2" customFormat="1" ht="16.5" customHeight="1">
      <c r="A255" s="35"/>
      <c r="B255" s="36"/>
      <c r="C255" s="245" t="s">
        <v>1782</v>
      </c>
      <c r="D255" s="245" t="s">
        <v>302</v>
      </c>
      <c r="E255" s="246" t="s">
        <v>1783</v>
      </c>
      <c r="F255" s="247" t="s">
        <v>1784</v>
      </c>
      <c r="G255" s="248" t="s">
        <v>184</v>
      </c>
      <c r="H255" s="249">
        <v>12</v>
      </c>
      <c r="I255" s="250"/>
      <c r="J255" s="251">
        <f t="shared" si="30"/>
        <v>0</v>
      </c>
      <c r="K255" s="252"/>
      <c r="L255" s="253"/>
      <c r="M255" s="254" t="s">
        <v>1</v>
      </c>
      <c r="N255" s="255" t="s">
        <v>41</v>
      </c>
      <c r="O255" s="72"/>
      <c r="P255" s="201">
        <f t="shared" si="31"/>
        <v>0</v>
      </c>
      <c r="Q255" s="201">
        <v>0</v>
      </c>
      <c r="R255" s="201">
        <f t="shared" si="32"/>
        <v>0</v>
      </c>
      <c r="S255" s="201">
        <v>0</v>
      </c>
      <c r="T255" s="202">
        <f t="shared" si="3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1504</v>
      </c>
      <c r="AT255" s="203" t="s">
        <v>302</v>
      </c>
      <c r="AU255" s="203" t="s">
        <v>85</v>
      </c>
      <c r="AY255" s="18" t="s">
        <v>150</v>
      </c>
      <c r="BE255" s="204">
        <f t="shared" si="34"/>
        <v>0</v>
      </c>
      <c r="BF255" s="204">
        <f t="shared" si="35"/>
        <v>0</v>
      </c>
      <c r="BG255" s="204">
        <f t="shared" si="36"/>
        <v>0</v>
      </c>
      <c r="BH255" s="204">
        <f t="shared" si="37"/>
        <v>0</v>
      </c>
      <c r="BI255" s="204">
        <f t="shared" si="38"/>
        <v>0</v>
      </c>
      <c r="BJ255" s="18" t="s">
        <v>83</v>
      </c>
      <c r="BK255" s="204">
        <f t="shared" si="39"/>
        <v>0</v>
      </c>
      <c r="BL255" s="18" t="s">
        <v>497</v>
      </c>
      <c r="BM255" s="203" t="s">
        <v>1785</v>
      </c>
    </row>
    <row r="256" spans="1:65" s="2" customFormat="1" ht="16.5" customHeight="1">
      <c r="A256" s="35"/>
      <c r="B256" s="36"/>
      <c r="C256" s="191" t="s">
        <v>580</v>
      </c>
      <c r="D256" s="191" t="s">
        <v>151</v>
      </c>
      <c r="E256" s="192" t="s">
        <v>1786</v>
      </c>
      <c r="F256" s="193" t="s">
        <v>1787</v>
      </c>
      <c r="G256" s="194" t="s">
        <v>184</v>
      </c>
      <c r="H256" s="195">
        <v>12</v>
      </c>
      <c r="I256" s="196"/>
      <c r="J256" s="197">
        <f t="shared" si="30"/>
        <v>0</v>
      </c>
      <c r="K256" s="198"/>
      <c r="L256" s="40"/>
      <c r="M256" s="199" t="s">
        <v>1</v>
      </c>
      <c r="N256" s="200" t="s">
        <v>41</v>
      </c>
      <c r="O256" s="72"/>
      <c r="P256" s="201">
        <f t="shared" si="31"/>
        <v>0</v>
      </c>
      <c r="Q256" s="201">
        <v>0</v>
      </c>
      <c r="R256" s="201">
        <f t="shared" si="32"/>
        <v>0</v>
      </c>
      <c r="S256" s="201">
        <v>0</v>
      </c>
      <c r="T256" s="202">
        <f t="shared" si="3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497</v>
      </c>
      <c r="AT256" s="203" t="s">
        <v>151</v>
      </c>
      <c r="AU256" s="203" t="s">
        <v>85</v>
      </c>
      <c r="AY256" s="18" t="s">
        <v>150</v>
      </c>
      <c r="BE256" s="204">
        <f t="shared" si="34"/>
        <v>0</v>
      </c>
      <c r="BF256" s="204">
        <f t="shared" si="35"/>
        <v>0</v>
      </c>
      <c r="BG256" s="204">
        <f t="shared" si="36"/>
        <v>0</v>
      </c>
      <c r="BH256" s="204">
        <f t="shared" si="37"/>
        <v>0</v>
      </c>
      <c r="BI256" s="204">
        <f t="shared" si="38"/>
        <v>0</v>
      </c>
      <c r="BJ256" s="18" t="s">
        <v>83</v>
      </c>
      <c r="BK256" s="204">
        <f t="shared" si="39"/>
        <v>0</v>
      </c>
      <c r="BL256" s="18" t="s">
        <v>497</v>
      </c>
      <c r="BM256" s="203" t="s">
        <v>1788</v>
      </c>
    </row>
    <row r="257" spans="1:65" s="2" customFormat="1" ht="16.5" customHeight="1">
      <c r="A257" s="35"/>
      <c r="B257" s="36"/>
      <c r="C257" s="245" t="s">
        <v>1789</v>
      </c>
      <c r="D257" s="245" t="s">
        <v>302</v>
      </c>
      <c r="E257" s="246" t="s">
        <v>1790</v>
      </c>
      <c r="F257" s="247" t="s">
        <v>1791</v>
      </c>
      <c r="G257" s="248" t="s">
        <v>184</v>
      </c>
      <c r="H257" s="249">
        <v>12</v>
      </c>
      <c r="I257" s="250"/>
      <c r="J257" s="251">
        <f t="shared" si="30"/>
        <v>0</v>
      </c>
      <c r="K257" s="252"/>
      <c r="L257" s="253"/>
      <c r="M257" s="254" t="s">
        <v>1</v>
      </c>
      <c r="N257" s="255" t="s">
        <v>41</v>
      </c>
      <c r="O257" s="72"/>
      <c r="P257" s="201">
        <f t="shared" si="31"/>
        <v>0</v>
      </c>
      <c r="Q257" s="201">
        <v>0</v>
      </c>
      <c r="R257" s="201">
        <f t="shared" si="32"/>
        <v>0</v>
      </c>
      <c r="S257" s="201">
        <v>0</v>
      </c>
      <c r="T257" s="202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1504</v>
      </c>
      <c r="AT257" s="203" t="s">
        <v>302</v>
      </c>
      <c r="AU257" s="203" t="s">
        <v>85</v>
      </c>
      <c r="AY257" s="18" t="s">
        <v>150</v>
      </c>
      <c r="BE257" s="204">
        <f t="shared" si="34"/>
        <v>0</v>
      </c>
      <c r="BF257" s="204">
        <f t="shared" si="35"/>
        <v>0</v>
      </c>
      <c r="BG257" s="204">
        <f t="shared" si="36"/>
        <v>0</v>
      </c>
      <c r="BH257" s="204">
        <f t="shared" si="37"/>
        <v>0</v>
      </c>
      <c r="BI257" s="204">
        <f t="shared" si="38"/>
        <v>0</v>
      </c>
      <c r="BJ257" s="18" t="s">
        <v>83</v>
      </c>
      <c r="BK257" s="204">
        <f t="shared" si="39"/>
        <v>0</v>
      </c>
      <c r="BL257" s="18" t="s">
        <v>497</v>
      </c>
      <c r="BM257" s="203" t="s">
        <v>1792</v>
      </c>
    </row>
    <row r="258" spans="1:65" s="2" customFormat="1" ht="16.5" customHeight="1">
      <c r="A258" s="35"/>
      <c r="B258" s="36"/>
      <c r="C258" s="191" t="s">
        <v>585</v>
      </c>
      <c r="D258" s="191" t="s">
        <v>151</v>
      </c>
      <c r="E258" s="192" t="s">
        <v>1790</v>
      </c>
      <c r="F258" s="193" t="s">
        <v>1793</v>
      </c>
      <c r="G258" s="194" t="s">
        <v>184</v>
      </c>
      <c r="H258" s="195">
        <v>34</v>
      </c>
      <c r="I258" s="196"/>
      <c r="J258" s="197">
        <f t="shared" si="30"/>
        <v>0</v>
      </c>
      <c r="K258" s="198"/>
      <c r="L258" s="40"/>
      <c r="M258" s="199" t="s">
        <v>1</v>
      </c>
      <c r="N258" s="200" t="s">
        <v>41</v>
      </c>
      <c r="O258" s="72"/>
      <c r="P258" s="201">
        <f t="shared" si="31"/>
        <v>0</v>
      </c>
      <c r="Q258" s="201">
        <v>0</v>
      </c>
      <c r="R258" s="201">
        <f t="shared" si="32"/>
        <v>0</v>
      </c>
      <c r="S258" s="201">
        <v>0</v>
      </c>
      <c r="T258" s="202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3" t="s">
        <v>169</v>
      </c>
      <c r="AT258" s="203" t="s">
        <v>151</v>
      </c>
      <c r="AU258" s="203" t="s">
        <v>85</v>
      </c>
      <c r="AY258" s="18" t="s">
        <v>150</v>
      </c>
      <c r="BE258" s="204">
        <f t="shared" si="34"/>
        <v>0</v>
      </c>
      <c r="BF258" s="204">
        <f t="shared" si="35"/>
        <v>0</v>
      </c>
      <c r="BG258" s="204">
        <f t="shared" si="36"/>
        <v>0</v>
      </c>
      <c r="BH258" s="204">
        <f t="shared" si="37"/>
        <v>0</v>
      </c>
      <c r="BI258" s="204">
        <f t="shared" si="38"/>
        <v>0</v>
      </c>
      <c r="BJ258" s="18" t="s">
        <v>83</v>
      </c>
      <c r="BK258" s="204">
        <f t="shared" si="39"/>
        <v>0</v>
      </c>
      <c r="BL258" s="18" t="s">
        <v>169</v>
      </c>
      <c r="BM258" s="203" t="s">
        <v>1794</v>
      </c>
    </row>
    <row r="259" spans="1:65" s="2" customFormat="1" ht="16.5" customHeight="1">
      <c r="A259" s="35"/>
      <c r="B259" s="36"/>
      <c r="C259" s="245" t="s">
        <v>1795</v>
      </c>
      <c r="D259" s="245" t="s">
        <v>302</v>
      </c>
      <c r="E259" s="246" t="s">
        <v>1796</v>
      </c>
      <c r="F259" s="247" t="s">
        <v>1797</v>
      </c>
      <c r="G259" s="248" t="s">
        <v>184</v>
      </c>
      <c r="H259" s="249">
        <v>30</v>
      </c>
      <c r="I259" s="250"/>
      <c r="J259" s="251">
        <f t="shared" si="30"/>
        <v>0</v>
      </c>
      <c r="K259" s="252"/>
      <c r="L259" s="253"/>
      <c r="M259" s="254" t="s">
        <v>1</v>
      </c>
      <c r="N259" s="255" t="s">
        <v>41</v>
      </c>
      <c r="O259" s="72"/>
      <c r="P259" s="201">
        <f t="shared" si="31"/>
        <v>0</v>
      </c>
      <c r="Q259" s="201">
        <v>0</v>
      </c>
      <c r="R259" s="201">
        <f t="shared" si="32"/>
        <v>0</v>
      </c>
      <c r="S259" s="201">
        <v>0</v>
      </c>
      <c r="T259" s="202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193</v>
      </c>
      <c r="AT259" s="203" t="s">
        <v>302</v>
      </c>
      <c r="AU259" s="203" t="s">
        <v>85</v>
      </c>
      <c r="AY259" s="18" t="s">
        <v>150</v>
      </c>
      <c r="BE259" s="204">
        <f t="shared" si="34"/>
        <v>0</v>
      </c>
      <c r="BF259" s="204">
        <f t="shared" si="35"/>
        <v>0</v>
      </c>
      <c r="BG259" s="204">
        <f t="shared" si="36"/>
        <v>0</v>
      </c>
      <c r="BH259" s="204">
        <f t="shared" si="37"/>
        <v>0</v>
      </c>
      <c r="BI259" s="204">
        <f t="shared" si="38"/>
        <v>0</v>
      </c>
      <c r="BJ259" s="18" t="s">
        <v>83</v>
      </c>
      <c r="BK259" s="204">
        <f t="shared" si="39"/>
        <v>0</v>
      </c>
      <c r="BL259" s="18" t="s">
        <v>169</v>
      </c>
      <c r="BM259" s="203" t="s">
        <v>1798</v>
      </c>
    </row>
    <row r="260" spans="1:65" s="2" customFormat="1" ht="21.75" customHeight="1">
      <c r="A260" s="35"/>
      <c r="B260" s="36"/>
      <c r="C260" s="245" t="s">
        <v>589</v>
      </c>
      <c r="D260" s="245" t="s">
        <v>302</v>
      </c>
      <c r="E260" s="246" t="s">
        <v>1799</v>
      </c>
      <c r="F260" s="247" t="s">
        <v>1800</v>
      </c>
      <c r="G260" s="248" t="s">
        <v>184</v>
      </c>
      <c r="H260" s="249">
        <v>4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201">
        <f t="shared" si="31"/>
        <v>0</v>
      </c>
      <c r="Q260" s="201">
        <v>0</v>
      </c>
      <c r="R260" s="201">
        <f t="shared" si="32"/>
        <v>0</v>
      </c>
      <c r="S260" s="201">
        <v>0</v>
      </c>
      <c r="T260" s="202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193</v>
      </c>
      <c r="AT260" s="203" t="s">
        <v>302</v>
      </c>
      <c r="AU260" s="203" t="s">
        <v>85</v>
      </c>
      <c r="AY260" s="18" t="s">
        <v>150</v>
      </c>
      <c r="BE260" s="204">
        <f t="shared" si="34"/>
        <v>0</v>
      </c>
      <c r="BF260" s="204">
        <f t="shared" si="35"/>
        <v>0</v>
      </c>
      <c r="BG260" s="204">
        <f t="shared" si="36"/>
        <v>0</v>
      </c>
      <c r="BH260" s="204">
        <f t="shared" si="37"/>
        <v>0</v>
      </c>
      <c r="BI260" s="204">
        <f t="shared" si="38"/>
        <v>0</v>
      </c>
      <c r="BJ260" s="18" t="s">
        <v>83</v>
      </c>
      <c r="BK260" s="204">
        <f t="shared" si="39"/>
        <v>0</v>
      </c>
      <c r="BL260" s="18" t="s">
        <v>169</v>
      </c>
      <c r="BM260" s="203" t="s">
        <v>1801</v>
      </c>
    </row>
    <row r="261" spans="1:65" s="2" customFormat="1" ht="21.75" customHeight="1">
      <c r="A261" s="35"/>
      <c r="B261" s="36"/>
      <c r="C261" s="191" t="s">
        <v>1802</v>
      </c>
      <c r="D261" s="191" t="s">
        <v>151</v>
      </c>
      <c r="E261" s="192" t="s">
        <v>1803</v>
      </c>
      <c r="F261" s="193" t="s">
        <v>1804</v>
      </c>
      <c r="G261" s="194" t="s">
        <v>184</v>
      </c>
      <c r="H261" s="195">
        <v>2</v>
      </c>
      <c r="I261" s="196"/>
      <c r="J261" s="197">
        <f t="shared" si="30"/>
        <v>0</v>
      </c>
      <c r="K261" s="198"/>
      <c r="L261" s="40"/>
      <c r="M261" s="199" t="s">
        <v>1</v>
      </c>
      <c r="N261" s="200" t="s">
        <v>41</v>
      </c>
      <c r="O261" s="72"/>
      <c r="P261" s="201">
        <f t="shared" si="31"/>
        <v>0</v>
      </c>
      <c r="Q261" s="201">
        <v>0</v>
      </c>
      <c r="R261" s="201">
        <f t="shared" si="32"/>
        <v>0</v>
      </c>
      <c r="S261" s="201">
        <v>0</v>
      </c>
      <c r="T261" s="202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83</v>
      </c>
      <c r="AT261" s="203" t="s">
        <v>151</v>
      </c>
      <c r="AU261" s="203" t="s">
        <v>85</v>
      </c>
      <c r="AY261" s="18" t="s">
        <v>150</v>
      </c>
      <c r="BE261" s="204">
        <f t="shared" si="34"/>
        <v>0</v>
      </c>
      <c r="BF261" s="204">
        <f t="shared" si="35"/>
        <v>0</v>
      </c>
      <c r="BG261" s="204">
        <f t="shared" si="36"/>
        <v>0</v>
      </c>
      <c r="BH261" s="204">
        <f t="shared" si="37"/>
        <v>0</v>
      </c>
      <c r="BI261" s="204">
        <f t="shared" si="38"/>
        <v>0</v>
      </c>
      <c r="BJ261" s="18" t="s">
        <v>83</v>
      </c>
      <c r="BK261" s="204">
        <f t="shared" si="39"/>
        <v>0</v>
      </c>
      <c r="BL261" s="18" t="s">
        <v>83</v>
      </c>
      <c r="BM261" s="203" t="s">
        <v>1805</v>
      </c>
    </row>
    <row r="262" spans="1:65" s="2" customFormat="1" ht="33" customHeight="1">
      <c r="A262" s="35"/>
      <c r="B262" s="36"/>
      <c r="C262" s="245" t="s">
        <v>592</v>
      </c>
      <c r="D262" s="245" t="s">
        <v>302</v>
      </c>
      <c r="E262" s="246" t="s">
        <v>1806</v>
      </c>
      <c r="F262" s="247" t="s">
        <v>1807</v>
      </c>
      <c r="G262" s="248" t="s">
        <v>154</v>
      </c>
      <c r="H262" s="249">
        <v>2</v>
      </c>
      <c r="I262" s="250"/>
      <c r="J262" s="251">
        <f t="shared" si="30"/>
        <v>0</v>
      </c>
      <c r="K262" s="252"/>
      <c r="L262" s="253"/>
      <c r="M262" s="254" t="s">
        <v>1</v>
      </c>
      <c r="N262" s="255" t="s">
        <v>41</v>
      </c>
      <c r="O262" s="72"/>
      <c r="P262" s="201">
        <f t="shared" si="31"/>
        <v>0</v>
      </c>
      <c r="Q262" s="201">
        <v>0</v>
      </c>
      <c r="R262" s="201">
        <f t="shared" si="32"/>
        <v>0</v>
      </c>
      <c r="S262" s="201">
        <v>0</v>
      </c>
      <c r="T262" s="202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85</v>
      </c>
      <c r="AT262" s="203" t="s">
        <v>302</v>
      </c>
      <c r="AU262" s="203" t="s">
        <v>85</v>
      </c>
      <c r="AY262" s="18" t="s">
        <v>150</v>
      </c>
      <c r="BE262" s="204">
        <f t="shared" si="34"/>
        <v>0</v>
      </c>
      <c r="BF262" s="204">
        <f t="shared" si="35"/>
        <v>0</v>
      </c>
      <c r="BG262" s="204">
        <f t="shared" si="36"/>
        <v>0</v>
      </c>
      <c r="BH262" s="204">
        <f t="shared" si="37"/>
        <v>0</v>
      </c>
      <c r="BI262" s="204">
        <f t="shared" si="38"/>
        <v>0</v>
      </c>
      <c r="BJ262" s="18" t="s">
        <v>83</v>
      </c>
      <c r="BK262" s="204">
        <f t="shared" si="39"/>
        <v>0</v>
      </c>
      <c r="BL262" s="18" t="s">
        <v>83</v>
      </c>
      <c r="BM262" s="203" t="s">
        <v>1808</v>
      </c>
    </row>
    <row r="263" spans="1:65" s="2" customFormat="1" ht="21.75" customHeight="1">
      <c r="A263" s="35"/>
      <c r="B263" s="36"/>
      <c r="C263" s="191" t="s">
        <v>1809</v>
      </c>
      <c r="D263" s="191" t="s">
        <v>151</v>
      </c>
      <c r="E263" s="192" t="s">
        <v>1810</v>
      </c>
      <c r="F263" s="193" t="s">
        <v>1811</v>
      </c>
      <c r="G263" s="194" t="s">
        <v>184</v>
      </c>
      <c r="H263" s="195">
        <v>14</v>
      </c>
      <c r="I263" s="196"/>
      <c r="J263" s="197">
        <f t="shared" si="30"/>
        <v>0</v>
      </c>
      <c r="K263" s="198"/>
      <c r="L263" s="40"/>
      <c r="M263" s="199" t="s">
        <v>1</v>
      </c>
      <c r="N263" s="200" t="s">
        <v>41</v>
      </c>
      <c r="O263" s="72"/>
      <c r="P263" s="201">
        <f t="shared" si="31"/>
        <v>0</v>
      </c>
      <c r="Q263" s="201">
        <v>0</v>
      </c>
      <c r="R263" s="201">
        <f t="shared" si="32"/>
        <v>0</v>
      </c>
      <c r="S263" s="201">
        <v>0</v>
      </c>
      <c r="T263" s="202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3" t="s">
        <v>497</v>
      </c>
      <c r="AT263" s="203" t="s">
        <v>151</v>
      </c>
      <c r="AU263" s="203" t="s">
        <v>85</v>
      </c>
      <c r="AY263" s="18" t="s">
        <v>150</v>
      </c>
      <c r="BE263" s="204">
        <f t="shared" si="34"/>
        <v>0</v>
      </c>
      <c r="BF263" s="204">
        <f t="shared" si="35"/>
        <v>0</v>
      </c>
      <c r="BG263" s="204">
        <f t="shared" si="36"/>
        <v>0</v>
      </c>
      <c r="BH263" s="204">
        <f t="shared" si="37"/>
        <v>0</v>
      </c>
      <c r="BI263" s="204">
        <f t="shared" si="38"/>
        <v>0</v>
      </c>
      <c r="BJ263" s="18" t="s">
        <v>83</v>
      </c>
      <c r="BK263" s="204">
        <f t="shared" si="39"/>
        <v>0</v>
      </c>
      <c r="BL263" s="18" t="s">
        <v>497</v>
      </c>
      <c r="BM263" s="203" t="s">
        <v>1812</v>
      </c>
    </row>
    <row r="264" spans="1:65" s="2" customFormat="1" ht="33" customHeight="1">
      <c r="A264" s="35"/>
      <c r="B264" s="36"/>
      <c r="C264" s="245" t="s">
        <v>596</v>
      </c>
      <c r="D264" s="245" t="s">
        <v>302</v>
      </c>
      <c r="E264" s="246" t="s">
        <v>1813</v>
      </c>
      <c r="F264" s="247" t="s">
        <v>1814</v>
      </c>
      <c r="G264" s="248" t="s">
        <v>184</v>
      </c>
      <c r="H264" s="249">
        <v>14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201">
        <f t="shared" si="31"/>
        <v>0</v>
      </c>
      <c r="Q264" s="201">
        <v>0</v>
      </c>
      <c r="R264" s="201">
        <f t="shared" si="32"/>
        <v>0</v>
      </c>
      <c r="S264" s="201">
        <v>0</v>
      </c>
      <c r="T264" s="202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1504</v>
      </c>
      <c r="AT264" s="203" t="s">
        <v>302</v>
      </c>
      <c r="AU264" s="203" t="s">
        <v>85</v>
      </c>
      <c r="AY264" s="18" t="s">
        <v>150</v>
      </c>
      <c r="BE264" s="204">
        <f t="shared" si="34"/>
        <v>0</v>
      </c>
      <c r="BF264" s="204">
        <f t="shared" si="35"/>
        <v>0</v>
      </c>
      <c r="BG264" s="204">
        <f t="shared" si="36"/>
        <v>0</v>
      </c>
      <c r="BH264" s="204">
        <f t="shared" si="37"/>
        <v>0</v>
      </c>
      <c r="BI264" s="204">
        <f t="shared" si="38"/>
        <v>0</v>
      </c>
      <c r="BJ264" s="18" t="s">
        <v>83</v>
      </c>
      <c r="BK264" s="204">
        <f t="shared" si="39"/>
        <v>0</v>
      </c>
      <c r="BL264" s="18" t="s">
        <v>497</v>
      </c>
      <c r="BM264" s="203" t="s">
        <v>1815</v>
      </c>
    </row>
    <row r="265" spans="1:65" s="2" customFormat="1" ht="16.5" customHeight="1">
      <c r="A265" s="35"/>
      <c r="B265" s="36"/>
      <c r="C265" s="191" t="s">
        <v>1816</v>
      </c>
      <c r="D265" s="191" t="s">
        <v>151</v>
      </c>
      <c r="E265" s="192" t="s">
        <v>1817</v>
      </c>
      <c r="F265" s="193" t="s">
        <v>1818</v>
      </c>
      <c r="G265" s="194" t="s">
        <v>184</v>
      </c>
      <c r="H265" s="195">
        <v>1</v>
      </c>
      <c r="I265" s="196"/>
      <c r="J265" s="197">
        <f t="shared" si="30"/>
        <v>0</v>
      </c>
      <c r="K265" s="198"/>
      <c r="L265" s="40"/>
      <c r="M265" s="199" t="s">
        <v>1</v>
      </c>
      <c r="N265" s="200" t="s">
        <v>41</v>
      </c>
      <c r="O265" s="72"/>
      <c r="P265" s="201">
        <f t="shared" si="31"/>
        <v>0</v>
      </c>
      <c r="Q265" s="201">
        <v>0</v>
      </c>
      <c r="R265" s="201">
        <f t="shared" si="32"/>
        <v>0</v>
      </c>
      <c r="S265" s="201">
        <v>0</v>
      </c>
      <c r="T265" s="202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3" t="s">
        <v>247</v>
      </c>
      <c r="AT265" s="203" t="s">
        <v>151</v>
      </c>
      <c r="AU265" s="203" t="s">
        <v>85</v>
      </c>
      <c r="AY265" s="18" t="s">
        <v>150</v>
      </c>
      <c r="BE265" s="204">
        <f t="shared" si="34"/>
        <v>0</v>
      </c>
      <c r="BF265" s="204">
        <f t="shared" si="35"/>
        <v>0</v>
      </c>
      <c r="BG265" s="204">
        <f t="shared" si="36"/>
        <v>0</v>
      </c>
      <c r="BH265" s="204">
        <f t="shared" si="37"/>
        <v>0</v>
      </c>
      <c r="BI265" s="204">
        <f t="shared" si="38"/>
        <v>0</v>
      </c>
      <c r="BJ265" s="18" t="s">
        <v>83</v>
      </c>
      <c r="BK265" s="204">
        <f t="shared" si="39"/>
        <v>0</v>
      </c>
      <c r="BL265" s="18" t="s">
        <v>247</v>
      </c>
      <c r="BM265" s="203" t="s">
        <v>1819</v>
      </c>
    </row>
    <row r="266" spans="1:65" s="2" customFormat="1" ht="66.75" customHeight="1">
      <c r="A266" s="35"/>
      <c r="B266" s="36"/>
      <c r="C266" s="245" t="s">
        <v>599</v>
      </c>
      <c r="D266" s="245" t="s">
        <v>302</v>
      </c>
      <c r="E266" s="246" t="s">
        <v>1693</v>
      </c>
      <c r="F266" s="247" t="s">
        <v>1820</v>
      </c>
      <c r="G266" s="248" t="s">
        <v>423</v>
      </c>
      <c r="H266" s="249">
        <v>1</v>
      </c>
      <c r="I266" s="250"/>
      <c r="J266" s="251">
        <f t="shared" si="30"/>
        <v>0</v>
      </c>
      <c r="K266" s="252"/>
      <c r="L266" s="253"/>
      <c r="M266" s="254" t="s">
        <v>1</v>
      </c>
      <c r="N266" s="255" t="s">
        <v>41</v>
      </c>
      <c r="O266" s="72"/>
      <c r="P266" s="201">
        <f t="shared" si="31"/>
        <v>0</v>
      </c>
      <c r="Q266" s="201">
        <v>0</v>
      </c>
      <c r="R266" s="201">
        <f t="shared" si="32"/>
        <v>0</v>
      </c>
      <c r="S266" s="201">
        <v>0</v>
      </c>
      <c r="T266" s="202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85</v>
      </c>
      <c r="AT266" s="203" t="s">
        <v>302</v>
      </c>
      <c r="AU266" s="203" t="s">
        <v>85</v>
      </c>
      <c r="AY266" s="18" t="s">
        <v>150</v>
      </c>
      <c r="BE266" s="204">
        <f t="shared" si="34"/>
        <v>0</v>
      </c>
      <c r="BF266" s="204">
        <f t="shared" si="35"/>
        <v>0</v>
      </c>
      <c r="BG266" s="204">
        <f t="shared" si="36"/>
        <v>0</v>
      </c>
      <c r="BH266" s="204">
        <f t="shared" si="37"/>
        <v>0</v>
      </c>
      <c r="BI266" s="204">
        <f t="shared" si="38"/>
        <v>0</v>
      </c>
      <c r="BJ266" s="18" t="s">
        <v>83</v>
      </c>
      <c r="BK266" s="204">
        <f t="shared" si="39"/>
        <v>0</v>
      </c>
      <c r="BL266" s="18" t="s">
        <v>83</v>
      </c>
      <c r="BM266" s="203" t="s">
        <v>1821</v>
      </c>
    </row>
    <row r="267" spans="1:65" s="2" customFormat="1" ht="16.5" customHeight="1">
      <c r="A267" s="35"/>
      <c r="B267" s="36"/>
      <c r="C267" s="191" t="s">
        <v>1822</v>
      </c>
      <c r="D267" s="191" t="s">
        <v>151</v>
      </c>
      <c r="E267" s="192" t="s">
        <v>1823</v>
      </c>
      <c r="F267" s="193" t="s">
        <v>1824</v>
      </c>
      <c r="G267" s="194" t="s">
        <v>184</v>
      </c>
      <c r="H267" s="195">
        <v>120</v>
      </c>
      <c r="I267" s="196"/>
      <c r="J267" s="197">
        <f t="shared" si="30"/>
        <v>0</v>
      </c>
      <c r="K267" s="198"/>
      <c r="L267" s="40"/>
      <c r="M267" s="199" t="s">
        <v>1</v>
      </c>
      <c r="N267" s="200" t="s">
        <v>41</v>
      </c>
      <c r="O267" s="72"/>
      <c r="P267" s="201">
        <f t="shared" si="31"/>
        <v>0</v>
      </c>
      <c r="Q267" s="201">
        <v>0</v>
      </c>
      <c r="R267" s="201">
        <f t="shared" si="32"/>
        <v>0</v>
      </c>
      <c r="S267" s="201">
        <v>0</v>
      </c>
      <c r="T267" s="202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497</v>
      </c>
      <c r="AT267" s="203" t="s">
        <v>151</v>
      </c>
      <c r="AU267" s="203" t="s">
        <v>85</v>
      </c>
      <c r="AY267" s="18" t="s">
        <v>150</v>
      </c>
      <c r="BE267" s="204">
        <f t="shared" si="34"/>
        <v>0</v>
      </c>
      <c r="BF267" s="204">
        <f t="shared" si="35"/>
        <v>0</v>
      </c>
      <c r="BG267" s="204">
        <f t="shared" si="36"/>
        <v>0</v>
      </c>
      <c r="BH267" s="204">
        <f t="shared" si="37"/>
        <v>0</v>
      </c>
      <c r="BI267" s="204">
        <f t="shared" si="38"/>
        <v>0</v>
      </c>
      <c r="BJ267" s="18" t="s">
        <v>83</v>
      </c>
      <c r="BK267" s="204">
        <f t="shared" si="39"/>
        <v>0</v>
      </c>
      <c r="BL267" s="18" t="s">
        <v>497</v>
      </c>
      <c r="BM267" s="203" t="s">
        <v>1825</v>
      </c>
    </row>
    <row r="268" spans="1:65" s="2" customFormat="1" ht="21.75" customHeight="1">
      <c r="A268" s="35"/>
      <c r="B268" s="36"/>
      <c r="C268" s="245" t="s">
        <v>603</v>
      </c>
      <c r="D268" s="245" t="s">
        <v>302</v>
      </c>
      <c r="E268" s="246" t="s">
        <v>1826</v>
      </c>
      <c r="F268" s="247" t="s">
        <v>1827</v>
      </c>
      <c r="G268" s="248" t="s">
        <v>184</v>
      </c>
      <c r="H268" s="249">
        <v>60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201">
        <f t="shared" si="31"/>
        <v>0</v>
      </c>
      <c r="Q268" s="201">
        <v>0</v>
      </c>
      <c r="R268" s="201">
        <f t="shared" si="32"/>
        <v>0</v>
      </c>
      <c r="S268" s="201">
        <v>0</v>
      </c>
      <c r="T268" s="202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1504</v>
      </c>
      <c r="AT268" s="203" t="s">
        <v>302</v>
      </c>
      <c r="AU268" s="203" t="s">
        <v>85</v>
      </c>
      <c r="AY268" s="18" t="s">
        <v>150</v>
      </c>
      <c r="BE268" s="204">
        <f t="shared" si="34"/>
        <v>0</v>
      </c>
      <c r="BF268" s="204">
        <f t="shared" si="35"/>
        <v>0</v>
      </c>
      <c r="BG268" s="204">
        <f t="shared" si="36"/>
        <v>0</v>
      </c>
      <c r="BH268" s="204">
        <f t="shared" si="37"/>
        <v>0</v>
      </c>
      <c r="BI268" s="204">
        <f t="shared" si="38"/>
        <v>0</v>
      </c>
      <c r="BJ268" s="18" t="s">
        <v>83</v>
      </c>
      <c r="BK268" s="204">
        <f t="shared" si="39"/>
        <v>0</v>
      </c>
      <c r="BL268" s="18" t="s">
        <v>497</v>
      </c>
      <c r="BM268" s="203" t="s">
        <v>1828</v>
      </c>
    </row>
    <row r="269" spans="1:65" s="2" customFormat="1" ht="16.5" customHeight="1">
      <c r="A269" s="35"/>
      <c r="B269" s="36"/>
      <c r="C269" s="245" t="s">
        <v>1829</v>
      </c>
      <c r="D269" s="245" t="s">
        <v>302</v>
      </c>
      <c r="E269" s="246" t="s">
        <v>1830</v>
      </c>
      <c r="F269" s="247" t="s">
        <v>1831</v>
      </c>
      <c r="G269" s="248" t="s">
        <v>184</v>
      </c>
      <c r="H269" s="249">
        <v>30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201">
        <f t="shared" si="31"/>
        <v>0</v>
      </c>
      <c r="Q269" s="201">
        <v>0</v>
      </c>
      <c r="R269" s="201">
        <f t="shared" si="32"/>
        <v>0</v>
      </c>
      <c r="S269" s="201">
        <v>0</v>
      </c>
      <c r="T269" s="202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1504</v>
      </c>
      <c r="AT269" s="203" t="s">
        <v>302</v>
      </c>
      <c r="AU269" s="203" t="s">
        <v>85</v>
      </c>
      <c r="AY269" s="18" t="s">
        <v>150</v>
      </c>
      <c r="BE269" s="204">
        <f t="shared" si="34"/>
        <v>0</v>
      </c>
      <c r="BF269" s="204">
        <f t="shared" si="35"/>
        <v>0</v>
      </c>
      <c r="BG269" s="204">
        <f t="shared" si="36"/>
        <v>0</v>
      </c>
      <c r="BH269" s="204">
        <f t="shared" si="37"/>
        <v>0</v>
      </c>
      <c r="BI269" s="204">
        <f t="shared" si="38"/>
        <v>0</v>
      </c>
      <c r="BJ269" s="18" t="s">
        <v>83</v>
      </c>
      <c r="BK269" s="204">
        <f t="shared" si="39"/>
        <v>0</v>
      </c>
      <c r="BL269" s="18" t="s">
        <v>497</v>
      </c>
      <c r="BM269" s="203" t="s">
        <v>1832</v>
      </c>
    </row>
    <row r="270" spans="1:65" s="2" customFormat="1" ht="21.75" customHeight="1">
      <c r="A270" s="35"/>
      <c r="B270" s="36"/>
      <c r="C270" s="245" t="s">
        <v>606</v>
      </c>
      <c r="D270" s="245" t="s">
        <v>302</v>
      </c>
      <c r="E270" s="246" t="s">
        <v>1833</v>
      </c>
      <c r="F270" s="247" t="s">
        <v>1834</v>
      </c>
      <c r="G270" s="248" t="s">
        <v>184</v>
      </c>
      <c r="H270" s="249">
        <v>30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201">
        <f t="shared" si="31"/>
        <v>0</v>
      </c>
      <c r="Q270" s="201">
        <v>0</v>
      </c>
      <c r="R270" s="201">
        <f t="shared" si="32"/>
        <v>0</v>
      </c>
      <c r="S270" s="201">
        <v>0</v>
      </c>
      <c r="T270" s="202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1504</v>
      </c>
      <c r="AT270" s="203" t="s">
        <v>302</v>
      </c>
      <c r="AU270" s="203" t="s">
        <v>85</v>
      </c>
      <c r="AY270" s="18" t="s">
        <v>150</v>
      </c>
      <c r="BE270" s="204">
        <f t="shared" si="34"/>
        <v>0</v>
      </c>
      <c r="BF270" s="204">
        <f t="shared" si="35"/>
        <v>0</v>
      </c>
      <c r="BG270" s="204">
        <f t="shared" si="36"/>
        <v>0</v>
      </c>
      <c r="BH270" s="204">
        <f t="shared" si="37"/>
        <v>0</v>
      </c>
      <c r="BI270" s="204">
        <f t="shared" si="38"/>
        <v>0</v>
      </c>
      <c r="BJ270" s="18" t="s">
        <v>83</v>
      </c>
      <c r="BK270" s="204">
        <f t="shared" si="39"/>
        <v>0</v>
      </c>
      <c r="BL270" s="18" t="s">
        <v>497</v>
      </c>
      <c r="BM270" s="203" t="s">
        <v>1835</v>
      </c>
    </row>
    <row r="271" spans="1:65" s="2" customFormat="1" ht="21.75" customHeight="1">
      <c r="A271" s="35"/>
      <c r="B271" s="36"/>
      <c r="C271" s="191" t="s">
        <v>1836</v>
      </c>
      <c r="D271" s="191" t="s">
        <v>151</v>
      </c>
      <c r="E271" s="192" t="s">
        <v>1837</v>
      </c>
      <c r="F271" s="193" t="s">
        <v>1838</v>
      </c>
      <c r="G271" s="194" t="s">
        <v>184</v>
      </c>
      <c r="H271" s="195">
        <v>150</v>
      </c>
      <c r="I271" s="196"/>
      <c r="J271" s="197">
        <f t="shared" si="30"/>
        <v>0</v>
      </c>
      <c r="K271" s="198"/>
      <c r="L271" s="40"/>
      <c r="M271" s="199" t="s">
        <v>1</v>
      </c>
      <c r="N271" s="200" t="s">
        <v>41</v>
      </c>
      <c r="O271" s="72"/>
      <c r="P271" s="201">
        <f t="shared" si="31"/>
        <v>0</v>
      </c>
      <c r="Q271" s="201">
        <v>0</v>
      </c>
      <c r="R271" s="201">
        <f t="shared" si="32"/>
        <v>0</v>
      </c>
      <c r="S271" s="201">
        <v>0</v>
      </c>
      <c r="T271" s="202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497</v>
      </c>
      <c r="AT271" s="203" t="s">
        <v>151</v>
      </c>
      <c r="AU271" s="203" t="s">
        <v>85</v>
      </c>
      <c r="AY271" s="18" t="s">
        <v>150</v>
      </c>
      <c r="BE271" s="204">
        <f t="shared" si="34"/>
        <v>0</v>
      </c>
      <c r="BF271" s="204">
        <f t="shared" si="35"/>
        <v>0</v>
      </c>
      <c r="BG271" s="204">
        <f t="shared" si="36"/>
        <v>0</v>
      </c>
      <c r="BH271" s="204">
        <f t="shared" si="37"/>
        <v>0</v>
      </c>
      <c r="BI271" s="204">
        <f t="shared" si="38"/>
        <v>0</v>
      </c>
      <c r="BJ271" s="18" t="s">
        <v>83</v>
      </c>
      <c r="BK271" s="204">
        <f t="shared" si="39"/>
        <v>0</v>
      </c>
      <c r="BL271" s="18" t="s">
        <v>497</v>
      </c>
      <c r="BM271" s="203" t="s">
        <v>1839</v>
      </c>
    </row>
    <row r="272" spans="1:65" s="2" customFormat="1" ht="16.5" customHeight="1">
      <c r="A272" s="35"/>
      <c r="B272" s="36"/>
      <c r="C272" s="245" t="s">
        <v>612</v>
      </c>
      <c r="D272" s="245" t="s">
        <v>302</v>
      </c>
      <c r="E272" s="246" t="s">
        <v>1840</v>
      </c>
      <c r="F272" s="247" t="s">
        <v>1841</v>
      </c>
      <c r="G272" s="248" t="s">
        <v>184</v>
      </c>
      <c r="H272" s="249">
        <v>150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201">
        <f t="shared" si="31"/>
        <v>0</v>
      </c>
      <c r="Q272" s="201">
        <v>0</v>
      </c>
      <c r="R272" s="201">
        <f t="shared" si="32"/>
        <v>0</v>
      </c>
      <c r="S272" s="201">
        <v>0</v>
      </c>
      <c r="T272" s="202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1504</v>
      </c>
      <c r="AT272" s="203" t="s">
        <v>302</v>
      </c>
      <c r="AU272" s="203" t="s">
        <v>85</v>
      </c>
      <c r="AY272" s="18" t="s">
        <v>150</v>
      </c>
      <c r="BE272" s="204">
        <f t="shared" si="34"/>
        <v>0</v>
      </c>
      <c r="BF272" s="204">
        <f t="shared" si="35"/>
        <v>0</v>
      </c>
      <c r="BG272" s="204">
        <f t="shared" si="36"/>
        <v>0</v>
      </c>
      <c r="BH272" s="204">
        <f t="shared" si="37"/>
        <v>0</v>
      </c>
      <c r="BI272" s="204">
        <f t="shared" si="38"/>
        <v>0</v>
      </c>
      <c r="BJ272" s="18" t="s">
        <v>83</v>
      </c>
      <c r="BK272" s="204">
        <f t="shared" si="39"/>
        <v>0</v>
      </c>
      <c r="BL272" s="18" t="s">
        <v>497</v>
      </c>
      <c r="BM272" s="203" t="s">
        <v>1842</v>
      </c>
    </row>
    <row r="273" spans="1:65" s="2" customFormat="1" ht="16.5" customHeight="1">
      <c r="A273" s="35"/>
      <c r="B273" s="36"/>
      <c r="C273" s="245" t="s">
        <v>1843</v>
      </c>
      <c r="D273" s="245" t="s">
        <v>302</v>
      </c>
      <c r="E273" s="246" t="s">
        <v>1611</v>
      </c>
      <c r="F273" s="247" t="s">
        <v>1612</v>
      </c>
      <c r="G273" s="248" t="s">
        <v>1613</v>
      </c>
      <c r="H273" s="249">
        <v>25000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201">
        <f t="shared" si="31"/>
        <v>0</v>
      </c>
      <c r="Q273" s="201">
        <v>0</v>
      </c>
      <c r="R273" s="201">
        <f t="shared" si="32"/>
        <v>0</v>
      </c>
      <c r="S273" s="201">
        <v>0</v>
      </c>
      <c r="T273" s="202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1504</v>
      </c>
      <c r="AT273" s="203" t="s">
        <v>302</v>
      </c>
      <c r="AU273" s="203" t="s">
        <v>85</v>
      </c>
      <c r="AY273" s="18" t="s">
        <v>150</v>
      </c>
      <c r="BE273" s="204">
        <f t="shared" si="34"/>
        <v>0</v>
      </c>
      <c r="BF273" s="204">
        <f t="shared" si="35"/>
        <v>0</v>
      </c>
      <c r="BG273" s="204">
        <f t="shared" si="36"/>
        <v>0</v>
      </c>
      <c r="BH273" s="204">
        <f t="shared" si="37"/>
        <v>0</v>
      </c>
      <c r="BI273" s="204">
        <f t="shared" si="38"/>
        <v>0</v>
      </c>
      <c r="BJ273" s="18" t="s">
        <v>83</v>
      </c>
      <c r="BK273" s="204">
        <f t="shared" si="39"/>
        <v>0</v>
      </c>
      <c r="BL273" s="18" t="s">
        <v>497</v>
      </c>
      <c r="BM273" s="203" t="s">
        <v>1844</v>
      </c>
    </row>
    <row r="274" spans="1:65" s="2" customFormat="1" ht="21.75" customHeight="1">
      <c r="A274" s="35"/>
      <c r="B274" s="36"/>
      <c r="C274" s="245" t="s">
        <v>615</v>
      </c>
      <c r="D274" s="245" t="s">
        <v>302</v>
      </c>
      <c r="E274" s="246" t="s">
        <v>1845</v>
      </c>
      <c r="F274" s="247" t="s">
        <v>1846</v>
      </c>
      <c r="G274" s="248" t="s">
        <v>184</v>
      </c>
      <c r="H274" s="249">
        <v>2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201">
        <f t="shared" si="31"/>
        <v>0</v>
      </c>
      <c r="Q274" s="201">
        <v>0</v>
      </c>
      <c r="R274" s="201">
        <f t="shared" si="32"/>
        <v>0</v>
      </c>
      <c r="S274" s="201">
        <v>0</v>
      </c>
      <c r="T274" s="202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1504</v>
      </c>
      <c r="AT274" s="203" t="s">
        <v>302</v>
      </c>
      <c r="AU274" s="203" t="s">
        <v>85</v>
      </c>
      <c r="AY274" s="18" t="s">
        <v>150</v>
      </c>
      <c r="BE274" s="204">
        <f t="shared" si="34"/>
        <v>0</v>
      </c>
      <c r="BF274" s="204">
        <f t="shared" si="35"/>
        <v>0</v>
      </c>
      <c r="BG274" s="204">
        <f t="shared" si="36"/>
        <v>0</v>
      </c>
      <c r="BH274" s="204">
        <f t="shared" si="37"/>
        <v>0</v>
      </c>
      <c r="BI274" s="204">
        <f t="shared" si="38"/>
        <v>0</v>
      </c>
      <c r="BJ274" s="18" t="s">
        <v>83</v>
      </c>
      <c r="BK274" s="204">
        <f t="shared" si="39"/>
        <v>0</v>
      </c>
      <c r="BL274" s="18" t="s">
        <v>497</v>
      </c>
      <c r="BM274" s="203" t="s">
        <v>1847</v>
      </c>
    </row>
    <row r="275" spans="1:65" s="2" customFormat="1" ht="16.5" customHeight="1">
      <c r="A275" s="35"/>
      <c r="B275" s="36"/>
      <c r="C275" s="191" t="s">
        <v>1848</v>
      </c>
      <c r="D275" s="191" t="s">
        <v>151</v>
      </c>
      <c r="E275" s="192" t="s">
        <v>1849</v>
      </c>
      <c r="F275" s="193" t="s">
        <v>1850</v>
      </c>
      <c r="G275" s="194" t="s">
        <v>184</v>
      </c>
      <c r="H275" s="195">
        <v>2</v>
      </c>
      <c r="I275" s="196"/>
      <c r="J275" s="197">
        <f t="shared" si="30"/>
        <v>0</v>
      </c>
      <c r="K275" s="198"/>
      <c r="L275" s="40"/>
      <c r="M275" s="199" t="s">
        <v>1</v>
      </c>
      <c r="N275" s="200" t="s">
        <v>41</v>
      </c>
      <c r="O275" s="72"/>
      <c r="P275" s="201">
        <f t="shared" si="31"/>
        <v>0</v>
      </c>
      <c r="Q275" s="201">
        <v>0</v>
      </c>
      <c r="R275" s="201">
        <f t="shared" si="32"/>
        <v>0</v>
      </c>
      <c r="S275" s="201">
        <v>0</v>
      </c>
      <c r="T275" s="202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3" t="s">
        <v>497</v>
      </c>
      <c r="AT275" s="203" t="s">
        <v>151</v>
      </c>
      <c r="AU275" s="203" t="s">
        <v>85</v>
      </c>
      <c r="AY275" s="18" t="s">
        <v>150</v>
      </c>
      <c r="BE275" s="204">
        <f t="shared" si="34"/>
        <v>0</v>
      </c>
      <c r="BF275" s="204">
        <f t="shared" si="35"/>
        <v>0</v>
      </c>
      <c r="BG275" s="204">
        <f t="shared" si="36"/>
        <v>0</v>
      </c>
      <c r="BH275" s="204">
        <f t="shared" si="37"/>
        <v>0</v>
      </c>
      <c r="BI275" s="204">
        <f t="shared" si="38"/>
        <v>0</v>
      </c>
      <c r="BJ275" s="18" t="s">
        <v>83</v>
      </c>
      <c r="BK275" s="204">
        <f t="shared" si="39"/>
        <v>0</v>
      </c>
      <c r="BL275" s="18" t="s">
        <v>497</v>
      </c>
      <c r="BM275" s="203" t="s">
        <v>1851</v>
      </c>
    </row>
    <row r="276" spans="1:65" s="2" customFormat="1" ht="21.75" customHeight="1">
      <c r="A276" s="35"/>
      <c r="B276" s="36"/>
      <c r="C276" s="245" t="s">
        <v>621</v>
      </c>
      <c r="D276" s="245" t="s">
        <v>302</v>
      </c>
      <c r="E276" s="246" t="s">
        <v>1852</v>
      </c>
      <c r="F276" s="247" t="s">
        <v>1853</v>
      </c>
      <c r="G276" s="248" t="s">
        <v>184</v>
      </c>
      <c r="H276" s="249">
        <v>2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201">
        <f t="shared" si="31"/>
        <v>0</v>
      </c>
      <c r="Q276" s="201">
        <v>0</v>
      </c>
      <c r="R276" s="201">
        <f t="shared" si="32"/>
        <v>0</v>
      </c>
      <c r="S276" s="201">
        <v>0</v>
      </c>
      <c r="T276" s="202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1504</v>
      </c>
      <c r="AT276" s="203" t="s">
        <v>302</v>
      </c>
      <c r="AU276" s="203" t="s">
        <v>85</v>
      </c>
      <c r="AY276" s="18" t="s">
        <v>150</v>
      </c>
      <c r="BE276" s="204">
        <f t="shared" si="34"/>
        <v>0</v>
      </c>
      <c r="BF276" s="204">
        <f t="shared" si="35"/>
        <v>0</v>
      </c>
      <c r="BG276" s="204">
        <f t="shared" si="36"/>
        <v>0</v>
      </c>
      <c r="BH276" s="204">
        <f t="shared" si="37"/>
        <v>0</v>
      </c>
      <c r="BI276" s="204">
        <f t="shared" si="38"/>
        <v>0</v>
      </c>
      <c r="BJ276" s="18" t="s">
        <v>83</v>
      </c>
      <c r="BK276" s="204">
        <f t="shared" si="39"/>
        <v>0</v>
      </c>
      <c r="BL276" s="18" t="s">
        <v>497</v>
      </c>
      <c r="BM276" s="203" t="s">
        <v>1854</v>
      </c>
    </row>
    <row r="277" spans="1:65" s="2" customFormat="1" ht="16.5" customHeight="1">
      <c r="A277" s="35"/>
      <c r="B277" s="36"/>
      <c r="C277" s="191" t="s">
        <v>1855</v>
      </c>
      <c r="D277" s="191" t="s">
        <v>151</v>
      </c>
      <c r="E277" s="192" t="s">
        <v>1856</v>
      </c>
      <c r="F277" s="193" t="s">
        <v>1857</v>
      </c>
      <c r="G277" s="194" t="s">
        <v>184</v>
      </c>
      <c r="H277" s="195">
        <v>3</v>
      </c>
      <c r="I277" s="196"/>
      <c r="J277" s="197">
        <f t="shared" si="30"/>
        <v>0</v>
      </c>
      <c r="K277" s="198"/>
      <c r="L277" s="40"/>
      <c r="M277" s="199" t="s">
        <v>1</v>
      </c>
      <c r="N277" s="200" t="s">
        <v>41</v>
      </c>
      <c r="O277" s="72"/>
      <c r="P277" s="201">
        <f t="shared" si="31"/>
        <v>0</v>
      </c>
      <c r="Q277" s="201">
        <v>0</v>
      </c>
      <c r="R277" s="201">
        <f t="shared" si="32"/>
        <v>0</v>
      </c>
      <c r="S277" s="201">
        <v>0</v>
      </c>
      <c r="T277" s="202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497</v>
      </c>
      <c r="AT277" s="203" t="s">
        <v>151</v>
      </c>
      <c r="AU277" s="203" t="s">
        <v>85</v>
      </c>
      <c r="AY277" s="18" t="s">
        <v>150</v>
      </c>
      <c r="BE277" s="204">
        <f t="shared" si="34"/>
        <v>0</v>
      </c>
      <c r="BF277" s="204">
        <f t="shared" si="35"/>
        <v>0</v>
      </c>
      <c r="BG277" s="204">
        <f t="shared" si="36"/>
        <v>0</v>
      </c>
      <c r="BH277" s="204">
        <f t="shared" si="37"/>
        <v>0</v>
      </c>
      <c r="BI277" s="204">
        <f t="shared" si="38"/>
        <v>0</v>
      </c>
      <c r="BJ277" s="18" t="s">
        <v>83</v>
      </c>
      <c r="BK277" s="204">
        <f t="shared" si="39"/>
        <v>0</v>
      </c>
      <c r="BL277" s="18" t="s">
        <v>497</v>
      </c>
      <c r="BM277" s="203" t="s">
        <v>1858</v>
      </c>
    </row>
    <row r="278" spans="1:65" s="2" customFormat="1" ht="21.75" customHeight="1">
      <c r="A278" s="35"/>
      <c r="B278" s="36"/>
      <c r="C278" s="245" t="s">
        <v>624</v>
      </c>
      <c r="D278" s="245" t="s">
        <v>302</v>
      </c>
      <c r="E278" s="246" t="s">
        <v>1859</v>
      </c>
      <c r="F278" s="247" t="s">
        <v>1860</v>
      </c>
      <c r="G278" s="248" t="s">
        <v>184</v>
      </c>
      <c r="H278" s="249">
        <v>3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201">
        <f t="shared" si="31"/>
        <v>0</v>
      </c>
      <c r="Q278" s="201">
        <v>0</v>
      </c>
      <c r="R278" s="201">
        <f t="shared" si="32"/>
        <v>0</v>
      </c>
      <c r="S278" s="201">
        <v>0</v>
      </c>
      <c r="T278" s="202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1504</v>
      </c>
      <c r="AT278" s="203" t="s">
        <v>302</v>
      </c>
      <c r="AU278" s="203" t="s">
        <v>85</v>
      </c>
      <c r="AY278" s="18" t="s">
        <v>150</v>
      </c>
      <c r="BE278" s="204">
        <f t="shared" si="34"/>
        <v>0</v>
      </c>
      <c r="BF278" s="204">
        <f t="shared" si="35"/>
        <v>0</v>
      </c>
      <c r="BG278" s="204">
        <f t="shared" si="36"/>
        <v>0</v>
      </c>
      <c r="BH278" s="204">
        <f t="shared" si="37"/>
        <v>0</v>
      </c>
      <c r="BI278" s="204">
        <f t="shared" si="38"/>
        <v>0</v>
      </c>
      <c r="BJ278" s="18" t="s">
        <v>83</v>
      </c>
      <c r="BK278" s="204">
        <f t="shared" si="39"/>
        <v>0</v>
      </c>
      <c r="BL278" s="18" t="s">
        <v>497</v>
      </c>
      <c r="BM278" s="203" t="s">
        <v>1861</v>
      </c>
    </row>
    <row r="279" spans="1:65" s="2" customFormat="1" ht="16.5" customHeight="1">
      <c r="A279" s="35"/>
      <c r="B279" s="36"/>
      <c r="C279" s="191" t="s">
        <v>1862</v>
      </c>
      <c r="D279" s="191" t="s">
        <v>151</v>
      </c>
      <c r="E279" s="192" t="s">
        <v>1863</v>
      </c>
      <c r="F279" s="193" t="s">
        <v>1864</v>
      </c>
      <c r="G279" s="194" t="s">
        <v>184</v>
      </c>
      <c r="H279" s="195">
        <v>1</v>
      </c>
      <c r="I279" s="196"/>
      <c r="J279" s="197">
        <f t="shared" si="30"/>
        <v>0</v>
      </c>
      <c r="K279" s="198"/>
      <c r="L279" s="40"/>
      <c r="M279" s="199" t="s">
        <v>1</v>
      </c>
      <c r="N279" s="200" t="s">
        <v>41</v>
      </c>
      <c r="O279" s="72"/>
      <c r="P279" s="201">
        <f t="shared" si="31"/>
        <v>0</v>
      </c>
      <c r="Q279" s="201">
        <v>0</v>
      </c>
      <c r="R279" s="201">
        <f t="shared" si="32"/>
        <v>0</v>
      </c>
      <c r="S279" s="201">
        <v>0</v>
      </c>
      <c r="T279" s="202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3" t="s">
        <v>497</v>
      </c>
      <c r="AT279" s="203" t="s">
        <v>151</v>
      </c>
      <c r="AU279" s="203" t="s">
        <v>85</v>
      </c>
      <c r="AY279" s="18" t="s">
        <v>150</v>
      </c>
      <c r="BE279" s="204">
        <f t="shared" si="34"/>
        <v>0</v>
      </c>
      <c r="BF279" s="204">
        <f t="shared" si="35"/>
        <v>0</v>
      </c>
      <c r="BG279" s="204">
        <f t="shared" si="36"/>
        <v>0</v>
      </c>
      <c r="BH279" s="204">
        <f t="shared" si="37"/>
        <v>0</v>
      </c>
      <c r="BI279" s="204">
        <f t="shared" si="38"/>
        <v>0</v>
      </c>
      <c r="BJ279" s="18" t="s">
        <v>83</v>
      </c>
      <c r="BK279" s="204">
        <f t="shared" si="39"/>
        <v>0</v>
      </c>
      <c r="BL279" s="18" t="s">
        <v>497</v>
      </c>
      <c r="BM279" s="203" t="s">
        <v>1865</v>
      </c>
    </row>
    <row r="280" spans="1:65" s="2" customFormat="1" ht="16.5" customHeight="1">
      <c r="A280" s="35"/>
      <c r="B280" s="36"/>
      <c r="C280" s="245" t="s">
        <v>628</v>
      </c>
      <c r="D280" s="245" t="s">
        <v>302</v>
      </c>
      <c r="E280" s="246" t="s">
        <v>1866</v>
      </c>
      <c r="F280" s="247" t="s">
        <v>1867</v>
      </c>
      <c r="G280" s="248" t="s">
        <v>184</v>
      </c>
      <c r="H280" s="249">
        <v>1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201">
        <f t="shared" si="31"/>
        <v>0</v>
      </c>
      <c r="Q280" s="201">
        <v>0</v>
      </c>
      <c r="R280" s="201">
        <f t="shared" si="32"/>
        <v>0</v>
      </c>
      <c r="S280" s="201">
        <v>0</v>
      </c>
      <c r="T280" s="202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3" t="s">
        <v>1504</v>
      </c>
      <c r="AT280" s="203" t="s">
        <v>302</v>
      </c>
      <c r="AU280" s="203" t="s">
        <v>85</v>
      </c>
      <c r="AY280" s="18" t="s">
        <v>150</v>
      </c>
      <c r="BE280" s="204">
        <f t="shared" si="34"/>
        <v>0</v>
      </c>
      <c r="BF280" s="204">
        <f t="shared" si="35"/>
        <v>0</v>
      </c>
      <c r="BG280" s="204">
        <f t="shared" si="36"/>
        <v>0</v>
      </c>
      <c r="BH280" s="204">
        <f t="shared" si="37"/>
        <v>0</v>
      </c>
      <c r="BI280" s="204">
        <f t="shared" si="38"/>
        <v>0</v>
      </c>
      <c r="BJ280" s="18" t="s">
        <v>83</v>
      </c>
      <c r="BK280" s="204">
        <f t="shared" si="39"/>
        <v>0</v>
      </c>
      <c r="BL280" s="18" t="s">
        <v>497</v>
      </c>
      <c r="BM280" s="203" t="s">
        <v>1868</v>
      </c>
    </row>
    <row r="281" spans="1:65" s="2" customFormat="1" ht="16.5" customHeight="1">
      <c r="A281" s="35"/>
      <c r="B281" s="36"/>
      <c r="C281" s="191" t="s">
        <v>1869</v>
      </c>
      <c r="D281" s="191" t="s">
        <v>151</v>
      </c>
      <c r="E281" s="192" t="s">
        <v>1870</v>
      </c>
      <c r="F281" s="193" t="s">
        <v>1871</v>
      </c>
      <c r="G281" s="194" t="s">
        <v>184</v>
      </c>
      <c r="H281" s="195">
        <v>1</v>
      </c>
      <c r="I281" s="196"/>
      <c r="J281" s="197">
        <f t="shared" si="30"/>
        <v>0</v>
      </c>
      <c r="K281" s="198"/>
      <c r="L281" s="40"/>
      <c r="M281" s="199" t="s">
        <v>1</v>
      </c>
      <c r="N281" s="200" t="s">
        <v>41</v>
      </c>
      <c r="O281" s="72"/>
      <c r="P281" s="201">
        <f t="shared" si="31"/>
        <v>0</v>
      </c>
      <c r="Q281" s="201">
        <v>0</v>
      </c>
      <c r="R281" s="201">
        <f t="shared" si="32"/>
        <v>0</v>
      </c>
      <c r="S281" s="201">
        <v>0</v>
      </c>
      <c r="T281" s="202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497</v>
      </c>
      <c r="AT281" s="203" t="s">
        <v>151</v>
      </c>
      <c r="AU281" s="203" t="s">
        <v>85</v>
      </c>
      <c r="AY281" s="18" t="s">
        <v>150</v>
      </c>
      <c r="BE281" s="204">
        <f t="shared" si="34"/>
        <v>0</v>
      </c>
      <c r="BF281" s="204">
        <f t="shared" si="35"/>
        <v>0</v>
      </c>
      <c r="BG281" s="204">
        <f t="shared" si="36"/>
        <v>0</v>
      </c>
      <c r="BH281" s="204">
        <f t="shared" si="37"/>
        <v>0</v>
      </c>
      <c r="BI281" s="204">
        <f t="shared" si="38"/>
        <v>0</v>
      </c>
      <c r="BJ281" s="18" t="s">
        <v>83</v>
      </c>
      <c r="BK281" s="204">
        <f t="shared" si="39"/>
        <v>0</v>
      </c>
      <c r="BL281" s="18" t="s">
        <v>497</v>
      </c>
      <c r="BM281" s="203" t="s">
        <v>1872</v>
      </c>
    </row>
    <row r="282" spans="1:65" s="2" customFormat="1" ht="16.5" customHeight="1">
      <c r="A282" s="35"/>
      <c r="B282" s="36"/>
      <c r="C282" s="245" t="s">
        <v>631</v>
      </c>
      <c r="D282" s="245" t="s">
        <v>302</v>
      </c>
      <c r="E282" s="246" t="s">
        <v>1873</v>
      </c>
      <c r="F282" s="247" t="s">
        <v>1874</v>
      </c>
      <c r="G282" s="248" t="s">
        <v>154</v>
      </c>
      <c r="H282" s="249">
        <v>1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201">
        <f t="shared" si="31"/>
        <v>0</v>
      </c>
      <c r="Q282" s="201">
        <v>0</v>
      </c>
      <c r="R282" s="201">
        <f t="shared" si="32"/>
        <v>0</v>
      </c>
      <c r="S282" s="201">
        <v>0</v>
      </c>
      <c r="T282" s="202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3" t="s">
        <v>1504</v>
      </c>
      <c r="AT282" s="203" t="s">
        <v>302</v>
      </c>
      <c r="AU282" s="203" t="s">
        <v>85</v>
      </c>
      <c r="AY282" s="18" t="s">
        <v>150</v>
      </c>
      <c r="BE282" s="204">
        <f t="shared" si="34"/>
        <v>0</v>
      </c>
      <c r="BF282" s="204">
        <f t="shared" si="35"/>
        <v>0</v>
      </c>
      <c r="BG282" s="204">
        <f t="shared" si="36"/>
        <v>0</v>
      </c>
      <c r="BH282" s="204">
        <f t="shared" si="37"/>
        <v>0</v>
      </c>
      <c r="BI282" s="204">
        <f t="shared" si="38"/>
        <v>0</v>
      </c>
      <c r="BJ282" s="18" t="s">
        <v>83</v>
      </c>
      <c r="BK282" s="204">
        <f t="shared" si="39"/>
        <v>0</v>
      </c>
      <c r="BL282" s="18" t="s">
        <v>497</v>
      </c>
      <c r="BM282" s="203" t="s">
        <v>1875</v>
      </c>
    </row>
    <row r="283" spans="1:65" s="2" customFormat="1" ht="16.5" customHeight="1">
      <c r="A283" s="35"/>
      <c r="B283" s="36"/>
      <c r="C283" s="191" t="s">
        <v>1876</v>
      </c>
      <c r="D283" s="191" t="s">
        <v>151</v>
      </c>
      <c r="E283" s="192" t="s">
        <v>1877</v>
      </c>
      <c r="F283" s="193" t="s">
        <v>1878</v>
      </c>
      <c r="G283" s="194" t="s">
        <v>184</v>
      </c>
      <c r="H283" s="195">
        <v>1</v>
      </c>
      <c r="I283" s="196"/>
      <c r="J283" s="197">
        <f t="shared" si="30"/>
        <v>0</v>
      </c>
      <c r="K283" s="198"/>
      <c r="L283" s="40"/>
      <c r="M283" s="199" t="s">
        <v>1</v>
      </c>
      <c r="N283" s="200" t="s">
        <v>41</v>
      </c>
      <c r="O283" s="72"/>
      <c r="P283" s="201">
        <f t="shared" si="31"/>
        <v>0</v>
      </c>
      <c r="Q283" s="201">
        <v>0</v>
      </c>
      <c r="R283" s="201">
        <f t="shared" si="32"/>
        <v>0</v>
      </c>
      <c r="S283" s="201">
        <v>0</v>
      </c>
      <c r="T283" s="202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3" t="s">
        <v>497</v>
      </c>
      <c r="AT283" s="203" t="s">
        <v>151</v>
      </c>
      <c r="AU283" s="203" t="s">
        <v>85</v>
      </c>
      <c r="AY283" s="18" t="s">
        <v>150</v>
      </c>
      <c r="BE283" s="204">
        <f t="shared" si="34"/>
        <v>0</v>
      </c>
      <c r="BF283" s="204">
        <f t="shared" si="35"/>
        <v>0</v>
      </c>
      <c r="BG283" s="204">
        <f t="shared" si="36"/>
        <v>0</v>
      </c>
      <c r="BH283" s="204">
        <f t="shared" si="37"/>
        <v>0</v>
      </c>
      <c r="BI283" s="204">
        <f t="shared" si="38"/>
        <v>0</v>
      </c>
      <c r="BJ283" s="18" t="s">
        <v>83</v>
      </c>
      <c r="BK283" s="204">
        <f t="shared" si="39"/>
        <v>0</v>
      </c>
      <c r="BL283" s="18" t="s">
        <v>497</v>
      </c>
      <c r="BM283" s="203" t="s">
        <v>1879</v>
      </c>
    </row>
    <row r="284" spans="1:65" s="2" customFormat="1" ht="16.5" customHeight="1">
      <c r="A284" s="35"/>
      <c r="B284" s="36"/>
      <c r="C284" s="191" t="s">
        <v>635</v>
      </c>
      <c r="D284" s="191" t="s">
        <v>151</v>
      </c>
      <c r="E284" s="192" t="s">
        <v>1880</v>
      </c>
      <c r="F284" s="193" t="s">
        <v>1881</v>
      </c>
      <c r="G284" s="194" t="s">
        <v>355</v>
      </c>
      <c r="H284" s="195">
        <v>200</v>
      </c>
      <c r="I284" s="196"/>
      <c r="J284" s="197">
        <f t="shared" si="30"/>
        <v>0</v>
      </c>
      <c r="K284" s="198"/>
      <c r="L284" s="40"/>
      <c r="M284" s="199" t="s">
        <v>1</v>
      </c>
      <c r="N284" s="200" t="s">
        <v>41</v>
      </c>
      <c r="O284" s="72"/>
      <c r="P284" s="201">
        <f t="shared" si="31"/>
        <v>0</v>
      </c>
      <c r="Q284" s="201">
        <v>0</v>
      </c>
      <c r="R284" s="201">
        <f t="shared" si="32"/>
        <v>0</v>
      </c>
      <c r="S284" s="201">
        <v>0</v>
      </c>
      <c r="T284" s="202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3" t="s">
        <v>497</v>
      </c>
      <c r="AT284" s="203" t="s">
        <v>151</v>
      </c>
      <c r="AU284" s="203" t="s">
        <v>85</v>
      </c>
      <c r="AY284" s="18" t="s">
        <v>150</v>
      </c>
      <c r="BE284" s="204">
        <f t="shared" si="34"/>
        <v>0</v>
      </c>
      <c r="BF284" s="204">
        <f t="shared" si="35"/>
        <v>0</v>
      </c>
      <c r="BG284" s="204">
        <f t="shared" si="36"/>
        <v>0</v>
      </c>
      <c r="BH284" s="204">
        <f t="shared" si="37"/>
        <v>0</v>
      </c>
      <c r="BI284" s="204">
        <f t="shared" si="38"/>
        <v>0</v>
      </c>
      <c r="BJ284" s="18" t="s">
        <v>83</v>
      </c>
      <c r="BK284" s="204">
        <f t="shared" si="39"/>
        <v>0</v>
      </c>
      <c r="BL284" s="18" t="s">
        <v>497</v>
      </c>
      <c r="BM284" s="203" t="s">
        <v>1882</v>
      </c>
    </row>
    <row r="285" spans="1:65" s="2" customFormat="1" ht="21.75" customHeight="1">
      <c r="A285" s="35"/>
      <c r="B285" s="36"/>
      <c r="C285" s="191" t="s">
        <v>1883</v>
      </c>
      <c r="D285" s="191" t="s">
        <v>151</v>
      </c>
      <c r="E285" s="192" t="s">
        <v>1884</v>
      </c>
      <c r="F285" s="193" t="s">
        <v>1885</v>
      </c>
      <c r="G285" s="194" t="s">
        <v>355</v>
      </c>
      <c r="H285" s="195">
        <v>40</v>
      </c>
      <c r="I285" s="196"/>
      <c r="J285" s="197">
        <f t="shared" si="30"/>
        <v>0</v>
      </c>
      <c r="K285" s="198"/>
      <c r="L285" s="40"/>
      <c r="M285" s="199" t="s">
        <v>1</v>
      </c>
      <c r="N285" s="200" t="s">
        <v>41</v>
      </c>
      <c r="O285" s="72"/>
      <c r="P285" s="201">
        <f t="shared" si="31"/>
        <v>0</v>
      </c>
      <c r="Q285" s="201">
        <v>0</v>
      </c>
      <c r="R285" s="201">
        <f t="shared" si="32"/>
        <v>0</v>
      </c>
      <c r="S285" s="201">
        <v>0</v>
      </c>
      <c r="T285" s="202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3" t="s">
        <v>497</v>
      </c>
      <c r="AT285" s="203" t="s">
        <v>151</v>
      </c>
      <c r="AU285" s="203" t="s">
        <v>85</v>
      </c>
      <c r="AY285" s="18" t="s">
        <v>150</v>
      </c>
      <c r="BE285" s="204">
        <f t="shared" si="34"/>
        <v>0</v>
      </c>
      <c r="BF285" s="204">
        <f t="shared" si="35"/>
        <v>0</v>
      </c>
      <c r="BG285" s="204">
        <f t="shared" si="36"/>
        <v>0</v>
      </c>
      <c r="BH285" s="204">
        <f t="shared" si="37"/>
        <v>0</v>
      </c>
      <c r="BI285" s="204">
        <f t="shared" si="38"/>
        <v>0</v>
      </c>
      <c r="BJ285" s="18" t="s">
        <v>83</v>
      </c>
      <c r="BK285" s="204">
        <f t="shared" si="39"/>
        <v>0</v>
      </c>
      <c r="BL285" s="18" t="s">
        <v>497</v>
      </c>
      <c r="BM285" s="203" t="s">
        <v>1886</v>
      </c>
    </row>
    <row r="286" spans="1:65" s="2" customFormat="1" ht="16.5" customHeight="1">
      <c r="A286" s="35"/>
      <c r="B286" s="36"/>
      <c r="C286" s="245" t="s">
        <v>638</v>
      </c>
      <c r="D286" s="245" t="s">
        <v>302</v>
      </c>
      <c r="E286" s="246" t="s">
        <v>1887</v>
      </c>
      <c r="F286" s="247" t="s">
        <v>1888</v>
      </c>
      <c r="G286" s="248" t="s">
        <v>355</v>
      </c>
      <c r="H286" s="249">
        <v>300</v>
      </c>
      <c r="I286" s="250"/>
      <c r="J286" s="251">
        <f t="shared" ref="J286:J291" si="40">ROUND(I286*H286,2)</f>
        <v>0</v>
      </c>
      <c r="K286" s="252"/>
      <c r="L286" s="253"/>
      <c r="M286" s="254" t="s">
        <v>1</v>
      </c>
      <c r="N286" s="255" t="s">
        <v>41</v>
      </c>
      <c r="O286" s="72"/>
      <c r="P286" s="201">
        <f t="shared" ref="P286:P291" si="41">O286*H286</f>
        <v>0</v>
      </c>
      <c r="Q286" s="201">
        <v>4.5900000000000003E-3</v>
      </c>
      <c r="R286" s="201">
        <f t="shared" ref="R286:R291" si="42">Q286*H286</f>
        <v>1.377</v>
      </c>
      <c r="S286" s="201">
        <v>0</v>
      </c>
      <c r="T286" s="202">
        <f t="shared" ref="T286:T291" si="4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3" t="s">
        <v>612</v>
      </c>
      <c r="AT286" s="203" t="s">
        <v>302</v>
      </c>
      <c r="AU286" s="203" t="s">
        <v>85</v>
      </c>
      <c r="AY286" s="18" t="s">
        <v>150</v>
      </c>
      <c r="BE286" s="204">
        <f t="shared" ref="BE286:BE291" si="44">IF(N286="základní",J286,0)</f>
        <v>0</v>
      </c>
      <c r="BF286" s="204">
        <f t="shared" ref="BF286:BF291" si="45">IF(N286="snížená",J286,0)</f>
        <v>0</v>
      </c>
      <c r="BG286" s="204">
        <f t="shared" ref="BG286:BG291" si="46">IF(N286="zákl. přenesená",J286,0)</f>
        <v>0</v>
      </c>
      <c r="BH286" s="204">
        <f t="shared" ref="BH286:BH291" si="47">IF(N286="sníž. přenesená",J286,0)</f>
        <v>0</v>
      </c>
      <c r="BI286" s="204">
        <f t="shared" ref="BI286:BI291" si="48">IF(N286="nulová",J286,0)</f>
        <v>0</v>
      </c>
      <c r="BJ286" s="18" t="s">
        <v>83</v>
      </c>
      <c r="BK286" s="204">
        <f t="shared" ref="BK286:BK291" si="49">ROUND(I286*H286,2)</f>
        <v>0</v>
      </c>
      <c r="BL286" s="18" t="s">
        <v>612</v>
      </c>
      <c r="BM286" s="203" t="s">
        <v>1889</v>
      </c>
    </row>
    <row r="287" spans="1:65" s="2" customFormat="1" ht="21.75" customHeight="1">
      <c r="A287" s="35"/>
      <c r="B287" s="36"/>
      <c r="C287" s="191" t="s">
        <v>1890</v>
      </c>
      <c r="D287" s="191" t="s">
        <v>151</v>
      </c>
      <c r="E287" s="192" t="s">
        <v>1891</v>
      </c>
      <c r="F287" s="193" t="s">
        <v>1892</v>
      </c>
      <c r="G287" s="194" t="s">
        <v>154</v>
      </c>
      <c r="H287" s="195">
        <v>2</v>
      </c>
      <c r="I287" s="196"/>
      <c r="J287" s="197">
        <f t="shared" si="40"/>
        <v>0</v>
      </c>
      <c r="K287" s="198"/>
      <c r="L287" s="40"/>
      <c r="M287" s="199" t="s">
        <v>1</v>
      </c>
      <c r="N287" s="200" t="s">
        <v>41</v>
      </c>
      <c r="O287" s="72"/>
      <c r="P287" s="201">
        <f t="shared" si="41"/>
        <v>0</v>
      </c>
      <c r="Q287" s="201">
        <v>0</v>
      </c>
      <c r="R287" s="201">
        <f t="shared" si="42"/>
        <v>0</v>
      </c>
      <c r="S287" s="201">
        <v>0</v>
      </c>
      <c r="T287" s="202">
        <f t="shared" si="4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3" t="s">
        <v>497</v>
      </c>
      <c r="AT287" s="203" t="s">
        <v>151</v>
      </c>
      <c r="AU287" s="203" t="s">
        <v>85</v>
      </c>
      <c r="AY287" s="18" t="s">
        <v>150</v>
      </c>
      <c r="BE287" s="204">
        <f t="shared" si="44"/>
        <v>0</v>
      </c>
      <c r="BF287" s="204">
        <f t="shared" si="45"/>
        <v>0</v>
      </c>
      <c r="BG287" s="204">
        <f t="shared" si="46"/>
        <v>0</v>
      </c>
      <c r="BH287" s="204">
        <f t="shared" si="47"/>
        <v>0</v>
      </c>
      <c r="BI287" s="204">
        <f t="shared" si="48"/>
        <v>0</v>
      </c>
      <c r="BJ287" s="18" t="s">
        <v>83</v>
      </c>
      <c r="BK287" s="204">
        <f t="shared" si="49"/>
        <v>0</v>
      </c>
      <c r="BL287" s="18" t="s">
        <v>497</v>
      </c>
      <c r="BM287" s="203" t="s">
        <v>1893</v>
      </c>
    </row>
    <row r="288" spans="1:65" s="2" customFormat="1" ht="21.75" customHeight="1">
      <c r="A288" s="35"/>
      <c r="B288" s="36"/>
      <c r="C288" s="191" t="s">
        <v>642</v>
      </c>
      <c r="D288" s="191" t="s">
        <v>151</v>
      </c>
      <c r="E288" s="192" t="s">
        <v>1894</v>
      </c>
      <c r="F288" s="193" t="s">
        <v>1895</v>
      </c>
      <c r="G288" s="194" t="s">
        <v>184</v>
      </c>
      <c r="H288" s="195">
        <v>45</v>
      </c>
      <c r="I288" s="196"/>
      <c r="J288" s="197">
        <f t="shared" si="40"/>
        <v>0</v>
      </c>
      <c r="K288" s="198"/>
      <c r="L288" s="40"/>
      <c r="M288" s="199" t="s">
        <v>1</v>
      </c>
      <c r="N288" s="200" t="s">
        <v>41</v>
      </c>
      <c r="O288" s="72"/>
      <c r="P288" s="201">
        <f t="shared" si="41"/>
        <v>0</v>
      </c>
      <c r="Q288" s="201">
        <v>0</v>
      </c>
      <c r="R288" s="201">
        <f t="shared" si="42"/>
        <v>0</v>
      </c>
      <c r="S288" s="201">
        <v>0</v>
      </c>
      <c r="T288" s="202">
        <f t="shared" si="4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3" t="s">
        <v>497</v>
      </c>
      <c r="AT288" s="203" t="s">
        <v>151</v>
      </c>
      <c r="AU288" s="203" t="s">
        <v>85</v>
      </c>
      <c r="AY288" s="18" t="s">
        <v>150</v>
      </c>
      <c r="BE288" s="204">
        <f t="shared" si="44"/>
        <v>0</v>
      </c>
      <c r="BF288" s="204">
        <f t="shared" si="45"/>
        <v>0</v>
      </c>
      <c r="BG288" s="204">
        <f t="shared" si="46"/>
        <v>0</v>
      </c>
      <c r="BH288" s="204">
        <f t="shared" si="47"/>
        <v>0</v>
      </c>
      <c r="BI288" s="204">
        <f t="shared" si="48"/>
        <v>0</v>
      </c>
      <c r="BJ288" s="18" t="s">
        <v>83</v>
      </c>
      <c r="BK288" s="204">
        <f t="shared" si="49"/>
        <v>0</v>
      </c>
      <c r="BL288" s="18" t="s">
        <v>497</v>
      </c>
      <c r="BM288" s="203" t="s">
        <v>1896</v>
      </c>
    </row>
    <row r="289" spans="1:65" s="2" customFormat="1" ht="21.75" customHeight="1">
      <c r="A289" s="35"/>
      <c r="B289" s="36"/>
      <c r="C289" s="245" t="s">
        <v>1897</v>
      </c>
      <c r="D289" s="245" t="s">
        <v>302</v>
      </c>
      <c r="E289" s="246" t="s">
        <v>1898</v>
      </c>
      <c r="F289" s="247" t="s">
        <v>1899</v>
      </c>
      <c r="G289" s="248" t="s">
        <v>184</v>
      </c>
      <c r="H289" s="249">
        <v>30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201">
        <f t="shared" si="41"/>
        <v>0</v>
      </c>
      <c r="Q289" s="201">
        <v>0</v>
      </c>
      <c r="R289" s="201">
        <f t="shared" si="42"/>
        <v>0</v>
      </c>
      <c r="S289" s="201">
        <v>0</v>
      </c>
      <c r="T289" s="202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1504</v>
      </c>
      <c r="AT289" s="203" t="s">
        <v>302</v>
      </c>
      <c r="AU289" s="203" t="s">
        <v>85</v>
      </c>
      <c r="AY289" s="18" t="s">
        <v>150</v>
      </c>
      <c r="BE289" s="204">
        <f t="shared" si="44"/>
        <v>0</v>
      </c>
      <c r="BF289" s="204">
        <f t="shared" si="45"/>
        <v>0</v>
      </c>
      <c r="BG289" s="204">
        <f t="shared" si="46"/>
        <v>0</v>
      </c>
      <c r="BH289" s="204">
        <f t="shared" si="47"/>
        <v>0</v>
      </c>
      <c r="BI289" s="204">
        <f t="shared" si="48"/>
        <v>0</v>
      </c>
      <c r="BJ289" s="18" t="s">
        <v>83</v>
      </c>
      <c r="BK289" s="204">
        <f t="shared" si="49"/>
        <v>0</v>
      </c>
      <c r="BL289" s="18" t="s">
        <v>497</v>
      </c>
      <c r="BM289" s="203" t="s">
        <v>1900</v>
      </c>
    </row>
    <row r="290" spans="1:65" s="2" customFormat="1" ht="21.75" customHeight="1">
      <c r="A290" s="35"/>
      <c r="B290" s="36"/>
      <c r="C290" s="245" t="s">
        <v>645</v>
      </c>
      <c r="D290" s="245" t="s">
        <v>302</v>
      </c>
      <c r="E290" s="246" t="s">
        <v>1901</v>
      </c>
      <c r="F290" s="247" t="s">
        <v>1902</v>
      </c>
      <c r="G290" s="248" t="s">
        <v>184</v>
      </c>
      <c r="H290" s="249">
        <v>11</v>
      </c>
      <c r="I290" s="250"/>
      <c r="J290" s="251">
        <f t="shared" si="40"/>
        <v>0</v>
      </c>
      <c r="K290" s="252"/>
      <c r="L290" s="253"/>
      <c r="M290" s="254" t="s">
        <v>1</v>
      </c>
      <c r="N290" s="255" t="s">
        <v>41</v>
      </c>
      <c r="O290" s="72"/>
      <c r="P290" s="201">
        <f t="shared" si="41"/>
        <v>0</v>
      </c>
      <c r="Q290" s="201">
        <v>0</v>
      </c>
      <c r="R290" s="201">
        <f t="shared" si="42"/>
        <v>0</v>
      </c>
      <c r="S290" s="201">
        <v>0</v>
      </c>
      <c r="T290" s="202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3" t="s">
        <v>1504</v>
      </c>
      <c r="AT290" s="203" t="s">
        <v>302</v>
      </c>
      <c r="AU290" s="203" t="s">
        <v>85</v>
      </c>
      <c r="AY290" s="18" t="s">
        <v>150</v>
      </c>
      <c r="BE290" s="204">
        <f t="shared" si="44"/>
        <v>0</v>
      </c>
      <c r="BF290" s="204">
        <f t="shared" si="45"/>
        <v>0</v>
      </c>
      <c r="BG290" s="204">
        <f t="shared" si="46"/>
        <v>0</v>
      </c>
      <c r="BH290" s="204">
        <f t="shared" si="47"/>
        <v>0</v>
      </c>
      <c r="BI290" s="204">
        <f t="shared" si="48"/>
        <v>0</v>
      </c>
      <c r="BJ290" s="18" t="s">
        <v>83</v>
      </c>
      <c r="BK290" s="204">
        <f t="shared" si="49"/>
        <v>0</v>
      </c>
      <c r="BL290" s="18" t="s">
        <v>497</v>
      </c>
      <c r="BM290" s="203" t="s">
        <v>1903</v>
      </c>
    </row>
    <row r="291" spans="1:65" s="2" customFormat="1" ht="16.5" customHeight="1">
      <c r="A291" s="35"/>
      <c r="B291" s="36"/>
      <c r="C291" s="245" t="s">
        <v>1904</v>
      </c>
      <c r="D291" s="245" t="s">
        <v>302</v>
      </c>
      <c r="E291" s="246" t="s">
        <v>1905</v>
      </c>
      <c r="F291" s="247" t="s">
        <v>1906</v>
      </c>
      <c r="G291" s="248" t="s">
        <v>184</v>
      </c>
      <c r="H291" s="249">
        <v>4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201">
        <f t="shared" si="41"/>
        <v>0</v>
      </c>
      <c r="Q291" s="201">
        <v>0</v>
      </c>
      <c r="R291" s="201">
        <f t="shared" si="42"/>
        <v>0</v>
      </c>
      <c r="S291" s="201">
        <v>0</v>
      </c>
      <c r="T291" s="202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3" t="s">
        <v>1504</v>
      </c>
      <c r="AT291" s="203" t="s">
        <v>302</v>
      </c>
      <c r="AU291" s="203" t="s">
        <v>85</v>
      </c>
      <c r="AY291" s="18" t="s">
        <v>150</v>
      </c>
      <c r="BE291" s="204">
        <f t="shared" si="44"/>
        <v>0</v>
      </c>
      <c r="BF291" s="204">
        <f t="shared" si="45"/>
        <v>0</v>
      </c>
      <c r="BG291" s="204">
        <f t="shared" si="46"/>
        <v>0</v>
      </c>
      <c r="BH291" s="204">
        <f t="shared" si="47"/>
        <v>0</v>
      </c>
      <c r="BI291" s="204">
        <f t="shared" si="48"/>
        <v>0</v>
      </c>
      <c r="BJ291" s="18" t="s">
        <v>83</v>
      </c>
      <c r="BK291" s="204">
        <f t="shared" si="49"/>
        <v>0</v>
      </c>
      <c r="BL291" s="18" t="s">
        <v>497</v>
      </c>
      <c r="BM291" s="203" t="s">
        <v>1907</v>
      </c>
    </row>
    <row r="292" spans="1:65" s="12" customFormat="1" ht="22.9" customHeight="1">
      <c r="B292" s="177"/>
      <c r="C292" s="178"/>
      <c r="D292" s="179" t="s">
        <v>75</v>
      </c>
      <c r="E292" s="227" t="s">
        <v>1908</v>
      </c>
      <c r="F292" s="227" t="s">
        <v>1909</v>
      </c>
      <c r="G292" s="178"/>
      <c r="H292" s="178"/>
      <c r="I292" s="181"/>
      <c r="J292" s="228">
        <f>BK292</f>
        <v>0</v>
      </c>
      <c r="K292" s="178"/>
      <c r="L292" s="183"/>
      <c r="M292" s="184"/>
      <c r="N292" s="185"/>
      <c r="O292" s="185"/>
      <c r="P292" s="186">
        <f>SUM(P293:P322)</f>
        <v>0</v>
      </c>
      <c r="Q292" s="185"/>
      <c r="R292" s="186">
        <f>SUM(R293:R322)</f>
        <v>129.56097</v>
      </c>
      <c r="S292" s="185"/>
      <c r="T292" s="187">
        <f>SUM(T293:T322)</f>
        <v>0</v>
      </c>
      <c r="AR292" s="188" t="s">
        <v>105</v>
      </c>
      <c r="AT292" s="189" t="s">
        <v>75</v>
      </c>
      <c r="AU292" s="189" t="s">
        <v>83</v>
      </c>
      <c r="AY292" s="188" t="s">
        <v>150</v>
      </c>
      <c r="BK292" s="190">
        <f>SUM(BK293:BK322)</f>
        <v>0</v>
      </c>
    </row>
    <row r="293" spans="1:65" s="2" customFormat="1" ht="21.75" customHeight="1">
      <c r="A293" s="35"/>
      <c r="B293" s="36"/>
      <c r="C293" s="191" t="s">
        <v>649</v>
      </c>
      <c r="D293" s="191" t="s">
        <v>151</v>
      </c>
      <c r="E293" s="192" t="s">
        <v>1910</v>
      </c>
      <c r="F293" s="193" t="s">
        <v>1911</v>
      </c>
      <c r="G293" s="194" t="s">
        <v>1117</v>
      </c>
      <c r="H293" s="195">
        <v>1</v>
      </c>
      <c r="I293" s="196"/>
      <c r="J293" s="197">
        <f>ROUND(I293*H293,2)</f>
        <v>0</v>
      </c>
      <c r="K293" s="198"/>
      <c r="L293" s="40"/>
      <c r="M293" s="199" t="s">
        <v>1</v>
      </c>
      <c r="N293" s="200" t="s">
        <v>41</v>
      </c>
      <c r="O293" s="72"/>
      <c r="P293" s="201">
        <f>O293*H293</f>
        <v>0</v>
      </c>
      <c r="Q293" s="201">
        <v>1.9300000000000001E-3</v>
      </c>
      <c r="R293" s="201">
        <f>Q293*H293</f>
        <v>1.9300000000000001E-3</v>
      </c>
      <c r="S293" s="201">
        <v>0</v>
      </c>
      <c r="T293" s="20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497</v>
      </c>
      <c r="AT293" s="203" t="s">
        <v>151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497</v>
      </c>
      <c r="BM293" s="203" t="s">
        <v>1912</v>
      </c>
    </row>
    <row r="294" spans="1:65" s="2" customFormat="1" ht="21.75" customHeight="1">
      <c r="A294" s="35"/>
      <c r="B294" s="36"/>
      <c r="C294" s="191" t="s">
        <v>1913</v>
      </c>
      <c r="D294" s="191" t="s">
        <v>151</v>
      </c>
      <c r="E294" s="192" t="s">
        <v>1914</v>
      </c>
      <c r="F294" s="193" t="s">
        <v>1915</v>
      </c>
      <c r="G294" s="194" t="s">
        <v>285</v>
      </c>
      <c r="H294" s="195">
        <v>20</v>
      </c>
      <c r="I294" s="196"/>
      <c r="J294" s="197">
        <f>ROUND(I294*H294,2)</f>
        <v>0</v>
      </c>
      <c r="K294" s="198"/>
      <c r="L294" s="40"/>
      <c r="M294" s="199" t="s">
        <v>1</v>
      </c>
      <c r="N294" s="200" t="s">
        <v>41</v>
      </c>
      <c r="O294" s="72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3" t="s">
        <v>497</v>
      </c>
      <c r="AT294" s="203" t="s">
        <v>151</v>
      </c>
      <c r="AU294" s="203" t="s">
        <v>85</v>
      </c>
      <c r="AY294" s="18" t="s">
        <v>150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8" t="s">
        <v>83</v>
      </c>
      <c r="BK294" s="204">
        <f>ROUND(I294*H294,2)</f>
        <v>0</v>
      </c>
      <c r="BL294" s="18" t="s">
        <v>497</v>
      </c>
      <c r="BM294" s="203" t="s">
        <v>1916</v>
      </c>
    </row>
    <row r="295" spans="1:65" s="2" customFormat="1" ht="16.5" customHeight="1">
      <c r="A295" s="35"/>
      <c r="B295" s="36"/>
      <c r="C295" s="191" t="s">
        <v>652</v>
      </c>
      <c r="D295" s="191" t="s">
        <v>151</v>
      </c>
      <c r="E295" s="192" t="s">
        <v>1917</v>
      </c>
      <c r="F295" s="193" t="s">
        <v>1918</v>
      </c>
      <c r="G295" s="194" t="s">
        <v>270</v>
      </c>
      <c r="H295" s="195">
        <v>100</v>
      </c>
      <c r="I295" s="196"/>
      <c r="J295" s="197">
        <f>ROUND(I295*H295,2)</f>
        <v>0</v>
      </c>
      <c r="K295" s="198"/>
      <c r="L295" s="40"/>
      <c r="M295" s="199" t="s">
        <v>1</v>
      </c>
      <c r="N295" s="200" t="s">
        <v>41</v>
      </c>
      <c r="O295" s="72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3" t="s">
        <v>497</v>
      </c>
      <c r="AT295" s="203" t="s">
        <v>151</v>
      </c>
      <c r="AU295" s="203" t="s">
        <v>85</v>
      </c>
      <c r="AY295" s="18" t="s">
        <v>150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18" t="s">
        <v>83</v>
      </c>
      <c r="BK295" s="204">
        <f>ROUND(I295*H295,2)</f>
        <v>0</v>
      </c>
      <c r="BL295" s="18" t="s">
        <v>497</v>
      </c>
      <c r="BM295" s="203" t="s">
        <v>1919</v>
      </c>
    </row>
    <row r="296" spans="1:65" s="2" customFormat="1" ht="21.75" customHeight="1">
      <c r="A296" s="35"/>
      <c r="B296" s="36"/>
      <c r="C296" s="191" t="s">
        <v>1920</v>
      </c>
      <c r="D296" s="191" t="s">
        <v>151</v>
      </c>
      <c r="E296" s="192" t="s">
        <v>1921</v>
      </c>
      <c r="F296" s="193" t="s">
        <v>1922</v>
      </c>
      <c r="G296" s="194" t="s">
        <v>285</v>
      </c>
      <c r="H296" s="195">
        <v>87.88</v>
      </c>
      <c r="I296" s="196"/>
      <c r="J296" s="197">
        <f>ROUND(I296*H296,2)</f>
        <v>0</v>
      </c>
      <c r="K296" s="198"/>
      <c r="L296" s="40"/>
      <c r="M296" s="199" t="s">
        <v>1</v>
      </c>
      <c r="N296" s="200" t="s">
        <v>41</v>
      </c>
      <c r="O296" s="72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3" t="s">
        <v>497</v>
      </c>
      <c r="AT296" s="203" t="s">
        <v>151</v>
      </c>
      <c r="AU296" s="203" t="s">
        <v>85</v>
      </c>
      <c r="AY296" s="18" t="s">
        <v>150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18" t="s">
        <v>83</v>
      </c>
      <c r="BK296" s="204">
        <f>ROUND(I296*H296,2)</f>
        <v>0</v>
      </c>
      <c r="BL296" s="18" t="s">
        <v>497</v>
      </c>
      <c r="BM296" s="203" t="s">
        <v>1923</v>
      </c>
    </row>
    <row r="297" spans="1:65" s="13" customFormat="1">
      <c r="B297" s="205"/>
      <c r="C297" s="206"/>
      <c r="D297" s="207" t="s">
        <v>157</v>
      </c>
      <c r="E297" s="208" t="s">
        <v>1</v>
      </c>
      <c r="F297" s="209" t="s">
        <v>1924</v>
      </c>
      <c r="G297" s="206"/>
      <c r="H297" s="210">
        <v>87.88</v>
      </c>
      <c r="I297" s="211"/>
      <c r="J297" s="206"/>
      <c r="K297" s="206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157</v>
      </c>
      <c r="AU297" s="216" t="s">
        <v>85</v>
      </c>
      <c r="AV297" s="13" t="s">
        <v>85</v>
      </c>
      <c r="AW297" s="13" t="s">
        <v>32</v>
      </c>
      <c r="AX297" s="13" t="s">
        <v>83</v>
      </c>
      <c r="AY297" s="216" t="s">
        <v>150</v>
      </c>
    </row>
    <row r="298" spans="1:65" s="2" customFormat="1" ht="21.75" customHeight="1">
      <c r="A298" s="35"/>
      <c r="B298" s="36"/>
      <c r="C298" s="191" t="s">
        <v>658</v>
      </c>
      <c r="D298" s="191" t="s">
        <v>151</v>
      </c>
      <c r="E298" s="192" t="s">
        <v>1925</v>
      </c>
      <c r="F298" s="193" t="s">
        <v>1926</v>
      </c>
      <c r="G298" s="194" t="s">
        <v>355</v>
      </c>
      <c r="H298" s="195">
        <v>400</v>
      </c>
      <c r="I298" s="196"/>
      <c r="J298" s="197">
        <f>ROUND(I298*H298,2)</f>
        <v>0</v>
      </c>
      <c r="K298" s="198"/>
      <c r="L298" s="40"/>
      <c r="M298" s="199" t="s">
        <v>1</v>
      </c>
      <c r="N298" s="200" t="s">
        <v>41</v>
      </c>
      <c r="O298" s="72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3" t="s">
        <v>497</v>
      </c>
      <c r="AT298" s="203" t="s">
        <v>151</v>
      </c>
      <c r="AU298" s="203" t="s">
        <v>85</v>
      </c>
      <c r="AY298" s="18" t="s">
        <v>150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18" t="s">
        <v>83</v>
      </c>
      <c r="BK298" s="204">
        <f>ROUND(I298*H298,2)</f>
        <v>0</v>
      </c>
      <c r="BL298" s="18" t="s">
        <v>497</v>
      </c>
      <c r="BM298" s="203" t="s">
        <v>1927</v>
      </c>
    </row>
    <row r="299" spans="1:65" s="2" customFormat="1" ht="21.75" customHeight="1">
      <c r="A299" s="35"/>
      <c r="B299" s="36"/>
      <c r="C299" s="191" t="s">
        <v>1928</v>
      </c>
      <c r="D299" s="191" t="s">
        <v>151</v>
      </c>
      <c r="E299" s="192" t="s">
        <v>1929</v>
      </c>
      <c r="F299" s="193" t="s">
        <v>1930</v>
      </c>
      <c r="G299" s="194" t="s">
        <v>285</v>
      </c>
      <c r="H299" s="195">
        <v>60</v>
      </c>
      <c r="I299" s="196"/>
      <c r="J299" s="197">
        <f>ROUND(I299*H299,2)</f>
        <v>0</v>
      </c>
      <c r="K299" s="198"/>
      <c r="L299" s="40"/>
      <c r="M299" s="199" t="s">
        <v>1</v>
      </c>
      <c r="N299" s="200" t="s">
        <v>41</v>
      </c>
      <c r="O299" s="72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3" t="s">
        <v>497</v>
      </c>
      <c r="AT299" s="203" t="s">
        <v>151</v>
      </c>
      <c r="AU299" s="203" t="s">
        <v>85</v>
      </c>
      <c r="AY299" s="18" t="s">
        <v>150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8" t="s">
        <v>83</v>
      </c>
      <c r="BK299" s="204">
        <f>ROUND(I299*H299,2)</f>
        <v>0</v>
      </c>
      <c r="BL299" s="18" t="s">
        <v>497</v>
      </c>
      <c r="BM299" s="203" t="s">
        <v>1931</v>
      </c>
    </row>
    <row r="300" spans="1:65" s="2" customFormat="1" ht="21.75" customHeight="1">
      <c r="A300" s="35"/>
      <c r="B300" s="36"/>
      <c r="C300" s="191" t="s">
        <v>663</v>
      </c>
      <c r="D300" s="191" t="s">
        <v>151</v>
      </c>
      <c r="E300" s="192" t="s">
        <v>1932</v>
      </c>
      <c r="F300" s="193" t="s">
        <v>1933</v>
      </c>
      <c r="G300" s="194" t="s">
        <v>270</v>
      </c>
      <c r="H300" s="195">
        <v>304</v>
      </c>
      <c r="I300" s="196"/>
      <c r="J300" s="197">
        <f>ROUND(I300*H300,2)</f>
        <v>0</v>
      </c>
      <c r="K300" s="198"/>
      <c r="L300" s="40"/>
      <c r="M300" s="199" t="s">
        <v>1</v>
      </c>
      <c r="N300" s="200" t="s">
        <v>41</v>
      </c>
      <c r="O300" s="72"/>
      <c r="P300" s="201">
        <f>O300*H300</f>
        <v>0</v>
      </c>
      <c r="Q300" s="201">
        <v>6.9999999999999999E-4</v>
      </c>
      <c r="R300" s="201">
        <f>Q300*H300</f>
        <v>0.21279999999999999</v>
      </c>
      <c r="S300" s="201">
        <v>0</v>
      </c>
      <c r="T300" s="20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3" t="s">
        <v>497</v>
      </c>
      <c r="AT300" s="203" t="s">
        <v>151</v>
      </c>
      <c r="AU300" s="203" t="s">
        <v>85</v>
      </c>
      <c r="AY300" s="18" t="s">
        <v>150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18" t="s">
        <v>83</v>
      </c>
      <c r="BK300" s="204">
        <f>ROUND(I300*H300,2)</f>
        <v>0</v>
      </c>
      <c r="BL300" s="18" t="s">
        <v>497</v>
      </c>
      <c r="BM300" s="203" t="s">
        <v>1934</v>
      </c>
    </row>
    <row r="301" spans="1:65" s="13" customFormat="1">
      <c r="B301" s="205"/>
      <c r="C301" s="206"/>
      <c r="D301" s="207" t="s">
        <v>157</v>
      </c>
      <c r="E301" s="208" t="s">
        <v>1</v>
      </c>
      <c r="F301" s="209" t="s">
        <v>1935</v>
      </c>
      <c r="G301" s="206"/>
      <c r="H301" s="210">
        <v>304</v>
      </c>
      <c r="I301" s="211"/>
      <c r="J301" s="206"/>
      <c r="K301" s="206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157</v>
      </c>
      <c r="AU301" s="216" t="s">
        <v>85</v>
      </c>
      <c r="AV301" s="13" t="s">
        <v>85</v>
      </c>
      <c r="AW301" s="13" t="s">
        <v>32</v>
      </c>
      <c r="AX301" s="13" t="s">
        <v>83</v>
      </c>
      <c r="AY301" s="216" t="s">
        <v>150</v>
      </c>
    </row>
    <row r="302" spans="1:65" s="2" customFormat="1" ht="16.5" customHeight="1">
      <c r="A302" s="35"/>
      <c r="B302" s="36"/>
      <c r="C302" s="191" t="s">
        <v>1936</v>
      </c>
      <c r="D302" s="191" t="s">
        <v>151</v>
      </c>
      <c r="E302" s="192" t="s">
        <v>1937</v>
      </c>
      <c r="F302" s="193" t="s">
        <v>1938</v>
      </c>
      <c r="G302" s="194" t="s">
        <v>285</v>
      </c>
      <c r="H302" s="195">
        <v>304</v>
      </c>
      <c r="I302" s="196"/>
      <c r="J302" s="197">
        <f>ROUND(I302*H302,2)</f>
        <v>0</v>
      </c>
      <c r="K302" s="198"/>
      <c r="L302" s="40"/>
      <c r="M302" s="199" t="s">
        <v>1</v>
      </c>
      <c r="N302" s="200" t="s">
        <v>41</v>
      </c>
      <c r="O302" s="72"/>
      <c r="P302" s="201">
        <f>O302*H302</f>
        <v>0</v>
      </c>
      <c r="Q302" s="201">
        <v>4.6000000000000001E-4</v>
      </c>
      <c r="R302" s="201">
        <f>Q302*H302</f>
        <v>0.13983999999999999</v>
      </c>
      <c r="S302" s="201">
        <v>0</v>
      </c>
      <c r="T302" s="20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3" t="s">
        <v>497</v>
      </c>
      <c r="AT302" s="203" t="s">
        <v>151</v>
      </c>
      <c r="AU302" s="203" t="s">
        <v>85</v>
      </c>
      <c r="AY302" s="18" t="s">
        <v>150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8" t="s">
        <v>83</v>
      </c>
      <c r="BK302" s="204">
        <f>ROUND(I302*H302,2)</f>
        <v>0</v>
      </c>
      <c r="BL302" s="18" t="s">
        <v>497</v>
      </c>
      <c r="BM302" s="203" t="s">
        <v>1939</v>
      </c>
    </row>
    <row r="303" spans="1:65" s="13" customFormat="1">
      <c r="B303" s="205"/>
      <c r="C303" s="206"/>
      <c r="D303" s="207" t="s">
        <v>157</v>
      </c>
      <c r="E303" s="208" t="s">
        <v>1</v>
      </c>
      <c r="F303" s="209" t="s">
        <v>1935</v>
      </c>
      <c r="G303" s="206"/>
      <c r="H303" s="210">
        <v>304</v>
      </c>
      <c r="I303" s="211"/>
      <c r="J303" s="206"/>
      <c r="K303" s="206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157</v>
      </c>
      <c r="AU303" s="216" t="s">
        <v>85</v>
      </c>
      <c r="AV303" s="13" t="s">
        <v>85</v>
      </c>
      <c r="AW303" s="13" t="s">
        <v>32</v>
      </c>
      <c r="AX303" s="13" t="s">
        <v>83</v>
      </c>
      <c r="AY303" s="216" t="s">
        <v>150</v>
      </c>
    </row>
    <row r="304" spans="1:65" s="2" customFormat="1" ht="21.75" customHeight="1">
      <c r="A304" s="35"/>
      <c r="B304" s="36"/>
      <c r="C304" s="191" t="s">
        <v>667</v>
      </c>
      <c r="D304" s="191" t="s">
        <v>151</v>
      </c>
      <c r="E304" s="192" t="s">
        <v>1940</v>
      </c>
      <c r="F304" s="193" t="s">
        <v>1941</v>
      </c>
      <c r="G304" s="194" t="s">
        <v>270</v>
      </c>
      <c r="H304" s="195">
        <v>304</v>
      </c>
      <c r="I304" s="196"/>
      <c r="J304" s="197">
        <f>ROUND(I304*H304,2)</f>
        <v>0</v>
      </c>
      <c r="K304" s="198"/>
      <c r="L304" s="40"/>
      <c r="M304" s="199" t="s">
        <v>1</v>
      </c>
      <c r="N304" s="200" t="s">
        <v>41</v>
      </c>
      <c r="O304" s="72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3" t="s">
        <v>497</v>
      </c>
      <c r="AT304" s="203" t="s">
        <v>151</v>
      </c>
      <c r="AU304" s="203" t="s">
        <v>85</v>
      </c>
      <c r="AY304" s="18" t="s">
        <v>150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18" t="s">
        <v>83</v>
      </c>
      <c r="BK304" s="204">
        <f>ROUND(I304*H304,2)</f>
        <v>0</v>
      </c>
      <c r="BL304" s="18" t="s">
        <v>497</v>
      </c>
      <c r="BM304" s="203" t="s">
        <v>1942</v>
      </c>
    </row>
    <row r="305" spans="1:65" s="13" customFormat="1">
      <c r="B305" s="205"/>
      <c r="C305" s="206"/>
      <c r="D305" s="207" t="s">
        <v>157</v>
      </c>
      <c r="E305" s="208" t="s">
        <v>1</v>
      </c>
      <c r="F305" s="209" t="s">
        <v>1935</v>
      </c>
      <c r="G305" s="206"/>
      <c r="H305" s="210">
        <v>304</v>
      </c>
      <c r="I305" s="211"/>
      <c r="J305" s="206"/>
      <c r="K305" s="206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157</v>
      </c>
      <c r="AU305" s="216" t="s">
        <v>85</v>
      </c>
      <c r="AV305" s="13" t="s">
        <v>85</v>
      </c>
      <c r="AW305" s="13" t="s">
        <v>32</v>
      </c>
      <c r="AX305" s="13" t="s">
        <v>83</v>
      </c>
      <c r="AY305" s="216" t="s">
        <v>150</v>
      </c>
    </row>
    <row r="306" spans="1:65" s="2" customFormat="1" ht="16.5" customHeight="1">
      <c r="A306" s="35"/>
      <c r="B306" s="36"/>
      <c r="C306" s="191" t="s">
        <v>1943</v>
      </c>
      <c r="D306" s="191" t="s">
        <v>151</v>
      </c>
      <c r="E306" s="192" t="s">
        <v>1944</v>
      </c>
      <c r="F306" s="193" t="s">
        <v>1945</v>
      </c>
      <c r="G306" s="194" t="s">
        <v>285</v>
      </c>
      <c r="H306" s="195">
        <v>304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497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497</v>
      </c>
      <c r="BM306" s="203" t="s">
        <v>1946</v>
      </c>
    </row>
    <row r="307" spans="1:65" s="13" customFormat="1">
      <c r="B307" s="205"/>
      <c r="C307" s="206"/>
      <c r="D307" s="207" t="s">
        <v>157</v>
      </c>
      <c r="E307" s="208" t="s">
        <v>1</v>
      </c>
      <c r="F307" s="209" t="s">
        <v>1935</v>
      </c>
      <c r="G307" s="206"/>
      <c r="H307" s="210">
        <v>304</v>
      </c>
      <c r="I307" s="211"/>
      <c r="J307" s="206"/>
      <c r="K307" s="206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157</v>
      </c>
      <c r="AU307" s="216" t="s">
        <v>85</v>
      </c>
      <c r="AV307" s="13" t="s">
        <v>85</v>
      </c>
      <c r="AW307" s="13" t="s">
        <v>32</v>
      </c>
      <c r="AX307" s="13" t="s">
        <v>83</v>
      </c>
      <c r="AY307" s="216" t="s">
        <v>150</v>
      </c>
    </row>
    <row r="308" spans="1:65" s="2" customFormat="1" ht="21.75" customHeight="1">
      <c r="A308" s="35"/>
      <c r="B308" s="36"/>
      <c r="C308" s="191" t="s">
        <v>670</v>
      </c>
      <c r="D308" s="191" t="s">
        <v>151</v>
      </c>
      <c r="E308" s="192" t="s">
        <v>1947</v>
      </c>
      <c r="F308" s="193" t="s">
        <v>1948</v>
      </c>
      <c r="G308" s="194" t="s">
        <v>355</v>
      </c>
      <c r="H308" s="195">
        <v>300</v>
      </c>
      <c r="I308" s="196"/>
      <c r="J308" s="197">
        <f t="shared" ref="J308:J322" si="50"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 t="shared" ref="P308:P322" si="51">O308*H308</f>
        <v>0</v>
      </c>
      <c r="Q308" s="201">
        <v>0.24662999999999999</v>
      </c>
      <c r="R308" s="201">
        <f t="shared" ref="R308:R322" si="52">Q308*H308</f>
        <v>73.98899999999999</v>
      </c>
      <c r="S308" s="201">
        <v>0</v>
      </c>
      <c r="T308" s="202">
        <f t="shared" ref="T308:T322" si="53"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497</v>
      </c>
      <c r="AT308" s="203" t="s">
        <v>151</v>
      </c>
      <c r="AU308" s="203" t="s">
        <v>85</v>
      </c>
      <c r="AY308" s="18" t="s">
        <v>150</v>
      </c>
      <c r="BE308" s="204">
        <f t="shared" ref="BE308:BE322" si="54">IF(N308="základní",J308,0)</f>
        <v>0</v>
      </c>
      <c r="BF308" s="204">
        <f t="shared" ref="BF308:BF322" si="55">IF(N308="snížená",J308,0)</f>
        <v>0</v>
      </c>
      <c r="BG308" s="204">
        <f t="shared" ref="BG308:BG322" si="56">IF(N308="zákl. přenesená",J308,0)</f>
        <v>0</v>
      </c>
      <c r="BH308" s="204">
        <f t="shared" ref="BH308:BH322" si="57">IF(N308="sníž. přenesená",J308,0)</f>
        <v>0</v>
      </c>
      <c r="BI308" s="204">
        <f t="shared" ref="BI308:BI322" si="58">IF(N308="nulová",J308,0)</f>
        <v>0</v>
      </c>
      <c r="BJ308" s="18" t="s">
        <v>83</v>
      </c>
      <c r="BK308" s="204">
        <f t="shared" ref="BK308:BK322" si="59">ROUND(I308*H308,2)</f>
        <v>0</v>
      </c>
      <c r="BL308" s="18" t="s">
        <v>497</v>
      </c>
      <c r="BM308" s="203" t="s">
        <v>1949</v>
      </c>
    </row>
    <row r="309" spans="1:65" s="2" customFormat="1" ht="21.75" customHeight="1">
      <c r="A309" s="35"/>
      <c r="B309" s="36"/>
      <c r="C309" s="191" t="s">
        <v>1950</v>
      </c>
      <c r="D309" s="191" t="s">
        <v>151</v>
      </c>
      <c r="E309" s="192" t="s">
        <v>1951</v>
      </c>
      <c r="F309" s="193" t="s">
        <v>1952</v>
      </c>
      <c r="G309" s="194" t="s">
        <v>355</v>
      </c>
      <c r="H309" s="195">
        <v>40</v>
      </c>
      <c r="I309" s="196"/>
      <c r="J309" s="197">
        <f t="shared" si="50"/>
        <v>0</v>
      </c>
      <c r="K309" s="198"/>
      <c r="L309" s="40"/>
      <c r="M309" s="199" t="s">
        <v>1</v>
      </c>
      <c r="N309" s="200" t="s">
        <v>41</v>
      </c>
      <c r="O309" s="72"/>
      <c r="P309" s="201">
        <f t="shared" si="51"/>
        <v>0</v>
      </c>
      <c r="Q309" s="201">
        <v>0</v>
      </c>
      <c r="R309" s="201">
        <f t="shared" si="52"/>
        <v>0</v>
      </c>
      <c r="S309" s="201">
        <v>0</v>
      </c>
      <c r="T309" s="202">
        <f t="shared" si="5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497</v>
      </c>
      <c r="AT309" s="203" t="s">
        <v>151</v>
      </c>
      <c r="AU309" s="203" t="s">
        <v>85</v>
      </c>
      <c r="AY309" s="18" t="s">
        <v>150</v>
      </c>
      <c r="BE309" s="204">
        <f t="shared" si="54"/>
        <v>0</v>
      </c>
      <c r="BF309" s="204">
        <f t="shared" si="55"/>
        <v>0</v>
      </c>
      <c r="BG309" s="204">
        <f t="shared" si="56"/>
        <v>0</v>
      </c>
      <c r="BH309" s="204">
        <f t="shared" si="57"/>
        <v>0</v>
      </c>
      <c r="BI309" s="204">
        <f t="shared" si="58"/>
        <v>0</v>
      </c>
      <c r="BJ309" s="18" t="s">
        <v>83</v>
      </c>
      <c r="BK309" s="204">
        <f t="shared" si="59"/>
        <v>0</v>
      </c>
      <c r="BL309" s="18" t="s">
        <v>497</v>
      </c>
      <c r="BM309" s="203" t="s">
        <v>1953</v>
      </c>
    </row>
    <row r="310" spans="1:65" s="2" customFormat="1" ht="21.75" customHeight="1">
      <c r="A310" s="35"/>
      <c r="B310" s="36"/>
      <c r="C310" s="191" t="s">
        <v>674</v>
      </c>
      <c r="D310" s="191" t="s">
        <v>151</v>
      </c>
      <c r="E310" s="192" t="s">
        <v>1954</v>
      </c>
      <c r="F310" s="193" t="s">
        <v>1955</v>
      </c>
      <c r="G310" s="194" t="s">
        <v>355</v>
      </c>
      <c r="H310" s="195">
        <v>50</v>
      </c>
      <c r="I310" s="196"/>
      <c r="J310" s="197">
        <f t="shared" si="50"/>
        <v>0</v>
      </c>
      <c r="K310" s="198"/>
      <c r="L310" s="40"/>
      <c r="M310" s="199" t="s">
        <v>1</v>
      </c>
      <c r="N310" s="200" t="s">
        <v>41</v>
      </c>
      <c r="O310" s="72"/>
      <c r="P310" s="201">
        <f t="shared" si="51"/>
        <v>0</v>
      </c>
      <c r="Q310" s="201">
        <v>0.64200999999999997</v>
      </c>
      <c r="R310" s="201">
        <f t="shared" si="52"/>
        <v>32.100499999999997</v>
      </c>
      <c r="S310" s="201">
        <v>0</v>
      </c>
      <c r="T310" s="202">
        <f t="shared" si="5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497</v>
      </c>
      <c r="AT310" s="203" t="s">
        <v>151</v>
      </c>
      <c r="AU310" s="203" t="s">
        <v>85</v>
      </c>
      <c r="AY310" s="18" t="s">
        <v>150</v>
      </c>
      <c r="BE310" s="204">
        <f t="shared" si="54"/>
        <v>0</v>
      </c>
      <c r="BF310" s="204">
        <f t="shared" si="55"/>
        <v>0</v>
      </c>
      <c r="BG310" s="204">
        <f t="shared" si="56"/>
        <v>0</v>
      </c>
      <c r="BH310" s="204">
        <f t="shared" si="57"/>
        <v>0</v>
      </c>
      <c r="BI310" s="204">
        <f t="shared" si="58"/>
        <v>0</v>
      </c>
      <c r="BJ310" s="18" t="s">
        <v>83</v>
      </c>
      <c r="BK310" s="204">
        <f t="shared" si="59"/>
        <v>0</v>
      </c>
      <c r="BL310" s="18" t="s">
        <v>497</v>
      </c>
      <c r="BM310" s="203" t="s">
        <v>1956</v>
      </c>
    </row>
    <row r="311" spans="1:65" s="2" customFormat="1" ht="21.75" customHeight="1">
      <c r="A311" s="35"/>
      <c r="B311" s="36"/>
      <c r="C311" s="191" t="s">
        <v>1957</v>
      </c>
      <c r="D311" s="191" t="s">
        <v>151</v>
      </c>
      <c r="E311" s="192" t="s">
        <v>1958</v>
      </c>
      <c r="F311" s="193" t="s">
        <v>1959</v>
      </c>
      <c r="G311" s="194" t="s">
        <v>355</v>
      </c>
      <c r="H311" s="195">
        <v>900</v>
      </c>
      <c r="I311" s="196"/>
      <c r="J311" s="197">
        <f t="shared" si="50"/>
        <v>0</v>
      </c>
      <c r="K311" s="198"/>
      <c r="L311" s="40"/>
      <c r="M311" s="199" t="s">
        <v>1</v>
      </c>
      <c r="N311" s="200" t="s">
        <v>41</v>
      </c>
      <c r="O311" s="72"/>
      <c r="P311" s="201">
        <f t="shared" si="51"/>
        <v>0</v>
      </c>
      <c r="Q311" s="201">
        <v>0</v>
      </c>
      <c r="R311" s="201">
        <f t="shared" si="52"/>
        <v>0</v>
      </c>
      <c r="S311" s="201">
        <v>0</v>
      </c>
      <c r="T311" s="202">
        <f t="shared" si="5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3" t="s">
        <v>497</v>
      </c>
      <c r="AT311" s="203" t="s">
        <v>151</v>
      </c>
      <c r="AU311" s="203" t="s">
        <v>85</v>
      </c>
      <c r="AY311" s="18" t="s">
        <v>150</v>
      </c>
      <c r="BE311" s="204">
        <f t="shared" si="54"/>
        <v>0</v>
      </c>
      <c r="BF311" s="204">
        <f t="shared" si="55"/>
        <v>0</v>
      </c>
      <c r="BG311" s="204">
        <f t="shared" si="56"/>
        <v>0</v>
      </c>
      <c r="BH311" s="204">
        <f t="shared" si="57"/>
        <v>0</v>
      </c>
      <c r="BI311" s="204">
        <f t="shared" si="58"/>
        <v>0</v>
      </c>
      <c r="BJ311" s="18" t="s">
        <v>83</v>
      </c>
      <c r="BK311" s="204">
        <f t="shared" si="59"/>
        <v>0</v>
      </c>
      <c r="BL311" s="18" t="s">
        <v>497</v>
      </c>
      <c r="BM311" s="203" t="s">
        <v>1960</v>
      </c>
    </row>
    <row r="312" spans="1:65" s="2" customFormat="1" ht="21.75" customHeight="1">
      <c r="A312" s="35"/>
      <c r="B312" s="36"/>
      <c r="C312" s="245" t="s">
        <v>677</v>
      </c>
      <c r="D312" s="245" t="s">
        <v>302</v>
      </c>
      <c r="E312" s="246" t="s">
        <v>1961</v>
      </c>
      <c r="F312" s="247" t="s">
        <v>1962</v>
      </c>
      <c r="G312" s="248" t="s">
        <v>355</v>
      </c>
      <c r="H312" s="249">
        <v>600</v>
      </c>
      <c r="I312" s="250"/>
      <c r="J312" s="251">
        <f t="shared" si="50"/>
        <v>0</v>
      </c>
      <c r="K312" s="252"/>
      <c r="L312" s="253"/>
      <c r="M312" s="254" t="s">
        <v>1</v>
      </c>
      <c r="N312" s="255" t="s">
        <v>41</v>
      </c>
      <c r="O312" s="72"/>
      <c r="P312" s="201">
        <f t="shared" si="51"/>
        <v>0</v>
      </c>
      <c r="Q312" s="201">
        <v>6.8999999999999997E-4</v>
      </c>
      <c r="R312" s="201">
        <f t="shared" si="52"/>
        <v>0.41399999999999998</v>
      </c>
      <c r="S312" s="201">
        <v>0</v>
      </c>
      <c r="T312" s="202">
        <f t="shared" si="5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612</v>
      </c>
      <c r="AT312" s="203" t="s">
        <v>302</v>
      </c>
      <c r="AU312" s="203" t="s">
        <v>85</v>
      </c>
      <c r="AY312" s="18" t="s">
        <v>150</v>
      </c>
      <c r="BE312" s="204">
        <f t="shared" si="54"/>
        <v>0</v>
      </c>
      <c r="BF312" s="204">
        <f t="shared" si="55"/>
        <v>0</v>
      </c>
      <c r="BG312" s="204">
        <f t="shared" si="56"/>
        <v>0</v>
      </c>
      <c r="BH312" s="204">
        <f t="shared" si="57"/>
        <v>0</v>
      </c>
      <c r="BI312" s="204">
        <f t="shared" si="58"/>
        <v>0</v>
      </c>
      <c r="BJ312" s="18" t="s">
        <v>83</v>
      </c>
      <c r="BK312" s="204">
        <f t="shared" si="59"/>
        <v>0</v>
      </c>
      <c r="BL312" s="18" t="s">
        <v>612</v>
      </c>
      <c r="BM312" s="203" t="s">
        <v>1963</v>
      </c>
    </row>
    <row r="313" spans="1:65" s="2" customFormat="1" ht="21.75" customHeight="1">
      <c r="A313" s="35"/>
      <c r="B313" s="36"/>
      <c r="C313" s="245" t="s">
        <v>1964</v>
      </c>
      <c r="D313" s="245" t="s">
        <v>302</v>
      </c>
      <c r="E313" s="246" t="s">
        <v>1965</v>
      </c>
      <c r="F313" s="247" t="s">
        <v>1966</v>
      </c>
      <c r="G313" s="248" t="s">
        <v>355</v>
      </c>
      <c r="H313" s="249">
        <v>100</v>
      </c>
      <c r="I313" s="250"/>
      <c r="J313" s="251">
        <f t="shared" si="50"/>
        <v>0</v>
      </c>
      <c r="K313" s="252"/>
      <c r="L313" s="253"/>
      <c r="M313" s="254" t="s">
        <v>1</v>
      </c>
      <c r="N313" s="255" t="s">
        <v>41</v>
      </c>
      <c r="O313" s="72"/>
      <c r="P313" s="201">
        <f t="shared" si="51"/>
        <v>0</v>
      </c>
      <c r="Q313" s="201">
        <v>5.5000000000000003E-4</v>
      </c>
      <c r="R313" s="201">
        <f t="shared" si="52"/>
        <v>5.5E-2</v>
      </c>
      <c r="S313" s="201">
        <v>0</v>
      </c>
      <c r="T313" s="202">
        <f t="shared" si="5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3" t="s">
        <v>612</v>
      </c>
      <c r="AT313" s="203" t="s">
        <v>302</v>
      </c>
      <c r="AU313" s="203" t="s">
        <v>85</v>
      </c>
      <c r="AY313" s="18" t="s">
        <v>150</v>
      </c>
      <c r="BE313" s="204">
        <f t="shared" si="54"/>
        <v>0</v>
      </c>
      <c r="BF313" s="204">
        <f t="shared" si="55"/>
        <v>0</v>
      </c>
      <c r="BG313" s="204">
        <f t="shared" si="56"/>
        <v>0</v>
      </c>
      <c r="BH313" s="204">
        <f t="shared" si="57"/>
        <v>0</v>
      </c>
      <c r="BI313" s="204">
        <f t="shared" si="58"/>
        <v>0</v>
      </c>
      <c r="BJ313" s="18" t="s">
        <v>83</v>
      </c>
      <c r="BK313" s="204">
        <f t="shared" si="59"/>
        <v>0</v>
      </c>
      <c r="BL313" s="18" t="s">
        <v>612</v>
      </c>
      <c r="BM313" s="203" t="s">
        <v>1967</v>
      </c>
    </row>
    <row r="314" spans="1:65" s="2" customFormat="1" ht="21.75" customHeight="1">
      <c r="A314" s="35"/>
      <c r="B314" s="36"/>
      <c r="C314" s="245" t="s">
        <v>1968</v>
      </c>
      <c r="D314" s="245" t="s">
        <v>302</v>
      </c>
      <c r="E314" s="246" t="s">
        <v>1969</v>
      </c>
      <c r="F314" s="247" t="s">
        <v>1970</v>
      </c>
      <c r="G314" s="248" t="s">
        <v>355</v>
      </c>
      <c r="H314" s="249">
        <v>100</v>
      </c>
      <c r="I314" s="250"/>
      <c r="J314" s="251">
        <f t="shared" si="50"/>
        <v>0</v>
      </c>
      <c r="K314" s="252"/>
      <c r="L314" s="253"/>
      <c r="M314" s="254" t="s">
        <v>1</v>
      </c>
      <c r="N314" s="255" t="s">
        <v>41</v>
      </c>
      <c r="O314" s="72"/>
      <c r="P314" s="201">
        <f t="shared" si="51"/>
        <v>0</v>
      </c>
      <c r="Q314" s="201">
        <v>3.5E-4</v>
      </c>
      <c r="R314" s="201">
        <f t="shared" si="52"/>
        <v>3.4999999999999996E-2</v>
      </c>
      <c r="S314" s="201">
        <v>0</v>
      </c>
      <c r="T314" s="202">
        <f t="shared" si="5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3" t="s">
        <v>612</v>
      </c>
      <c r="AT314" s="203" t="s">
        <v>302</v>
      </c>
      <c r="AU314" s="203" t="s">
        <v>85</v>
      </c>
      <c r="AY314" s="18" t="s">
        <v>150</v>
      </c>
      <c r="BE314" s="204">
        <f t="shared" si="54"/>
        <v>0</v>
      </c>
      <c r="BF314" s="204">
        <f t="shared" si="55"/>
        <v>0</v>
      </c>
      <c r="BG314" s="204">
        <f t="shared" si="56"/>
        <v>0</v>
      </c>
      <c r="BH314" s="204">
        <f t="shared" si="57"/>
        <v>0</v>
      </c>
      <c r="BI314" s="204">
        <f t="shared" si="58"/>
        <v>0</v>
      </c>
      <c r="BJ314" s="18" t="s">
        <v>83</v>
      </c>
      <c r="BK314" s="204">
        <f t="shared" si="59"/>
        <v>0</v>
      </c>
      <c r="BL314" s="18" t="s">
        <v>612</v>
      </c>
      <c r="BM314" s="203" t="s">
        <v>1971</v>
      </c>
    </row>
    <row r="315" spans="1:65" s="2" customFormat="1" ht="21.75" customHeight="1">
      <c r="A315" s="35"/>
      <c r="B315" s="36"/>
      <c r="C315" s="245" t="s">
        <v>1972</v>
      </c>
      <c r="D315" s="245" t="s">
        <v>302</v>
      </c>
      <c r="E315" s="246" t="s">
        <v>1973</v>
      </c>
      <c r="F315" s="247" t="s">
        <v>1974</v>
      </c>
      <c r="G315" s="248" t="s">
        <v>355</v>
      </c>
      <c r="H315" s="249">
        <v>100</v>
      </c>
      <c r="I315" s="250"/>
      <c r="J315" s="251">
        <f t="shared" si="50"/>
        <v>0</v>
      </c>
      <c r="K315" s="252"/>
      <c r="L315" s="253"/>
      <c r="M315" s="254" t="s">
        <v>1</v>
      </c>
      <c r="N315" s="255" t="s">
        <v>41</v>
      </c>
      <c r="O315" s="72"/>
      <c r="P315" s="201">
        <f t="shared" si="51"/>
        <v>0</v>
      </c>
      <c r="Q315" s="201">
        <v>3.8999999999999999E-4</v>
      </c>
      <c r="R315" s="201">
        <f t="shared" si="52"/>
        <v>3.9E-2</v>
      </c>
      <c r="S315" s="201">
        <v>0</v>
      </c>
      <c r="T315" s="202">
        <f t="shared" si="5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3" t="s">
        <v>612</v>
      </c>
      <c r="AT315" s="203" t="s">
        <v>302</v>
      </c>
      <c r="AU315" s="203" t="s">
        <v>85</v>
      </c>
      <c r="AY315" s="18" t="s">
        <v>150</v>
      </c>
      <c r="BE315" s="204">
        <f t="shared" si="54"/>
        <v>0</v>
      </c>
      <c r="BF315" s="204">
        <f t="shared" si="55"/>
        <v>0</v>
      </c>
      <c r="BG315" s="204">
        <f t="shared" si="56"/>
        <v>0</v>
      </c>
      <c r="BH315" s="204">
        <f t="shared" si="57"/>
        <v>0</v>
      </c>
      <c r="BI315" s="204">
        <f t="shared" si="58"/>
        <v>0</v>
      </c>
      <c r="BJ315" s="18" t="s">
        <v>83</v>
      </c>
      <c r="BK315" s="204">
        <f t="shared" si="59"/>
        <v>0</v>
      </c>
      <c r="BL315" s="18" t="s">
        <v>612</v>
      </c>
      <c r="BM315" s="203" t="s">
        <v>1975</v>
      </c>
    </row>
    <row r="316" spans="1:65" s="2" customFormat="1" ht="21.75" customHeight="1">
      <c r="A316" s="35"/>
      <c r="B316" s="36"/>
      <c r="C316" s="191" t="s">
        <v>1976</v>
      </c>
      <c r="D316" s="191" t="s">
        <v>151</v>
      </c>
      <c r="E316" s="192" t="s">
        <v>1977</v>
      </c>
      <c r="F316" s="193" t="s">
        <v>1978</v>
      </c>
      <c r="G316" s="194" t="s">
        <v>285</v>
      </c>
      <c r="H316" s="195">
        <v>10</v>
      </c>
      <c r="I316" s="196"/>
      <c r="J316" s="197">
        <f t="shared" si="50"/>
        <v>0</v>
      </c>
      <c r="K316" s="198"/>
      <c r="L316" s="40"/>
      <c r="M316" s="199" t="s">
        <v>1</v>
      </c>
      <c r="N316" s="200" t="s">
        <v>41</v>
      </c>
      <c r="O316" s="72"/>
      <c r="P316" s="201">
        <f t="shared" si="51"/>
        <v>0</v>
      </c>
      <c r="Q316" s="201">
        <v>2.2563399999999998</v>
      </c>
      <c r="R316" s="201">
        <f t="shared" si="52"/>
        <v>22.563399999999998</v>
      </c>
      <c r="S316" s="201">
        <v>0</v>
      </c>
      <c r="T316" s="202">
        <f t="shared" si="5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3" t="s">
        <v>497</v>
      </c>
      <c r="AT316" s="203" t="s">
        <v>151</v>
      </c>
      <c r="AU316" s="203" t="s">
        <v>85</v>
      </c>
      <c r="AY316" s="18" t="s">
        <v>150</v>
      </c>
      <c r="BE316" s="204">
        <f t="shared" si="54"/>
        <v>0</v>
      </c>
      <c r="BF316" s="204">
        <f t="shared" si="55"/>
        <v>0</v>
      </c>
      <c r="BG316" s="204">
        <f t="shared" si="56"/>
        <v>0</v>
      </c>
      <c r="BH316" s="204">
        <f t="shared" si="57"/>
        <v>0</v>
      </c>
      <c r="BI316" s="204">
        <f t="shared" si="58"/>
        <v>0</v>
      </c>
      <c r="BJ316" s="18" t="s">
        <v>83</v>
      </c>
      <c r="BK316" s="204">
        <f t="shared" si="59"/>
        <v>0</v>
      </c>
      <c r="BL316" s="18" t="s">
        <v>497</v>
      </c>
      <c r="BM316" s="203" t="s">
        <v>1979</v>
      </c>
    </row>
    <row r="317" spans="1:65" s="2" customFormat="1" ht="21.75" customHeight="1">
      <c r="A317" s="35"/>
      <c r="B317" s="36"/>
      <c r="C317" s="191" t="s">
        <v>1980</v>
      </c>
      <c r="D317" s="191" t="s">
        <v>151</v>
      </c>
      <c r="E317" s="192" t="s">
        <v>1981</v>
      </c>
      <c r="F317" s="193" t="s">
        <v>1982</v>
      </c>
      <c r="G317" s="194" t="s">
        <v>355</v>
      </c>
      <c r="H317" s="195">
        <v>400</v>
      </c>
      <c r="I317" s="196"/>
      <c r="J317" s="197">
        <f t="shared" si="50"/>
        <v>0</v>
      </c>
      <c r="K317" s="198"/>
      <c r="L317" s="40"/>
      <c r="M317" s="199" t="s">
        <v>1</v>
      </c>
      <c r="N317" s="200" t="s">
        <v>41</v>
      </c>
      <c r="O317" s="72"/>
      <c r="P317" s="201">
        <f t="shared" si="51"/>
        <v>0</v>
      </c>
      <c r="Q317" s="201">
        <v>0</v>
      </c>
      <c r="R317" s="201">
        <f t="shared" si="52"/>
        <v>0</v>
      </c>
      <c r="S317" s="201">
        <v>0</v>
      </c>
      <c r="T317" s="202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497</v>
      </c>
      <c r="AT317" s="203" t="s">
        <v>151</v>
      </c>
      <c r="AU317" s="203" t="s">
        <v>85</v>
      </c>
      <c r="AY317" s="18" t="s">
        <v>150</v>
      </c>
      <c r="BE317" s="204">
        <f t="shared" si="54"/>
        <v>0</v>
      </c>
      <c r="BF317" s="204">
        <f t="shared" si="55"/>
        <v>0</v>
      </c>
      <c r="BG317" s="204">
        <f t="shared" si="56"/>
        <v>0</v>
      </c>
      <c r="BH317" s="204">
        <f t="shared" si="57"/>
        <v>0</v>
      </c>
      <c r="BI317" s="204">
        <f t="shared" si="58"/>
        <v>0</v>
      </c>
      <c r="BJ317" s="18" t="s">
        <v>83</v>
      </c>
      <c r="BK317" s="204">
        <f t="shared" si="59"/>
        <v>0</v>
      </c>
      <c r="BL317" s="18" t="s">
        <v>497</v>
      </c>
      <c r="BM317" s="203" t="s">
        <v>1983</v>
      </c>
    </row>
    <row r="318" spans="1:65" s="2" customFormat="1" ht="21.75" customHeight="1">
      <c r="A318" s="35"/>
      <c r="B318" s="36"/>
      <c r="C318" s="191" t="s">
        <v>1984</v>
      </c>
      <c r="D318" s="191" t="s">
        <v>151</v>
      </c>
      <c r="E318" s="192" t="s">
        <v>1985</v>
      </c>
      <c r="F318" s="193" t="s">
        <v>1986</v>
      </c>
      <c r="G318" s="194" t="s">
        <v>285</v>
      </c>
      <c r="H318" s="195">
        <v>87.88</v>
      </c>
      <c r="I318" s="196"/>
      <c r="J318" s="197">
        <f t="shared" si="50"/>
        <v>0</v>
      </c>
      <c r="K318" s="198"/>
      <c r="L318" s="40"/>
      <c r="M318" s="199" t="s">
        <v>1</v>
      </c>
      <c r="N318" s="200" t="s">
        <v>41</v>
      </c>
      <c r="O318" s="72"/>
      <c r="P318" s="201">
        <f t="shared" si="51"/>
        <v>0</v>
      </c>
      <c r="Q318" s="201">
        <v>0</v>
      </c>
      <c r="R318" s="201">
        <f t="shared" si="52"/>
        <v>0</v>
      </c>
      <c r="S318" s="201">
        <v>0</v>
      </c>
      <c r="T318" s="202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497</v>
      </c>
      <c r="AT318" s="203" t="s">
        <v>151</v>
      </c>
      <c r="AU318" s="203" t="s">
        <v>85</v>
      </c>
      <c r="AY318" s="18" t="s">
        <v>150</v>
      </c>
      <c r="BE318" s="204">
        <f t="shared" si="54"/>
        <v>0</v>
      </c>
      <c r="BF318" s="204">
        <f t="shared" si="55"/>
        <v>0</v>
      </c>
      <c r="BG318" s="204">
        <f t="shared" si="56"/>
        <v>0</v>
      </c>
      <c r="BH318" s="204">
        <f t="shared" si="57"/>
        <v>0</v>
      </c>
      <c r="BI318" s="204">
        <f t="shared" si="58"/>
        <v>0</v>
      </c>
      <c r="BJ318" s="18" t="s">
        <v>83</v>
      </c>
      <c r="BK318" s="204">
        <f t="shared" si="59"/>
        <v>0</v>
      </c>
      <c r="BL318" s="18" t="s">
        <v>497</v>
      </c>
      <c r="BM318" s="203" t="s">
        <v>1987</v>
      </c>
    </row>
    <row r="319" spans="1:65" s="2" customFormat="1" ht="16.5" customHeight="1">
      <c r="A319" s="35"/>
      <c r="B319" s="36"/>
      <c r="C319" s="191" t="s">
        <v>1988</v>
      </c>
      <c r="D319" s="191" t="s">
        <v>151</v>
      </c>
      <c r="E319" s="192" t="s">
        <v>1989</v>
      </c>
      <c r="F319" s="193" t="s">
        <v>1990</v>
      </c>
      <c r="G319" s="194" t="s">
        <v>295</v>
      </c>
      <c r="H319" s="195">
        <v>180</v>
      </c>
      <c r="I319" s="196"/>
      <c r="J319" s="197">
        <f t="shared" si="50"/>
        <v>0</v>
      </c>
      <c r="K319" s="198"/>
      <c r="L319" s="40"/>
      <c r="M319" s="199" t="s">
        <v>1</v>
      </c>
      <c r="N319" s="200" t="s">
        <v>41</v>
      </c>
      <c r="O319" s="72"/>
      <c r="P319" s="201">
        <f t="shared" si="51"/>
        <v>0</v>
      </c>
      <c r="Q319" s="201">
        <v>0</v>
      </c>
      <c r="R319" s="201">
        <f t="shared" si="52"/>
        <v>0</v>
      </c>
      <c r="S319" s="201">
        <v>0</v>
      </c>
      <c r="T319" s="202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3" t="s">
        <v>497</v>
      </c>
      <c r="AT319" s="203" t="s">
        <v>151</v>
      </c>
      <c r="AU319" s="203" t="s">
        <v>85</v>
      </c>
      <c r="AY319" s="18" t="s">
        <v>150</v>
      </c>
      <c r="BE319" s="204">
        <f t="shared" si="54"/>
        <v>0</v>
      </c>
      <c r="BF319" s="204">
        <f t="shared" si="55"/>
        <v>0</v>
      </c>
      <c r="BG319" s="204">
        <f t="shared" si="56"/>
        <v>0</v>
      </c>
      <c r="BH319" s="204">
        <f t="shared" si="57"/>
        <v>0</v>
      </c>
      <c r="BI319" s="204">
        <f t="shared" si="58"/>
        <v>0</v>
      </c>
      <c r="BJ319" s="18" t="s">
        <v>83</v>
      </c>
      <c r="BK319" s="204">
        <f t="shared" si="59"/>
        <v>0</v>
      </c>
      <c r="BL319" s="18" t="s">
        <v>497</v>
      </c>
      <c r="BM319" s="203" t="s">
        <v>1991</v>
      </c>
    </row>
    <row r="320" spans="1:65" s="2" customFormat="1" ht="21.75" customHeight="1">
      <c r="A320" s="35"/>
      <c r="B320" s="36"/>
      <c r="C320" s="191" t="s">
        <v>1992</v>
      </c>
      <c r="D320" s="191" t="s">
        <v>151</v>
      </c>
      <c r="E320" s="192" t="s">
        <v>1993</v>
      </c>
      <c r="F320" s="193" t="s">
        <v>1994</v>
      </c>
      <c r="G320" s="194" t="s">
        <v>295</v>
      </c>
      <c r="H320" s="195">
        <v>1800</v>
      </c>
      <c r="I320" s="196"/>
      <c r="J320" s="197">
        <f t="shared" si="50"/>
        <v>0</v>
      </c>
      <c r="K320" s="198"/>
      <c r="L320" s="40"/>
      <c r="M320" s="199" t="s">
        <v>1</v>
      </c>
      <c r="N320" s="200" t="s">
        <v>41</v>
      </c>
      <c r="O320" s="72"/>
      <c r="P320" s="201">
        <f t="shared" si="51"/>
        <v>0</v>
      </c>
      <c r="Q320" s="201">
        <v>0</v>
      </c>
      <c r="R320" s="201">
        <f t="shared" si="52"/>
        <v>0</v>
      </c>
      <c r="S320" s="201">
        <v>0</v>
      </c>
      <c r="T320" s="202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3" t="s">
        <v>497</v>
      </c>
      <c r="AT320" s="203" t="s">
        <v>151</v>
      </c>
      <c r="AU320" s="203" t="s">
        <v>85</v>
      </c>
      <c r="AY320" s="18" t="s">
        <v>150</v>
      </c>
      <c r="BE320" s="204">
        <f t="shared" si="54"/>
        <v>0</v>
      </c>
      <c r="BF320" s="204">
        <f t="shared" si="55"/>
        <v>0</v>
      </c>
      <c r="BG320" s="204">
        <f t="shared" si="56"/>
        <v>0</v>
      </c>
      <c r="BH320" s="204">
        <f t="shared" si="57"/>
        <v>0</v>
      </c>
      <c r="BI320" s="204">
        <f t="shared" si="58"/>
        <v>0</v>
      </c>
      <c r="BJ320" s="18" t="s">
        <v>83</v>
      </c>
      <c r="BK320" s="204">
        <f t="shared" si="59"/>
        <v>0</v>
      </c>
      <c r="BL320" s="18" t="s">
        <v>497</v>
      </c>
      <c r="BM320" s="203" t="s">
        <v>1995</v>
      </c>
    </row>
    <row r="321" spans="1:65" s="2" customFormat="1" ht="16.5" customHeight="1">
      <c r="A321" s="35"/>
      <c r="B321" s="36"/>
      <c r="C321" s="191" t="s">
        <v>1996</v>
      </c>
      <c r="D321" s="191" t="s">
        <v>151</v>
      </c>
      <c r="E321" s="192" t="s">
        <v>1997</v>
      </c>
      <c r="F321" s="193" t="s">
        <v>1998</v>
      </c>
      <c r="G321" s="194" t="s">
        <v>270</v>
      </c>
      <c r="H321" s="195">
        <v>350</v>
      </c>
      <c r="I321" s="196"/>
      <c r="J321" s="197">
        <f t="shared" si="50"/>
        <v>0</v>
      </c>
      <c r="K321" s="198"/>
      <c r="L321" s="40"/>
      <c r="M321" s="199" t="s">
        <v>1</v>
      </c>
      <c r="N321" s="200" t="s">
        <v>41</v>
      </c>
      <c r="O321" s="72"/>
      <c r="P321" s="201">
        <f t="shared" si="51"/>
        <v>0</v>
      </c>
      <c r="Q321" s="201">
        <v>3.0000000000000001E-5</v>
      </c>
      <c r="R321" s="201">
        <f t="shared" si="52"/>
        <v>1.0500000000000001E-2</v>
      </c>
      <c r="S321" s="201">
        <v>0</v>
      </c>
      <c r="T321" s="202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3" t="s">
        <v>497</v>
      </c>
      <c r="AT321" s="203" t="s">
        <v>151</v>
      </c>
      <c r="AU321" s="203" t="s">
        <v>85</v>
      </c>
      <c r="AY321" s="18" t="s">
        <v>150</v>
      </c>
      <c r="BE321" s="204">
        <f t="shared" si="54"/>
        <v>0</v>
      </c>
      <c r="BF321" s="204">
        <f t="shared" si="55"/>
        <v>0</v>
      </c>
      <c r="BG321" s="204">
        <f t="shared" si="56"/>
        <v>0</v>
      </c>
      <c r="BH321" s="204">
        <f t="shared" si="57"/>
        <v>0</v>
      </c>
      <c r="BI321" s="204">
        <f t="shared" si="58"/>
        <v>0</v>
      </c>
      <c r="BJ321" s="18" t="s">
        <v>83</v>
      </c>
      <c r="BK321" s="204">
        <f t="shared" si="59"/>
        <v>0</v>
      </c>
      <c r="BL321" s="18" t="s">
        <v>497</v>
      </c>
      <c r="BM321" s="203" t="s">
        <v>1999</v>
      </c>
    </row>
    <row r="322" spans="1:65" s="2" customFormat="1" ht="21.75" customHeight="1">
      <c r="A322" s="35"/>
      <c r="B322" s="36"/>
      <c r="C322" s="191" t="s">
        <v>2000</v>
      </c>
      <c r="D322" s="191" t="s">
        <v>151</v>
      </c>
      <c r="E322" s="192" t="s">
        <v>2001</v>
      </c>
      <c r="F322" s="193" t="s">
        <v>2002</v>
      </c>
      <c r="G322" s="194" t="s">
        <v>270</v>
      </c>
      <c r="H322" s="195">
        <v>350</v>
      </c>
      <c r="I322" s="196"/>
      <c r="J322" s="197">
        <f t="shared" si="50"/>
        <v>0</v>
      </c>
      <c r="K322" s="198"/>
      <c r="L322" s="40"/>
      <c r="M322" s="199" t="s">
        <v>1</v>
      </c>
      <c r="N322" s="200" t="s">
        <v>41</v>
      </c>
      <c r="O322" s="72"/>
      <c r="P322" s="201">
        <f t="shared" si="51"/>
        <v>0</v>
      </c>
      <c r="Q322" s="201">
        <v>0</v>
      </c>
      <c r="R322" s="201">
        <f t="shared" si="52"/>
        <v>0</v>
      </c>
      <c r="S322" s="201">
        <v>0</v>
      </c>
      <c r="T322" s="202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497</v>
      </c>
      <c r="AT322" s="203" t="s">
        <v>151</v>
      </c>
      <c r="AU322" s="203" t="s">
        <v>85</v>
      </c>
      <c r="AY322" s="18" t="s">
        <v>150</v>
      </c>
      <c r="BE322" s="204">
        <f t="shared" si="54"/>
        <v>0</v>
      </c>
      <c r="BF322" s="204">
        <f t="shared" si="55"/>
        <v>0</v>
      </c>
      <c r="BG322" s="204">
        <f t="shared" si="56"/>
        <v>0</v>
      </c>
      <c r="BH322" s="204">
        <f t="shared" si="57"/>
        <v>0</v>
      </c>
      <c r="BI322" s="204">
        <f t="shared" si="58"/>
        <v>0</v>
      </c>
      <c r="BJ322" s="18" t="s">
        <v>83</v>
      </c>
      <c r="BK322" s="204">
        <f t="shared" si="59"/>
        <v>0</v>
      </c>
      <c r="BL322" s="18" t="s">
        <v>497</v>
      </c>
      <c r="BM322" s="203" t="s">
        <v>2003</v>
      </c>
    </row>
    <row r="323" spans="1:65" s="12" customFormat="1" ht="25.9" customHeight="1">
      <c r="B323" s="177"/>
      <c r="C323" s="178"/>
      <c r="D323" s="179" t="s">
        <v>75</v>
      </c>
      <c r="E323" s="180" t="s">
        <v>2004</v>
      </c>
      <c r="F323" s="180" t="s">
        <v>2005</v>
      </c>
      <c r="G323" s="178"/>
      <c r="H323" s="178"/>
      <c r="I323" s="181"/>
      <c r="J323" s="182">
        <f>BK323</f>
        <v>0</v>
      </c>
      <c r="K323" s="178"/>
      <c r="L323" s="183"/>
      <c r="M323" s="184"/>
      <c r="N323" s="185"/>
      <c r="O323" s="185"/>
      <c r="P323" s="186">
        <f>SUM(P324:P327)</f>
        <v>0</v>
      </c>
      <c r="Q323" s="185"/>
      <c r="R323" s="186">
        <f>SUM(R324:R327)</f>
        <v>0</v>
      </c>
      <c r="S323" s="185"/>
      <c r="T323" s="187">
        <f>SUM(T324:T327)</f>
        <v>0</v>
      </c>
      <c r="AR323" s="188" t="s">
        <v>169</v>
      </c>
      <c r="AT323" s="189" t="s">
        <v>75</v>
      </c>
      <c r="AU323" s="189" t="s">
        <v>76</v>
      </c>
      <c r="AY323" s="188" t="s">
        <v>150</v>
      </c>
      <c r="BK323" s="190">
        <f>SUM(BK324:BK327)</f>
        <v>0</v>
      </c>
    </row>
    <row r="324" spans="1:65" s="2" customFormat="1" ht="21.75" customHeight="1">
      <c r="A324" s="35"/>
      <c r="B324" s="36"/>
      <c r="C324" s="191" t="s">
        <v>2006</v>
      </c>
      <c r="D324" s="191" t="s">
        <v>151</v>
      </c>
      <c r="E324" s="192" t="s">
        <v>2007</v>
      </c>
      <c r="F324" s="193" t="s">
        <v>2008</v>
      </c>
      <c r="G324" s="194" t="s">
        <v>850</v>
      </c>
      <c r="H324" s="195">
        <v>40</v>
      </c>
      <c r="I324" s="196"/>
      <c r="J324" s="197">
        <f>ROUND(I324*H324,2)</f>
        <v>0</v>
      </c>
      <c r="K324" s="198"/>
      <c r="L324" s="40"/>
      <c r="M324" s="199" t="s">
        <v>1</v>
      </c>
      <c r="N324" s="200" t="s">
        <v>41</v>
      </c>
      <c r="O324" s="72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155</v>
      </c>
      <c r="AT324" s="203" t="s">
        <v>151</v>
      </c>
      <c r="AU324" s="203" t="s">
        <v>83</v>
      </c>
      <c r="AY324" s="18" t="s">
        <v>150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18" t="s">
        <v>83</v>
      </c>
      <c r="BK324" s="204">
        <f>ROUND(I324*H324,2)</f>
        <v>0</v>
      </c>
      <c r="BL324" s="18" t="s">
        <v>155</v>
      </c>
      <c r="BM324" s="203" t="s">
        <v>2009</v>
      </c>
    </row>
    <row r="325" spans="1:65" s="2" customFormat="1" ht="21.75" customHeight="1">
      <c r="A325" s="35"/>
      <c r="B325" s="36"/>
      <c r="C325" s="191" t="s">
        <v>2010</v>
      </c>
      <c r="D325" s="191" t="s">
        <v>151</v>
      </c>
      <c r="E325" s="192" t="s">
        <v>2011</v>
      </c>
      <c r="F325" s="193" t="s">
        <v>2012</v>
      </c>
      <c r="G325" s="194" t="s">
        <v>850</v>
      </c>
      <c r="H325" s="195">
        <v>40</v>
      </c>
      <c r="I325" s="196"/>
      <c r="J325" s="197">
        <f>ROUND(I325*H325,2)</f>
        <v>0</v>
      </c>
      <c r="K325" s="198"/>
      <c r="L325" s="40"/>
      <c r="M325" s="199" t="s">
        <v>1</v>
      </c>
      <c r="N325" s="200" t="s">
        <v>41</v>
      </c>
      <c r="O325" s="72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155</v>
      </c>
      <c r="AT325" s="203" t="s">
        <v>151</v>
      </c>
      <c r="AU325" s="203" t="s">
        <v>83</v>
      </c>
      <c r="AY325" s="18" t="s">
        <v>150</v>
      </c>
      <c r="BE325" s="204">
        <f>IF(N325="základní",J325,0)</f>
        <v>0</v>
      </c>
      <c r="BF325" s="204">
        <f>IF(N325="snížená",J325,0)</f>
        <v>0</v>
      </c>
      <c r="BG325" s="204">
        <f>IF(N325="zákl. přenesená",J325,0)</f>
        <v>0</v>
      </c>
      <c r="BH325" s="204">
        <f>IF(N325="sníž. přenesená",J325,0)</f>
        <v>0</v>
      </c>
      <c r="BI325" s="204">
        <f>IF(N325="nulová",J325,0)</f>
        <v>0</v>
      </c>
      <c r="BJ325" s="18" t="s">
        <v>83</v>
      </c>
      <c r="BK325" s="204">
        <f>ROUND(I325*H325,2)</f>
        <v>0</v>
      </c>
      <c r="BL325" s="18" t="s">
        <v>155</v>
      </c>
      <c r="BM325" s="203" t="s">
        <v>2013</v>
      </c>
    </row>
    <row r="326" spans="1:65" s="2" customFormat="1" ht="21.75" customHeight="1">
      <c r="A326" s="35"/>
      <c r="B326" s="36"/>
      <c r="C326" s="191" t="s">
        <v>2014</v>
      </c>
      <c r="D326" s="191" t="s">
        <v>151</v>
      </c>
      <c r="E326" s="192" t="s">
        <v>2015</v>
      </c>
      <c r="F326" s="193" t="s">
        <v>2016</v>
      </c>
      <c r="G326" s="194" t="s">
        <v>850</v>
      </c>
      <c r="H326" s="195">
        <v>100</v>
      </c>
      <c r="I326" s="196"/>
      <c r="J326" s="197">
        <f>ROUND(I326*H326,2)</f>
        <v>0</v>
      </c>
      <c r="K326" s="198"/>
      <c r="L326" s="40"/>
      <c r="M326" s="199" t="s">
        <v>1</v>
      </c>
      <c r="N326" s="200" t="s">
        <v>41</v>
      </c>
      <c r="O326" s="72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155</v>
      </c>
      <c r="AT326" s="203" t="s">
        <v>151</v>
      </c>
      <c r="AU326" s="203" t="s">
        <v>83</v>
      </c>
      <c r="AY326" s="18" t="s">
        <v>150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18" t="s">
        <v>83</v>
      </c>
      <c r="BK326" s="204">
        <f>ROUND(I326*H326,2)</f>
        <v>0</v>
      </c>
      <c r="BL326" s="18" t="s">
        <v>155</v>
      </c>
      <c r="BM326" s="203" t="s">
        <v>2017</v>
      </c>
    </row>
    <row r="327" spans="1:65" s="2" customFormat="1" ht="16.5" customHeight="1">
      <c r="A327" s="35"/>
      <c r="B327" s="36"/>
      <c r="C327" s="191" t="s">
        <v>2018</v>
      </c>
      <c r="D327" s="191" t="s">
        <v>151</v>
      </c>
      <c r="E327" s="192" t="s">
        <v>2019</v>
      </c>
      <c r="F327" s="193" t="s">
        <v>2020</v>
      </c>
      <c r="G327" s="194" t="s">
        <v>850</v>
      </c>
      <c r="H327" s="195">
        <v>50</v>
      </c>
      <c r="I327" s="196"/>
      <c r="J327" s="197">
        <f>ROUND(I327*H327,2)</f>
        <v>0</v>
      </c>
      <c r="K327" s="198"/>
      <c r="L327" s="40"/>
      <c r="M327" s="199" t="s">
        <v>1</v>
      </c>
      <c r="N327" s="200" t="s">
        <v>41</v>
      </c>
      <c r="O327" s="72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3" t="s">
        <v>155</v>
      </c>
      <c r="AT327" s="203" t="s">
        <v>151</v>
      </c>
      <c r="AU327" s="203" t="s">
        <v>83</v>
      </c>
      <c r="AY327" s="18" t="s">
        <v>150</v>
      </c>
      <c r="BE327" s="204">
        <f>IF(N327="základní",J327,0)</f>
        <v>0</v>
      </c>
      <c r="BF327" s="204">
        <f>IF(N327="snížená",J327,0)</f>
        <v>0</v>
      </c>
      <c r="BG327" s="204">
        <f>IF(N327="zákl. přenesená",J327,0)</f>
        <v>0</v>
      </c>
      <c r="BH327" s="204">
        <f>IF(N327="sníž. přenesená",J327,0)</f>
        <v>0</v>
      </c>
      <c r="BI327" s="204">
        <f>IF(N327="nulová",J327,0)</f>
        <v>0</v>
      </c>
      <c r="BJ327" s="18" t="s">
        <v>83</v>
      </c>
      <c r="BK327" s="204">
        <f>ROUND(I327*H327,2)</f>
        <v>0</v>
      </c>
      <c r="BL327" s="18" t="s">
        <v>155</v>
      </c>
      <c r="BM327" s="203" t="s">
        <v>2021</v>
      </c>
    </row>
    <row r="328" spans="1:65" s="12" customFormat="1" ht="25.9" customHeight="1">
      <c r="B328" s="177"/>
      <c r="C328" s="178"/>
      <c r="D328" s="179" t="s">
        <v>75</v>
      </c>
      <c r="E328" s="180" t="s">
        <v>203</v>
      </c>
      <c r="F328" s="180" t="s">
        <v>204</v>
      </c>
      <c r="G328" s="178"/>
      <c r="H328" s="178"/>
      <c r="I328" s="181"/>
      <c r="J328" s="182">
        <f>BK328</f>
        <v>0</v>
      </c>
      <c r="K328" s="178"/>
      <c r="L328" s="183"/>
      <c r="M328" s="184"/>
      <c r="N328" s="185"/>
      <c r="O328" s="185"/>
      <c r="P328" s="186">
        <f>SUM(P329:P330)</f>
        <v>0</v>
      </c>
      <c r="Q328" s="185"/>
      <c r="R328" s="186">
        <f>SUM(R329:R330)</f>
        <v>0</v>
      </c>
      <c r="S328" s="185"/>
      <c r="T328" s="187">
        <f>SUM(T329:T330)</f>
        <v>0</v>
      </c>
      <c r="AR328" s="188" t="s">
        <v>169</v>
      </c>
      <c r="AT328" s="189" t="s">
        <v>75</v>
      </c>
      <c r="AU328" s="189" t="s">
        <v>76</v>
      </c>
      <c r="AY328" s="188" t="s">
        <v>150</v>
      </c>
      <c r="BK328" s="190">
        <f>SUM(BK329:BK330)</f>
        <v>0</v>
      </c>
    </row>
    <row r="329" spans="1:65" s="2" customFormat="1" ht="44.25" customHeight="1">
      <c r="A329" s="35"/>
      <c r="B329" s="36"/>
      <c r="C329" s="191" t="s">
        <v>2022</v>
      </c>
      <c r="D329" s="191" t="s">
        <v>151</v>
      </c>
      <c r="E329" s="192" t="s">
        <v>2023</v>
      </c>
      <c r="F329" s="193" t="s">
        <v>2024</v>
      </c>
      <c r="G329" s="194" t="s">
        <v>154</v>
      </c>
      <c r="H329" s="195">
        <v>1</v>
      </c>
      <c r="I329" s="196"/>
      <c r="J329" s="197">
        <f>ROUND(I329*H329,2)</f>
        <v>0</v>
      </c>
      <c r="K329" s="198"/>
      <c r="L329" s="40"/>
      <c r="M329" s="199" t="s">
        <v>1</v>
      </c>
      <c r="N329" s="200" t="s">
        <v>41</v>
      </c>
      <c r="O329" s="72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2025</v>
      </c>
      <c r="AT329" s="203" t="s">
        <v>151</v>
      </c>
      <c r="AU329" s="203" t="s">
        <v>83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2025</v>
      </c>
      <c r="BM329" s="203" t="s">
        <v>2026</v>
      </c>
    </row>
    <row r="330" spans="1:65" s="2" customFormat="1" ht="16.5" customHeight="1">
      <c r="A330" s="35"/>
      <c r="B330" s="36"/>
      <c r="C330" s="191" t="s">
        <v>2027</v>
      </c>
      <c r="D330" s="191" t="s">
        <v>151</v>
      </c>
      <c r="E330" s="192" t="s">
        <v>2028</v>
      </c>
      <c r="F330" s="193" t="s">
        <v>2029</v>
      </c>
      <c r="G330" s="194" t="s">
        <v>423</v>
      </c>
      <c r="H330" s="195">
        <v>1</v>
      </c>
      <c r="I330" s="196"/>
      <c r="J330" s="197">
        <f>ROUND(I330*H330,2)</f>
        <v>0</v>
      </c>
      <c r="K330" s="198"/>
      <c r="L330" s="40"/>
      <c r="M330" s="229" t="s">
        <v>1</v>
      </c>
      <c r="N330" s="230" t="s">
        <v>41</v>
      </c>
      <c r="O330" s="231"/>
      <c r="P330" s="232">
        <f>O330*H330</f>
        <v>0</v>
      </c>
      <c r="Q330" s="232">
        <v>0</v>
      </c>
      <c r="R330" s="232">
        <f>Q330*H330</f>
        <v>0</v>
      </c>
      <c r="S330" s="232">
        <v>0</v>
      </c>
      <c r="T330" s="23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2025</v>
      </c>
      <c r="AT330" s="203" t="s">
        <v>151</v>
      </c>
      <c r="AU330" s="203" t="s">
        <v>83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2025</v>
      </c>
      <c r="BM330" s="203" t="s">
        <v>2030</v>
      </c>
    </row>
    <row r="331" spans="1:65" s="2" customFormat="1" ht="6.95" customHeight="1">
      <c r="A331" s="35"/>
      <c r="B331" s="55"/>
      <c r="C331" s="56"/>
      <c r="D331" s="56"/>
      <c r="E331" s="56"/>
      <c r="F331" s="56"/>
      <c r="G331" s="56"/>
      <c r="H331" s="56"/>
      <c r="I331" s="56"/>
      <c r="J331" s="56"/>
      <c r="K331" s="56"/>
      <c r="L331" s="40"/>
      <c r="M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</sheetData>
  <sheetProtection algorithmName="SHA-512" hashValue="7PfymgYPMs+YcbwQyeJ1LxyfIBEs6vHMSK2YKjnJUAGjdmOywfYOsBdORwjVg+ahpc3H1tNmqYbqxxxd14i7Ag==" saltValue="yZbD9yVOz0hp1CyFz+diyjK68GbJgMxMfeP2lO/lCupViyNQ9km6XHnR+xAR5q7ACGNLj7MWu1wZi+odoGmoiw==" spinCount="100000" sheet="1" objects="1" scenarios="1" formatColumns="0" formatRows="0" autoFilter="0"/>
  <autoFilter ref="C128:K330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121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2031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7b - SO 653 - Úprava tramvajových nástupišť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J134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869</v>
      </c>
      <c r="E101" s="162"/>
      <c r="F101" s="162"/>
      <c r="G101" s="162"/>
      <c r="H101" s="162"/>
      <c r="I101" s="162"/>
      <c r="J101" s="163">
        <f>J173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261</v>
      </c>
      <c r="E102" s="162"/>
      <c r="F102" s="162"/>
      <c r="G102" s="162"/>
      <c r="H102" s="162"/>
      <c r="I102" s="162"/>
      <c r="J102" s="163">
        <f>J190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262</v>
      </c>
      <c r="E103" s="162"/>
      <c r="F103" s="162"/>
      <c r="G103" s="162"/>
      <c r="H103" s="162"/>
      <c r="I103" s="162"/>
      <c r="J103" s="163">
        <f>J213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263</v>
      </c>
      <c r="E104" s="162"/>
      <c r="F104" s="162"/>
      <c r="G104" s="162"/>
      <c r="H104" s="162"/>
      <c r="I104" s="162"/>
      <c r="J104" s="163">
        <f>J255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264</v>
      </c>
      <c r="E105" s="162"/>
      <c r="F105" s="162"/>
      <c r="G105" s="162"/>
      <c r="H105" s="162"/>
      <c r="I105" s="162"/>
      <c r="J105" s="163">
        <f>J263</f>
        <v>0</v>
      </c>
      <c r="K105" s="105"/>
      <c r="L105" s="164"/>
    </row>
    <row r="106" spans="1:47" s="9" customFormat="1" ht="24.95" customHeight="1">
      <c r="B106" s="154"/>
      <c r="C106" s="155"/>
      <c r="D106" s="156" t="s">
        <v>2032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0" customFormat="1" ht="19.899999999999999" customHeight="1">
      <c r="B107" s="160"/>
      <c r="C107" s="105"/>
      <c r="D107" s="161" t="s">
        <v>2033</v>
      </c>
      <c r="E107" s="162"/>
      <c r="F107" s="162"/>
      <c r="G107" s="162"/>
      <c r="H107" s="162"/>
      <c r="I107" s="162"/>
      <c r="J107" s="163">
        <f>J266</f>
        <v>0</v>
      </c>
      <c r="K107" s="105"/>
      <c r="L107" s="164"/>
    </row>
    <row r="108" spans="1:47" s="9" customFormat="1" ht="24.95" customHeight="1">
      <c r="B108" s="154"/>
      <c r="C108" s="155"/>
      <c r="D108" s="156" t="s">
        <v>1432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0" customFormat="1" ht="19.899999999999999" customHeight="1">
      <c r="B109" s="160"/>
      <c r="C109" s="105"/>
      <c r="D109" s="161" t="s">
        <v>1433</v>
      </c>
      <c r="E109" s="162"/>
      <c r="F109" s="162"/>
      <c r="G109" s="162"/>
      <c r="H109" s="162"/>
      <c r="I109" s="162"/>
      <c r="J109" s="163">
        <f>J269</f>
        <v>0</v>
      </c>
      <c r="K109" s="105"/>
      <c r="L109" s="164"/>
    </row>
    <row r="110" spans="1:47" s="10" customFormat="1" ht="19.899999999999999" customHeight="1">
      <c r="B110" s="160"/>
      <c r="C110" s="105"/>
      <c r="D110" s="161" t="s">
        <v>2034</v>
      </c>
      <c r="E110" s="162"/>
      <c r="F110" s="162"/>
      <c r="G110" s="162"/>
      <c r="H110" s="162"/>
      <c r="I110" s="162"/>
      <c r="J110" s="163">
        <f>J272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4" t="str">
        <f>E7</f>
        <v>PD – PJD na ul. Opavská</v>
      </c>
      <c r="F120" s="325"/>
      <c r="G120" s="325"/>
      <c r="H120" s="325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124</v>
      </c>
      <c r="F122" s="323"/>
      <c r="G122" s="323"/>
      <c r="H122" s="323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125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314" t="str">
        <f>E11</f>
        <v>7b - SO 653 - Úprava tramvajových nástupišť</v>
      </c>
      <c r="F124" s="323"/>
      <c r="G124" s="323"/>
      <c r="H124" s="323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1" customFormat="1" ht="29.25" customHeight="1">
      <c r="A131" s="165"/>
      <c r="B131" s="166"/>
      <c r="C131" s="167" t="s">
        <v>135</v>
      </c>
      <c r="D131" s="168" t="s">
        <v>61</v>
      </c>
      <c r="E131" s="168" t="s">
        <v>57</v>
      </c>
      <c r="F131" s="168" t="s">
        <v>58</v>
      </c>
      <c r="G131" s="168" t="s">
        <v>136</v>
      </c>
      <c r="H131" s="168" t="s">
        <v>137</v>
      </c>
      <c r="I131" s="168" t="s">
        <v>138</v>
      </c>
      <c r="J131" s="169" t="s">
        <v>129</v>
      </c>
      <c r="K131" s="170" t="s">
        <v>139</v>
      </c>
      <c r="L131" s="171"/>
      <c r="M131" s="76" t="s">
        <v>1</v>
      </c>
      <c r="N131" s="77" t="s">
        <v>40</v>
      </c>
      <c r="O131" s="77" t="s">
        <v>140</v>
      </c>
      <c r="P131" s="77" t="s">
        <v>141</v>
      </c>
      <c r="Q131" s="77" t="s">
        <v>142</v>
      </c>
      <c r="R131" s="77" t="s">
        <v>143</v>
      </c>
      <c r="S131" s="77" t="s">
        <v>144</v>
      </c>
      <c r="T131" s="78" t="s">
        <v>145</v>
      </c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</row>
    <row r="132" spans="1:65" s="2" customFormat="1" ht="22.9" customHeight="1">
      <c r="A132" s="35"/>
      <c r="B132" s="36"/>
      <c r="C132" s="83" t="s">
        <v>146</v>
      </c>
      <c r="D132" s="37"/>
      <c r="E132" s="37"/>
      <c r="F132" s="37"/>
      <c r="G132" s="37"/>
      <c r="H132" s="37"/>
      <c r="I132" s="37"/>
      <c r="J132" s="172">
        <f>BK132</f>
        <v>0</v>
      </c>
      <c r="K132" s="37"/>
      <c r="L132" s="40"/>
      <c r="M132" s="79"/>
      <c r="N132" s="173"/>
      <c r="O132" s="80"/>
      <c r="P132" s="174">
        <f>P133+P265+P268</f>
        <v>0</v>
      </c>
      <c r="Q132" s="80"/>
      <c r="R132" s="174">
        <f>R133+R265+R268</f>
        <v>214.1167098</v>
      </c>
      <c r="S132" s="80"/>
      <c r="T132" s="175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131</v>
      </c>
      <c r="BK132" s="176">
        <f>BK133+BK265+BK268</f>
        <v>0</v>
      </c>
    </row>
    <row r="133" spans="1:65" s="12" customFormat="1" ht="25.9" customHeight="1">
      <c r="B133" s="177"/>
      <c r="C133" s="178"/>
      <c r="D133" s="179" t="s">
        <v>75</v>
      </c>
      <c r="E133" s="180" t="s">
        <v>265</v>
      </c>
      <c r="F133" s="180" t="s">
        <v>266</v>
      </c>
      <c r="G133" s="178"/>
      <c r="H133" s="178"/>
      <c r="I133" s="181"/>
      <c r="J133" s="182">
        <f>BK133</f>
        <v>0</v>
      </c>
      <c r="K133" s="178"/>
      <c r="L133" s="183"/>
      <c r="M133" s="184"/>
      <c r="N133" s="185"/>
      <c r="O133" s="185"/>
      <c r="P133" s="186">
        <f>P134+P173+P190+P213+P255+P263</f>
        <v>0</v>
      </c>
      <c r="Q133" s="185"/>
      <c r="R133" s="186">
        <f>R134+R173+R190+R213+R255+R263</f>
        <v>214.1167098</v>
      </c>
      <c r="S133" s="185"/>
      <c r="T133" s="187">
        <f>T134+T173+T190+T213+T255+T263</f>
        <v>252.63</v>
      </c>
      <c r="AR133" s="188" t="s">
        <v>83</v>
      </c>
      <c r="AT133" s="189" t="s">
        <v>75</v>
      </c>
      <c r="AU133" s="189" t="s">
        <v>76</v>
      </c>
      <c r="AY133" s="188" t="s">
        <v>150</v>
      </c>
      <c r="BK133" s="190">
        <f>BK134+BK173+BK190+BK213+BK255+BK263</f>
        <v>0</v>
      </c>
    </row>
    <row r="134" spans="1:65" s="12" customFormat="1" ht="22.9" customHeight="1">
      <c r="B134" s="177"/>
      <c r="C134" s="178"/>
      <c r="D134" s="179" t="s">
        <v>75</v>
      </c>
      <c r="E134" s="227" t="s">
        <v>83</v>
      </c>
      <c r="F134" s="227" t="s">
        <v>267</v>
      </c>
      <c r="G134" s="178"/>
      <c r="H134" s="178"/>
      <c r="I134" s="181"/>
      <c r="J134" s="228">
        <f>BK134</f>
        <v>0</v>
      </c>
      <c r="K134" s="178"/>
      <c r="L134" s="183"/>
      <c r="M134" s="184"/>
      <c r="N134" s="185"/>
      <c r="O134" s="185"/>
      <c r="P134" s="186">
        <f>SUM(P135:P172)</f>
        <v>0</v>
      </c>
      <c r="Q134" s="185"/>
      <c r="R134" s="186">
        <f>SUM(R135:R172)</f>
        <v>0</v>
      </c>
      <c r="S134" s="185"/>
      <c r="T134" s="187">
        <f>SUM(T135:T172)</f>
        <v>247.87</v>
      </c>
      <c r="AR134" s="188" t="s">
        <v>83</v>
      </c>
      <c r="AT134" s="189" t="s">
        <v>75</v>
      </c>
      <c r="AU134" s="189" t="s">
        <v>83</v>
      </c>
      <c r="AY134" s="188" t="s">
        <v>150</v>
      </c>
      <c r="BK134" s="190">
        <f>SUM(BK135:BK172)</f>
        <v>0</v>
      </c>
    </row>
    <row r="135" spans="1:65" s="2" customFormat="1" ht="21.75" customHeight="1">
      <c r="A135" s="35"/>
      <c r="B135" s="36"/>
      <c r="C135" s="191" t="s">
        <v>83</v>
      </c>
      <c r="D135" s="191" t="s">
        <v>151</v>
      </c>
      <c r="E135" s="192" t="s">
        <v>2035</v>
      </c>
      <c r="F135" s="193" t="s">
        <v>2036</v>
      </c>
      <c r="G135" s="194" t="s">
        <v>270</v>
      </c>
      <c r="H135" s="195">
        <v>217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0.26</v>
      </c>
      <c r="T135" s="202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2037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274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2038</v>
      </c>
      <c r="G139" s="206"/>
      <c r="H139" s="210">
        <v>217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21.75" customHeight="1">
      <c r="A140" s="35"/>
      <c r="B140" s="36"/>
      <c r="C140" s="191" t="s">
        <v>85</v>
      </c>
      <c r="D140" s="191" t="s">
        <v>151</v>
      </c>
      <c r="E140" s="192" t="s">
        <v>2039</v>
      </c>
      <c r="F140" s="193" t="s">
        <v>2040</v>
      </c>
      <c r="G140" s="194" t="s">
        <v>270</v>
      </c>
      <c r="H140" s="195">
        <v>469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0.28999999999999998</v>
      </c>
      <c r="T140" s="202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2041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2042</v>
      </c>
      <c r="G144" s="206"/>
      <c r="H144" s="210">
        <v>469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105</v>
      </c>
      <c r="D145" s="191" t="s">
        <v>151</v>
      </c>
      <c r="E145" s="192" t="s">
        <v>2043</v>
      </c>
      <c r="F145" s="193" t="s">
        <v>2044</v>
      </c>
      <c r="G145" s="194" t="s">
        <v>270</v>
      </c>
      <c r="H145" s="195">
        <v>252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0.22</v>
      </c>
      <c r="T145" s="202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2045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2046</v>
      </c>
      <c r="G149" s="206"/>
      <c r="H149" s="210">
        <v>252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21.75" customHeight="1">
      <c r="A150" s="35"/>
      <c r="B150" s="36"/>
      <c r="C150" s="191" t="s">
        <v>169</v>
      </c>
      <c r="D150" s="191" t="s">
        <v>151</v>
      </c>
      <c r="E150" s="192" t="s">
        <v>2047</v>
      </c>
      <c r="F150" s="193" t="s">
        <v>2048</v>
      </c>
      <c r="G150" s="194" t="s">
        <v>285</v>
      </c>
      <c r="H150" s="195">
        <v>8.19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2049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2050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2051</v>
      </c>
      <c r="G152" s="206"/>
      <c r="H152" s="210">
        <v>5.94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76</v>
      </c>
      <c r="AY152" s="216" t="s">
        <v>150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2052</v>
      </c>
      <c r="G153" s="206"/>
      <c r="H153" s="210">
        <v>2.25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85</v>
      </c>
      <c r="AV153" s="13" t="s">
        <v>85</v>
      </c>
      <c r="AW153" s="13" t="s">
        <v>32</v>
      </c>
      <c r="AX153" s="13" t="s">
        <v>76</v>
      </c>
      <c r="AY153" s="216" t="s">
        <v>150</v>
      </c>
    </row>
    <row r="154" spans="1:65" s="15" customFormat="1">
      <c r="B154" s="234"/>
      <c r="C154" s="235"/>
      <c r="D154" s="207" t="s">
        <v>157</v>
      </c>
      <c r="E154" s="236" t="s">
        <v>1</v>
      </c>
      <c r="F154" s="237" t="s">
        <v>289</v>
      </c>
      <c r="G154" s="235"/>
      <c r="H154" s="238">
        <v>8.1900000000000013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157</v>
      </c>
      <c r="AU154" s="244" t="s">
        <v>85</v>
      </c>
      <c r="AV154" s="15" t="s">
        <v>169</v>
      </c>
      <c r="AW154" s="15" t="s">
        <v>32</v>
      </c>
      <c r="AX154" s="15" t="s">
        <v>83</v>
      </c>
      <c r="AY154" s="244" t="s">
        <v>150</v>
      </c>
    </row>
    <row r="155" spans="1:65" s="2" customFormat="1" ht="33" customHeight="1">
      <c r="A155" s="35"/>
      <c r="B155" s="36"/>
      <c r="C155" s="191" t="s">
        <v>149</v>
      </c>
      <c r="D155" s="191" t="s">
        <v>151</v>
      </c>
      <c r="E155" s="192" t="s">
        <v>2053</v>
      </c>
      <c r="F155" s="193" t="s">
        <v>2054</v>
      </c>
      <c r="G155" s="194" t="s">
        <v>285</v>
      </c>
      <c r="H155" s="195">
        <v>23.45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2055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274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2056</v>
      </c>
      <c r="G159" s="206"/>
      <c r="H159" s="210">
        <v>23.45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33" customHeight="1">
      <c r="A160" s="35"/>
      <c r="B160" s="36"/>
      <c r="C160" s="191" t="s">
        <v>181</v>
      </c>
      <c r="D160" s="191" t="s">
        <v>151</v>
      </c>
      <c r="E160" s="192" t="s">
        <v>2057</v>
      </c>
      <c r="F160" s="193" t="s">
        <v>2058</v>
      </c>
      <c r="G160" s="194" t="s">
        <v>285</v>
      </c>
      <c r="H160" s="195">
        <v>129.30000000000001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2059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272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4" customFormat="1">
      <c r="B162" s="217"/>
      <c r="C162" s="218"/>
      <c r="D162" s="207" t="s">
        <v>157</v>
      </c>
      <c r="E162" s="219" t="s">
        <v>1</v>
      </c>
      <c r="F162" s="220" t="s">
        <v>273</v>
      </c>
      <c r="G162" s="218"/>
      <c r="H162" s="219" t="s">
        <v>1</v>
      </c>
      <c r="I162" s="221"/>
      <c r="J162" s="218"/>
      <c r="K162" s="218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157</v>
      </c>
      <c r="AU162" s="226" t="s">
        <v>85</v>
      </c>
      <c r="AV162" s="14" t="s">
        <v>83</v>
      </c>
      <c r="AW162" s="14" t="s">
        <v>32</v>
      </c>
      <c r="AX162" s="14" t="s">
        <v>76</v>
      </c>
      <c r="AY162" s="226" t="s">
        <v>150</v>
      </c>
    </row>
    <row r="163" spans="1:65" s="14" customFormat="1">
      <c r="B163" s="217"/>
      <c r="C163" s="218"/>
      <c r="D163" s="207" t="s">
        <v>157</v>
      </c>
      <c r="E163" s="219" t="s">
        <v>1</v>
      </c>
      <c r="F163" s="220" t="s">
        <v>274</v>
      </c>
      <c r="G163" s="218"/>
      <c r="H163" s="219" t="s">
        <v>1</v>
      </c>
      <c r="I163" s="221"/>
      <c r="J163" s="218"/>
      <c r="K163" s="218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157</v>
      </c>
      <c r="AU163" s="226" t="s">
        <v>85</v>
      </c>
      <c r="AV163" s="14" t="s">
        <v>83</v>
      </c>
      <c r="AW163" s="14" t="s">
        <v>32</v>
      </c>
      <c r="AX163" s="14" t="s">
        <v>76</v>
      </c>
      <c r="AY163" s="226" t="s">
        <v>150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2060</v>
      </c>
      <c r="G164" s="206"/>
      <c r="H164" s="210">
        <v>129.30000000000001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2" customFormat="1" ht="33" customHeight="1">
      <c r="A165" s="35"/>
      <c r="B165" s="36"/>
      <c r="C165" s="191" t="s">
        <v>187</v>
      </c>
      <c r="D165" s="191" t="s">
        <v>151</v>
      </c>
      <c r="E165" s="192" t="s">
        <v>290</v>
      </c>
      <c r="F165" s="193" t="s">
        <v>291</v>
      </c>
      <c r="G165" s="194" t="s">
        <v>285</v>
      </c>
      <c r="H165" s="195">
        <v>31.64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2061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2062</v>
      </c>
      <c r="G166" s="206"/>
      <c r="H166" s="210">
        <v>31.64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193</v>
      </c>
      <c r="D167" s="191" t="s">
        <v>151</v>
      </c>
      <c r="E167" s="192" t="s">
        <v>1254</v>
      </c>
      <c r="F167" s="193" t="s">
        <v>1255</v>
      </c>
      <c r="G167" s="194" t="s">
        <v>285</v>
      </c>
      <c r="H167" s="195">
        <v>129.30000000000001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2063</v>
      </c>
    </row>
    <row r="168" spans="1:65" s="2" customFormat="1" ht="21.75" customHeight="1">
      <c r="A168" s="35"/>
      <c r="B168" s="36"/>
      <c r="C168" s="191" t="s">
        <v>205</v>
      </c>
      <c r="D168" s="191" t="s">
        <v>151</v>
      </c>
      <c r="E168" s="192" t="s">
        <v>293</v>
      </c>
      <c r="F168" s="193" t="s">
        <v>294</v>
      </c>
      <c r="G168" s="194" t="s">
        <v>295</v>
      </c>
      <c r="H168" s="195">
        <v>56.951999999999998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169</v>
      </c>
      <c r="BM168" s="203" t="s">
        <v>2064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2065</v>
      </c>
      <c r="G169" s="206"/>
      <c r="H169" s="210">
        <v>56.951999999999998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2" customFormat="1" ht="33" customHeight="1">
      <c r="A170" s="35"/>
      <c r="B170" s="36"/>
      <c r="C170" s="191" t="s">
        <v>212</v>
      </c>
      <c r="D170" s="191" t="s">
        <v>151</v>
      </c>
      <c r="E170" s="192" t="s">
        <v>1259</v>
      </c>
      <c r="F170" s="193" t="s">
        <v>1260</v>
      </c>
      <c r="G170" s="194" t="s">
        <v>295</v>
      </c>
      <c r="H170" s="195">
        <v>232.74</v>
      </c>
      <c r="I170" s="196"/>
      <c r="J170" s="197">
        <f>ROUND(I170*H170,2)</f>
        <v>0</v>
      </c>
      <c r="K170" s="198"/>
      <c r="L170" s="40"/>
      <c r="M170" s="199" t="s">
        <v>1</v>
      </c>
      <c r="N170" s="200" t="s">
        <v>41</v>
      </c>
      <c r="O170" s="72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18" t="s">
        <v>83</v>
      </c>
      <c r="BK170" s="204">
        <f>ROUND(I170*H170,2)</f>
        <v>0</v>
      </c>
      <c r="BL170" s="18" t="s">
        <v>169</v>
      </c>
      <c r="BM170" s="203" t="s">
        <v>2066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2067</v>
      </c>
      <c r="G171" s="206"/>
      <c r="H171" s="210">
        <v>232.74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219</v>
      </c>
      <c r="D172" s="191" t="s">
        <v>151</v>
      </c>
      <c r="E172" s="192" t="s">
        <v>2068</v>
      </c>
      <c r="F172" s="193" t="s">
        <v>2069</v>
      </c>
      <c r="G172" s="194" t="s">
        <v>270</v>
      </c>
      <c r="H172" s="195">
        <v>431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2070</v>
      </c>
    </row>
    <row r="173" spans="1:65" s="12" customFormat="1" ht="22.9" customHeight="1">
      <c r="B173" s="177"/>
      <c r="C173" s="178"/>
      <c r="D173" s="179" t="s">
        <v>75</v>
      </c>
      <c r="E173" s="227" t="s">
        <v>85</v>
      </c>
      <c r="F173" s="227" t="s">
        <v>913</v>
      </c>
      <c r="G173" s="178"/>
      <c r="H173" s="178"/>
      <c r="I173" s="181"/>
      <c r="J173" s="228">
        <f>BK173</f>
        <v>0</v>
      </c>
      <c r="K173" s="178"/>
      <c r="L173" s="183"/>
      <c r="M173" s="184"/>
      <c r="N173" s="185"/>
      <c r="O173" s="185"/>
      <c r="P173" s="186">
        <f>SUM(P174:P189)</f>
        <v>0</v>
      </c>
      <c r="Q173" s="185"/>
      <c r="R173" s="186">
        <f>SUM(R174:R189)</f>
        <v>15.2753298</v>
      </c>
      <c r="S173" s="185"/>
      <c r="T173" s="187">
        <f>SUM(T174:T189)</f>
        <v>0</v>
      </c>
      <c r="AR173" s="188" t="s">
        <v>83</v>
      </c>
      <c r="AT173" s="189" t="s">
        <v>75</v>
      </c>
      <c r="AU173" s="189" t="s">
        <v>83</v>
      </c>
      <c r="AY173" s="188" t="s">
        <v>150</v>
      </c>
      <c r="BK173" s="190">
        <f>SUM(BK174:BK189)</f>
        <v>0</v>
      </c>
    </row>
    <row r="174" spans="1:65" s="2" customFormat="1" ht="21.75" customHeight="1">
      <c r="A174" s="35"/>
      <c r="B174" s="36"/>
      <c r="C174" s="191" t="s">
        <v>225</v>
      </c>
      <c r="D174" s="191" t="s">
        <v>151</v>
      </c>
      <c r="E174" s="192" t="s">
        <v>2071</v>
      </c>
      <c r="F174" s="193" t="s">
        <v>2072</v>
      </c>
      <c r="G174" s="194" t="s">
        <v>285</v>
      </c>
      <c r="H174" s="195">
        <v>0.91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1.98</v>
      </c>
      <c r="R174" s="201">
        <f>Q174*H174</f>
        <v>1.8018000000000001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2073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2050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2074</v>
      </c>
      <c r="G176" s="206"/>
      <c r="H176" s="210">
        <v>0.66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76</v>
      </c>
      <c r="AY176" s="216" t="s">
        <v>150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2075</v>
      </c>
      <c r="G177" s="206"/>
      <c r="H177" s="210">
        <v>0.25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76</v>
      </c>
      <c r="AY177" s="216" t="s">
        <v>150</v>
      </c>
    </row>
    <row r="178" spans="1:65" s="15" customFormat="1">
      <c r="B178" s="234"/>
      <c r="C178" s="235"/>
      <c r="D178" s="207" t="s">
        <v>157</v>
      </c>
      <c r="E178" s="236" t="s">
        <v>1</v>
      </c>
      <c r="F178" s="237" t="s">
        <v>289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157</v>
      </c>
      <c r="AU178" s="244" t="s">
        <v>85</v>
      </c>
      <c r="AV178" s="15" t="s">
        <v>169</v>
      </c>
      <c r="AW178" s="15" t="s">
        <v>32</v>
      </c>
      <c r="AX178" s="15" t="s">
        <v>83</v>
      </c>
      <c r="AY178" s="244" t="s">
        <v>150</v>
      </c>
    </row>
    <row r="179" spans="1:65" s="2" customFormat="1" ht="21.75" customHeight="1">
      <c r="A179" s="35"/>
      <c r="B179" s="36"/>
      <c r="C179" s="191" t="s">
        <v>233</v>
      </c>
      <c r="D179" s="191" t="s">
        <v>151</v>
      </c>
      <c r="E179" s="192" t="s">
        <v>1445</v>
      </c>
      <c r="F179" s="193" t="s">
        <v>2076</v>
      </c>
      <c r="G179" s="194" t="s">
        <v>285</v>
      </c>
      <c r="H179" s="195">
        <v>5.46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2.45329</v>
      </c>
      <c r="R179" s="201">
        <f>Q179*H179</f>
        <v>13.3949634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2077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2050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2078</v>
      </c>
      <c r="G181" s="206"/>
      <c r="H181" s="210">
        <v>3.96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76</v>
      </c>
      <c r="AY181" s="216" t="s">
        <v>150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2079</v>
      </c>
      <c r="G182" s="206"/>
      <c r="H182" s="210">
        <v>1.5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76</v>
      </c>
      <c r="AY182" s="216" t="s">
        <v>150</v>
      </c>
    </row>
    <row r="183" spans="1:65" s="15" customFormat="1">
      <c r="B183" s="234"/>
      <c r="C183" s="235"/>
      <c r="D183" s="207" t="s">
        <v>157</v>
      </c>
      <c r="E183" s="236" t="s">
        <v>1</v>
      </c>
      <c r="F183" s="237" t="s">
        <v>289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157</v>
      </c>
      <c r="AU183" s="244" t="s">
        <v>85</v>
      </c>
      <c r="AV183" s="15" t="s">
        <v>169</v>
      </c>
      <c r="AW183" s="15" t="s">
        <v>32</v>
      </c>
      <c r="AX183" s="15" t="s">
        <v>83</v>
      </c>
      <c r="AY183" s="244" t="s">
        <v>150</v>
      </c>
    </row>
    <row r="184" spans="1:65" s="2" customFormat="1" ht="16.5" customHeight="1">
      <c r="A184" s="35"/>
      <c r="B184" s="36"/>
      <c r="C184" s="191" t="s">
        <v>237</v>
      </c>
      <c r="D184" s="191" t="s">
        <v>151</v>
      </c>
      <c r="E184" s="192" t="s">
        <v>1453</v>
      </c>
      <c r="F184" s="193" t="s">
        <v>1454</v>
      </c>
      <c r="G184" s="194" t="s">
        <v>270</v>
      </c>
      <c r="H184" s="195">
        <v>29.76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2.64E-3</v>
      </c>
      <c r="R184" s="201">
        <f>Q184*H184</f>
        <v>7.8566400000000008E-2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2080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2050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3" customFormat="1">
      <c r="B186" s="205"/>
      <c r="C186" s="206"/>
      <c r="D186" s="207" t="s">
        <v>157</v>
      </c>
      <c r="E186" s="208" t="s">
        <v>1</v>
      </c>
      <c r="F186" s="209" t="s">
        <v>2081</v>
      </c>
      <c r="G186" s="206"/>
      <c r="H186" s="210">
        <v>17.760000000000002</v>
      </c>
      <c r="I186" s="211"/>
      <c r="J186" s="206"/>
      <c r="K186" s="206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157</v>
      </c>
      <c r="AU186" s="216" t="s">
        <v>85</v>
      </c>
      <c r="AV186" s="13" t="s">
        <v>85</v>
      </c>
      <c r="AW186" s="13" t="s">
        <v>32</v>
      </c>
      <c r="AX186" s="13" t="s">
        <v>76</v>
      </c>
      <c r="AY186" s="21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2082</v>
      </c>
      <c r="G187" s="206"/>
      <c r="H187" s="210">
        <v>12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5" customFormat="1">
      <c r="B188" s="234"/>
      <c r="C188" s="235"/>
      <c r="D188" s="207" t="s">
        <v>157</v>
      </c>
      <c r="E188" s="236" t="s">
        <v>1</v>
      </c>
      <c r="F188" s="237" t="s">
        <v>289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157</v>
      </c>
      <c r="AU188" s="244" t="s">
        <v>85</v>
      </c>
      <c r="AV188" s="15" t="s">
        <v>169</v>
      </c>
      <c r="AW188" s="15" t="s">
        <v>32</v>
      </c>
      <c r="AX188" s="15" t="s">
        <v>83</v>
      </c>
      <c r="AY188" s="244" t="s">
        <v>150</v>
      </c>
    </row>
    <row r="189" spans="1:65" s="2" customFormat="1" ht="16.5" customHeight="1">
      <c r="A189" s="35"/>
      <c r="B189" s="36"/>
      <c r="C189" s="191" t="s">
        <v>8</v>
      </c>
      <c r="D189" s="191" t="s">
        <v>151</v>
      </c>
      <c r="E189" s="192" t="s">
        <v>1457</v>
      </c>
      <c r="F189" s="193" t="s">
        <v>1458</v>
      </c>
      <c r="G189" s="194" t="s">
        <v>270</v>
      </c>
      <c r="H189" s="195">
        <v>29.76</v>
      </c>
      <c r="I189" s="196"/>
      <c r="J189" s="197">
        <f>ROUND(I189*H189,2)</f>
        <v>0</v>
      </c>
      <c r="K189" s="198"/>
      <c r="L189" s="40"/>
      <c r="M189" s="199" t="s">
        <v>1</v>
      </c>
      <c r="N189" s="200" t="s">
        <v>41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2083</v>
      </c>
    </row>
    <row r="190" spans="1:65" s="12" customFormat="1" ht="22.9" customHeight="1">
      <c r="B190" s="177"/>
      <c r="C190" s="178"/>
      <c r="D190" s="179" t="s">
        <v>75</v>
      </c>
      <c r="E190" s="227" t="s">
        <v>149</v>
      </c>
      <c r="F190" s="227" t="s">
        <v>315</v>
      </c>
      <c r="G190" s="178"/>
      <c r="H190" s="178"/>
      <c r="I190" s="181"/>
      <c r="J190" s="228">
        <f>BK190</f>
        <v>0</v>
      </c>
      <c r="K190" s="178"/>
      <c r="L190" s="183"/>
      <c r="M190" s="184"/>
      <c r="N190" s="185"/>
      <c r="O190" s="185"/>
      <c r="P190" s="186">
        <f>SUM(P191:P212)</f>
        <v>0</v>
      </c>
      <c r="Q190" s="185"/>
      <c r="R190" s="186">
        <f>SUM(R191:R212)</f>
        <v>112.77114999999998</v>
      </c>
      <c r="S190" s="185"/>
      <c r="T190" s="187">
        <f>SUM(T191:T212)</f>
        <v>0</v>
      </c>
      <c r="AR190" s="188" t="s">
        <v>83</v>
      </c>
      <c r="AT190" s="189" t="s">
        <v>75</v>
      </c>
      <c r="AU190" s="189" t="s">
        <v>83</v>
      </c>
      <c r="AY190" s="188" t="s">
        <v>150</v>
      </c>
      <c r="BK190" s="190">
        <f>SUM(BK191:BK212)</f>
        <v>0</v>
      </c>
    </row>
    <row r="191" spans="1:65" s="2" customFormat="1" ht="16.5" customHeight="1">
      <c r="A191" s="35"/>
      <c r="B191" s="36"/>
      <c r="C191" s="191" t="s">
        <v>247</v>
      </c>
      <c r="D191" s="191" t="s">
        <v>151</v>
      </c>
      <c r="E191" s="192" t="s">
        <v>316</v>
      </c>
      <c r="F191" s="193" t="s">
        <v>2084</v>
      </c>
      <c r="G191" s="194" t="s">
        <v>270</v>
      </c>
      <c r="H191" s="195">
        <v>431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2085</v>
      </c>
    </row>
    <row r="192" spans="1:65" s="2" customFormat="1" ht="21.75" customHeight="1">
      <c r="A192" s="35"/>
      <c r="B192" s="36"/>
      <c r="C192" s="191" t="s">
        <v>254</v>
      </c>
      <c r="D192" s="191" t="s">
        <v>151</v>
      </c>
      <c r="E192" s="192" t="s">
        <v>2086</v>
      </c>
      <c r="F192" s="193" t="s">
        <v>2087</v>
      </c>
      <c r="G192" s="194" t="s">
        <v>270</v>
      </c>
      <c r="H192" s="195">
        <v>431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169</v>
      </c>
      <c r="BM192" s="203" t="s">
        <v>2088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272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274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2089</v>
      </c>
      <c r="G196" s="206"/>
      <c r="H196" s="210">
        <v>431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83</v>
      </c>
      <c r="AY196" s="216" t="s">
        <v>150</v>
      </c>
    </row>
    <row r="197" spans="1:65" s="2" customFormat="1" ht="21.75" customHeight="1">
      <c r="A197" s="35"/>
      <c r="B197" s="36"/>
      <c r="C197" s="191" t="s">
        <v>339</v>
      </c>
      <c r="D197" s="191" t="s">
        <v>151</v>
      </c>
      <c r="E197" s="192" t="s">
        <v>340</v>
      </c>
      <c r="F197" s="193" t="s">
        <v>341</v>
      </c>
      <c r="G197" s="194" t="s">
        <v>270</v>
      </c>
      <c r="H197" s="195">
        <v>431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8.5650000000000004E-2</v>
      </c>
      <c r="R197" s="201">
        <f>Q197*H197</f>
        <v>36.915150000000004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2090</v>
      </c>
    </row>
    <row r="198" spans="1:65" s="2" customFormat="1" ht="16.5" customHeight="1">
      <c r="A198" s="35"/>
      <c r="B198" s="36"/>
      <c r="C198" s="245" t="s">
        <v>343</v>
      </c>
      <c r="D198" s="245" t="s">
        <v>302</v>
      </c>
      <c r="E198" s="246" t="s">
        <v>344</v>
      </c>
      <c r="F198" s="247" t="s">
        <v>345</v>
      </c>
      <c r="G198" s="248" t="s">
        <v>270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201">
        <f>O198*H198</f>
        <v>0</v>
      </c>
      <c r="Q198" s="201">
        <v>0.17599999999999999</v>
      </c>
      <c r="R198" s="201">
        <f>Q198*H198</f>
        <v>66.387199999999993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193</v>
      </c>
      <c r="AT198" s="203" t="s">
        <v>302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2091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272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>
      <c r="B200" s="217"/>
      <c r="C200" s="218"/>
      <c r="D200" s="207" t="s">
        <v>157</v>
      </c>
      <c r="E200" s="219" t="s">
        <v>1</v>
      </c>
      <c r="F200" s="220" t="s">
        <v>273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>
      <c r="B201" s="217"/>
      <c r="C201" s="218"/>
      <c r="D201" s="207" t="s">
        <v>157</v>
      </c>
      <c r="E201" s="219" t="s">
        <v>1</v>
      </c>
      <c r="F201" s="220" t="s">
        <v>274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2092</v>
      </c>
      <c r="G202" s="206"/>
      <c r="H202" s="210">
        <v>377.2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83</v>
      </c>
      <c r="AY202" s="216" t="s">
        <v>150</v>
      </c>
    </row>
    <row r="203" spans="1:65" s="2" customFormat="1" ht="16.5" customHeight="1">
      <c r="A203" s="35"/>
      <c r="B203" s="36"/>
      <c r="C203" s="245" t="s">
        <v>348</v>
      </c>
      <c r="D203" s="245" t="s">
        <v>302</v>
      </c>
      <c r="E203" s="246" t="s">
        <v>2093</v>
      </c>
      <c r="F203" s="247" t="s">
        <v>2094</v>
      </c>
      <c r="G203" s="248" t="s">
        <v>270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201">
        <f>O203*H203</f>
        <v>0</v>
      </c>
      <c r="Q203" s="201">
        <v>0.17599999999999999</v>
      </c>
      <c r="R203" s="201">
        <f>Q203*H203</f>
        <v>7.0399999999999991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193</v>
      </c>
      <c r="AT203" s="203" t="s">
        <v>302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2095</v>
      </c>
    </row>
    <row r="204" spans="1:65" s="14" customFormat="1">
      <c r="B204" s="217"/>
      <c r="C204" s="218"/>
      <c r="D204" s="207" t="s">
        <v>157</v>
      </c>
      <c r="E204" s="219" t="s">
        <v>1</v>
      </c>
      <c r="F204" s="220" t="s">
        <v>272</v>
      </c>
      <c r="G204" s="218"/>
      <c r="H204" s="219" t="s">
        <v>1</v>
      </c>
      <c r="I204" s="221"/>
      <c r="J204" s="218"/>
      <c r="K204" s="218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157</v>
      </c>
      <c r="AU204" s="226" t="s">
        <v>85</v>
      </c>
      <c r="AV204" s="14" t="s">
        <v>83</v>
      </c>
      <c r="AW204" s="14" t="s">
        <v>32</v>
      </c>
      <c r="AX204" s="14" t="s">
        <v>76</v>
      </c>
      <c r="AY204" s="226" t="s">
        <v>150</v>
      </c>
    </row>
    <row r="205" spans="1:65" s="14" customFormat="1">
      <c r="B205" s="217"/>
      <c r="C205" s="218"/>
      <c r="D205" s="207" t="s">
        <v>157</v>
      </c>
      <c r="E205" s="219" t="s">
        <v>1</v>
      </c>
      <c r="F205" s="220" t="s">
        <v>273</v>
      </c>
      <c r="G205" s="218"/>
      <c r="H205" s="219" t="s">
        <v>1</v>
      </c>
      <c r="I205" s="221"/>
      <c r="J205" s="218"/>
      <c r="K205" s="218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157</v>
      </c>
      <c r="AU205" s="226" t="s">
        <v>85</v>
      </c>
      <c r="AV205" s="14" t="s">
        <v>83</v>
      </c>
      <c r="AW205" s="14" t="s">
        <v>32</v>
      </c>
      <c r="AX205" s="14" t="s">
        <v>76</v>
      </c>
      <c r="AY205" s="226" t="s">
        <v>150</v>
      </c>
    </row>
    <row r="206" spans="1:65" s="14" customFormat="1">
      <c r="B206" s="217"/>
      <c r="C206" s="218"/>
      <c r="D206" s="207" t="s">
        <v>157</v>
      </c>
      <c r="E206" s="219" t="s">
        <v>1</v>
      </c>
      <c r="F206" s="220" t="s">
        <v>274</v>
      </c>
      <c r="G206" s="218"/>
      <c r="H206" s="219" t="s">
        <v>1</v>
      </c>
      <c r="I206" s="221"/>
      <c r="J206" s="218"/>
      <c r="K206" s="218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157</v>
      </c>
      <c r="AU206" s="226" t="s">
        <v>85</v>
      </c>
      <c r="AV206" s="14" t="s">
        <v>83</v>
      </c>
      <c r="AW206" s="14" t="s">
        <v>32</v>
      </c>
      <c r="AX206" s="14" t="s">
        <v>76</v>
      </c>
      <c r="AY206" s="226" t="s">
        <v>150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2096</v>
      </c>
      <c r="G207" s="206"/>
      <c r="H207" s="210">
        <v>40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21.75" customHeight="1">
      <c r="A208" s="35"/>
      <c r="B208" s="36"/>
      <c r="C208" s="245" t="s">
        <v>7</v>
      </c>
      <c r="D208" s="245" t="s">
        <v>302</v>
      </c>
      <c r="E208" s="246" t="s">
        <v>349</v>
      </c>
      <c r="F208" s="247" t="s">
        <v>350</v>
      </c>
      <c r="G208" s="248" t="s">
        <v>270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0.17599999999999999</v>
      </c>
      <c r="R208" s="201">
        <f>Q208*H208</f>
        <v>2.4287999999999998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2097</v>
      </c>
    </row>
    <row r="209" spans="1:65" s="14" customFormat="1">
      <c r="B209" s="217"/>
      <c r="C209" s="218"/>
      <c r="D209" s="207" t="s">
        <v>157</v>
      </c>
      <c r="E209" s="219" t="s">
        <v>1</v>
      </c>
      <c r="F209" s="220" t="s">
        <v>272</v>
      </c>
      <c r="G209" s="218"/>
      <c r="H209" s="219" t="s">
        <v>1</v>
      </c>
      <c r="I209" s="221"/>
      <c r="J209" s="218"/>
      <c r="K209" s="218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157</v>
      </c>
      <c r="AU209" s="226" t="s">
        <v>85</v>
      </c>
      <c r="AV209" s="14" t="s">
        <v>83</v>
      </c>
      <c r="AW209" s="14" t="s">
        <v>32</v>
      </c>
      <c r="AX209" s="14" t="s">
        <v>76</v>
      </c>
      <c r="AY209" s="226" t="s">
        <v>150</v>
      </c>
    </row>
    <row r="210" spans="1:65" s="14" customFormat="1">
      <c r="B210" s="217"/>
      <c r="C210" s="218"/>
      <c r="D210" s="207" t="s">
        <v>157</v>
      </c>
      <c r="E210" s="219" t="s">
        <v>1</v>
      </c>
      <c r="F210" s="220" t="s">
        <v>273</v>
      </c>
      <c r="G210" s="218"/>
      <c r="H210" s="219" t="s">
        <v>1</v>
      </c>
      <c r="I210" s="221"/>
      <c r="J210" s="218"/>
      <c r="K210" s="218"/>
      <c r="L210" s="222"/>
      <c r="M210" s="223"/>
      <c r="N210" s="224"/>
      <c r="O210" s="224"/>
      <c r="P210" s="224"/>
      <c r="Q210" s="224"/>
      <c r="R210" s="224"/>
      <c r="S210" s="224"/>
      <c r="T210" s="225"/>
      <c r="AT210" s="226" t="s">
        <v>157</v>
      </c>
      <c r="AU210" s="226" t="s">
        <v>85</v>
      </c>
      <c r="AV210" s="14" t="s">
        <v>83</v>
      </c>
      <c r="AW210" s="14" t="s">
        <v>32</v>
      </c>
      <c r="AX210" s="14" t="s">
        <v>76</v>
      </c>
      <c r="AY210" s="226" t="s">
        <v>150</v>
      </c>
    </row>
    <row r="211" spans="1:65" s="14" customFormat="1">
      <c r="B211" s="217"/>
      <c r="C211" s="218"/>
      <c r="D211" s="207" t="s">
        <v>157</v>
      </c>
      <c r="E211" s="219" t="s">
        <v>1</v>
      </c>
      <c r="F211" s="220" t="s">
        <v>274</v>
      </c>
      <c r="G211" s="218"/>
      <c r="H211" s="219" t="s">
        <v>1</v>
      </c>
      <c r="I211" s="221"/>
      <c r="J211" s="218"/>
      <c r="K211" s="218"/>
      <c r="L211" s="222"/>
      <c r="M211" s="223"/>
      <c r="N211" s="224"/>
      <c r="O211" s="224"/>
      <c r="P211" s="224"/>
      <c r="Q211" s="224"/>
      <c r="R211" s="224"/>
      <c r="S211" s="224"/>
      <c r="T211" s="225"/>
      <c r="AT211" s="226" t="s">
        <v>157</v>
      </c>
      <c r="AU211" s="226" t="s">
        <v>85</v>
      </c>
      <c r="AV211" s="14" t="s">
        <v>83</v>
      </c>
      <c r="AW211" s="14" t="s">
        <v>32</v>
      </c>
      <c r="AX211" s="14" t="s">
        <v>76</v>
      </c>
      <c r="AY211" s="226" t="s">
        <v>150</v>
      </c>
    </row>
    <row r="212" spans="1:65" s="13" customFormat="1">
      <c r="B212" s="205"/>
      <c r="C212" s="206"/>
      <c r="D212" s="207" t="s">
        <v>157</v>
      </c>
      <c r="E212" s="208" t="s">
        <v>1</v>
      </c>
      <c r="F212" s="209" t="s">
        <v>2098</v>
      </c>
      <c r="G212" s="206"/>
      <c r="H212" s="210">
        <v>13.8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157</v>
      </c>
      <c r="AU212" s="216" t="s">
        <v>85</v>
      </c>
      <c r="AV212" s="13" t="s">
        <v>85</v>
      </c>
      <c r="AW212" s="13" t="s">
        <v>32</v>
      </c>
      <c r="AX212" s="13" t="s">
        <v>83</v>
      </c>
      <c r="AY212" s="216" t="s">
        <v>150</v>
      </c>
    </row>
    <row r="213" spans="1:65" s="12" customFormat="1" ht="22.9" customHeight="1">
      <c r="B213" s="177"/>
      <c r="C213" s="178"/>
      <c r="D213" s="179" t="s">
        <v>75</v>
      </c>
      <c r="E213" s="227" t="s">
        <v>205</v>
      </c>
      <c r="F213" s="227" t="s">
        <v>358</v>
      </c>
      <c r="G213" s="178"/>
      <c r="H213" s="178"/>
      <c r="I213" s="181"/>
      <c r="J213" s="228">
        <f>BK213</f>
        <v>0</v>
      </c>
      <c r="K213" s="178"/>
      <c r="L213" s="183"/>
      <c r="M213" s="184"/>
      <c r="N213" s="185"/>
      <c r="O213" s="185"/>
      <c r="P213" s="186">
        <f>SUM(P214:P254)</f>
        <v>0</v>
      </c>
      <c r="Q213" s="185"/>
      <c r="R213" s="186">
        <f>SUM(R214:R254)</f>
        <v>86.070230000000009</v>
      </c>
      <c r="S213" s="185"/>
      <c r="T213" s="187">
        <f>SUM(T214:T254)</f>
        <v>4.7600000000000007</v>
      </c>
      <c r="AR213" s="188" t="s">
        <v>83</v>
      </c>
      <c r="AT213" s="189" t="s">
        <v>75</v>
      </c>
      <c r="AU213" s="189" t="s">
        <v>83</v>
      </c>
      <c r="AY213" s="188" t="s">
        <v>150</v>
      </c>
      <c r="BK213" s="190">
        <f>SUM(BK214:BK254)</f>
        <v>0</v>
      </c>
    </row>
    <row r="214" spans="1:65" s="2" customFormat="1" ht="21.75" customHeight="1">
      <c r="A214" s="35"/>
      <c r="B214" s="36"/>
      <c r="C214" s="191" t="s">
        <v>359</v>
      </c>
      <c r="D214" s="191" t="s">
        <v>151</v>
      </c>
      <c r="E214" s="192" t="s">
        <v>1388</v>
      </c>
      <c r="F214" s="193" t="s">
        <v>1389</v>
      </c>
      <c r="G214" s="194" t="s">
        <v>355</v>
      </c>
      <c r="H214" s="195">
        <v>138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7.3999999999999999E-4</v>
      </c>
      <c r="R214" s="201">
        <f>Q214*H214</f>
        <v>0.10212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85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2099</v>
      </c>
    </row>
    <row r="215" spans="1:65" s="2" customFormat="1" ht="16.5" customHeight="1">
      <c r="A215" s="35"/>
      <c r="B215" s="36"/>
      <c r="C215" s="245" t="s">
        <v>365</v>
      </c>
      <c r="D215" s="245" t="s">
        <v>302</v>
      </c>
      <c r="E215" s="246" t="s">
        <v>1392</v>
      </c>
      <c r="F215" s="247" t="s">
        <v>2100</v>
      </c>
      <c r="G215" s="248" t="s">
        <v>1394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193</v>
      </c>
      <c r="AT215" s="203" t="s">
        <v>302</v>
      </c>
      <c r="AU215" s="203" t="s">
        <v>85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2101</v>
      </c>
    </row>
    <row r="216" spans="1:65" s="14" customFormat="1">
      <c r="B216" s="217"/>
      <c r="C216" s="218"/>
      <c r="D216" s="207" t="s">
        <v>157</v>
      </c>
      <c r="E216" s="219" t="s">
        <v>1</v>
      </c>
      <c r="F216" s="220" t="s">
        <v>272</v>
      </c>
      <c r="G216" s="218"/>
      <c r="H216" s="219" t="s">
        <v>1</v>
      </c>
      <c r="I216" s="221"/>
      <c r="J216" s="218"/>
      <c r="K216" s="218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157</v>
      </c>
      <c r="AU216" s="226" t="s">
        <v>85</v>
      </c>
      <c r="AV216" s="14" t="s">
        <v>83</v>
      </c>
      <c r="AW216" s="14" t="s">
        <v>32</v>
      </c>
      <c r="AX216" s="14" t="s">
        <v>76</v>
      </c>
      <c r="AY216" s="226" t="s">
        <v>150</v>
      </c>
    </row>
    <row r="217" spans="1:65" s="14" customFormat="1">
      <c r="B217" s="217"/>
      <c r="C217" s="218"/>
      <c r="D217" s="207" t="s">
        <v>157</v>
      </c>
      <c r="E217" s="219" t="s">
        <v>1</v>
      </c>
      <c r="F217" s="220" t="s">
        <v>273</v>
      </c>
      <c r="G217" s="218"/>
      <c r="H217" s="219" t="s">
        <v>1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157</v>
      </c>
      <c r="AU217" s="226" t="s">
        <v>85</v>
      </c>
      <c r="AV217" s="14" t="s">
        <v>83</v>
      </c>
      <c r="AW217" s="14" t="s">
        <v>32</v>
      </c>
      <c r="AX217" s="14" t="s">
        <v>76</v>
      </c>
      <c r="AY217" s="226" t="s">
        <v>150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274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3" customFormat="1">
      <c r="B219" s="205"/>
      <c r="C219" s="206"/>
      <c r="D219" s="207" t="s">
        <v>157</v>
      </c>
      <c r="E219" s="208" t="s">
        <v>1</v>
      </c>
      <c r="F219" s="209" t="s">
        <v>2102</v>
      </c>
      <c r="G219" s="206"/>
      <c r="H219" s="210">
        <v>68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157</v>
      </c>
      <c r="AU219" s="216" t="s">
        <v>85</v>
      </c>
      <c r="AV219" s="13" t="s">
        <v>85</v>
      </c>
      <c r="AW219" s="13" t="s">
        <v>32</v>
      </c>
      <c r="AX219" s="13" t="s">
        <v>83</v>
      </c>
      <c r="AY219" s="216" t="s">
        <v>150</v>
      </c>
    </row>
    <row r="220" spans="1:65" s="2" customFormat="1" ht="16.5" customHeight="1">
      <c r="A220" s="35"/>
      <c r="B220" s="36"/>
      <c r="C220" s="245" t="s">
        <v>370</v>
      </c>
      <c r="D220" s="245" t="s">
        <v>302</v>
      </c>
      <c r="E220" s="246" t="s">
        <v>2103</v>
      </c>
      <c r="F220" s="247" t="s">
        <v>2104</v>
      </c>
      <c r="G220" s="248" t="s">
        <v>1394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193</v>
      </c>
      <c r="AT220" s="203" t="s">
        <v>302</v>
      </c>
      <c r="AU220" s="203" t="s">
        <v>85</v>
      </c>
      <c r="AY220" s="18" t="s">
        <v>150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18" t="s">
        <v>83</v>
      </c>
      <c r="BK220" s="204">
        <f>ROUND(I220*H220,2)</f>
        <v>0</v>
      </c>
      <c r="BL220" s="18" t="s">
        <v>169</v>
      </c>
      <c r="BM220" s="203" t="s">
        <v>2105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272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4" customFormat="1">
      <c r="B222" s="217"/>
      <c r="C222" s="218"/>
      <c r="D222" s="207" t="s">
        <v>157</v>
      </c>
      <c r="E222" s="219" t="s">
        <v>1</v>
      </c>
      <c r="F222" s="220" t="s">
        <v>273</v>
      </c>
      <c r="G222" s="218"/>
      <c r="H222" s="219" t="s">
        <v>1</v>
      </c>
      <c r="I222" s="221"/>
      <c r="J222" s="218"/>
      <c r="K222" s="218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157</v>
      </c>
      <c r="AU222" s="226" t="s">
        <v>85</v>
      </c>
      <c r="AV222" s="14" t="s">
        <v>83</v>
      </c>
      <c r="AW222" s="14" t="s">
        <v>32</v>
      </c>
      <c r="AX222" s="14" t="s">
        <v>76</v>
      </c>
      <c r="AY222" s="226" t="s">
        <v>150</v>
      </c>
    </row>
    <row r="223" spans="1:65" s="14" customFormat="1">
      <c r="B223" s="217"/>
      <c r="C223" s="218"/>
      <c r="D223" s="207" t="s">
        <v>157</v>
      </c>
      <c r="E223" s="219" t="s">
        <v>1</v>
      </c>
      <c r="F223" s="220" t="s">
        <v>274</v>
      </c>
      <c r="G223" s="218"/>
      <c r="H223" s="219" t="s">
        <v>1</v>
      </c>
      <c r="I223" s="221"/>
      <c r="J223" s="218"/>
      <c r="K223" s="218"/>
      <c r="L223" s="222"/>
      <c r="M223" s="223"/>
      <c r="N223" s="224"/>
      <c r="O223" s="224"/>
      <c r="P223" s="224"/>
      <c r="Q223" s="224"/>
      <c r="R223" s="224"/>
      <c r="S223" s="224"/>
      <c r="T223" s="225"/>
      <c r="AT223" s="226" t="s">
        <v>157</v>
      </c>
      <c r="AU223" s="226" t="s">
        <v>85</v>
      </c>
      <c r="AV223" s="14" t="s">
        <v>83</v>
      </c>
      <c r="AW223" s="14" t="s">
        <v>32</v>
      </c>
      <c r="AX223" s="14" t="s">
        <v>76</v>
      </c>
      <c r="AY223" s="226" t="s">
        <v>150</v>
      </c>
    </row>
    <row r="224" spans="1:65" s="13" customFormat="1">
      <c r="B224" s="205"/>
      <c r="C224" s="206"/>
      <c r="D224" s="207" t="s">
        <v>157</v>
      </c>
      <c r="E224" s="208" t="s">
        <v>1</v>
      </c>
      <c r="F224" s="209" t="s">
        <v>2106</v>
      </c>
      <c r="G224" s="206"/>
      <c r="H224" s="210">
        <v>70</v>
      </c>
      <c r="I224" s="211"/>
      <c r="J224" s="206"/>
      <c r="K224" s="206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157</v>
      </c>
      <c r="AU224" s="216" t="s">
        <v>85</v>
      </c>
      <c r="AV224" s="13" t="s">
        <v>85</v>
      </c>
      <c r="AW224" s="13" t="s">
        <v>32</v>
      </c>
      <c r="AX224" s="13" t="s">
        <v>83</v>
      </c>
      <c r="AY224" s="216" t="s">
        <v>150</v>
      </c>
    </row>
    <row r="225" spans="1:65" s="2" customFormat="1" ht="21.75" customHeight="1">
      <c r="A225" s="35"/>
      <c r="B225" s="36"/>
      <c r="C225" s="191" t="s">
        <v>375</v>
      </c>
      <c r="D225" s="191" t="s">
        <v>151</v>
      </c>
      <c r="E225" s="192" t="s">
        <v>2107</v>
      </c>
      <c r="F225" s="193" t="s">
        <v>2108</v>
      </c>
      <c r="G225" s="194" t="s">
        <v>184</v>
      </c>
      <c r="H225" s="195">
        <v>2</v>
      </c>
      <c r="I225" s="196"/>
      <c r="J225" s="197">
        <f>ROUND(I225*H225,2)</f>
        <v>0</v>
      </c>
      <c r="K225" s="198"/>
      <c r="L225" s="40"/>
      <c r="M225" s="199" t="s">
        <v>1</v>
      </c>
      <c r="N225" s="200" t="s">
        <v>41</v>
      </c>
      <c r="O225" s="72"/>
      <c r="P225" s="201">
        <f>O225*H225</f>
        <v>0</v>
      </c>
      <c r="Q225" s="201">
        <v>0.11241</v>
      </c>
      <c r="R225" s="201">
        <f>Q225*H225</f>
        <v>0.22481999999999999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169</v>
      </c>
      <c r="AT225" s="203" t="s">
        <v>151</v>
      </c>
      <c r="AU225" s="203" t="s">
        <v>85</v>
      </c>
      <c r="AY225" s="18" t="s">
        <v>150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83</v>
      </c>
      <c r="BK225" s="204">
        <f>ROUND(I225*H225,2)</f>
        <v>0</v>
      </c>
      <c r="BL225" s="18" t="s">
        <v>169</v>
      </c>
      <c r="BM225" s="203" t="s">
        <v>2109</v>
      </c>
    </row>
    <row r="226" spans="1:65" s="2" customFormat="1" ht="16.5" customHeight="1">
      <c r="A226" s="35"/>
      <c r="B226" s="36"/>
      <c r="C226" s="245" t="s">
        <v>381</v>
      </c>
      <c r="D226" s="245" t="s">
        <v>302</v>
      </c>
      <c r="E226" s="246" t="s">
        <v>2110</v>
      </c>
      <c r="F226" s="247" t="s">
        <v>2111</v>
      </c>
      <c r="G226" s="248" t="s">
        <v>184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193</v>
      </c>
      <c r="AT226" s="203" t="s">
        <v>302</v>
      </c>
      <c r="AU226" s="203" t="s">
        <v>85</v>
      </c>
      <c r="AY226" s="18" t="s">
        <v>150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83</v>
      </c>
      <c r="BK226" s="204">
        <f>ROUND(I226*H226,2)</f>
        <v>0</v>
      </c>
      <c r="BL226" s="18" t="s">
        <v>169</v>
      </c>
      <c r="BM226" s="203" t="s">
        <v>2112</v>
      </c>
    </row>
    <row r="227" spans="1:65" s="2" customFormat="1" ht="33" customHeight="1">
      <c r="A227" s="35"/>
      <c r="B227" s="36"/>
      <c r="C227" s="191" t="s">
        <v>385</v>
      </c>
      <c r="D227" s="191" t="s">
        <v>151</v>
      </c>
      <c r="E227" s="192" t="s">
        <v>1396</v>
      </c>
      <c r="F227" s="193" t="s">
        <v>1397</v>
      </c>
      <c r="G227" s="194" t="s">
        <v>355</v>
      </c>
      <c r="H227" s="195">
        <v>23</v>
      </c>
      <c r="I227" s="196"/>
      <c r="J227" s="197">
        <f>ROUND(I227*H227,2)</f>
        <v>0</v>
      </c>
      <c r="K227" s="198"/>
      <c r="L227" s="40"/>
      <c r="M227" s="199" t="s">
        <v>1</v>
      </c>
      <c r="N227" s="200" t="s">
        <v>41</v>
      </c>
      <c r="O227" s="72"/>
      <c r="P227" s="201">
        <f>O227*H227</f>
        <v>0</v>
      </c>
      <c r="Q227" s="201">
        <v>0.15540000000000001</v>
      </c>
      <c r="R227" s="201">
        <f>Q227*H227</f>
        <v>3.5742000000000003</v>
      </c>
      <c r="S227" s="201">
        <v>0</v>
      </c>
      <c r="T227" s="20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169</v>
      </c>
      <c r="AT227" s="203" t="s">
        <v>151</v>
      </c>
      <c r="AU227" s="203" t="s">
        <v>85</v>
      </c>
      <c r="AY227" s="18" t="s">
        <v>150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18" t="s">
        <v>83</v>
      </c>
      <c r="BK227" s="204">
        <f>ROUND(I227*H227,2)</f>
        <v>0</v>
      </c>
      <c r="BL227" s="18" t="s">
        <v>169</v>
      </c>
      <c r="BM227" s="203" t="s">
        <v>2113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272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273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4" customFormat="1">
      <c r="B230" s="217"/>
      <c r="C230" s="218"/>
      <c r="D230" s="207" t="s">
        <v>157</v>
      </c>
      <c r="E230" s="219" t="s">
        <v>1</v>
      </c>
      <c r="F230" s="220" t="s">
        <v>274</v>
      </c>
      <c r="G230" s="218"/>
      <c r="H230" s="219" t="s">
        <v>1</v>
      </c>
      <c r="I230" s="221"/>
      <c r="J230" s="218"/>
      <c r="K230" s="218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157</v>
      </c>
      <c r="AU230" s="226" t="s">
        <v>85</v>
      </c>
      <c r="AV230" s="14" t="s">
        <v>83</v>
      </c>
      <c r="AW230" s="14" t="s">
        <v>32</v>
      </c>
      <c r="AX230" s="14" t="s">
        <v>76</v>
      </c>
      <c r="AY230" s="226" t="s">
        <v>150</v>
      </c>
    </row>
    <row r="231" spans="1:65" s="13" customFormat="1">
      <c r="B231" s="205"/>
      <c r="C231" s="206"/>
      <c r="D231" s="207" t="s">
        <v>157</v>
      </c>
      <c r="E231" s="208" t="s">
        <v>1</v>
      </c>
      <c r="F231" s="209" t="s">
        <v>2114</v>
      </c>
      <c r="G231" s="206"/>
      <c r="H231" s="210">
        <v>23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157</v>
      </c>
      <c r="AU231" s="216" t="s">
        <v>85</v>
      </c>
      <c r="AV231" s="13" t="s">
        <v>85</v>
      </c>
      <c r="AW231" s="13" t="s">
        <v>32</v>
      </c>
      <c r="AX231" s="13" t="s">
        <v>83</v>
      </c>
      <c r="AY231" s="216" t="s">
        <v>150</v>
      </c>
    </row>
    <row r="232" spans="1:65" s="2" customFormat="1" ht="16.5" customHeight="1">
      <c r="A232" s="35"/>
      <c r="B232" s="36"/>
      <c r="C232" s="245" t="s">
        <v>390</v>
      </c>
      <c r="D232" s="245" t="s">
        <v>302</v>
      </c>
      <c r="E232" s="246" t="s">
        <v>2115</v>
      </c>
      <c r="F232" s="247" t="s">
        <v>2116</v>
      </c>
      <c r="G232" s="248" t="s">
        <v>355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201">
        <f>O232*H232</f>
        <v>0</v>
      </c>
      <c r="Q232" s="201">
        <v>0.08</v>
      </c>
      <c r="R232" s="201">
        <f>Q232*H232</f>
        <v>1.84</v>
      </c>
      <c r="S232" s="201">
        <v>0</v>
      </c>
      <c r="T232" s="20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193</v>
      </c>
      <c r="AT232" s="203" t="s">
        <v>302</v>
      </c>
      <c r="AU232" s="203" t="s">
        <v>85</v>
      </c>
      <c r="AY232" s="18" t="s">
        <v>150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8" t="s">
        <v>83</v>
      </c>
      <c r="BK232" s="204">
        <f>ROUND(I232*H232,2)</f>
        <v>0</v>
      </c>
      <c r="BL232" s="18" t="s">
        <v>169</v>
      </c>
      <c r="BM232" s="203" t="s">
        <v>2117</v>
      </c>
    </row>
    <row r="233" spans="1:65" s="2" customFormat="1" ht="33" customHeight="1">
      <c r="A233" s="35"/>
      <c r="B233" s="36"/>
      <c r="C233" s="191" t="s">
        <v>394</v>
      </c>
      <c r="D233" s="191" t="s">
        <v>151</v>
      </c>
      <c r="E233" s="192" t="s">
        <v>1403</v>
      </c>
      <c r="F233" s="193" t="s">
        <v>1404</v>
      </c>
      <c r="G233" s="194" t="s">
        <v>355</v>
      </c>
      <c r="H233" s="195">
        <v>146</v>
      </c>
      <c r="I233" s="196"/>
      <c r="J233" s="197">
        <f>ROUND(I233*H233,2)</f>
        <v>0</v>
      </c>
      <c r="K233" s="198"/>
      <c r="L233" s="40"/>
      <c r="M233" s="199" t="s">
        <v>1</v>
      </c>
      <c r="N233" s="200" t="s">
        <v>41</v>
      </c>
      <c r="O233" s="72"/>
      <c r="P233" s="201">
        <f>O233*H233</f>
        <v>0</v>
      </c>
      <c r="Q233" s="201">
        <v>0.1295</v>
      </c>
      <c r="R233" s="201">
        <f>Q233*H233</f>
        <v>18.907</v>
      </c>
      <c r="S233" s="201">
        <v>0</v>
      </c>
      <c r="T233" s="20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169</v>
      </c>
      <c r="AT233" s="203" t="s">
        <v>151</v>
      </c>
      <c r="AU233" s="203" t="s">
        <v>85</v>
      </c>
      <c r="AY233" s="18" t="s">
        <v>150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8" t="s">
        <v>83</v>
      </c>
      <c r="BK233" s="204">
        <f>ROUND(I233*H233,2)</f>
        <v>0</v>
      </c>
      <c r="BL233" s="18" t="s">
        <v>169</v>
      </c>
      <c r="BM233" s="203" t="s">
        <v>2118</v>
      </c>
    </row>
    <row r="234" spans="1:65" s="14" customFormat="1">
      <c r="B234" s="217"/>
      <c r="C234" s="218"/>
      <c r="D234" s="207" t="s">
        <v>157</v>
      </c>
      <c r="E234" s="219" t="s">
        <v>1</v>
      </c>
      <c r="F234" s="220" t="s">
        <v>272</v>
      </c>
      <c r="G234" s="218"/>
      <c r="H234" s="219" t="s">
        <v>1</v>
      </c>
      <c r="I234" s="221"/>
      <c r="J234" s="218"/>
      <c r="K234" s="218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157</v>
      </c>
      <c r="AU234" s="226" t="s">
        <v>85</v>
      </c>
      <c r="AV234" s="14" t="s">
        <v>83</v>
      </c>
      <c r="AW234" s="14" t="s">
        <v>32</v>
      </c>
      <c r="AX234" s="14" t="s">
        <v>76</v>
      </c>
      <c r="AY234" s="226" t="s">
        <v>150</v>
      </c>
    </row>
    <row r="235" spans="1:65" s="14" customFormat="1">
      <c r="B235" s="217"/>
      <c r="C235" s="218"/>
      <c r="D235" s="207" t="s">
        <v>157</v>
      </c>
      <c r="E235" s="219" t="s">
        <v>1</v>
      </c>
      <c r="F235" s="220" t="s">
        <v>273</v>
      </c>
      <c r="G235" s="218"/>
      <c r="H235" s="219" t="s">
        <v>1</v>
      </c>
      <c r="I235" s="221"/>
      <c r="J235" s="218"/>
      <c r="K235" s="218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157</v>
      </c>
      <c r="AU235" s="226" t="s">
        <v>85</v>
      </c>
      <c r="AV235" s="14" t="s">
        <v>83</v>
      </c>
      <c r="AW235" s="14" t="s">
        <v>32</v>
      </c>
      <c r="AX235" s="14" t="s">
        <v>76</v>
      </c>
      <c r="AY235" s="226" t="s">
        <v>150</v>
      </c>
    </row>
    <row r="236" spans="1:65" s="14" customFormat="1">
      <c r="B236" s="217"/>
      <c r="C236" s="218"/>
      <c r="D236" s="207" t="s">
        <v>157</v>
      </c>
      <c r="E236" s="219" t="s">
        <v>1</v>
      </c>
      <c r="F236" s="220" t="s">
        <v>274</v>
      </c>
      <c r="G236" s="218"/>
      <c r="H236" s="219" t="s">
        <v>1</v>
      </c>
      <c r="I236" s="221"/>
      <c r="J236" s="218"/>
      <c r="K236" s="218"/>
      <c r="L236" s="222"/>
      <c r="M236" s="223"/>
      <c r="N236" s="224"/>
      <c r="O236" s="224"/>
      <c r="P236" s="224"/>
      <c r="Q236" s="224"/>
      <c r="R236" s="224"/>
      <c r="S236" s="224"/>
      <c r="T236" s="225"/>
      <c r="AT236" s="226" t="s">
        <v>157</v>
      </c>
      <c r="AU236" s="226" t="s">
        <v>85</v>
      </c>
      <c r="AV236" s="14" t="s">
        <v>83</v>
      </c>
      <c r="AW236" s="14" t="s">
        <v>32</v>
      </c>
      <c r="AX236" s="14" t="s">
        <v>76</v>
      </c>
      <c r="AY236" s="226" t="s">
        <v>150</v>
      </c>
    </row>
    <row r="237" spans="1:65" s="13" customFormat="1">
      <c r="B237" s="205"/>
      <c r="C237" s="206"/>
      <c r="D237" s="207" t="s">
        <v>157</v>
      </c>
      <c r="E237" s="208" t="s">
        <v>1</v>
      </c>
      <c r="F237" s="209" t="s">
        <v>2119</v>
      </c>
      <c r="G237" s="206"/>
      <c r="H237" s="210">
        <v>146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157</v>
      </c>
      <c r="AU237" s="216" t="s">
        <v>85</v>
      </c>
      <c r="AV237" s="13" t="s">
        <v>85</v>
      </c>
      <c r="AW237" s="13" t="s">
        <v>32</v>
      </c>
      <c r="AX237" s="13" t="s">
        <v>83</v>
      </c>
      <c r="AY237" s="216" t="s">
        <v>150</v>
      </c>
    </row>
    <row r="238" spans="1:65" s="2" customFormat="1" ht="16.5" customHeight="1">
      <c r="A238" s="35"/>
      <c r="B238" s="36"/>
      <c r="C238" s="245" t="s">
        <v>400</v>
      </c>
      <c r="D238" s="245" t="s">
        <v>302</v>
      </c>
      <c r="E238" s="246" t="s">
        <v>1407</v>
      </c>
      <c r="F238" s="247" t="s">
        <v>1408</v>
      </c>
      <c r="G238" s="248" t="s">
        <v>355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201">
        <f>O238*H238</f>
        <v>0</v>
      </c>
      <c r="Q238" s="201">
        <v>5.6120000000000003E-2</v>
      </c>
      <c r="R238" s="201">
        <f>Q238*H238</f>
        <v>8.1935200000000012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193</v>
      </c>
      <c r="AT238" s="203" t="s">
        <v>302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2120</v>
      </c>
    </row>
    <row r="239" spans="1:65" s="2" customFormat="1" ht="21.75" customHeight="1">
      <c r="A239" s="35"/>
      <c r="B239" s="36"/>
      <c r="C239" s="191" t="s">
        <v>501</v>
      </c>
      <c r="D239" s="191" t="s">
        <v>151</v>
      </c>
      <c r="E239" s="192" t="s">
        <v>2121</v>
      </c>
      <c r="F239" s="193" t="s">
        <v>2122</v>
      </c>
      <c r="G239" s="194" t="s">
        <v>355</v>
      </c>
      <c r="H239" s="195">
        <v>133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0.17488999999999999</v>
      </c>
      <c r="R239" s="201">
        <f>Q239*H239</f>
        <v>23.260369999999998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2123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3" customFormat="1">
      <c r="B243" s="205"/>
      <c r="C243" s="206"/>
      <c r="D243" s="207" t="s">
        <v>157</v>
      </c>
      <c r="E243" s="208" t="s">
        <v>1</v>
      </c>
      <c r="F243" s="209" t="s">
        <v>2124</v>
      </c>
      <c r="G243" s="206"/>
      <c r="H243" s="210">
        <v>133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157</v>
      </c>
      <c r="AU243" s="216" t="s">
        <v>85</v>
      </c>
      <c r="AV243" s="13" t="s">
        <v>85</v>
      </c>
      <c r="AW243" s="13" t="s">
        <v>32</v>
      </c>
      <c r="AX243" s="13" t="s">
        <v>83</v>
      </c>
      <c r="AY243" s="216" t="s">
        <v>150</v>
      </c>
    </row>
    <row r="244" spans="1:65" s="2" customFormat="1" ht="21.75" customHeight="1">
      <c r="A244" s="35"/>
      <c r="B244" s="36"/>
      <c r="C244" s="245" t="s">
        <v>453</v>
      </c>
      <c r="D244" s="245" t="s">
        <v>302</v>
      </c>
      <c r="E244" s="246" t="s">
        <v>2125</v>
      </c>
      <c r="F244" s="247" t="s">
        <v>2126</v>
      </c>
      <c r="G244" s="248" t="s">
        <v>355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ref="P244:P250" si="1">O244*H244</f>
        <v>0</v>
      </c>
      <c r="Q244" s="201">
        <v>0.22500000000000001</v>
      </c>
      <c r="R244" s="201">
        <f t="shared" ref="R244:R250" si="2">Q244*H244</f>
        <v>29.925000000000001</v>
      </c>
      <c r="S244" s="201">
        <v>0</v>
      </c>
      <c r="T244" s="202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193</v>
      </c>
      <c r="AT244" s="203" t="s">
        <v>302</v>
      </c>
      <c r="AU244" s="203" t="s">
        <v>85</v>
      </c>
      <c r="AY244" s="18" t="s">
        <v>150</v>
      </c>
      <c r="BE244" s="204">
        <f t="shared" ref="BE244:BE250" si="4">IF(N244="základní",J244,0)</f>
        <v>0</v>
      </c>
      <c r="BF244" s="204">
        <f t="shared" ref="BF244:BF250" si="5">IF(N244="snížená",J244,0)</f>
        <v>0</v>
      </c>
      <c r="BG244" s="204">
        <f t="shared" ref="BG244:BG250" si="6">IF(N244="zákl. přenesená",J244,0)</f>
        <v>0</v>
      </c>
      <c r="BH244" s="204">
        <f t="shared" ref="BH244:BH250" si="7">IF(N244="sníž. přenesená",J244,0)</f>
        <v>0</v>
      </c>
      <c r="BI244" s="204">
        <f t="shared" ref="BI244:BI250" si="8">IF(N244="nulová",J244,0)</f>
        <v>0</v>
      </c>
      <c r="BJ244" s="18" t="s">
        <v>83</v>
      </c>
      <c r="BK244" s="204">
        <f t="shared" ref="BK244:BK250" si="9">ROUND(I244*H244,2)</f>
        <v>0</v>
      </c>
      <c r="BL244" s="18" t="s">
        <v>169</v>
      </c>
      <c r="BM244" s="203" t="s">
        <v>2127</v>
      </c>
    </row>
    <row r="245" spans="1:65" s="2" customFormat="1" ht="21.75" customHeight="1">
      <c r="A245" s="35"/>
      <c r="B245" s="36"/>
      <c r="C245" s="191" t="s">
        <v>508</v>
      </c>
      <c r="D245" s="191" t="s">
        <v>151</v>
      </c>
      <c r="E245" s="192" t="s">
        <v>2128</v>
      </c>
      <c r="F245" s="193" t="s">
        <v>2129</v>
      </c>
      <c r="G245" s="194" t="s">
        <v>178</v>
      </c>
      <c r="H245" s="195">
        <v>2</v>
      </c>
      <c r="I245" s="196"/>
      <c r="J245" s="197">
        <f t="shared" si="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1"/>
        <v>0</v>
      </c>
      <c r="Q245" s="201">
        <v>0</v>
      </c>
      <c r="R245" s="201">
        <f t="shared" si="2"/>
        <v>0</v>
      </c>
      <c r="S245" s="201">
        <v>0</v>
      </c>
      <c r="T245" s="202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169</v>
      </c>
      <c r="AT245" s="203" t="s">
        <v>151</v>
      </c>
      <c r="AU245" s="203" t="s">
        <v>85</v>
      </c>
      <c r="AY245" s="18" t="s">
        <v>150</v>
      </c>
      <c r="BE245" s="204">
        <f t="shared" si="4"/>
        <v>0</v>
      </c>
      <c r="BF245" s="204">
        <f t="shared" si="5"/>
        <v>0</v>
      </c>
      <c r="BG245" s="204">
        <f t="shared" si="6"/>
        <v>0</v>
      </c>
      <c r="BH245" s="204">
        <f t="shared" si="7"/>
        <v>0</v>
      </c>
      <c r="BI245" s="204">
        <f t="shared" si="8"/>
        <v>0</v>
      </c>
      <c r="BJ245" s="18" t="s">
        <v>83</v>
      </c>
      <c r="BK245" s="204">
        <f t="shared" si="9"/>
        <v>0</v>
      </c>
      <c r="BL245" s="18" t="s">
        <v>169</v>
      </c>
      <c r="BM245" s="203" t="s">
        <v>2130</v>
      </c>
    </row>
    <row r="246" spans="1:65" s="2" customFormat="1" ht="21.75" customHeight="1">
      <c r="A246" s="35"/>
      <c r="B246" s="36"/>
      <c r="C246" s="191" t="s">
        <v>456</v>
      </c>
      <c r="D246" s="191" t="s">
        <v>151</v>
      </c>
      <c r="E246" s="192" t="s">
        <v>2131</v>
      </c>
      <c r="F246" s="193" t="s">
        <v>2132</v>
      </c>
      <c r="G246" s="194" t="s">
        <v>178</v>
      </c>
      <c r="H246" s="195">
        <v>1</v>
      </c>
      <c r="I246" s="196"/>
      <c r="J246" s="197">
        <f t="shared" si="0"/>
        <v>0</v>
      </c>
      <c r="K246" s="198"/>
      <c r="L246" s="40"/>
      <c r="M246" s="199" t="s">
        <v>1</v>
      </c>
      <c r="N246" s="200" t="s">
        <v>41</v>
      </c>
      <c r="O246" s="72"/>
      <c r="P246" s="201">
        <f t="shared" si="1"/>
        <v>0</v>
      </c>
      <c r="Q246" s="201">
        <v>0</v>
      </c>
      <c r="R246" s="201">
        <f t="shared" si="2"/>
        <v>0</v>
      </c>
      <c r="S246" s="201">
        <v>0</v>
      </c>
      <c r="T246" s="202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169</v>
      </c>
      <c r="AT246" s="203" t="s">
        <v>151</v>
      </c>
      <c r="AU246" s="203" t="s">
        <v>85</v>
      </c>
      <c r="AY246" s="18" t="s">
        <v>150</v>
      </c>
      <c r="BE246" s="204">
        <f t="shared" si="4"/>
        <v>0</v>
      </c>
      <c r="BF246" s="204">
        <f t="shared" si="5"/>
        <v>0</v>
      </c>
      <c r="BG246" s="204">
        <f t="shared" si="6"/>
        <v>0</v>
      </c>
      <c r="BH246" s="204">
        <f t="shared" si="7"/>
        <v>0</v>
      </c>
      <c r="BI246" s="204">
        <f t="shared" si="8"/>
        <v>0</v>
      </c>
      <c r="BJ246" s="18" t="s">
        <v>83</v>
      </c>
      <c r="BK246" s="204">
        <f t="shared" si="9"/>
        <v>0</v>
      </c>
      <c r="BL246" s="18" t="s">
        <v>169</v>
      </c>
      <c r="BM246" s="203" t="s">
        <v>2133</v>
      </c>
    </row>
    <row r="247" spans="1:65" s="2" customFormat="1" ht="21.75" customHeight="1">
      <c r="A247" s="35"/>
      <c r="B247" s="36"/>
      <c r="C247" s="191" t="s">
        <v>515</v>
      </c>
      <c r="D247" s="191" t="s">
        <v>151</v>
      </c>
      <c r="E247" s="192" t="s">
        <v>2134</v>
      </c>
      <c r="F247" s="193" t="s">
        <v>2135</v>
      </c>
      <c r="G247" s="194" t="s">
        <v>178</v>
      </c>
      <c r="H247" s="195">
        <v>1</v>
      </c>
      <c r="I247" s="196"/>
      <c r="J247" s="197">
        <f t="shared" si="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1"/>
        <v>0</v>
      </c>
      <c r="Q247" s="201">
        <v>0</v>
      </c>
      <c r="R247" s="201">
        <f t="shared" si="2"/>
        <v>0</v>
      </c>
      <c r="S247" s="201">
        <v>0</v>
      </c>
      <c r="T247" s="202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169</v>
      </c>
      <c r="AT247" s="203" t="s">
        <v>151</v>
      </c>
      <c r="AU247" s="203" t="s">
        <v>85</v>
      </c>
      <c r="AY247" s="18" t="s">
        <v>150</v>
      </c>
      <c r="BE247" s="204">
        <f t="shared" si="4"/>
        <v>0</v>
      </c>
      <c r="BF247" s="204">
        <f t="shared" si="5"/>
        <v>0</v>
      </c>
      <c r="BG247" s="204">
        <f t="shared" si="6"/>
        <v>0</v>
      </c>
      <c r="BH247" s="204">
        <f t="shared" si="7"/>
        <v>0</v>
      </c>
      <c r="BI247" s="204">
        <f t="shared" si="8"/>
        <v>0</v>
      </c>
      <c r="BJ247" s="18" t="s">
        <v>83</v>
      </c>
      <c r="BK247" s="204">
        <f t="shared" si="9"/>
        <v>0</v>
      </c>
      <c r="BL247" s="18" t="s">
        <v>169</v>
      </c>
      <c r="BM247" s="203" t="s">
        <v>2136</v>
      </c>
    </row>
    <row r="248" spans="1:65" s="2" customFormat="1" ht="21.75" customHeight="1">
      <c r="A248" s="35"/>
      <c r="B248" s="36"/>
      <c r="C248" s="191" t="s">
        <v>459</v>
      </c>
      <c r="D248" s="191" t="s">
        <v>151</v>
      </c>
      <c r="E248" s="192" t="s">
        <v>2137</v>
      </c>
      <c r="F248" s="193" t="s">
        <v>2138</v>
      </c>
      <c r="G248" s="194" t="s">
        <v>184</v>
      </c>
      <c r="H248" s="195">
        <v>4</v>
      </c>
      <c r="I248" s="196"/>
      <c r="J248" s="197">
        <f t="shared" si="0"/>
        <v>0</v>
      </c>
      <c r="K248" s="198"/>
      <c r="L248" s="40"/>
      <c r="M248" s="199" t="s">
        <v>1</v>
      </c>
      <c r="N248" s="200" t="s">
        <v>41</v>
      </c>
      <c r="O248" s="72"/>
      <c r="P248" s="201">
        <f t="shared" si="1"/>
        <v>0</v>
      </c>
      <c r="Q248" s="201">
        <v>8.0000000000000004E-4</v>
      </c>
      <c r="R248" s="201">
        <f t="shared" si="2"/>
        <v>3.2000000000000002E-3</v>
      </c>
      <c r="S248" s="201">
        <v>0</v>
      </c>
      <c r="T248" s="202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169</v>
      </c>
      <c r="AT248" s="203" t="s">
        <v>151</v>
      </c>
      <c r="AU248" s="203" t="s">
        <v>85</v>
      </c>
      <c r="AY248" s="18" t="s">
        <v>150</v>
      </c>
      <c r="BE248" s="204">
        <f t="shared" si="4"/>
        <v>0</v>
      </c>
      <c r="BF248" s="204">
        <f t="shared" si="5"/>
        <v>0</v>
      </c>
      <c r="BG248" s="204">
        <f t="shared" si="6"/>
        <v>0</v>
      </c>
      <c r="BH248" s="204">
        <f t="shared" si="7"/>
        <v>0</v>
      </c>
      <c r="BI248" s="204">
        <f t="shared" si="8"/>
        <v>0</v>
      </c>
      <c r="BJ248" s="18" t="s">
        <v>83</v>
      </c>
      <c r="BK248" s="204">
        <f t="shared" si="9"/>
        <v>0</v>
      </c>
      <c r="BL248" s="18" t="s">
        <v>169</v>
      </c>
      <c r="BM248" s="203" t="s">
        <v>2139</v>
      </c>
    </row>
    <row r="249" spans="1:65" s="2" customFormat="1" ht="16.5" customHeight="1">
      <c r="A249" s="35"/>
      <c r="B249" s="36"/>
      <c r="C249" s="245" t="s">
        <v>522</v>
      </c>
      <c r="D249" s="245" t="s">
        <v>302</v>
      </c>
      <c r="E249" s="246" t="s">
        <v>2140</v>
      </c>
      <c r="F249" s="247" t="s">
        <v>2141</v>
      </c>
      <c r="G249" s="248" t="s">
        <v>184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1"/>
        <v>0</v>
      </c>
      <c r="Q249" s="201">
        <v>0.01</v>
      </c>
      <c r="R249" s="201">
        <f t="shared" si="2"/>
        <v>0.04</v>
      </c>
      <c r="S249" s="201">
        <v>0</v>
      </c>
      <c r="T249" s="202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193</v>
      </c>
      <c r="AT249" s="203" t="s">
        <v>302</v>
      </c>
      <c r="AU249" s="203" t="s">
        <v>85</v>
      </c>
      <c r="AY249" s="18" t="s">
        <v>150</v>
      </c>
      <c r="BE249" s="204">
        <f t="shared" si="4"/>
        <v>0</v>
      </c>
      <c r="BF249" s="204">
        <f t="shared" si="5"/>
        <v>0</v>
      </c>
      <c r="BG249" s="204">
        <f t="shared" si="6"/>
        <v>0</v>
      </c>
      <c r="BH249" s="204">
        <f t="shared" si="7"/>
        <v>0</v>
      </c>
      <c r="BI249" s="204">
        <f t="shared" si="8"/>
        <v>0</v>
      </c>
      <c r="BJ249" s="18" t="s">
        <v>83</v>
      </c>
      <c r="BK249" s="204">
        <f t="shared" si="9"/>
        <v>0</v>
      </c>
      <c r="BL249" s="18" t="s">
        <v>169</v>
      </c>
      <c r="BM249" s="203" t="s">
        <v>2142</v>
      </c>
    </row>
    <row r="250" spans="1:65" s="2" customFormat="1" ht="21.75" customHeight="1">
      <c r="A250" s="35"/>
      <c r="B250" s="36"/>
      <c r="C250" s="191" t="s">
        <v>462</v>
      </c>
      <c r="D250" s="191" t="s">
        <v>151</v>
      </c>
      <c r="E250" s="192" t="s">
        <v>1418</v>
      </c>
      <c r="F250" s="193" t="s">
        <v>1419</v>
      </c>
      <c r="G250" s="194" t="s">
        <v>355</v>
      </c>
      <c r="H250" s="195">
        <v>136</v>
      </c>
      <c r="I250" s="196"/>
      <c r="J250" s="197">
        <f t="shared" si="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1"/>
        <v>0</v>
      </c>
      <c r="Q250" s="201">
        <v>0</v>
      </c>
      <c r="R250" s="201">
        <f t="shared" si="2"/>
        <v>0</v>
      </c>
      <c r="S250" s="201">
        <v>3.5000000000000003E-2</v>
      </c>
      <c r="T250" s="202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169</v>
      </c>
      <c r="AT250" s="203" t="s">
        <v>151</v>
      </c>
      <c r="AU250" s="203" t="s">
        <v>85</v>
      </c>
      <c r="AY250" s="18" t="s">
        <v>150</v>
      </c>
      <c r="BE250" s="204">
        <f t="shared" si="4"/>
        <v>0</v>
      </c>
      <c r="BF250" s="204">
        <f t="shared" si="5"/>
        <v>0</v>
      </c>
      <c r="BG250" s="204">
        <f t="shared" si="6"/>
        <v>0</v>
      </c>
      <c r="BH250" s="204">
        <f t="shared" si="7"/>
        <v>0</v>
      </c>
      <c r="BI250" s="204">
        <f t="shared" si="8"/>
        <v>0</v>
      </c>
      <c r="BJ250" s="18" t="s">
        <v>83</v>
      </c>
      <c r="BK250" s="204">
        <f t="shared" si="9"/>
        <v>0</v>
      </c>
      <c r="BL250" s="18" t="s">
        <v>169</v>
      </c>
      <c r="BM250" s="203" t="s">
        <v>2143</v>
      </c>
    </row>
    <row r="251" spans="1:65" s="14" customFormat="1">
      <c r="B251" s="217"/>
      <c r="C251" s="218"/>
      <c r="D251" s="207" t="s">
        <v>157</v>
      </c>
      <c r="E251" s="219" t="s">
        <v>1</v>
      </c>
      <c r="F251" s="220" t="s">
        <v>272</v>
      </c>
      <c r="G251" s="218"/>
      <c r="H251" s="219" t="s">
        <v>1</v>
      </c>
      <c r="I251" s="221"/>
      <c r="J251" s="218"/>
      <c r="K251" s="218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157</v>
      </c>
      <c r="AU251" s="226" t="s">
        <v>85</v>
      </c>
      <c r="AV251" s="14" t="s">
        <v>83</v>
      </c>
      <c r="AW251" s="14" t="s">
        <v>32</v>
      </c>
      <c r="AX251" s="14" t="s">
        <v>76</v>
      </c>
      <c r="AY251" s="226" t="s">
        <v>150</v>
      </c>
    </row>
    <row r="252" spans="1:65" s="14" customFormat="1">
      <c r="B252" s="217"/>
      <c r="C252" s="218"/>
      <c r="D252" s="207" t="s">
        <v>157</v>
      </c>
      <c r="E252" s="219" t="s">
        <v>1</v>
      </c>
      <c r="F252" s="220" t="s">
        <v>273</v>
      </c>
      <c r="G252" s="218"/>
      <c r="H252" s="219" t="s">
        <v>1</v>
      </c>
      <c r="I252" s="221"/>
      <c r="J252" s="218"/>
      <c r="K252" s="218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157</v>
      </c>
      <c r="AU252" s="226" t="s">
        <v>85</v>
      </c>
      <c r="AV252" s="14" t="s">
        <v>83</v>
      </c>
      <c r="AW252" s="14" t="s">
        <v>32</v>
      </c>
      <c r="AX252" s="14" t="s">
        <v>76</v>
      </c>
      <c r="AY252" s="22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274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2144</v>
      </c>
      <c r="G254" s="206"/>
      <c r="H254" s="210">
        <v>136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12" customFormat="1" ht="22.9" customHeight="1">
      <c r="B255" s="177"/>
      <c r="C255" s="178"/>
      <c r="D255" s="179" t="s">
        <v>75</v>
      </c>
      <c r="E255" s="227" t="s">
        <v>379</v>
      </c>
      <c r="F255" s="227" t="s">
        <v>380</v>
      </c>
      <c r="G255" s="178"/>
      <c r="H255" s="178"/>
      <c r="I255" s="181"/>
      <c r="J255" s="228">
        <f>BK255</f>
        <v>0</v>
      </c>
      <c r="K255" s="178"/>
      <c r="L255" s="183"/>
      <c r="M255" s="184"/>
      <c r="N255" s="185"/>
      <c r="O255" s="185"/>
      <c r="P255" s="186">
        <f>SUM(P256:P262)</f>
        <v>0</v>
      </c>
      <c r="Q255" s="185"/>
      <c r="R255" s="186">
        <f>SUM(R256:R262)</f>
        <v>0</v>
      </c>
      <c r="S255" s="185"/>
      <c r="T255" s="187">
        <f>SUM(T256:T262)</f>
        <v>0</v>
      </c>
      <c r="AR255" s="188" t="s">
        <v>83</v>
      </c>
      <c r="AT255" s="189" t="s">
        <v>75</v>
      </c>
      <c r="AU255" s="189" t="s">
        <v>83</v>
      </c>
      <c r="AY255" s="188" t="s">
        <v>150</v>
      </c>
      <c r="BK255" s="190">
        <f>SUM(BK256:BK262)</f>
        <v>0</v>
      </c>
    </row>
    <row r="256" spans="1:65" s="2" customFormat="1" ht="21.75" customHeight="1">
      <c r="A256" s="35"/>
      <c r="B256" s="36"/>
      <c r="C256" s="191" t="s">
        <v>531</v>
      </c>
      <c r="D256" s="191" t="s">
        <v>151</v>
      </c>
      <c r="E256" s="192" t="s">
        <v>382</v>
      </c>
      <c r="F256" s="193" t="s">
        <v>383</v>
      </c>
      <c r="G256" s="194" t="s">
        <v>295</v>
      </c>
      <c r="H256" s="195">
        <v>252.63</v>
      </c>
      <c r="I256" s="196"/>
      <c r="J256" s="197">
        <f>ROUND(I256*H256,2)</f>
        <v>0</v>
      </c>
      <c r="K256" s="198"/>
      <c r="L256" s="40"/>
      <c r="M256" s="199" t="s">
        <v>1</v>
      </c>
      <c r="N256" s="200" t="s">
        <v>41</v>
      </c>
      <c r="O256" s="72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169</v>
      </c>
      <c r="AT256" s="203" t="s">
        <v>151</v>
      </c>
      <c r="AU256" s="203" t="s">
        <v>85</v>
      </c>
      <c r="AY256" s="18" t="s">
        <v>150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8" t="s">
        <v>83</v>
      </c>
      <c r="BK256" s="204">
        <f>ROUND(I256*H256,2)</f>
        <v>0</v>
      </c>
      <c r="BL256" s="18" t="s">
        <v>169</v>
      </c>
      <c r="BM256" s="203" t="s">
        <v>2145</v>
      </c>
    </row>
    <row r="257" spans="1:65" s="2" customFormat="1" ht="21.75" customHeight="1">
      <c r="A257" s="35"/>
      <c r="B257" s="36"/>
      <c r="C257" s="191" t="s">
        <v>465</v>
      </c>
      <c r="D257" s="191" t="s">
        <v>151</v>
      </c>
      <c r="E257" s="192" t="s">
        <v>386</v>
      </c>
      <c r="F257" s="193" t="s">
        <v>387</v>
      </c>
      <c r="G257" s="194" t="s">
        <v>295</v>
      </c>
      <c r="H257" s="195">
        <v>2273.67</v>
      </c>
      <c r="I257" s="196"/>
      <c r="J257" s="197">
        <f>ROUND(I257*H257,2)</f>
        <v>0</v>
      </c>
      <c r="K257" s="198"/>
      <c r="L257" s="40"/>
      <c r="M257" s="199" t="s">
        <v>1</v>
      </c>
      <c r="N257" s="200" t="s">
        <v>41</v>
      </c>
      <c r="O257" s="72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169</v>
      </c>
      <c r="AT257" s="203" t="s">
        <v>151</v>
      </c>
      <c r="AU257" s="203" t="s">
        <v>85</v>
      </c>
      <c r="AY257" s="18" t="s">
        <v>150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18" t="s">
        <v>83</v>
      </c>
      <c r="BK257" s="204">
        <f>ROUND(I257*H257,2)</f>
        <v>0</v>
      </c>
      <c r="BL257" s="18" t="s">
        <v>169</v>
      </c>
      <c r="BM257" s="203" t="s">
        <v>2146</v>
      </c>
    </row>
    <row r="258" spans="1:65" s="13" customFormat="1">
      <c r="B258" s="205"/>
      <c r="C258" s="206"/>
      <c r="D258" s="207" t="s">
        <v>157</v>
      </c>
      <c r="E258" s="206"/>
      <c r="F258" s="209" t="s">
        <v>2147</v>
      </c>
      <c r="G258" s="206"/>
      <c r="H258" s="210">
        <v>2273.67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157</v>
      </c>
      <c r="AU258" s="216" t="s">
        <v>85</v>
      </c>
      <c r="AV258" s="13" t="s">
        <v>85</v>
      </c>
      <c r="AW258" s="13" t="s">
        <v>4</v>
      </c>
      <c r="AX258" s="13" t="s">
        <v>83</v>
      </c>
      <c r="AY258" s="216" t="s">
        <v>150</v>
      </c>
    </row>
    <row r="259" spans="1:65" s="2" customFormat="1" ht="33" customHeight="1">
      <c r="A259" s="35"/>
      <c r="B259" s="36"/>
      <c r="C259" s="191" t="s">
        <v>538</v>
      </c>
      <c r="D259" s="191" t="s">
        <v>151</v>
      </c>
      <c r="E259" s="192" t="s">
        <v>391</v>
      </c>
      <c r="F259" s="193" t="s">
        <v>392</v>
      </c>
      <c r="G259" s="194" t="s">
        <v>295</v>
      </c>
      <c r="H259" s="195">
        <v>56.42</v>
      </c>
      <c r="I259" s="196"/>
      <c r="J259" s="197">
        <f>ROUND(I259*H259,2)</f>
        <v>0</v>
      </c>
      <c r="K259" s="198"/>
      <c r="L259" s="40"/>
      <c r="M259" s="199" t="s">
        <v>1</v>
      </c>
      <c r="N259" s="200" t="s">
        <v>41</v>
      </c>
      <c r="O259" s="72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169</v>
      </c>
      <c r="AT259" s="203" t="s">
        <v>151</v>
      </c>
      <c r="AU259" s="203" t="s">
        <v>85</v>
      </c>
      <c r="AY259" s="18" t="s">
        <v>150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8" t="s">
        <v>83</v>
      </c>
      <c r="BK259" s="204">
        <f>ROUND(I259*H259,2)</f>
        <v>0</v>
      </c>
      <c r="BL259" s="18" t="s">
        <v>169</v>
      </c>
      <c r="BM259" s="203" t="s">
        <v>2148</v>
      </c>
    </row>
    <row r="260" spans="1:65" s="2" customFormat="1" ht="33" customHeight="1">
      <c r="A260" s="35"/>
      <c r="B260" s="36"/>
      <c r="C260" s="191" t="s">
        <v>470</v>
      </c>
      <c r="D260" s="191" t="s">
        <v>151</v>
      </c>
      <c r="E260" s="192" t="s">
        <v>395</v>
      </c>
      <c r="F260" s="193" t="s">
        <v>396</v>
      </c>
      <c r="G260" s="194" t="s">
        <v>295</v>
      </c>
      <c r="H260" s="195">
        <v>55.44</v>
      </c>
      <c r="I260" s="196"/>
      <c r="J260" s="197">
        <f>ROUND(I260*H260,2)</f>
        <v>0</v>
      </c>
      <c r="K260" s="198"/>
      <c r="L260" s="40"/>
      <c r="M260" s="199" t="s">
        <v>1</v>
      </c>
      <c r="N260" s="200" t="s">
        <v>41</v>
      </c>
      <c r="O260" s="72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169</v>
      </c>
      <c r="AT260" s="203" t="s">
        <v>151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2149</v>
      </c>
    </row>
    <row r="261" spans="1:65" s="2" customFormat="1" ht="21.75" customHeight="1">
      <c r="A261" s="35"/>
      <c r="B261" s="36"/>
      <c r="C261" s="191" t="s">
        <v>547</v>
      </c>
      <c r="D261" s="191" t="s">
        <v>151</v>
      </c>
      <c r="E261" s="192" t="s">
        <v>1195</v>
      </c>
      <c r="F261" s="193" t="s">
        <v>294</v>
      </c>
      <c r="G261" s="194" t="s">
        <v>295</v>
      </c>
      <c r="H261" s="195">
        <v>136.01</v>
      </c>
      <c r="I261" s="196"/>
      <c r="J261" s="197">
        <f>ROUND(I261*H261,2)</f>
        <v>0</v>
      </c>
      <c r="K261" s="198"/>
      <c r="L261" s="40"/>
      <c r="M261" s="199" t="s">
        <v>1</v>
      </c>
      <c r="N261" s="200" t="s">
        <v>41</v>
      </c>
      <c r="O261" s="72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169</v>
      </c>
      <c r="AT261" s="203" t="s">
        <v>151</v>
      </c>
      <c r="AU261" s="203" t="s">
        <v>85</v>
      </c>
      <c r="AY261" s="18" t="s">
        <v>150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18" t="s">
        <v>83</v>
      </c>
      <c r="BK261" s="204">
        <f>ROUND(I261*H261,2)</f>
        <v>0</v>
      </c>
      <c r="BL261" s="18" t="s">
        <v>169</v>
      </c>
      <c r="BM261" s="203" t="s">
        <v>2150</v>
      </c>
    </row>
    <row r="262" spans="1:65" s="2" customFormat="1" ht="33" customHeight="1">
      <c r="A262" s="35"/>
      <c r="B262" s="36"/>
      <c r="C262" s="191" t="s">
        <v>473</v>
      </c>
      <c r="D262" s="191" t="s">
        <v>151</v>
      </c>
      <c r="E262" s="192" t="s">
        <v>1428</v>
      </c>
      <c r="F262" s="193" t="s">
        <v>1429</v>
      </c>
      <c r="G262" s="194" t="s">
        <v>295</v>
      </c>
      <c r="H262" s="195">
        <v>4.76</v>
      </c>
      <c r="I262" s="196"/>
      <c r="J262" s="197">
        <f>ROUND(I262*H262,2)</f>
        <v>0</v>
      </c>
      <c r="K262" s="198"/>
      <c r="L262" s="40"/>
      <c r="M262" s="199" t="s">
        <v>1</v>
      </c>
      <c r="N262" s="200" t="s">
        <v>41</v>
      </c>
      <c r="O262" s="72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169</v>
      </c>
      <c r="AT262" s="203" t="s">
        <v>151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2151</v>
      </c>
    </row>
    <row r="263" spans="1:65" s="12" customFormat="1" ht="22.9" customHeight="1">
      <c r="B263" s="177"/>
      <c r="C263" s="178"/>
      <c r="D263" s="179" t="s">
        <v>75</v>
      </c>
      <c r="E263" s="227" t="s">
        <v>398</v>
      </c>
      <c r="F263" s="227" t="s">
        <v>399</v>
      </c>
      <c r="G263" s="178"/>
      <c r="H263" s="178"/>
      <c r="I263" s="181"/>
      <c r="J263" s="228">
        <f>BK263</f>
        <v>0</v>
      </c>
      <c r="K263" s="178"/>
      <c r="L263" s="183"/>
      <c r="M263" s="184"/>
      <c r="N263" s="185"/>
      <c r="O263" s="185"/>
      <c r="P263" s="186">
        <f>P264</f>
        <v>0</v>
      </c>
      <c r="Q263" s="185"/>
      <c r="R263" s="186">
        <f>R264</f>
        <v>0</v>
      </c>
      <c r="S263" s="185"/>
      <c r="T263" s="187">
        <f>T264</f>
        <v>0</v>
      </c>
      <c r="AR263" s="188" t="s">
        <v>83</v>
      </c>
      <c r="AT263" s="189" t="s">
        <v>75</v>
      </c>
      <c r="AU263" s="189" t="s">
        <v>83</v>
      </c>
      <c r="AY263" s="188" t="s">
        <v>150</v>
      </c>
      <c r="BK263" s="190">
        <f>BK264</f>
        <v>0</v>
      </c>
    </row>
    <row r="264" spans="1:65" s="2" customFormat="1" ht="21.75" customHeight="1">
      <c r="A264" s="35"/>
      <c r="B264" s="36"/>
      <c r="C264" s="191" t="s">
        <v>554</v>
      </c>
      <c r="D264" s="191" t="s">
        <v>151</v>
      </c>
      <c r="E264" s="192" t="s">
        <v>401</v>
      </c>
      <c r="F264" s="193" t="s">
        <v>402</v>
      </c>
      <c r="G264" s="194" t="s">
        <v>295</v>
      </c>
      <c r="H264" s="195">
        <v>214.11699999999999</v>
      </c>
      <c r="I264" s="196"/>
      <c r="J264" s="197">
        <f>ROUND(I264*H264,2)</f>
        <v>0</v>
      </c>
      <c r="K264" s="198"/>
      <c r="L264" s="40"/>
      <c r="M264" s="199" t="s">
        <v>1</v>
      </c>
      <c r="N264" s="200" t="s">
        <v>41</v>
      </c>
      <c r="O264" s="72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169</v>
      </c>
      <c r="AT264" s="203" t="s">
        <v>151</v>
      </c>
      <c r="AU264" s="203" t="s">
        <v>85</v>
      </c>
      <c r="AY264" s="18" t="s">
        <v>150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8" t="s">
        <v>83</v>
      </c>
      <c r="BK264" s="204">
        <f>ROUND(I264*H264,2)</f>
        <v>0</v>
      </c>
      <c r="BL264" s="18" t="s">
        <v>169</v>
      </c>
      <c r="BM264" s="203" t="s">
        <v>2152</v>
      </c>
    </row>
    <row r="265" spans="1:65" s="12" customFormat="1" ht="25.9" customHeight="1">
      <c r="B265" s="177"/>
      <c r="C265" s="178"/>
      <c r="D265" s="179" t="s">
        <v>75</v>
      </c>
      <c r="E265" s="180" t="s">
        <v>2153</v>
      </c>
      <c r="F265" s="180" t="s">
        <v>2154</v>
      </c>
      <c r="G265" s="178"/>
      <c r="H265" s="178"/>
      <c r="I265" s="181"/>
      <c r="J265" s="182">
        <f>BK265</f>
        <v>0</v>
      </c>
      <c r="K265" s="178"/>
      <c r="L265" s="183"/>
      <c r="M265" s="184"/>
      <c r="N265" s="185"/>
      <c r="O265" s="185"/>
      <c r="P265" s="186">
        <f>P266</f>
        <v>0</v>
      </c>
      <c r="Q265" s="185"/>
      <c r="R265" s="186">
        <f>R266</f>
        <v>0</v>
      </c>
      <c r="S265" s="185"/>
      <c r="T265" s="187">
        <f>T266</f>
        <v>0</v>
      </c>
      <c r="AR265" s="188" t="s">
        <v>85</v>
      </c>
      <c r="AT265" s="189" t="s">
        <v>75</v>
      </c>
      <c r="AU265" s="189" t="s">
        <v>76</v>
      </c>
      <c r="AY265" s="188" t="s">
        <v>150</v>
      </c>
      <c r="BK265" s="190">
        <f>BK266</f>
        <v>0</v>
      </c>
    </row>
    <row r="266" spans="1:65" s="12" customFormat="1" ht="22.9" customHeight="1">
      <c r="B266" s="177"/>
      <c r="C266" s="178"/>
      <c r="D266" s="179" t="s">
        <v>75</v>
      </c>
      <c r="E266" s="227" t="s">
        <v>2155</v>
      </c>
      <c r="F266" s="227" t="s">
        <v>2156</v>
      </c>
      <c r="G266" s="178"/>
      <c r="H266" s="178"/>
      <c r="I266" s="181"/>
      <c r="J266" s="228">
        <f>BK266</f>
        <v>0</v>
      </c>
      <c r="K266" s="178"/>
      <c r="L266" s="183"/>
      <c r="M266" s="184"/>
      <c r="N266" s="185"/>
      <c r="O266" s="185"/>
      <c r="P266" s="186">
        <f>P267</f>
        <v>0</v>
      </c>
      <c r="Q266" s="185"/>
      <c r="R266" s="186">
        <f>R267</f>
        <v>0</v>
      </c>
      <c r="S266" s="185"/>
      <c r="T266" s="187">
        <f>T267</f>
        <v>0</v>
      </c>
      <c r="AR266" s="188" t="s">
        <v>85</v>
      </c>
      <c r="AT266" s="189" t="s">
        <v>75</v>
      </c>
      <c r="AU266" s="189" t="s">
        <v>83</v>
      </c>
      <c r="AY266" s="188" t="s">
        <v>150</v>
      </c>
      <c r="BK266" s="190">
        <f>BK267</f>
        <v>0</v>
      </c>
    </row>
    <row r="267" spans="1:65" s="2" customFormat="1" ht="16.5" customHeight="1">
      <c r="A267" s="35"/>
      <c r="B267" s="36"/>
      <c r="C267" s="191" t="s">
        <v>558</v>
      </c>
      <c r="D267" s="191" t="s">
        <v>151</v>
      </c>
      <c r="E267" s="192" t="s">
        <v>2157</v>
      </c>
      <c r="F267" s="193" t="s">
        <v>2158</v>
      </c>
      <c r="G267" s="194" t="s">
        <v>178</v>
      </c>
      <c r="H267" s="195">
        <v>1</v>
      </c>
      <c r="I267" s="196"/>
      <c r="J267" s="197">
        <f>ROUND(I267*H267,2)</f>
        <v>0</v>
      </c>
      <c r="K267" s="198"/>
      <c r="L267" s="40"/>
      <c r="M267" s="199" t="s">
        <v>1</v>
      </c>
      <c r="N267" s="200" t="s">
        <v>41</v>
      </c>
      <c r="O267" s="72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247</v>
      </c>
      <c r="AT267" s="203" t="s">
        <v>151</v>
      </c>
      <c r="AU267" s="203" t="s">
        <v>85</v>
      </c>
      <c r="AY267" s="18" t="s">
        <v>150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83</v>
      </c>
      <c r="BK267" s="204">
        <f>ROUND(I267*H267,2)</f>
        <v>0</v>
      </c>
      <c r="BL267" s="18" t="s">
        <v>247</v>
      </c>
      <c r="BM267" s="203" t="s">
        <v>2159</v>
      </c>
    </row>
    <row r="268" spans="1:65" s="12" customFormat="1" ht="25.9" customHeight="1">
      <c r="B268" s="177"/>
      <c r="C268" s="178"/>
      <c r="D268" s="179" t="s">
        <v>75</v>
      </c>
      <c r="E268" s="180" t="s">
        <v>302</v>
      </c>
      <c r="F268" s="180" t="s">
        <v>1484</v>
      </c>
      <c r="G268" s="178"/>
      <c r="H268" s="178"/>
      <c r="I268" s="181"/>
      <c r="J268" s="182">
        <f>BK268</f>
        <v>0</v>
      </c>
      <c r="K268" s="178"/>
      <c r="L268" s="183"/>
      <c r="M268" s="184"/>
      <c r="N268" s="185"/>
      <c r="O268" s="185"/>
      <c r="P268" s="186">
        <f>P269+P272</f>
        <v>0</v>
      </c>
      <c r="Q268" s="185"/>
      <c r="R268" s="186">
        <f>R269+R272</f>
        <v>0</v>
      </c>
      <c r="S268" s="185"/>
      <c r="T268" s="187">
        <f>T269+T272</f>
        <v>0</v>
      </c>
      <c r="AR268" s="188" t="s">
        <v>105</v>
      </c>
      <c r="AT268" s="189" t="s">
        <v>75</v>
      </c>
      <c r="AU268" s="189" t="s">
        <v>76</v>
      </c>
      <c r="AY268" s="188" t="s">
        <v>150</v>
      </c>
      <c r="BK268" s="190">
        <f>BK269+BK272</f>
        <v>0</v>
      </c>
    </row>
    <row r="269" spans="1:65" s="12" customFormat="1" ht="22.9" customHeight="1">
      <c r="B269" s="177"/>
      <c r="C269" s="178"/>
      <c r="D269" s="179" t="s">
        <v>75</v>
      </c>
      <c r="E269" s="227" t="s">
        <v>1485</v>
      </c>
      <c r="F269" s="227" t="s">
        <v>1486</v>
      </c>
      <c r="G269" s="178"/>
      <c r="H269" s="178"/>
      <c r="I269" s="181"/>
      <c r="J269" s="228">
        <f>BK269</f>
        <v>0</v>
      </c>
      <c r="K269" s="178"/>
      <c r="L269" s="183"/>
      <c r="M269" s="184"/>
      <c r="N269" s="185"/>
      <c r="O269" s="185"/>
      <c r="P269" s="186">
        <f>SUM(P270:P271)</f>
        <v>0</v>
      </c>
      <c r="Q269" s="185"/>
      <c r="R269" s="186">
        <f>SUM(R270:R271)</f>
        <v>0</v>
      </c>
      <c r="S269" s="185"/>
      <c r="T269" s="187">
        <f>SUM(T270:T271)</f>
        <v>0</v>
      </c>
      <c r="AR269" s="188" t="s">
        <v>105</v>
      </c>
      <c r="AT269" s="189" t="s">
        <v>75</v>
      </c>
      <c r="AU269" s="189" t="s">
        <v>83</v>
      </c>
      <c r="AY269" s="188" t="s">
        <v>150</v>
      </c>
      <c r="BK269" s="190">
        <f>SUM(BK270:BK271)</f>
        <v>0</v>
      </c>
    </row>
    <row r="270" spans="1:65" s="2" customFormat="1" ht="16.5" customHeight="1">
      <c r="A270" s="35"/>
      <c r="B270" s="36"/>
      <c r="C270" s="191" t="s">
        <v>562</v>
      </c>
      <c r="D270" s="191" t="s">
        <v>151</v>
      </c>
      <c r="E270" s="192" t="s">
        <v>1649</v>
      </c>
      <c r="F270" s="193" t="s">
        <v>1650</v>
      </c>
      <c r="G270" s="194" t="s">
        <v>423</v>
      </c>
      <c r="H270" s="195">
        <v>66</v>
      </c>
      <c r="I270" s="196"/>
      <c r="J270" s="197">
        <f>ROUND(I270*H270,2)</f>
        <v>0</v>
      </c>
      <c r="K270" s="198"/>
      <c r="L270" s="40"/>
      <c r="M270" s="199" t="s">
        <v>1</v>
      </c>
      <c r="N270" s="200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83</v>
      </c>
      <c r="AT270" s="203" t="s">
        <v>151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83</v>
      </c>
      <c r="BM270" s="203" t="s">
        <v>2160</v>
      </c>
    </row>
    <row r="271" spans="1:65" s="2" customFormat="1" ht="55.5" customHeight="1">
      <c r="A271" s="35"/>
      <c r="B271" s="36"/>
      <c r="C271" s="245" t="s">
        <v>566</v>
      </c>
      <c r="D271" s="245" t="s">
        <v>302</v>
      </c>
      <c r="E271" s="246" t="s">
        <v>2161</v>
      </c>
      <c r="F271" s="247" t="s">
        <v>2162</v>
      </c>
      <c r="G271" s="248" t="s">
        <v>423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85</v>
      </c>
      <c r="AT271" s="203" t="s">
        <v>302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83</v>
      </c>
      <c r="BM271" s="203" t="s">
        <v>2163</v>
      </c>
    </row>
    <row r="272" spans="1:65" s="12" customFormat="1" ht="22.9" customHeight="1">
      <c r="B272" s="177"/>
      <c r="C272" s="178"/>
      <c r="D272" s="179" t="s">
        <v>75</v>
      </c>
      <c r="E272" s="227" t="s">
        <v>2164</v>
      </c>
      <c r="F272" s="227" t="s">
        <v>2165</v>
      </c>
      <c r="G272" s="178"/>
      <c r="H272" s="178"/>
      <c r="I272" s="181"/>
      <c r="J272" s="228">
        <f>BK272</f>
        <v>0</v>
      </c>
      <c r="K272" s="178"/>
      <c r="L272" s="183"/>
      <c r="M272" s="184"/>
      <c r="N272" s="185"/>
      <c r="O272" s="185"/>
      <c r="P272" s="186">
        <f>P273</f>
        <v>0</v>
      </c>
      <c r="Q272" s="185"/>
      <c r="R272" s="186">
        <f>R273</f>
        <v>0</v>
      </c>
      <c r="S272" s="185"/>
      <c r="T272" s="187">
        <f>T273</f>
        <v>0</v>
      </c>
      <c r="AR272" s="188" t="s">
        <v>105</v>
      </c>
      <c r="AT272" s="189" t="s">
        <v>75</v>
      </c>
      <c r="AU272" s="189" t="s">
        <v>83</v>
      </c>
      <c r="AY272" s="188" t="s">
        <v>150</v>
      </c>
      <c r="BK272" s="190">
        <f>BK273</f>
        <v>0</v>
      </c>
    </row>
    <row r="273" spans="1:65" s="2" customFormat="1" ht="44.25" customHeight="1">
      <c r="A273" s="35"/>
      <c r="B273" s="36"/>
      <c r="C273" s="191" t="s">
        <v>570</v>
      </c>
      <c r="D273" s="191" t="s">
        <v>151</v>
      </c>
      <c r="E273" s="192" t="s">
        <v>2166</v>
      </c>
      <c r="F273" s="193" t="s">
        <v>2167</v>
      </c>
      <c r="G273" s="194" t="s">
        <v>178</v>
      </c>
      <c r="H273" s="195">
        <v>1</v>
      </c>
      <c r="I273" s="196"/>
      <c r="J273" s="197">
        <f>ROUND(I273*H273,2)</f>
        <v>0</v>
      </c>
      <c r="K273" s="198"/>
      <c r="L273" s="40"/>
      <c r="M273" s="229" t="s">
        <v>1</v>
      </c>
      <c r="N273" s="230" t="s">
        <v>41</v>
      </c>
      <c r="O273" s="231"/>
      <c r="P273" s="232">
        <f>O273*H273</f>
        <v>0</v>
      </c>
      <c r="Q273" s="232">
        <v>0</v>
      </c>
      <c r="R273" s="232">
        <f>Q273*H273</f>
        <v>0</v>
      </c>
      <c r="S273" s="232">
        <v>0</v>
      </c>
      <c r="T273" s="23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497</v>
      </c>
      <c r="AT273" s="203" t="s">
        <v>151</v>
      </c>
      <c r="AU273" s="203" t="s">
        <v>85</v>
      </c>
      <c r="AY273" s="18" t="s">
        <v>150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18" t="s">
        <v>83</v>
      </c>
      <c r="BK273" s="204">
        <f>ROUND(I273*H273,2)</f>
        <v>0</v>
      </c>
      <c r="BL273" s="18" t="s">
        <v>497</v>
      </c>
      <c r="BM273" s="203" t="s">
        <v>2168</v>
      </c>
    </row>
    <row r="274" spans="1:65" s="2" customFormat="1" ht="6.95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psTAyR/RuY6hXsLE6lKrMrrhTm/CfuDyRQk+ZQYECvCOdJxqSUT9dRzuK2KGmXeddC+MkYM+D79Whnl8oB4fmA==" saltValue="nvo/D3aNBCC6Opx1sTBqquQjAV0ieR4L5/Fe34DoQH3YV+ak6ps2Bu4VpWoeLyC92Fv4NeE5CDHaoHawIKGUtg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topLeftCell="A76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23"/>
      <c r="AQ5" s="23"/>
      <c r="AR5" s="21"/>
      <c r="BE5" s="30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23"/>
      <c r="AQ6" s="23"/>
      <c r="AR6" s="21"/>
      <c r="BE6" s="30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03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30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0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0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3"/>
      <c r="BS13" s="18" t="s">
        <v>6</v>
      </c>
    </row>
    <row r="14" spans="1:74" ht="12.75">
      <c r="B14" s="22"/>
      <c r="C14" s="23"/>
      <c r="D14" s="23"/>
      <c r="E14" s="308" t="s">
        <v>29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0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03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3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0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03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3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3"/>
    </row>
    <row r="23" spans="1:71" s="1" customFormat="1" ht="16.5" customHeight="1">
      <c r="B23" s="22"/>
      <c r="C23" s="23"/>
      <c r="D23" s="23"/>
      <c r="E23" s="310" t="s">
        <v>1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3"/>
      <c r="AP23" s="23"/>
      <c r="AQ23" s="23"/>
      <c r="AR23" s="21"/>
      <c r="BE23" s="30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3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1">
        <f>ROUND(AG94,2)</f>
        <v>0</v>
      </c>
      <c r="AL26" s="312"/>
      <c r="AM26" s="312"/>
      <c r="AN26" s="312"/>
      <c r="AO26" s="312"/>
      <c r="AP26" s="37"/>
      <c r="AQ26" s="37"/>
      <c r="AR26" s="40"/>
      <c r="BE26" s="30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3" t="s">
        <v>37</v>
      </c>
      <c r="M28" s="313"/>
      <c r="N28" s="313"/>
      <c r="O28" s="313"/>
      <c r="P28" s="313"/>
      <c r="Q28" s="37"/>
      <c r="R28" s="37"/>
      <c r="S28" s="37"/>
      <c r="T28" s="37"/>
      <c r="U28" s="37"/>
      <c r="V28" s="37"/>
      <c r="W28" s="313" t="s">
        <v>38</v>
      </c>
      <c r="X28" s="313"/>
      <c r="Y28" s="313"/>
      <c r="Z28" s="313"/>
      <c r="AA28" s="313"/>
      <c r="AB28" s="313"/>
      <c r="AC28" s="313"/>
      <c r="AD28" s="313"/>
      <c r="AE28" s="313"/>
      <c r="AF28" s="37"/>
      <c r="AG28" s="37"/>
      <c r="AH28" s="37"/>
      <c r="AI28" s="37"/>
      <c r="AJ28" s="37"/>
      <c r="AK28" s="313" t="s">
        <v>39</v>
      </c>
      <c r="AL28" s="313"/>
      <c r="AM28" s="313"/>
      <c r="AN28" s="313"/>
      <c r="AO28" s="313"/>
      <c r="AP28" s="37"/>
      <c r="AQ28" s="37"/>
      <c r="AR28" s="40"/>
      <c r="BE28" s="303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95">
        <v>0.21</v>
      </c>
      <c r="M29" s="296"/>
      <c r="N29" s="296"/>
      <c r="O29" s="296"/>
      <c r="P29" s="296"/>
      <c r="Q29" s="42"/>
      <c r="R29" s="42"/>
      <c r="S29" s="42"/>
      <c r="T29" s="42"/>
      <c r="U29" s="42"/>
      <c r="V29" s="42"/>
      <c r="W29" s="297">
        <f>ROUND(AZ94, 2)</f>
        <v>0</v>
      </c>
      <c r="X29" s="296"/>
      <c r="Y29" s="296"/>
      <c r="Z29" s="296"/>
      <c r="AA29" s="296"/>
      <c r="AB29" s="296"/>
      <c r="AC29" s="296"/>
      <c r="AD29" s="296"/>
      <c r="AE29" s="296"/>
      <c r="AF29" s="42"/>
      <c r="AG29" s="42"/>
      <c r="AH29" s="42"/>
      <c r="AI29" s="42"/>
      <c r="AJ29" s="42"/>
      <c r="AK29" s="297">
        <f>ROUND(AV94, 2)</f>
        <v>0</v>
      </c>
      <c r="AL29" s="296"/>
      <c r="AM29" s="296"/>
      <c r="AN29" s="296"/>
      <c r="AO29" s="296"/>
      <c r="AP29" s="42"/>
      <c r="AQ29" s="42"/>
      <c r="AR29" s="43"/>
      <c r="BE29" s="304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95">
        <v>0.15</v>
      </c>
      <c r="M30" s="296"/>
      <c r="N30" s="296"/>
      <c r="O30" s="296"/>
      <c r="P30" s="296"/>
      <c r="Q30" s="42"/>
      <c r="R30" s="42"/>
      <c r="S30" s="42"/>
      <c r="T30" s="42"/>
      <c r="U30" s="42"/>
      <c r="V30" s="42"/>
      <c r="W30" s="297">
        <f>ROUND(BA94, 2)</f>
        <v>0</v>
      </c>
      <c r="X30" s="296"/>
      <c r="Y30" s="296"/>
      <c r="Z30" s="296"/>
      <c r="AA30" s="296"/>
      <c r="AB30" s="296"/>
      <c r="AC30" s="296"/>
      <c r="AD30" s="296"/>
      <c r="AE30" s="296"/>
      <c r="AF30" s="42"/>
      <c r="AG30" s="42"/>
      <c r="AH30" s="42"/>
      <c r="AI30" s="42"/>
      <c r="AJ30" s="42"/>
      <c r="AK30" s="297">
        <f>ROUND(AW94, 2)</f>
        <v>0</v>
      </c>
      <c r="AL30" s="296"/>
      <c r="AM30" s="296"/>
      <c r="AN30" s="296"/>
      <c r="AO30" s="296"/>
      <c r="AP30" s="42"/>
      <c r="AQ30" s="42"/>
      <c r="AR30" s="43"/>
      <c r="BE30" s="304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95">
        <v>0.21</v>
      </c>
      <c r="M31" s="296"/>
      <c r="N31" s="296"/>
      <c r="O31" s="296"/>
      <c r="P31" s="296"/>
      <c r="Q31" s="42"/>
      <c r="R31" s="42"/>
      <c r="S31" s="42"/>
      <c r="T31" s="42"/>
      <c r="U31" s="42"/>
      <c r="V31" s="42"/>
      <c r="W31" s="297">
        <f>ROUND(BB94, 2)</f>
        <v>0</v>
      </c>
      <c r="X31" s="296"/>
      <c r="Y31" s="296"/>
      <c r="Z31" s="296"/>
      <c r="AA31" s="296"/>
      <c r="AB31" s="296"/>
      <c r="AC31" s="296"/>
      <c r="AD31" s="296"/>
      <c r="AE31" s="296"/>
      <c r="AF31" s="42"/>
      <c r="AG31" s="42"/>
      <c r="AH31" s="42"/>
      <c r="AI31" s="42"/>
      <c r="AJ31" s="42"/>
      <c r="AK31" s="297">
        <v>0</v>
      </c>
      <c r="AL31" s="296"/>
      <c r="AM31" s="296"/>
      <c r="AN31" s="296"/>
      <c r="AO31" s="296"/>
      <c r="AP31" s="42"/>
      <c r="AQ31" s="42"/>
      <c r="AR31" s="43"/>
      <c r="BE31" s="304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95">
        <v>0.15</v>
      </c>
      <c r="M32" s="296"/>
      <c r="N32" s="296"/>
      <c r="O32" s="296"/>
      <c r="P32" s="296"/>
      <c r="Q32" s="42"/>
      <c r="R32" s="42"/>
      <c r="S32" s="42"/>
      <c r="T32" s="42"/>
      <c r="U32" s="42"/>
      <c r="V32" s="42"/>
      <c r="W32" s="297">
        <f>ROUND(BC94, 2)</f>
        <v>0</v>
      </c>
      <c r="X32" s="296"/>
      <c r="Y32" s="296"/>
      <c r="Z32" s="296"/>
      <c r="AA32" s="296"/>
      <c r="AB32" s="296"/>
      <c r="AC32" s="296"/>
      <c r="AD32" s="296"/>
      <c r="AE32" s="296"/>
      <c r="AF32" s="42"/>
      <c r="AG32" s="42"/>
      <c r="AH32" s="42"/>
      <c r="AI32" s="42"/>
      <c r="AJ32" s="42"/>
      <c r="AK32" s="297">
        <v>0</v>
      </c>
      <c r="AL32" s="296"/>
      <c r="AM32" s="296"/>
      <c r="AN32" s="296"/>
      <c r="AO32" s="296"/>
      <c r="AP32" s="42"/>
      <c r="AQ32" s="42"/>
      <c r="AR32" s="43"/>
      <c r="BE32" s="304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95">
        <v>0</v>
      </c>
      <c r="M33" s="296"/>
      <c r="N33" s="296"/>
      <c r="O33" s="296"/>
      <c r="P33" s="296"/>
      <c r="Q33" s="42"/>
      <c r="R33" s="42"/>
      <c r="S33" s="42"/>
      <c r="T33" s="42"/>
      <c r="U33" s="42"/>
      <c r="V33" s="42"/>
      <c r="W33" s="297">
        <f>ROUND(BD94, 2)</f>
        <v>0</v>
      </c>
      <c r="X33" s="296"/>
      <c r="Y33" s="296"/>
      <c r="Z33" s="296"/>
      <c r="AA33" s="296"/>
      <c r="AB33" s="296"/>
      <c r="AC33" s="296"/>
      <c r="AD33" s="296"/>
      <c r="AE33" s="296"/>
      <c r="AF33" s="42"/>
      <c r="AG33" s="42"/>
      <c r="AH33" s="42"/>
      <c r="AI33" s="42"/>
      <c r="AJ33" s="42"/>
      <c r="AK33" s="297">
        <v>0</v>
      </c>
      <c r="AL33" s="296"/>
      <c r="AM33" s="296"/>
      <c r="AN33" s="296"/>
      <c r="AO33" s="296"/>
      <c r="AP33" s="42"/>
      <c r="AQ33" s="42"/>
      <c r="AR33" s="43"/>
      <c r="BE33" s="304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3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01" t="s">
        <v>48</v>
      </c>
      <c r="Y35" s="299"/>
      <c r="Z35" s="299"/>
      <c r="AA35" s="299"/>
      <c r="AB35" s="299"/>
      <c r="AC35" s="46"/>
      <c r="AD35" s="46"/>
      <c r="AE35" s="46"/>
      <c r="AF35" s="46"/>
      <c r="AG35" s="46"/>
      <c r="AH35" s="46"/>
      <c r="AI35" s="46"/>
      <c r="AJ35" s="46"/>
      <c r="AK35" s="298">
        <f>SUM(AK26:AK33)</f>
        <v>0</v>
      </c>
      <c r="AL35" s="299"/>
      <c r="AM35" s="299"/>
      <c r="AN35" s="299"/>
      <c r="AO35" s="30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49065-DPS-3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14" t="str">
        <f>K6</f>
        <v>PD – PJD na ul. Opavská</v>
      </c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92" t="str">
        <f>IF(AN8= "","",AN8)</f>
        <v>21. 2. 2020</v>
      </c>
      <c r="AN87" s="292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93" t="str">
        <f>IF(E17="","",E17)</f>
        <v>Projekt 2010, s.r.o.</v>
      </c>
      <c r="AN89" s="294"/>
      <c r="AO89" s="294"/>
      <c r="AP89" s="294"/>
      <c r="AQ89" s="37"/>
      <c r="AR89" s="40"/>
      <c r="AS89" s="277" t="s">
        <v>56</v>
      </c>
      <c r="AT89" s="27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93" t="str">
        <f>IF(E20="","",E20)</f>
        <v>Jakub Nevyjel</v>
      </c>
      <c r="AN90" s="294"/>
      <c r="AO90" s="294"/>
      <c r="AP90" s="294"/>
      <c r="AQ90" s="37"/>
      <c r="AR90" s="40"/>
      <c r="AS90" s="279"/>
      <c r="AT90" s="28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1"/>
      <c r="AT91" s="28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22" t="s">
        <v>57</v>
      </c>
      <c r="D92" s="289"/>
      <c r="E92" s="289"/>
      <c r="F92" s="289"/>
      <c r="G92" s="289"/>
      <c r="H92" s="74"/>
      <c r="I92" s="318" t="s">
        <v>58</v>
      </c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88" t="s">
        <v>59</v>
      </c>
      <c r="AH92" s="289"/>
      <c r="AI92" s="289"/>
      <c r="AJ92" s="289"/>
      <c r="AK92" s="289"/>
      <c r="AL92" s="289"/>
      <c r="AM92" s="289"/>
      <c r="AN92" s="318" t="s">
        <v>60</v>
      </c>
      <c r="AO92" s="289"/>
      <c r="AP92" s="319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7">
        <f>ROUND(AG95,2)</f>
        <v>0</v>
      </c>
      <c r="AH94" s="317"/>
      <c r="AI94" s="317"/>
      <c r="AJ94" s="317"/>
      <c r="AK94" s="317"/>
      <c r="AL94" s="317"/>
      <c r="AM94" s="317"/>
      <c r="AN94" s="285">
        <f t="shared" ref="AN94:AN106" si="0">SUM(AG94,AT94)</f>
        <v>0</v>
      </c>
      <c r="AO94" s="285"/>
      <c r="AP94" s="285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321" t="s">
        <v>80</v>
      </c>
      <c r="E95" s="321"/>
      <c r="F95" s="321"/>
      <c r="G95" s="321"/>
      <c r="H95" s="321"/>
      <c r="I95" s="96"/>
      <c r="J95" s="321" t="s">
        <v>81</v>
      </c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290">
        <f>ROUND(AG96+SUM(AG97:AG100)+AG102+AG105+AG106,2)</f>
        <v>0</v>
      </c>
      <c r="AH95" s="291"/>
      <c r="AI95" s="291"/>
      <c r="AJ95" s="291"/>
      <c r="AK95" s="291"/>
      <c r="AL95" s="291"/>
      <c r="AM95" s="291"/>
      <c r="AN95" s="320">
        <f t="shared" si="0"/>
        <v>0</v>
      </c>
      <c r="AO95" s="291"/>
      <c r="AP95" s="291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316" t="s">
        <v>87</v>
      </c>
      <c r="F96" s="316"/>
      <c r="G96" s="316"/>
      <c r="H96" s="316"/>
      <c r="I96" s="316"/>
      <c r="J96" s="105"/>
      <c r="K96" s="316" t="s">
        <v>88</v>
      </c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283">
        <f>'0b - Ostatní a vedlejší n...'!J32</f>
        <v>0</v>
      </c>
      <c r="AH96" s="284"/>
      <c r="AI96" s="284"/>
      <c r="AJ96" s="284"/>
      <c r="AK96" s="284"/>
      <c r="AL96" s="284"/>
      <c r="AM96" s="284"/>
      <c r="AN96" s="283">
        <f t="shared" si="0"/>
        <v>0</v>
      </c>
      <c r="AO96" s="284"/>
      <c r="AP96" s="284"/>
      <c r="AQ96" s="106" t="s">
        <v>89</v>
      </c>
      <c r="AR96" s="61"/>
      <c r="AS96" s="107">
        <v>0</v>
      </c>
      <c r="AT96" s="108">
        <f t="shared" si="1"/>
        <v>0</v>
      </c>
      <c r="AU96" s="109">
        <f>'0b - Ostatní a vedlejší n...'!P122</f>
        <v>0</v>
      </c>
      <c r="AV96" s="108">
        <f>'0b - Ostatní a vedlejší n...'!J35</f>
        <v>0</v>
      </c>
      <c r="AW96" s="108">
        <f>'0b - Ostatní a vedlejší n...'!J36</f>
        <v>0</v>
      </c>
      <c r="AX96" s="108">
        <f>'0b - Ostatní a vedlejší n...'!J37</f>
        <v>0</v>
      </c>
      <c r="AY96" s="108">
        <f>'0b - Ostatní a vedlejší n...'!J38</f>
        <v>0</v>
      </c>
      <c r="AZ96" s="108">
        <f>'0b - Ostatní a vedlejší n...'!F35</f>
        <v>0</v>
      </c>
      <c r="BA96" s="108">
        <f>'0b - Ostatní a vedlejší n...'!F36</f>
        <v>0</v>
      </c>
      <c r="BB96" s="108">
        <f>'0b - Ostatní a vedlejší n...'!F37</f>
        <v>0</v>
      </c>
      <c r="BC96" s="108">
        <f>'0b - Ostatní a vedlejší n...'!F38</f>
        <v>0</v>
      </c>
      <c r="BD96" s="110">
        <f>'0b - Ostatní a vedlejší n...'!F39</f>
        <v>0</v>
      </c>
      <c r="BT96" s="111" t="s">
        <v>85</v>
      </c>
      <c r="BV96" s="111" t="s">
        <v>78</v>
      </c>
      <c r="BW96" s="111" t="s">
        <v>90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316" t="s">
        <v>91</v>
      </c>
      <c r="F97" s="316"/>
      <c r="G97" s="316"/>
      <c r="H97" s="316"/>
      <c r="I97" s="316"/>
      <c r="J97" s="105"/>
      <c r="K97" s="316" t="s">
        <v>92</v>
      </c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283">
        <f>'1b - SO 101 - Úpravy poze...'!J32</f>
        <v>0</v>
      </c>
      <c r="AH97" s="284"/>
      <c r="AI97" s="284"/>
      <c r="AJ97" s="284"/>
      <c r="AK97" s="284"/>
      <c r="AL97" s="284"/>
      <c r="AM97" s="284"/>
      <c r="AN97" s="283">
        <f t="shared" si="0"/>
        <v>0</v>
      </c>
      <c r="AO97" s="284"/>
      <c r="AP97" s="284"/>
      <c r="AQ97" s="106" t="s">
        <v>89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93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316" t="s">
        <v>94</v>
      </c>
      <c r="F98" s="316"/>
      <c r="G98" s="316"/>
      <c r="H98" s="316"/>
      <c r="I98" s="316"/>
      <c r="J98" s="105"/>
      <c r="K98" s="316" t="s">
        <v>95</v>
      </c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283">
        <f>'2b - SO 301 - Zavlažovací...'!J32</f>
        <v>0</v>
      </c>
      <c r="AH98" s="284"/>
      <c r="AI98" s="284"/>
      <c r="AJ98" s="284"/>
      <c r="AK98" s="284"/>
      <c r="AL98" s="284"/>
      <c r="AM98" s="284"/>
      <c r="AN98" s="283">
        <f t="shared" si="0"/>
        <v>0</v>
      </c>
      <c r="AO98" s="284"/>
      <c r="AP98" s="284"/>
      <c r="AQ98" s="106" t="s">
        <v>89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96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316" t="s">
        <v>97</v>
      </c>
      <c r="F99" s="316"/>
      <c r="G99" s="316"/>
      <c r="H99" s="316"/>
      <c r="I99" s="316"/>
      <c r="J99" s="105"/>
      <c r="K99" s="316" t="s">
        <v>98</v>
      </c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283">
        <f>'3b - SO 302 - Přípojky vo...'!J32</f>
        <v>0</v>
      </c>
      <c r="AH99" s="284"/>
      <c r="AI99" s="284"/>
      <c r="AJ99" s="284"/>
      <c r="AK99" s="284"/>
      <c r="AL99" s="284"/>
      <c r="AM99" s="284"/>
      <c r="AN99" s="283">
        <f t="shared" si="0"/>
        <v>0</v>
      </c>
      <c r="AO99" s="284"/>
      <c r="AP99" s="284"/>
      <c r="AQ99" s="106" t="s">
        <v>89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99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316" t="s">
        <v>100</v>
      </c>
      <c r="F100" s="316"/>
      <c r="G100" s="316"/>
      <c r="H100" s="316"/>
      <c r="I100" s="316"/>
      <c r="J100" s="105"/>
      <c r="K100" s="316" t="s">
        <v>101</v>
      </c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287">
        <f>ROUND(AG101,2)</f>
        <v>0</v>
      </c>
      <c r="AH100" s="284"/>
      <c r="AI100" s="284"/>
      <c r="AJ100" s="284"/>
      <c r="AK100" s="284"/>
      <c r="AL100" s="284"/>
      <c r="AM100" s="284"/>
      <c r="AN100" s="283">
        <f t="shared" si="0"/>
        <v>0</v>
      </c>
      <c r="AO100" s="284"/>
      <c r="AP100" s="284"/>
      <c r="AQ100" s="106" t="s">
        <v>89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102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316" t="s">
        <v>103</v>
      </c>
      <c r="G101" s="316"/>
      <c r="H101" s="316"/>
      <c r="I101" s="316"/>
      <c r="J101" s="316"/>
      <c r="K101" s="105"/>
      <c r="L101" s="316" t="s">
        <v>104</v>
      </c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283">
        <f>'4.1b - Lokalita A'!J34</f>
        <v>0</v>
      </c>
      <c r="AH101" s="284"/>
      <c r="AI101" s="284"/>
      <c r="AJ101" s="284"/>
      <c r="AK101" s="284"/>
      <c r="AL101" s="284"/>
      <c r="AM101" s="284"/>
      <c r="AN101" s="283">
        <f t="shared" si="0"/>
        <v>0</v>
      </c>
      <c r="AO101" s="284"/>
      <c r="AP101" s="284"/>
      <c r="AQ101" s="106" t="s">
        <v>89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105</v>
      </c>
      <c r="BV101" s="111" t="s">
        <v>78</v>
      </c>
      <c r="BW101" s="111" t="s">
        <v>106</v>
      </c>
      <c r="BX101" s="111" t="s">
        <v>102</v>
      </c>
      <c r="CL101" s="111" t="s">
        <v>1</v>
      </c>
    </row>
    <row r="102" spans="1:90" s="4" customFormat="1" ht="16.5" customHeight="1">
      <c r="B102" s="59"/>
      <c r="C102" s="105"/>
      <c r="D102" s="105"/>
      <c r="E102" s="316" t="s">
        <v>107</v>
      </c>
      <c r="F102" s="316"/>
      <c r="G102" s="316"/>
      <c r="H102" s="316"/>
      <c r="I102" s="316"/>
      <c r="J102" s="105"/>
      <c r="K102" s="316" t="s">
        <v>108</v>
      </c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287">
        <f>ROUND(SUM(AG103:AG104),2)</f>
        <v>0</v>
      </c>
      <c r="AH102" s="284"/>
      <c r="AI102" s="284"/>
      <c r="AJ102" s="284"/>
      <c r="AK102" s="284"/>
      <c r="AL102" s="284"/>
      <c r="AM102" s="284"/>
      <c r="AN102" s="283">
        <f t="shared" si="0"/>
        <v>0</v>
      </c>
      <c r="AO102" s="284"/>
      <c r="AP102" s="284"/>
      <c r="AQ102" s="106" t="s">
        <v>89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109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316" t="s">
        <v>110</v>
      </c>
      <c r="G103" s="316"/>
      <c r="H103" s="316"/>
      <c r="I103" s="316"/>
      <c r="J103" s="316"/>
      <c r="K103" s="105"/>
      <c r="L103" s="316" t="s">
        <v>111</v>
      </c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283">
        <f>'5b.1 - Tramvajový svršek'!J34</f>
        <v>0</v>
      </c>
      <c r="AH103" s="284"/>
      <c r="AI103" s="284"/>
      <c r="AJ103" s="284"/>
      <c r="AK103" s="284"/>
      <c r="AL103" s="284"/>
      <c r="AM103" s="284"/>
      <c r="AN103" s="283">
        <f t="shared" si="0"/>
        <v>0</v>
      </c>
      <c r="AO103" s="284"/>
      <c r="AP103" s="284"/>
      <c r="AQ103" s="106" t="s">
        <v>89</v>
      </c>
      <c r="AR103" s="61"/>
      <c r="AS103" s="107">
        <v>0</v>
      </c>
      <c r="AT103" s="108">
        <f t="shared" si="1"/>
        <v>0</v>
      </c>
      <c r="AU103" s="109">
        <f>'5b.1 - Tramvajový svršek'!P131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105</v>
      </c>
      <c r="BV103" s="111" t="s">
        <v>78</v>
      </c>
      <c r="BW103" s="111" t="s">
        <v>112</v>
      </c>
      <c r="BX103" s="111" t="s">
        <v>109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316" t="s">
        <v>113</v>
      </c>
      <c r="G104" s="316"/>
      <c r="H104" s="316"/>
      <c r="I104" s="316"/>
      <c r="J104" s="316"/>
      <c r="K104" s="105"/>
      <c r="L104" s="316" t="s">
        <v>114</v>
      </c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283">
        <f>'5b.2 - Tramvajový spodek'!J34</f>
        <v>0</v>
      </c>
      <c r="AH104" s="284"/>
      <c r="AI104" s="284"/>
      <c r="AJ104" s="284"/>
      <c r="AK104" s="284"/>
      <c r="AL104" s="284"/>
      <c r="AM104" s="284"/>
      <c r="AN104" s="283">
        <f t="shared" si="0"/>
        <v>0</v>
      </c>
      <c r="AO104" s="284"/>
      <c r="AP104" s="284"/>
      <c r="AQ104" s="106" t="s">
        <v>89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105</v>
      </c>
      <c r="BV104" s="111" t="s">
        <v>78</v>
      </c>
      <c r="BW104" s="111" t="s">
        <v>115</v>
      </c>
      <c r="BX104" s="111" t="s">
        <v>109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316" t="s">
        <v>116</v>
      </c>
      <c r="F105" s="316"/>
      <c r="G105" s="316"/>
      <c r="H105" s="316"/>
      <c r="I105" s="316"/>
      <c r="J105" s="105"/>
      <c r="K105" s="316" t="s">
        <v>117</v>
      </c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283">
        <f>'6b - SO 652 - Úpravy trak...'!J32</f>
        <v>0</v>
      </c>
      <c r="AH105" s="284"/>
      <c r="AI105" s="284"/>
      <c r="AJ105" s="284"/>
      <c r="AK105" s="284"/>
      <c r="AL105" s="284"/>
      <c r="AM105" s="284"/>
      <c r="AN105" s="283">
        <f t="shared" si="0"/>
        <v>0</v>
      </c>
      <c r="AO105" s="284"/>
      <c r="AP105" s="284"/>
      <c r="AQ105" s="106" t="s">
        <v>89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118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316" t="s">
        <v>119</v>
      </c>
      <c r="F106" s="316"/>
      <c r="G106" s="316"/>
      <c r="H106" s="316"/>
      <c r="I106" s="316"/>
      <c r="J106" s="105"/>
      <c r="K106" s="316" t="s">
        <v>120</v>
      </c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283">
        <f>'7b - SO 653 - Úprava tram...'!J32</f>
        <v>0</v>
      </c>
      <c r="AH106" s="284"/>
      <c r="AI106" s="284"/>
      <c r="AJ106" s="284"/>
      <c r="AK106" s="284"/>
      <c r="AL106" s="284"/>
      <c r="AM106" s="284"/>
      <c r="AN106" s="283">
        <f t="shared" si="0"/>
        <v>0</v>
      </c>
      <c r="AO106" s="284"/>
      <c r="AP106" s="284"/>
      <c r="AQ106" s="106" t="s">
        <v>89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121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xP45d+1uy7o0kt/8i/wemnFAgXFhAvK11fBn9vEuCwN/idcM7qxafjQX6T/dA6u+Sy7dGtL9KvLZTS8aqQ+27A==" saltValue="7XD7QtmNtoFBgJf9rgUU1wxaWeaWR2KQGDJ9VzNPVquskc2ef6LRymOxF7Yzdv+8/JSYtTRLoQ4TXxBDosOg+w==" spinCount="100000" sheet="1" objects="1" scenarios="1" formatColumns="0" formatRows="0"/>
  <mergeCells count="86">
    <mergeCell ref="D95:H95"/>
    <mergeCell ref="E100:I100"/>
    <mergeCell ref="E97:I97"/>
    <mergeCell ref="E96:I96"/>
    <mergeCell ref="E99:I99"/>
    <mergeCell ref="E98:I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AS89:AT91"/>
    <mergeCell ref="AN105:AP105"/>
    <mergeCell ref="AG105:AM105"/>
    <mergeCell ref="AN106:AP106"/>
    <mergeCell ref="AG106:AM106"/>
    <mergeCell ref="AN94:AP94"/>
  </mergeCells>
  <hyperlinks>
    <hyperlink ref="A96" location="'0b - Ostatní a vedlejší n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126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ROUND((SUM(BE122:BE203)),  2)</f>
        <v>0</v>
      </c>
      <c r="G35" s="35"/>
      <c r="H35" s="35"/>
      <c r="I35" s="131">
        <v>0.21</v>
      </c>
      <c r="J35" s="130">
        <f>ROUND(((SUM(BE122:BE203))*I35),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ROUND((SUM(BF122:BF203)),  2)</f>
        <v>0</v>
      </c>
      <c r="G36" s="35"/>
      <c r="H36" s="35"/>
      <c r="I36" s="131">
        <v>0.15</v>
      </c>
      <c r="J36" s="130">
        <f>ROUND(((SUM(BF122:BF203))*I36),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0b - Ostatní a vedlejší náklady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132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133</v>
      </c>
      <c r="E100" s="162"/>
      <c r="F100" s="162"/>
      <c r="G100" s="162"/>
      <c r="H100" s="162"/>
      <c r="I100" s="162"/>
      <c r="J100" s="163">
        <f>J161</f>
        <v>0</v>
      </c>
      <c r="K100" s="105"/>
      <c r="L100" s="164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134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4" t="str">
        <f>E7</f>
        <v>PD – PJD na ul. Opavská</v>
      </c>
      <c r="F110" s="325"/>
      <c r="G110" s="325"/>
      <c r="H110" s="325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4" t="s">
        <v>124</v>
      </c>
      <c r="F112" s="323"/>
      <c r="G112" s="323"/>
      <c r="H112" s="323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125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4" t="str">
        <f>E11</f>
        <v>0b - Ostatní a vedlejší náklady</v>
      </c>
      <c r="F114" s="323"/>
      <c r="G114" s="323"/>
      <c r="H114" s="32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5"/>
      <c r="B121" s="166"/>
      <c r="C121" s="167" t="s">
        <v>135</v>
      </c>
      <c r="D121" s="168" t="s">
        <v>61</v>
      </c>
      <c r="E121" s="168" t="s">
        <v>57</v>
      </c>
      <c r="F121" s="168" t="s">
        <v>58</v>
      </c>
      <c r="G121" s="168" t="s">
        <v>136</v>
      </c>
      <c r="H121" s="168" t="s">
        <v>137</v>
      </c>
      <c r="I121" s="168" t="s">
        <v>138</v>
      </c>
      <c r="J121" s="169" t="s">
        <v>129</v>
      </c>
      <c r="K121" s="170" t="s">
        <v>139</v>
      </c>
      <c r="L121" s="171"/>
      <c r="M121" s="76" t="s">
        <v>1</v>
      </c>
      <c r="N121" s="77" t="s">
        <v>40</v>
      </c>
      <c r="O121" s="77" t="s">
        <v>140</v>
      </c>
      <c r="P121" s="77" t="s">
        <v>141</v>
      </c>
      <c r="Q121" s="77" t="s">
        <v>142</v>
      </c>
      <c r="R121" s="77" t="s">
        <v>143</v>
      </c>
      <c r="S121" s="77" t="s">
        <v>144</v>
      </c>
      <c r="T121" s="78" t="s">
        <v>145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5"/>
      <c r="B122" s="36"/>
      <c r="C122" s="83" t="s">
        <v>146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131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75</v>
      </c>
      <c r="E123" s="180" t="s">
        <v>147</v>
      </c>
      <c r="F123" s="180" t="s">
        <v>148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P124+SUM(P125:P161)</f>
        <v>0</v>
      </c>
      <c r="Q123" s="185"/>
      <c r="R123" s="186">
        <f>R124+SUM(R125:R161)</f>
        <v>0</v>
      </c>
      <c r="S123" s="185"/>
      <c r="T123" s="187">
        <f>T124+SUM(T125:T161)</f>
        <v>0</v>
      </c>
      <c r="AR123" s="188" t="s">
        <v>149</v>
      </c>
      <c r="AT123" s="189" t="s">
        <v>75</v>
      </c>
      <c r="AU123" s="189" t="s">
        <v>76</v>
      </c>
      <c r="AY123" s="188" t="s">
        <v>150</v>
      </c>
      <c r="BK123" s="190">
        <f>BK124+SUM(BK125:BK161)</f>
        <v>0</v>
      </c>
    </row>
    <row r="124" spans="1:65" s="2" customFormat="1" ht="33" customHeight="1">
      <c r="A124" s="35"/>
      <c r="B124" s="36"/>
      <c r="C124" s="191" t="s">
        <v>83</v>
      </c>
      <c r="D124" s="191" t="s">
        <v>151</v>
      </c>
      <c r="E124" s="192" t="s">
        <v>152</v>
      </c>
      <c r="F124" s="193" t="s">
        <v>153</v>
      </c>
      <c r="G124" s="194" t="s">
        <v>154</v>
      </c>
      <c r="H124" s="195">
        <v>1</v>
      </c>
      <c r="I124" s="196"/>
      <c r="J124" s="197">
        <f>ROUND(I124*H124,2)</f>
        <v>0</v>
      </c>
      <c r="K124" s="198"/>
      <c r="L124" s="40"/>
      <c r="M124" s="199" t="s">
        <v>1</v>
      </c>
      <c r="N124" s="200" t="s">
        <v>41</v>
      </c>
      <c r="O124" s="72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3" t="s">
        <v>155</v>
      </c>
      <c r="AT124" s="203" t="s">
        <v>151</v>
      </c>
      <c r="AU124" s="203" t="s">
        <v>83</v>
      </c>
      <c r="AY124" s="18" t="s">
        <v>150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18" t="s">
        <v>83</v>
      </c>
      <c r="BK124" s="204">
        <f>ROUND(I124*H124,2)</f>
        <v>0</v>
      </c>
      <c r="BL124" s="18" t="s">
        <v>155</v>
      </c>
      <c r="BM124" s="203" t="s">
        <v>156</v>
      </c>
    </row>
    <row r="125" spans="1:65" s="13" customFormat="1">
      <c r="B125" s="205"/>
      <c r="C125" s="206"/>
      <c r="D125" s="207" t="s">
        <v>157</v>
      </c>
      <c r="E125" s="208" t="s">
        <v>1</v>
      </c>
      <c r="F125" s="209" t="s">
        <v>83</v>
      </c>
      <c r="G125" s="206"/>
      <c r="H125" s="210">
        <v>1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157</v>
      </c>
      <c r="AU125" s="216" t="s">
        <v>83</v>
      </c>
      <c r="AV125" s="13" t="s">
        <v>85</v>
      </c>
      <c r="AW125" s="13" t="s">
        <v>32</v>
      </c>
      <c r="AX125" s="13" t="s">
        <v>83</v>
      </c>
      <c r="AY125" s="216" t="s">
        <v>150</v>
      </c>
    </row>
    <row r="126" spans="1:65" s="14" customFormat="1">
      <c r="B126" s="217"/>
      <c r="C126" s="218"/>
      <c r="D126" s="207" t="s">
        <v>157</v>
      </c>
      <c r="E126" s="219" t="s">
        <v>1</v>
      </c>
      <c r="F126" s="220" t="s">
        <v>158</v>
      </c>
      <c r="G126" s="218"/>
      <c r="H126" s="219" t="s">
        <v>1</v>
      </c>
      <c r="I126" s="221"/>
      <c r="J126" s="218"/>
      <c r="K126" s="218"/>
      <c r="L126" s="222"/>
      <c r="M126" s="223"/>
      <c r="N126" s="224"/>
      <c r="O126" s="224"/>
      <c r="P126" s="224"/>
      <c r="Q126" s="224"/>
      <c r="R126" s="224"/>
      <c r="S126" s="224"/>
      <c r="T126" s="225"/>
      <c r="AT126" s="226" t="s">
        <v>157</v>
      </c>
      <c r="AU126" s="226" t="s">
        <v>83</v>
      </c>
      <c r="AV126" s="14" t="s">
        <v>83</v>
      </c>
      <c r="AW126" s="14" t="s">
        <v>32</v>
      </c>
      <c r="AX126" s="14" t="s">
        <v>76</v>
      </c>
      <c r="AY126" s="226" t="s">
        <v>150</v>
      </c>
    </row>
    <row r="127" spans="1:65" s="14" customFormat="1" ht="33.75">
      <c r="B127" s="217"/>
      <c r="C127" s="218"/>
      <c r="D127" s="207" t="s">
        <v>157</v>
      </c>
      <c r="E127" s="219" t="s">
        <v>1</v>
      </c>
      <c r="F127" s="220" t="s">
        <v>159</v>
      </c>
      <c r="G127" s="218"/>
      <c r="H127" s="219" t="s">
        <v>1</v>
      </c>
      <c r="I127" s="221"/>
      <c r="J127" s="218"/>
      <c r="K127" s="218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157</v>
      </c>
      <c r="AU127" s="226" t="s">
        <v>83</v>
      </c>
      <c r="AV127" s="14" t="s">
        <v>83</v>
      </c>
      <c r="AW127" s="14" t="s">
        <v>32</v>
      </c>
      <c r="AX127" s="14" t="s">
        <v>76</v>
      </c>
      <c r="AY127" s="226" t="s">
        <v>150</v>
      </c>
    </row>
    <row r="128" spans="1:65" s="14" customFormat="1" ht="22.5">
      <c r="B128" s="217"/>
      <c r="C128" s="218"/>
      <c r="D128" s="207" t="s">
        <v>157</v>
      </c>
      <c r="E128" s="219" t="s">
        <v>1</v>
      </c>
      <c r="F128" s="220" t="s">
        <v>160</v>
      </c>
      <c r="G128" s="218"/>
      <c r="H128" s="219" t="s">
        <v>1</v>
      </c>
      <c r="I128" s="221"/>
      <c r="J128" s="218"/>
      <c r="K128" s="218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157</v>
      </c>
      <c r="AU128" s="226" t="s">
        <v>83</v>
      </c>
      <c r="AV128" s="14" t="s">
        <v>83</v>
      </c>
      <c r="AW128" s="14" t="s">
        <v>32</v>
      </c>
      <c r="AX128" s="14" t="s">
        <v>76</v>
      </c>
      <c r="AY128" s="226" t="s">
        <v>150</v>
      </c>
    </row>
    <row r="129" spans="1:65" s="2" customFormat="1" ht="21.75" customHeight="1">
      <c r="A129" s="35"/>
      <c r="B129" s="36"/>
      <c r="C129" s="191" t="s">
        <v>85</v>
      </c>
      <c r="D129" s="191" t="s">
        <v>151</v>
      </c>
      <c r="E129" s="192" t="s">
        <v>161</v>
      </c>
      <c r="F129" s="193" t="s">
        <v>162</v>
      </c>
      <c r="G129" s="194" t="s">
        <v>154</v>
      </c>
      <c r="H129" s="195">
        <v>1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155</v>
      </c>
      <c r="AT129" s="203" t="s">
        <v>151</v>
      </c>
      <c r="AU129" s="203" t="s">
        <v>83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155</v>
      </c>
      <c r="BM129" s="203" t="s">
        <v>163</v>
      </c>
    </row>
    <row r="130" spans="1:65" s="13" customFormat="1">
      <c r="B130" s="205"/>
      <c r="C130" s="206"/>
      <c r="D130" s="207" t="s">
        <v>157</v>
      </c>
      <c r="E130" s="208" t="s">
        <v>1</v>
      </c>
      <c r="F130" s="209" t="s">
        <v>83</v>
      </c>
      <c r="G130" s="206"/>
      <c r="H130" s="210">
        <v>1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157</v>
      </c>
      <c r="AU130" s="216" t="s">
        <v>83</v>
      </c>
      <c r="AV130" s="13" t="s">
        <v>85</v>
      </c>
      <c r="AW130" s="13" t="s">
        <v>32</v>
      </c>
      <c r="AX130" s="13" t="s">
        <v>83</v>
      </c>
      <c r="AY130" s="21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158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83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 ht="22.5">
      <c r="B132" s="217"/>
      <c r="C132" s="218"/>
      <c r="D132" s="207" t="s">
        <v>157</v>
      </c>
      <c r="E132" s="219" t="s">
        <v>1</v>
      </c>
      <c r="F132" s="220" t="s">
        <v>164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83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2" customFormat="1" ht="21.75" customHeight="1">
      <c r="A133" s="35"/>
      <c r="B133" s="36"/>
      <c r="C133" s="191" t="s">
        <v>105</v>
      </c>
      <c r="D133" s="191" t="s">
        <v>151</v>
      </c>
      <c r="E133" s="192" t="s">
        <v>165</v>
      </c>
      <c r="F133" s="193" t="s">
        <v>166</v>
      </c>
      <c r="G133" s="194" t="s">
        <v>154</v>
      </c>
      <c r="H133" s="195">
        <v>1</v>
      </c>
      <c r="I133" s="196"/>
      <c r="J133" s="197">
        <f>ROUND(I133*H133,2)</f>
        <v>0</v>
      </c>
      <c r="K133" s="198"/>
      <c r="L133" s="40"/>
      <c r="M133" s="199" t="s">
        <v>1</v>
      </c>
      <c r="N133" s="200" t="s">
        <v>41</v>
      </c>
      <c r="O133" s="72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155</v>
      </c>
      <c r="AT133" s="203" t="s">
        <v>151</v>
      </c>
      <c r="AU133" s="203" t="s">
        <v>83</v>
      </c>
      <c r="AY133" s="18" t="s">
        <v>150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18" t="s">
        <v>83</v>
      </c>
      <c r="BK133" s="204">
        <f>ROUND(I133*H133,2)</f>
        <v>0</v>
      </c>
      <c r="BL133" s="18" t="s">
        <v>155</v>
      </c>
      <c r="BM133" s="203" t="s">
        <v>167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83</v>
      </c>
      <c r="G134" s="206"/>
      <c r="H134" s="210">
        <v>1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83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158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83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 ht="22.5">
      <c r="B136" s="217"/>
      <c r="C136" s="218"/>
      <c r="D136" s="207" t="s">
        <v>157</v>
      </c>
      <c r="E136" s="219" t="s">
        <v>1</v>
      </c>
      <c r="F136" s="220" t="s">
        <v>168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83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2" customFormat="1" ht="16.5" customHeight="1">
      <c r="A137" s="35"/>
      <c r="B137" s="36"/>
      <c r="C137" s="191" t="s">
        <v>169</v>
      </c>
      <c r="D137" s="191" t="s">
        <v>151</v>
      </c>
      <c r="E137" s="192" t="s">
        <v>170</v>
      </c>
      <c r="F137" s="193" t="s">
        <v>171</v>
      </c>
      <c r="G137" s="194" t="s">
        <v>154</v>
      </c>
      <c r="H137" s="195">
        <v>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155</v>
      </c>
      <c r="AT137" s="203" t="s">
        <v>151</v>
      </c>
      <c r="AU137" s="203" t="s">
        <v>83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155</v>
      </c>
      <c r="BM137" s="203" t="s">
        <v>172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83</v>
      </c>
      <c r="G138" s="206"/>
      <c r="H138" s="210">
        <v>1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83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158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83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173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83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 ht="22.5">
      <c r="B141" s="217"/>
      <c r="C141" s="218"/>
      <c r="D141" s="207" t="s">
        <v>157</v>
      </c>
      <c r="E141" s="219" t="s">
        <v>1</v>
      </c>
      <c r="F141" s="220" t="s">
        <v>174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83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 ht="22.5">
      <c r="B142" s="217"/>
      <c r="C142" s="218"/>
      <c r="D142" s="207" t="s">
        <v>157</v>
      </c>
      <c r="E142" s="219" t="s">
        <v>1</v>
      </c>
      <c r="F142" s="220" t="s">
        <v>175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83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2" customFormat="1" ht="16.5" customHeight="1">
      <c r="A143" s="35"/>
      <c r="B143" s="36"/>
      <c r="C143" s="191" t="s">
        <v>149</v>
      </c>
      <c r="D143" s="191" t="s">
        <v>151</v>
      </c>
      <c r="E143" s="192" t="s">
        <v>176</v>
      </c>
      <c r="F143" s="193" t="s">
        <v>177</v>
      </c>
      <c r="G143" s="194" t="s">
        <v>178</v>
      </c>
      <c r="H143" s="195">
        <v>1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179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83</v>
      </c>
      <c r="G144" s="206"/>
      <c r="H144" s="210">
        <v>1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83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14" customFormat="1" ht="22.5">
      <c r="B145" s="217"/>
      <c r="C145" s="218"/>
      <c r="D145" s="207" t="s">
        <v>157</v>
      </c>
      <c r="E145" s="219" t="s">
        <v>1</v>
      </c>
      <c r="F145" s="220" t="s">
        <v>180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83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182</v>
      </c>
      <c r="F146" s="193" t="s">
        <v>183</v>
      </c>
      <c r="G146" s="194" t="s">
        <v>184</v>
      </c>
      <c r="H146" s="195">
        <v>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155</v>
      </c>
      <c r="AT146" s="203" t="s">
        <v>151</v>
      </c>
      <c r="AU146" s="203" t="s">
        <v>83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155</v>
      </c>
      <c r="BM146" s="203" t="s">
        <v>185</v>
      </c>
    </row>
    <row r="147" spans="1:65" s="13" customFormat="1">
      <c r="B147" s="205"/>
      <c r="C147" s="206"/>
      <c r="D147" s="207" t="s">
        <v>157</v>
      </c>
      <c r="E147" s="208" t="s">
        <v>1</v>
      </c>
      <c r="F147" s="209" t="s">
        <v>85</v>
      </c>
      <c r="G147" s="206"/>
      <c r="H147" s="210">
        <v>2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157</v>
      </c>
      <c r="AU147" s="216" t="s">
        <v>83</v>
      </c>
      <c r="AV147" s="13" t="s">
        <v>85</v>
      </c>
      <c r="AW147" s="13" t="s">
        <v>32</v>
      </c>
      <c r="AX147" s="13" t="s">
        <v>83</v>
      </c>
      <c r="AY147" s="216" t="s">
        <v>150</v>
      </c>
    </row>
    <row r="148" spans="1:65" s="14" customFormat="1" ht="22.5">
      <c r="B148" s="217"/>
      <c r="C148" s="218"/>
      <c r="D148" s="207" t="s">
        <v>157</v>
      </c>
      <c r="E148" s="219" t="s">
        <v>1</v>
      </c>
      <c r="F148" s="220" t="s">
        <v>186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83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2" customFormat="1" ht="21.75" customHeight="1">
      <c r="A149" s="35"/>
      <c r="B149" s="36"/>
      <c r="C149" s="191" t="s">
        <v>187</v>
      </c>
      <c r="D149" s="191" t="s">
        <v>151</v>
      </c>
      <c r="E149" s="192" t="s">
        <v>188</v>
      </c>
      <c r="F149" s="193" t="s">
        <v>189</v>
      </c>
      <c r="G149" s="194" t="s">
        <v>190</v>
      </c>
      <c r="H149" s="195">
        <v>1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155</v>
      </c>
      <c r="AT149" s="203" t="s">
        <v>151</v>
      </c>
      <c r="AU149" s="203" t="s">
        <v>83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155</v>
      </c>
      <c r="BM149" s="203" t="s">
        <v>191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83</v>
      </c>
      <c r="G150" s="206"/>
      <c r="H150" s="210">
        <v>1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83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14" customFormat="1" ht="22.5">
      <c r="B151" s="217"/>
      <c r="C151" s="218"/>
      <c r="D151" s="207" t="s">
        <v>157</v>
      </c>
      <c r="E151" s="219" t="s">
        <v>1</v>
      </c>
      <c r="F151" s="220" t="s">
        <v>192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83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2" customFormat="1" ht="16.5" customHeight="1">
      <c r="A152" s="35"/>
      <c r="B152" s="36"/>
      <c r="C152" s="191" t="s">
        <v>193</v>
      </c>
      <c r="D152" s="191" t="s">
        <v>151</v>
      </c>
      <c r="E152" s="192" t="s">
        <v>194</v>
      </c>
      <c r="F152" s="193" t="s">
        <v>195</v>
      </c>
      <c r="G152" s="194" t="s">
        <v>154</v>
      </c>
      <c r="H152" s="195">
        <v>1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83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196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83</v>
      </c>
      <c r="G153" s="206"/>
      <c r="H153" s="210">
        <v>1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83</v>
      </c>
      <c r="AV153" s="13" t="s">
        <v>85</v>
      </c>
      <c r="AW153" s="13" t="s">
        <v>32</v>
      </c>
      <c r="AX153" s="13" t="s">
        <v>83</v>
      </c>
      <c r="AY153" s="21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158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83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 ht="33.75">
      <c r="B155" s="217"/>
      <c r="C155" s="218"/>
      <c r="D155" s="207" t="s">
        <v>157</v>
      </c>
      <c r="E155" s="219" t="s">
        <v>1</v>
      </c>
      <c r="F155" s="220" t="s">
        <v>197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83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 ht="33.75">
      <c r="B156" s="217"/>
      <c r="C156" s="218"/>
      <c r="D156" s="207" t="s">
        <v>157</v>
      </c>
      <c r="E156" s="219" t="s">
        <v>1</v>
      </c>
      <c r="F156" s="220" t="s">
        <v>198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83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 ht="33.75">
      <c r="B157" s="217"/>
      <c r="C157" s="218"/>
      <c r="D157" s="207" t="s">
        <v>157</v>
      </c>
      <c r="E157" s="219" t="s">
        <v>1</v>
      </c>
      <c r="F157" s="220" t="s">
        <v>199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83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200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83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 ht="22.5">
      <c r="B159" s="217"/>
      <c r="C159" s="218"/>
      <c r="D159" s="207" t="s">
        <v>157</v>
      </c>
      <c r="E159" s="219" t="s">
        <v>1</v>
      </c>
      <c r="F159" s="220" t="s">
        <v>201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83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 ht="22.5">
      <c r="B160" s="217"/>
      <c r="C160" s="218"/>
      <c r="D160" s="207" t="s">
        <v>157</v>
      </c>
      <c r="E160" s="219" t="s">
        <v>1</v>
      </c>
      <c r="F160" s="220" t="s">
        <v>202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83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2" customFormat="1" ht="22.9" customHeight="1">
      <c r="B161" s="177"/>
      <c r="C161" s="178"/>
      <c r="D161" s="179" t="s">
        <v>75</v>
      </c>
      <c r="E161" s="227" t="s">
        <v>203</v>
      </c>
      <c r="F161" s="227" t="s">
        <v>204</v>
      </c>
      <c r="G161" s="178"/>
      <c r="H161" s="178"/>
      <c r="I161" s="181"/>
      <c r="J161" s="228">
        <f>BK161</f>
        <v>0</v>
      </c>
      <c r="K161" s="178"/>
      <c r="L161" s="183"/>
      <c r="M161" s="184"/>
      <c r="N161" s="185"/>
      <c r="O161" s="185"/>
      <c r="P161" s="186">
        <f>SUM(P162:P203)</f>
        <v>0</v>
      </c>
      <c r="Q161" s="185"/>
      <c r="R161" s="186">
        <f>SUM(R162:R203)</f>
        <v>0</v>
      </c>
      <c r="S161" s="185"/>
      <c r="T161" s="187">
        <f>SUM(T162:T203)</f>
        <v>0</v>
      </c>
      <c r="AR161" s="188" t="s">
        <v>169</v>
      </c>
      <c r="AT161" s="189" t="s">
        <v>75</v>
      </c>
      <c r="AU161" s="189" t="s">
        <v>83</v>
      </c>
      <c r="AY161" s="188" t="s">
        <v>150</v>
      </c>
      <c r="BK161" s="190">
        <f>SUM(BK162:BK203)</f>
        <v>0</v>
      </c>
    </row>
    <row r="162" spans="1:65" s="2" customFormat="1" ht="16.5" customHeight="1">
      <c r="A162" s="35"/>
      <c r="B162" s="36"/>
      <c r="C162" s="191" t="s">
        <v>205</v>
      </c>
      <c r="D162" s="191" t="s">
        <v>151</v>
      </c>
      <c r="E162" s="192" t="s">
        <v>206</v>
      </c>
      <c r="F162" s="193" t="s">
        <v>207</v>
      </c>
      <c r="G162" s="194" t="s">
        <v>154</v>
      </c>
      <c r="H162" s="195">
        <v>1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155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155</v>
      </c>
      <c r="BM162" s="203" t="s">
        <v>208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83</v>
      </c>
      <c r="G163" s="206"/>
      <c r="H163" s="210">
        <v>1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158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 ht="22.5">
      <c r="B165" s="217"/>
      <c r="C165" s="218"/>
      <c r="D165" s="207" t="s">
        <v>157</v>
      </c>
      <c r="E165" s="219" t="s">
        <v>1</v>
      </c>
      <c r="F165" s="220" t="s">
        <v>209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 ht="22.5">
      <c r="B166" s="217"/>
      <c r="C166" s="218"/>
      <c r="D166" s="207" t="s">
        <v>157</v>
      </c>
      <c r="E166" s="219" t="s">
        <v>1</v>
      </c>
      <c r="F166" s="220" t="s">
        <v>210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 ht="33.75">
      <c r="B167" s="217"/>
      <c r="C167" s="218"/>
      <c r="D167" s="207" t="s">
        <v>157</v>
      </c>
      <c r="E167" s="219" t="s">
        <v>1</v>
      </c>
      <c r="F167" s="220" t="s">
        <v>211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2" customFormat="1" ht="16.5" customHeight="1">
      <c r="A168" s="35"/>
      <c r="B168" s="36"/>
      <c r="C168" s="191" t="s">
        <v>212</v>
      </c>
      <c r="D168" s="191" t="s">
        <v>151</v>
      </c>
      <c r="E168" s="192" t="s">
        <v>213</v>
      </c>
      <c r="F168" s="193" t="s">
        <v>214</v>
      </c>
      <c r="G168" s="194" t="s">
        <v>154</v>
      </c>
      <c r="H168" s="195">
        <v>1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155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155</v>
      </c>
      <c r="BM168" s="203" t="s">
        <v>215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83</v>
      </c>
      <c r="G169" s="206"/>
      <c r="H169" s="210">
        <v>1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158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 ht="22.5">
      <c r="B171" s="217"/>
      <c r="C171" s="218"/>
      <c r="D171" s="207" t="s">
        <v>157</v>
      </c>
      <c r="E171" s="219" t="s">
        <v>1</v>
      </c>
      <c r="F171" s="220" t="s">
        <v>216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 ht="33.75">
      <c r="B172" s="217"/>
      <c r="C172" s="218"/>
      <c r="D172" s="207" t="s">
        <v>157</v>
      </c>
      <c r="E172" s="219" t="s">
        <v>1</v>
      </c>
      <c r="F172" s="220" t="s">
        <v>217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 ht="22.5">
      <c r="B173" s="217"/>
      <c r="C173" s="218"/>
      <c r="D173" s="207" t="s">
        <v>157</v>
      </c>
      <c r="E173" s="219" t="s">
        <v>1</v>
      </c>
      <c r="F173" s="220" t="s">
        <v>218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 ht="22.5">
      <c r="B174" s="217"/>
      <c r="C174" s="218"/>
      <c r="D174" s="207" t="s">
        <v>157</v>
      </c>
      <c r="E174" s="219" t="s">
        <v>1</v>
      </c>
      <c r="F174" s="220" t="s">
        <v>175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2" customFormat="1" ht="21.75" customHeight="1">
      <c r="A175" s="35"/>
      <c r="B175" s="36"/>
      <c r="C175" s="191" t="s">
        <v>219</v>
      </c>
      <c r="D175" s="191" t="s">
        <v>151</v>
      </c>
      <c r="E175" s="192" t="s">
        <v>220</v>
      </c>
      <c r="F175" s="193" t="s">
        <v>221</v>
      </c>
      <c r="G175" s="194" t="s">
        <v>154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155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155</v>
      </c>
      <c r="BM175" s="203" t="s">
        <v>222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83</v>
      </c>
      <c r="G176" s="206"/>
      <c r="H176" s="210">
        <v>1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83</v>
      </c>
      <c r="AY176" s="21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158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4" customFormat="1" ht="33.75">
      <c r="B178" s="217"/>
      <c r="C178" s="218"/>
      <c r="D178" s="207" t="s">
        <v>157</v>
      </c>
      <c r="E178" s="219" t="s">
        <v>1</v>
      </c>
      <c r="F178" s="220" t="s">
        <v>223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 ht="22.5">
      <c r="B179" s="217"/>
      <c r="C179" s="218"/>
      <c r="D179" s="207" t="s">
        <v>157</v>
      </c>
      <c r="E179" s="219" t="s">
        <v>1</v>
      </c>
      <c r="F179" s="220" t="s">
        <v>224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2" customFormat="1" ht="21.75" customHeight="1">
      <c r="A180" s="35"/>
      <c r="B180" s="36"/>
      <c r="C180" s="191" t="s">
        <v>225</v>
      </c>
      <c r="D180" s="191" t="s">
        <v>151</v>
      </c>
      <c r="E180" s="192" t="s">
        <v>226</v>
      </c>
      <c r="F180" s="193" t="s">
        <v>227</v>
      </c>
      <c r="G180" s="194" t="s">
        <v>154</v>
      </c>
      <c r="H180" s="195">
        <v>1</v>
      </c>
      <c r="I180" s="196"/>
      <c r="J180" s="197">
        <f>ROUND(I180*H180,2)</f>
        <v>0</v>
      </c>
      <c r="K180" s="198"/>
      <c r="L180" s="40"/>
      <c r="M180" s="199" t="s">
        <v>1</v>
      </c>
      <c r="N180" s="200" t="s">
        <v>41</v>
      </c>
      <c r="O180" s="72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155</v>
      </c>
      <c r="AT180" s="203" t="s">
        <v>151</v>
      </c>
      <c r="AU180" s="203" t="s">
        <v>85</v>
      </c>
      <c r="AY180" s="18" t="s">
        <v>150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8" t="s">
        <v>83</v>
      </c>
      <c r="BK180" s="204">
        <f>ROUND(I180*H180,2)</f>
        <v>0</v>
      </c>
      <c r="BL180" s="18" t="s">
        <v>155</v>
      </c>
      <c r="BM180" s="203" t="s">
        <v>228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83</v>
      </c>
      <c r="G181" s="206"/>
      <c r="H181" s="210">
        <v>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158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4" customFormat="1" ht="22.5">
      <c r="B183" s="217"/>
      <c r="C183" s="218"/>
      <c r="D183" s="207" t="s">
        <v>157</v>
      </c>
      <c r="E183" s="219" t="s">
        <v>1</v>
      </c>
      <c r="F183" s="220" t="s">
        <v>229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4" customFormat="1" ht="33.75">
      <c r="B184" s="217"/>
      <c r="C184" s="218"/>
      <c r="D184" s="207" t="s">
        <v>157</v>
      </c>
      <c r="E184" s="219" t="s">
        <v>1</v>
      </c>
      <c r="F184" s="220" t="s">
        <v>230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 ht="22.5">
      <c r="B185" s="217"/>
      <c r="C185" s="218"/>
      <c r="D185" s="207" t="s">
        <v>157</v>
      </c>
      <c r="E185" s="219" t="s">
        <v>1</v>
      </c>
      <c r="F185" s="220" t="s">
        <v>231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 ht="22.5">
      <c r="B186" s="217"/>
      <c r="C186" s="218"/>
      <c r="D186" s="207" t="s">
        <v>157</v>
      </c>
      <c r="E186" s="219" t="s">
        <v>1</v>
      </c>
      <c r="F186" s="220" t="s">
        <v>232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2" customFormat="1" ht="16.5" customHeight="1">
      <c r="A187" s="35"/>
      <c r="B187" s="36"/>
      <c r="C187" s="191" t="s">
        <v>233</v>
      </c>
      <c r="D187" s="191" t="s">
        <v>151</v>
      </c>
      <c r="E187" s="192" t="s">
        <v>234</v>
      </c>
      <c r="F187" s="193" t="s">
        <v>235</v>
      </c>
      <c r="G187" s="194" t="s">
        <v>178</v>
      </c>
      <c r="H187" s="195">
        <v>1</v>
      </c>
      <c r="I187" s="196"/>
      <c r="J187" s="197">
        <f>ROUND(I187*H187,2)</f>
        <v>0</v>
      </c>
      <c r="K187" s="198"/>
      <c r="L187" s="40"/>
      <c r="M187" s="199" t="s">
        <v>1</v>
      </c>
      <c r="N187" s="200" t="s">
        <v>41</v>
      </c>
      <c r="O187" s="72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155</v>
      </c>
      <c r="AT187" s="203" t="s">
        <v>151</v>
      </c>
      <c r="AU187" s="203" t="s">
        <v>85</v>
      </c>
      <c r="AY187" s="18" t="s">
        <v>150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18" t="s">
        <v>83</v>
      </c>
      <c r="BK187" s="204">
        <f>ROUND(I187*H187,2)</f>
        <v>0</v>
      </c>
      <c r="BL187" s="18" t="s">
        <v>155</v>
      </c>
      <c r="BM187" s="203" t="s">
        <v>236</v>
      </c>
    </row>
    <row r="188" spans="1:65" s="2" customFormat="1" ht="21.75" customHeight="1">
      <c r="A188" s="35"/>
      <c r="B188" s="36"/>
      <c r="C188" s="191" t="s">
        <v>237</v>
      </c>
      <c r="D188" s="191" t="s">
        <v>151</v>
      </c>
      <c r="E188" s="192" t="s">
        <v>238</v>
      </c>
      <c r="F188" s="193" t="s">
        <v>239</v>
      </c>
      <c r="G188" s="194" t="s">
        <v>154</v>
      </c>
      <c r="H188" s="195">
        <v>1</v>
      </c>
      <c r="I188" s="196"/>
      <c r="J188" s="197">
        <f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155</v>
      </c>
      <c r="AT188" s="203" t="s">
        <v>151</v>
      </c>
      <c r="AU188" s="203" t="s">
        <v>85</v>
      </c>
      <c r="AY188" s="18" t="s">
        <v>150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83</v>
      </c>
      <c r="BK188" s="204">
        <f>ROUND(I188*H188,2)</f>
        <v>0</v>
      </c>
      <c r="BL188" s="18" t="s">
        <v>155</v>
      </c>
      <c r="BM188" s="203" t="s">
        <v>240</v>
      </c>
    </row>
    <row r="189" spans="1:65" s="13" customFormat="1">
      <c r="B189" s="205"/>
      <c r="C189" s="206"/>
      <c r="D189" s="207" t="s">
        <v>157</v>
      </c>
      <c r="E189" s="208" t="s">
        <v>1</v>
      </c>
      <c r="F189" s="209" t="s">
        <v>83</v>
      </c>
      <c r="G189" s="206"/>
      <c r="H189" s="210">
        <v>1</v>
      </c>
      <c r="I189" s="211"/>
      <c r="J189" s="206"/>
      <c r="K189" s="206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157</v>
      </c>
      <c r="AU189" s="216" t="s">
        <v>85</v>
      </c>
      <c r="AV189" s="13" t="s">
        <v>85</v>
      </c>
      <c r="AW189" s="13" t="s">
        <v>32</v>
      </c>
      <c r="AX189" s="13" t="s">
        <v>83</v>
      </c>
      <c r="AY189" s="216" t="s">
        <v>150</v>
      </c>
    </row>
    <row r="190" spans="1:65" s="14" customFormat="1">
      <c r="B190" s="217"/>
      <c r="C190" s="218"/>
      <c r="D190" s="207" t="s">
        <v>157</v>
      </c>
      <c r="E190" s="219" t="s">
        <v>1</v>
      </c>
      <c r="F190" s="220" t="s">
        <v>158</v>
      </c>
      <c r="G190" s="218"/>
      <c r="H190" s="219" t="s">
        <v>1</v>
      </c>
      <c r="I190" s="221"/>
      <c r="J190" s="218"/>
      <c r="K190" s="218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157</v>
      </c>
      <c r="AU190" s="226" t="s">
        <v>85</v>
      </c>
      <c r="AV190" s="14" t="s">
        <v>83</v>
      </c>
      <c r="AW190" s="14" t="s">
        <v>32</v>
      </c>
      <c r="AX190" s="14" t="s">
        <v>76</v>
      </c>
      <c r="AY190" s="226" t="s">
        <v>150</v>
      </c>
    </row>
    <row r="191" spans="1:65" s="14" customFormat="1" ht="33.75">
      <c r="B191" s="217"/>
      <c r="C191" s="218"/>
      <c r="D191" s="207" t="s">
        <v>157</v>
      </c>
      <c r="E191" s="219" t="s">
        <v>1</v>
      </c>
      <c r="F191" s="220" t="s">
        <v>241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2" customFormat="1" ht="21.75" customHeight="1">
      <c r="A192" s="35"/>
      <c r="B192" s="36"/>
      <c r="C192" s="191" t="s">
        <v>8</v>
      </c>
      <c r="D192" s="191" t="s">
        <v>151</v>
      </c>
      <c r="E192" s="192" t="s">
        <v>242</v>
      </c>
      <c r="F192" s="193" t="s">
        <v>243</v>
      </c>
      <c r="G192" s="194" t="s">
        <v>178</v>
      </c>
      <c r="H192" s="195">
        <v>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155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155</v>
      </c>
      <c r="BM192" s="203" t="s">
        <v>244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83</v>
      </c>
      <c r="G193" s="206"/>
      <c r="H193" s="210">
        <v>1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83</v>
      </c>
      <c r="AY193" s="21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158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 ht="33.75">
      <c r="B195" s="217"/>
      <c r="C195" s="218"/>
      <c r="D195" s="207" t="s">
        <v>157</v>
      </c>
      <c r="E195" s="219" t="s">
        <v>1</v>
      </c>
      <c r="F195" s="220" t="s">
        <v>245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4" customFormat="1" ht="22.5">
      <c r="B196" s="217"/>
      <c r="C196" s="218"/>
      <c r="D196" s="207" t="s">
        <v>157</v>
      </c>
      <c r="E196" s="219" t="s">
        <v>1</v>
      </c>
      <c r="F196" s="220" t="s">
        <v>246</v>
      </c>
      <c r="G196" s="218"/>
      <c r="H196" s="219" t="s">
        <v>1</v>
      </c>
      <c r="I196" s="221"/>
      <c r="J196" s="218"/>
      <c r="K196" s="218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157</v>
      </c>
      <c r="AU196" s="226" t="s">
        <v>85</v>
      </c>
      <c r="AV196" s="14" t="s">
        <v>83</v>
      </c>
      <c r="AW196" s="14" t="s">
        <v>32</v>
      </c>
      <c r="AX196" s="14" t="s">
        <v>76</v>
      </c>
      <c r="AY196" s="226" t="s">
        <v>150</v>
      </c>
    </row>
    <row r="197" spans="1:65" s="2" customFormat="1" ht="21.75" customHeight="1">
      <c r="A197" s="35"/>
      <c r="B197" s="36"/>
      <c r="C197" s="191" t="s">
        <v>247</v>
      </c>
      <c r="D197" s="191" t="s">
        <v>151</v>
      </c>
      <c r="E197" s="192" t="s">
        <v>248</v>
      </c>
      <c r="F197" s="193" t="s">
        <v>249</v>
      </c>
      <c r="G197" s="194" t="s">
        <v>154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155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155</v>
      </c>
      <c r="BM197" s="203" t="s">
        <v>250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83</v>
      </c>
      <c r="G198" s="206"/>
      <c r="H198" s="210">
        <v>1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83</v>
      </c>
      <c r="AY198" s="216" t="s">
        <v>150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158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 ht="22.5">
      <c r="B200" s="217"/>
      <c r="C200" s="218"/>
      <c r="D200" s="207" t="s">
        <v>157</v>
      </c>
      <c r="E200" s="219" t="s">
        <v>1</v>
      </c>
      <c r="F200" s="220" t="s">
        <v>251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 ht="22.5">
      <c r="B201" s="217"/>
      <c r="C201" s="218"/>
      <c r="D201" s="207" t="s">
        <v>157</v>
      </c>
      <c r="E201" s="219" t="s">
        <v>1</v>
      </c>
      <c r="F201" s="220" t="s">
        <v>252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4" customFormat="1" ht="33.75">
      <c r="B202" s="217"/>
      <c r="C202" s="218"/>
      <c r="D202" s="207" t="s">
        <v>157</v>
      </c>
      <c r="E202" s="219" t="s">
        <v>1</v>
      </c>
      <c r="F202" s="220" t="s">
        <v>253</v>
      </c>
      <c r="G202" s="218"/>
      <c r="H202" s="219" t="s">
        <v>1</v>
      </c>
      <c r="I202" s="221"/>
      <c r="J202" s="218"/>
      <c r="K202" s="218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157</v>
      </c>
      <c r="AU202" s="226" t="s">
        <v>85</v>
      </c>
      <c r="AV202" s="14" t="s">
        <v>83</v>
      </c>
      <c r="AW202" s="14" t="s">
        <v>32</v>
      </c>
      <c r="AX202" s="14" t="s">
        <v>76</v>
      </c>
      <c r="AY202" s="226" t="s">
        <v>150</v>
      </c>
    </row>
    <row r="203" spans="1:65" s="2" customFormat="1" ht="33" customHeight="1">
      <c r="A203" s="35"/>
      <c r="B203" s="36"/>
      <c r="C203" s="191" t="s">
        <v>254</v>
      </c>
      <c r="D203" s="191" t="s">
        <v>151</v>
      </c>
      <c r="E203" s="192" t="s">
        <v>255</v>
      </c>
      <c r="F203" s="193" t="s">
        <v>256</v>
      </c>
      <c r="G203" s="194" t="s">
        <v>178</v>
      </c>
      <c r="H203" s="195">
        <v>1</v>
      </c>
      <c r="I203" s="196"/>
      <c r="J203" s="197">
        <f>ROUND(I203*H203,2)</f>
        <v>0</v>
      </c>
      <c r="K203" s="198"/>
      <c r="L203" s="40"/>
      <c r="M203" s="229" t="s">
        <v>1</v>
      </c>
      <c r="N203" s="230" t="s">
        <v>41</v>
      </c>
      <c r="O203" s="231"/>
      <c r="P203" s="232">
        <f>O203*H203</f>
        <v>0</v>
      </c>
      <c r="Q203" s="232">
        <v>0</v>
      </c>
      <c r="R203" s="232">
        <f>Q203*H203</f>
        <v>0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155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155</v>
      </c>
      <c r="BM203" s="203" t="s">
        <v>257</v>
      </c>
    </row>
    <row r="204" spans="1:65" s="2" customFormat="1" ht="6.95" customHeight="1">
      <c r="A204" s="35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40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algorithmName="SHA-512" hashValue="ArBdU2VxDolW0juymDhSad5N/d1NydWmJea9UkTc33cuWjTvvg4vlJNquXSJn8unsNg9l9N1Txn0Nekn7KzaXw==" saltValue="MQMQj7QI4KAZJ+oqjDliP1k88B5t1Iw+NdIHYy/26GGZoBMBuec6q2E+9PlKVTWH56kBT3EeWr4N4PQuT0nPtA==" spinCount="100000" sheet="1" objects="1" scenarios="1" formatColumns="0" formatRows="0" autoFilter="0"/>
  <autoFilter ref="C121:K203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258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1b - SO 101 - Úpravy pozemních komunikací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J128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261</v>
      </c>
      <c r="E101" s="162"/>
      <c r="F101" s="162"/>
      <c r="G101" s="162"/>
      <c r="H101" s="162"/>
      <c r="I101" s="162"/>
      <c r="J101" s="163">
        <f>J160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262</v>
      </c>
      <c r="E102" s="162"/>
      <c r="F102" s="162"/>
      <c r="G102" s="162"/>
      <c r="H102" s="162"/>
      <c r="I102" s="162"/>
      <c r="J102" s="163">
        <f>J189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263</v>
      </c>
      <c r="E103" s="162"/>
      <c r="F103" s="162"/>
      <c r="G103" s="162"/>
      <c r="H103" s="162"/>
      <c r="I103" s="162"/>
      <c r="J103" s="163">
        <f>J199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264</v>
      </c>
      <c r="E104" s="162"/>
      <c r="F104" s="162"/>
      <c r="G104" s="162"/>
      <c r="H104" s="162"/>
      <c r="I104" s="162"/>
      <c r="J104" s="163">
        <f>J205</f>
        <v>0</v>
      </c>
      <c r="K104" s="105"/>
      <c r="L104" s="164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4" t="str">
        <f>E7</f>
        <v>PD – PJD na ul. Opavská</v>
      </c>
      <c r="F114" s="325"/>
      <c r="G114" s="325"/>
      <c r="H114" s="32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4" t="s">
        <v>124</v>
      </c>
      <c r="F116" s="323"/>
      <c r="G116" s="323"/>
      <c r="H116" s="32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125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14" t="str">
        <f>E11</f>
        <v>1b - SO 101 - Úpravy pozemních komunikací</v>
      </c>
      <c r="F118" s="323"/>
      <c r="G118" s="323"/>
      <c r="H118" s="323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5"/>
      <c r="B125" s="166"/>
      <c r="C125" s="167" t="s">
        <v>135</v>
      </c>
      <c r="D125" s="168" t="s">
        <v>61</v>
      </c>
      <c r="E125" s="168" t="s">
        <v>57</v>
      </c>
      <c r="F125" s="168" t="s">
        <v>58</v>
      </c>
      <c r="G125" s="168" t="s">
        <v>136</v>
      </c>
      <c r="H125" s="168" t="s">
        <v>137</v>
      </c>
      <c r="I125" s="168" t="s">
        <v>138</v>
      </c>
      <c r="J125" s="169" t="s">
        <v>129</v>
      </c>
      <c r="K125" s="170" t="s">
        <v>139</v>
      </c>
      <c r="L125" s="171"/>
      <c r="M125" s="76" t="s">
        <v>1</v>
      </c>
      <c r="N125" s="77" t="s">
        <v>40</v>
      </c>
      <c r="O125" s="77" t="s">
        <v>140</v>
      </c>
      <c r="P125" s="77" t="s">
        <v>141</v>
      </c>
      <c r="Q125" s="77" t="s">
        <v>142</v>
      </c>
      <c r="R125" s="77" t="s">
        <v>143</v>
      </c>
      <c r="S125" s="77" t="s">
        <v>144</v>
      </c>
      <c r="T125" s="78" t="s">
        <v>145</v>
      </c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63" s="2" customFormat="1" ht="22.9" customHeight="1">
      <c r="A126" s="35"/>
      <c r="B126" s="36"/>
      <c r="C126" s="83" t="s">
        <v>146</v>
      </c>
      <c r="D126" s="37"/>
      <c r="E126" s="37"/>
      <c r="F126" s="37"/>
      <c r="G126" s="37"/>
      <c r="H126" s="37"/>
      <c r="I126" s="37"/>
      <c r="J126" s="172">
        <f>BK126</f>
        <v>0</v>
      </c>
      <c r="K126" s="37"/>
      <c r="L126" s="40"/>
      <c r="M126" s="79"/>
      <c r="N126" s="173"/>
      <c r="O126" s="80"/>
      <c r="P126" s="174">
        <f>P127</f>
        <v>0</v>
      </c>
      <c r="Q126" s="80"/>
      <c r="R126" s="174">
        <f>R127</f>
        <v>319.08013499999998</v>
      </c>
      <c r="S126" s="80"/>
      <c r="T126" s="175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131</v>
      </c>
      <c r="BK126" s="176">
        <f>BK127</f>
        <v>0</v>
      </c>
    </row>
    <row r="127" spans="1:63" s="12" customFormat="1" ht="25.9" customHeight="1">
      <c r="B127" s="177"/>
      <c r="C127" s="178"/>
      <c r="D127" s="179" t="s">
        <v>75</v>
      </c>
      <c r="E127" s="180" t="s">
        <v>265</v>
      </c>
      <c r="F127" s="180" t="s">
        <v>266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P128+P160+P189+P199+P205</f>
        <v>0</v>
      </c>
      <c r="Q127" s="185"/>
      <c r="R127" s="186">
        <f>R128+R160+R189+R199+R205</f>
        <v>319.08013499999998</v>
      </c>
      <c r="S127" s="185"/>
      <c r="T127" s="187">
        <f>T128+T160+T189+T199+T205</f>
        <v>16.867999999999999</v>
      </c>
      <c r="AR127" s="188" t="s">
        <v>83</v>
      </c>
      <c r="AT127" s="189" t="s">
        <v>75</v>
      </c>
      <c r="AU127" s="189" t="s">
        <v>76</v>
      </c>
      <c r="AY127" s="188" t="s">
        <v>150</v>
      </c>
      <c r="BK127" s="190">
        <f>BK128+BK160+BK189+BK199+BK205</f>
        <v>0</v>
      </c>
    </row>
    <row r="128" spans="1:63" s="12" customFormat="1" ht="22.9" customHeight="1">
      <c r="B128" s="177"/>
      <c r="C128" s="178"/>
      <c r="D128" s="179" t="s">
        <v>75</v>
      </c>
      <c r="E128" s="227" t="s">
        <v>83</v>
      </c>
      <c r="F128" s="227" t="s">
        <v>267</v>
      </c>
      <c r="G128" s="178"/>
      <c r="H128" s="178"/>
      <c r="I128" s="181"/>
      <c r="J128" s="228">
        <f>BK128</f>
        <v>0</v>
      </c>
      <c r="K128" s="178"/>
      <c r="L128" s="183"/>
      <c r="M128" s="184"/>
      <c r="N128" s="185"/>
      <c r="O128" s="185"/>
      <c r="P128" s="186">
        <f>SUM(P129:P159)</f>
        <v>0</v>
      </c>
      <c r="Q128" s="185"/>
      <c r="R128" s="186">
        <f>SUM(R129:R159)</f>
        <v>312.32926500000002</v>
      </c>
      <c r="S128" s="185"/>
      <c r="T128" s="187">
        <f>SUM(T129:T159)</f>
        <v>16.867999999999999</v>
      </c>
      <c r="AR128" s="188" t="s">
        <v>83</v>
      </c>
      <c r="AT128" s="189" t="s">
        <v>75</v>
      </c>
      <c r="AU128" s="189" t="s">
        <v>83</v>
      </c>
      <c r="AY128" s="188" t="s">
        <v>150</v>
      </c>
      <c r="BK128" s="190">
        <f>SUM(BK129:BK159)</f>
        <v>0</v>
      </c>
    </row>
    <row r="129" spans="1:65" s="2" customFormat="1" ht="21.75" customHeight="1">
      <c r="A129" s="35"/>
      <c r="B129" s="36"/>
      <c r="C129" s="191" t="s">
        <v>83</v>
      </c>
      <c r="D129" s="191" t="s">
        <v>151</v>
      </c>
      <c r="E129" s="192" t="s">
        <v>268</v>
      </c>
      <c r="F129" s="193" t="s">
        <v>269</v>
      </c>
      <c r="G129" s="194" t="s">
        <v>270</v>
      </c>
      <c r="H129" s="195">
        <v>25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0.26</v>
      </c>
      <c r="T129" s="202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169</v>
      </c>
      <c r="AT129" s="203" t="s">
        <v>151</v>
      </c>
      <c r="AU129" s="203" t="s">
        <v>85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169</v>
      </c>
      <c r="BM129" s="203" t="s">
        <v>271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272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273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274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275</v>
      </c>
      <c r="G133" s="206"/>
      <c r="H133" s="210">
        <v>25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276</v>
      </c>
      <c r="F134" s="193" t="s">
        <v>277</v>
      </c>
      <c r="G134" s="194" t="s">
        <v>270</v>
      </c>
      <c r="H134" s="195">
        <v>27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4.0000000000000003E-5</v>
      </c>
      <c r="R134" s="201">
        <f>Q134*H134</f>
        <v>1.08E-3</v>
      </c>
      <c r="S134" s="201">
        <v>0.128</v>
      </c>
      <c r="T134" s="202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278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272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85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273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274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279</v>
      </c>
      <c r="G138" s="206"/>
      <c r="H138" s="210">
        <v>27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85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2" customFormat="1" ht="21.75" customHeight="1">
      <c r="A139" s="35"/>
      <c r="B139" s="36"/>
      <c r="C139" s="191" t="s">
        <v>105</v>
      </c>
      <c r="D139" s="191" t="s">
        <v>151</v>
      </c>
      <c r="E139" s="192" t="s">
        <v>280</v>
      </c>
      <c r="F139" s="193" t="s">
        <v>281</v>
      </c>
      <c r="G139" s="194" t="s">
        <v>270</v>
      </c>
      <c r="H139" s="195">
        <v>27</v>
      </c>
      <c r="I139" s="196"/>
      <c r="J139" s="197">
        <f>ROUND(I139*H139,2)</f>
        <v>0</v>
      </c>
      <c r="K139" s="198"/>
      <c r="L139" s="40"/>
      <c r="M139" s="199" t="s">
        <v>1</v>
      </c>
      <c r="N139" s="200" t="s">
        <v>41</v>
      </c>
      <c r="O139" s="72"/>
      <c r="P139" s="201">
        <f>O139*H139</f>
        <v>0</v>
      </c>
      <c r="Q139" s="201">
        <v>8.0000000000000007E-5</v>
      </c>
      <c r="R139" s="201">
        <f>Q139*H139</f>
        <v>2.16E-3</v>
      </c>
      <c r="S139" s="201">
        <v>0.25600000000000001</v>
      </c>
      <c r="T139" s="202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3" t="s">
        <v>169</v>
      </c>
      <c r="AT139" s="203" t="s">
        <v>151</v>
      </c>
      <c r="AU139" s="203" t="s">
        <v>85</v>
      </c>
      <c r="AY139" s="18" t="s">
        <v>150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18" t="s">
        <v>83</v>
      </c>
      <c r="BK139" s="204">
        <f>ROUND(I139*H139,2)</f>
        <v>0</v>
      </c>
      <c r="BL139" s="18" t="s">
        <v>169</v>
      </c>
      <c r="BM139" s="203" t="s">
        <v>282</v>
      </c>
    </row>
    <row r="140" spans="1:65" s="2" customFormat="1" ht="33" customHeight="1">
      <c r="A140" s="35"/>
      <c r="B140" s="36"/>
      <c r="C140" s="191" t="s">
        <v>169</v>
      </c>
      <c r="D140" s="191" t="s">
        <v>151</v>
      </c>
      <c r="E140" s="192" t="s">
        <v>283</v>
      </c>
      <c r="F140" s="193" t="s">
        <v>284</v>
      </c>
      <c r="G140" s="194" t="s">
        <v>285</v>
      </c>
      <c r="H140" s="195">
        <v>15.99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286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287</v>
      </c>
      <c r="G144" s="206"/>
      <c r="H144" s="210">
        <v>9.99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76</v>
      </c>
      <c r="AY144" s="216" t="s">
        <v>150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288</v>
      </c>
      <c r="G145" s="206"/>
      <c r="H145" s="210">
        <v>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76</v>
      </c>
      <c r="AY145" s="216" t="s">
        <v>150</v>
      </c>
    </row>
    <row r="146" spans="1:65" s="15" customFormat="1">
      <c r="B146" s="234"/>
      <c r="C146" s="235"/>
      <c r="D146" s="207" t="s">
        <v>157</v>
      </c>
      <c r="E146" s="236" t="s">
        <v>1</v>
      </c>
      <c r="F146" s="237" t="s">
        <v>289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157</v>
      </c>
      <c r="AU146" s="244" t="s">
        <v>85</v>
      </c>
      <c r="AV146" s="15" t="s">
        <v>169</v>
      </c>
      <c r="AW146" s="15" t="s">
        <v>32</v>
      </c>
      <c r="AX146" s="15" t="s">
        <v>83</v>
      </c>
      <c r="AY146" s="244" t="s">
        <v>150</v>
      </c>
    </row>
    <row r="147" spans="1:65" s="2" customFormat="1" ht="33" customHeight="1">
      <c r="A147" s="35"/>
      <c r="B147" s="36"/>
      <c r="C147" s="191" t="s">
        <v>149</v>
      </c>
      <c r="D147" s="191" t="s">
        <v>151</v>
      </c>
      <c r="E147" s="192" t="s">
        <v>290</v>
      </c>
      <c r="F147" s="193" t="s">
        <v>291</v>
      </c>
      <c r="G147" s="194" t="s">
        <v>285</v>
      </c>
      <c r="H147" s="195">
        <v>15.99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292</v>
      </c>
    </row>
    <row r="148" spans="1:65" s="2" customFormat="1" ht="21.75" customHeight="1">
      <c r="A148" s="35"/>
      <c r="B148" s="36"/>
      <c r="C148" s="191" t="s">
        <v>181</v>
      </c>
      <c r="D148" s="191" t="s">
        <v>151</v>
      </c>
      <c r="E148" s="192" t="s">
        <v>293</v>
      </c>
      <c r="F148" s="193" t="s">
        <v>294</v>
      </c>
      <c r="G148" s="194" t="s">
        <v>295</v>
      </c>
      <c r="H148" s="195">
        <v>28.782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296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297</v>
      </c>
      <c r="G149" s="206"/>
      <c r="H149" s="210">
        <v>28.782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191" t="s">
        <v>187</v>
      </c>
      <c r="D150" s="191" t="s">
        <v>151</v>
      </c>
      <c r="E150" s="192" t="s">
        <v>298</v>
      </c>
      <c r="F150" s="193" t="s">
        <v>299</v>
      </c>
      <c r="G150" s="194" t="s">
        <v>270</v>
      </c>
      <c r="H150" s="195">
        <v>1735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300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272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273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274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3" customFormat="1" ht="22.5">
      <c r="B154" s="205"/>
      <c r="C154" s="206"/>
      <c r="D154" s="207" t="s">
        <v>157</v>
      </c>
      <c r="E154" s="208" t="s">
        <v>1</v>
      </c>
      <c r="F154" s="209" t="s">
        <v>301</v>
      </c>
      <c r="G154" s="206"/>
      <c r="H154" s="210">
        <v>1735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16.5" customHeight="1">
      <c r="A155" s="35"/>
      <c r="B155" s="36"/>
      <c r="C155" s="245" t="s">
        <v>193</v>
      </c>
      <c r="D155" s="245" t="s">
        <v>302</v>
      </c>
      <c r="E155" s="246" t="s">
        <v>303</v>
      </c>
      <c r="F155" s="247" t="s">
        <v>304</v>
      </c>
      <c r="G155" s="248" t="s">
        <v>295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201">
        <f>O155*H155</f>
        <v>0</v>
      </c>
      <c r="Q155" s="201">
        <v>1</v>
      </c>
      <c r="R155" s="201">
        <f>Q155*H155</f>
        <v>312.3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193</v>
      </c>
      <c r="AT155" s="203" t="s">
        <v>302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305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306</v>
      </c>
      <c r="G156" s="206"/>
      <c r="H156" s="210">
        <v>312.3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21.75" customHeight="1">
      <c r="A157" s="35"/>
      <c r="B157" s="36"/>
      <c r="C157" s="191" t="s">
        <v>205</v>
      </c>
      <c r="D157" s="191" t="s">
        <v>151</v>
      </c>
      <c r="E157" s="192" t="s">
        <v>307</v>
      </c>
      <c r="F157" s="193" t="s">
        <v>308</v>
      </c>
      <c r="G157" s="194" t="s">
        <v>270</v>
      </c>
      <c r="H157" s="195">
        <v>1735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309</v>
      </c>
    </row>
    <row r="158" spans="1:65" s="2" customFormat="1" ht="16.5" customHeight="1">
      <c r="A158" s="35"/>
      <c r="B158" s="36"/>
      <c r="C158" s="245" t="s">
        <v>212</v>
      </c>
      <c r="D158" s="245" t="s">
        <v>302</v>
      </c>
      <c r="E158" s="246" t="s">
        <v>310</v>
      </c>
      <c r="F158" s="247" t="s">
        <v>311</v>
      </c>
      <c r="G158" s="248" t="s">
        <v>312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1E-3</v>
      </c>
      <c r="R158" s="201">
        <f>Q158*H158</f>
        <v>2.6025E-2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313</v>
      </c>
    </row>
    <row r="159" spans="1:65" s="13" customFormat="1">
      <c r="B159" s="205"/>
      <c r="C159" s="206"/>
      <c r="D159" s="207" t="s">
        <v>157</v>
      </c>
      <c r="E159" s="206"/>
      <c r="F159" s="209" t="s">
        <v>314</v>
      </c>
      <c r="G159" s="206"/>
      <c r="H159" s="210">
        <v>26.024999999999999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4</v>
      </c>
      <c r="AX159" s="13" t="s">
        <v>83</v>
      </c>
      <c r="AY159" s="216" t="s">
        <v>150</v>
      </c>
    </row>
    <row r="160" spans="1:65" s="12" customFormat="1" ht="22.9" customHeight="1">
      <c r="B160" s="177"/>
      <c r="C160" s="178"/>
      <c r="D160" s="179" t="s">
        <v>75</v>
      </c>
      <c r="E160" s="227" t="s">
        <v>149</v>
      </c>
      <c r="F160" s="227" t="s">
        <v>315</v>
      </c>
      <c r="G160" s="178"/>
      <c r="H160" s="178"/>
      <c r="I160" s="181"/>
      <c r="J160" s="228">
        <f>BK160</f>
        <v>0</v>
      </c>
      <c r="K160" s="178"/>
      <c r="L160" s="183"/>
      <c r="M160" s="184"/>
      <c r="N160" s="185"/>
      <c r="O160" s="185"/>
      <c r="P160" s="186">
        <f>SUM(P161:P188)</f>
        <v>0</v>
      </c>
      <c r="Q160" s="185"/>
      <c r="R160" s="186">
        <f>SUM(R161:R188)</f>
        <v>6.7464499999999994</v>
      </c>
      <c r="S160" s="185"/>
      <c r="T160" s="187">
        <f>SUM(T161:T188)</f>
        <v>0</v>
      </c>
      <c r="AR160" s="188" t="s">
        <v>83</v>
      </c>
      <c r="AT160" s="189" t="s">
        <v>75</v>
      </c>
      <c r="AU160" s="189" t="s">
        <v>83</v>
      </c>
      <c r="AY160" s="188" t="s">
        <v>150</v>
      </c>
      <c r="BK160" s="190">
        <f>SUM(BK161:BK188)</f>
        <v>0</v>
      </c>
    </row>
    <row r="161" spans="1:65" s="2" customFormat="1" ht="16.5" customHeight="1">
      <c r="A161" s="35"/>
      <c r="B161" s="36"/>
      <c r="C161" s="191" t="s">
        <v>219</v>
      </c>
      <c r="D161" s="191" t="s">
        <v>151</v>
      </c>
      <c r="E161" s="192" t="s">
        <v>316</v>
      </c>
      <c r="F161" s="193" t="s">
        <v>317</v>
      </c>
      <c r="G161" s="194" t="s">
        <v>270</v>
      </c>
      <c r="H161" s="195">
        <v>25</v>
      </c>
      <c r="I161" s="196"/>
      <c r="J161" s="197">
        <f>ROUND(I161*H161,2)</f>
        <v>0</v>
      </c>
      <c r="K161" s="198"/>
      <c r="L161" s="40"/>
      <c r="M161" s="199" t="s">
        <v>1</v>
      </c>
      <c r="N161" s="200" t="s">
        <v>41</v>
      </c>
      <c r="O161" s="72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318</v>
      </c>
    </row>
    <row r="162" spans="1:65" s="2" customFormat="1" ht="16.5" customHeight="1">
      <c r="A162" s="35"/>
      <c r="B162" s="36"/>
      <c r="C162" s="191" t="s">
        <v>225</v>
      </c>
      <c r="D162" s="191" t="s">
        <v>151</v>
      </c>
      <c r="E162" s="192" t="s">
        <v>319</v>
      </c>
      <c r="F162" s="193" t="s">
        <v>320</v>
      </c>
      <c r="G162" s="194" t="s">
        <v>270</v>
      </c>
      <c r="H162" s="195">
        <v>40.200000000000003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321</v>
      </c>
    </row>
    <row r="163" spans="1:65" s="2" customFormat="1" ht="33" customHeight="1">
      <c r="A163" s="35"/>
      <c r="B163" s="36"/>
      <c r="C163" s="191" t="s">
        <v>233</v>
      </c>
      <c r="D163" s="191" t="s">
        <v>151</v>
      </c>
      <c r="E163" s="192" t="s">
        <v>322</v>
      </c>
      <c r="F163" s="193" t="s">
        <v>323</v>
      </c>
      <c r="G163" s="194" t="s">
        <v>270</v>
      </c>
      <c r="H163" s="195">
        <v>40.200000000000003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324</v>
      </c>
    </row>
    <row r="164" spans="1:65" s="2" customFormat="1" ht="21.75" customHeight="1">
      <c r="A164" s="35"/>
      <c r="B164" s="36"/>
      <c r="C164" s="191" t="s">
        <v>237</v>
      </c>
      <c r="D164" s="191" t="s">
        <v>151</v>
      </c>
      <c r="E164" s="192" t="s">
        <v>325</v>
      </c>
      <c r="F164" s="193" t="s">
        <v>326</v>
      </c>
      <c r="G164" s="194" t="s">
        <v>270</v>
      </c>
      <c r="H164" s="195">
        <v>40.200000000000003</v>
      </c>
      <c r="I164" s="196"/>
      <c r="J164" s="197">
        <f>ROUND(I164*H164,2)</f>
        <v>0</v>
      </c>
      <c r="K164" s="198"/>
      <c r="L164" s="40"/>
      <c r="M164" s="199" t="s">
        <v>1</v>
      </c>
      <c r="N164" s="200" t="s">
        <v>41</v>
      </c>
      <c r="O164" s="72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85</v>
      </c>
      <c r="AY164" s="18" t="s">
        <v>150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8" t="s">
        <v>83</v>
      </c>
      <c r="BK164" s="204">
        <f>ROUND(I164*H164,2)</f>
        <v>0</v>
      </c>
      <c r="BL164" s="18" t="s">
        <v>169</v>
      </c>
      <c r="BM164" s="203" t="s">
        <v>327</v>
      </c>
    </row>
    <row r="165" spans="1:65" s="2" customFormat="1" ht="21.75" customHeight="1">
      <c r="A165" s="35"/>
      <c r="B165" s="36"/>
      <c r="C165" s="191" t="s">
        <v>8</v>
      </c>
      <c r="D165" s="191" t="s">
        <v>151</v>
      </c>
      <c r="E165" s="192" t="s">
        <v>328</v>
      </c>
      <c r="F165" s="193" t="s">
        <v>329</v>
      </c>
      <c r="G165" s="194" t="s">
        <v>270</v>
      </c>
      <c r="H165" s="195">
        <v>80.400000000000006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330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331</v>
      </c>
      <c r="G166" s="206"/>
      <c r="H166" s="210">
        <v>80.400000000000006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247</v>
      </c>
      <c r="D167" s="191" t="s">
        <v>151</v>
      </c>
      <c r="E167" s="192" t="s">
        <v>332</v>
      </c>
      <c r="F167" s="193" t="s">
        <v>333</v>
      </c>
      <c r="G167" s="194" t="s">
        <v>270</v>
      </c>
      <c r="H167" s="195">
        <v>40.200000000000003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334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272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273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274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335</v>
      </c>
      <c r="G171" s="206"/>
      <c r="H171" s="210">
        <v>40.200000000000003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254</v>
      </c>
      <c r="D172" s="191" t="s">
        <v>151</v>
      </c>
      <c r="E172" s="192" t="s">
        <v>336</v>
      </c>
      <c r="F172" s="193" t="s">
        <v>337</v>
      </c>
      <c r="G172" s="194" t="s">
        <v>270</v>
      </c>
      <c r="H172" s="195">
        <v>40.200000000000003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338</v>
      </c>
    </row>
    <row r="173" spans="1:65" s="2" customFormat="1" ht="21.75" customHeight="1">
      <c r="A173" s="35"/>
      <c r="B173" s="36"/>
      <c r="C173" s="191" t="s">
        <v>339</v>
      </c>
      <c r="D173" s="191" t="s">
        <v>151</v>
      </c>
      <c r="E173" s="192" t="s">
        <v>340</v>
      </c>
      <c r="F173" s="193" t="s">
        <v>341</v>
      </c>
      <c r="G173" s="194" t="s">
        <v>270</v>
      </c>
      <c r="H173" s="195">
        <v>25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8.5650000000000004E-2</v>
      </c>
      <c r="R173" s="201">
        <f>Q173*H173</f>
        <v>2.1412500000000003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342</v>
      </c>
    </row>
    <row r="174" spans="1:65" s="2" customFormat="1" ht="16.5" customHeight="1">
      <c r="A174" s="35"/>
      <c r="B174" s="36"/>
      <c r="C174" s="245" t="s">
        <v>343</v>
      </c>
      <c r="D174" s="245" t="s">
        <v>302</v>
      </c>
      <c r="E174" s="246" t="s">
        <v>344</v>
      </c>
      <c r="F174" s="247" t="s">
        <v>345</v>
      </c>
      <c r="G174" s="248" t="s">
        <v>270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0.17599999999999999</v>
      </c>
      <c r="R174" s="201">
        <f>Q174*H174</f>
        <v>2.1120000000000001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346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272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4" customFormat="1">
      <c r="B176" s="217"/>
      <c r="C176" s="218"/>
      <c r="D176" s="207" t="s">
        <v>157</v>
      </c>
      <c r="E176" s="219" t="s">
        <v>1</v>
      </c>
      <c r="F176" s="220" t="s">
        <v>273</v>
      </c>
      <c r="G176" s="218"/>
      <c r="H176" s="219" t="s">
        <v>1</v>
      </c>
      <c r="I176" s="221"/>
      <c r="J176" s="218"/>
      <c r="K176" s="218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157</v>
      </c>
      <c r="AU176" s="226" t="s">
        <v>85</v>
      </c>
      <c r="AV176" s="14" t="s">
        <v>83</v>
      </c>
      <c r="AW176" s="14" t="s">
        <v>32</v>
      </c>
      <c r="AX176" s="14" t="s">
        <v>76</v>
      </c>
      <c r="AY176" s="22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274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3" customFormat="1">
      <c r="B178" s="205"/>
      <c r="C178" s="206"/>
      <c r="D178" s="207" t="s">
        <v>157</v>
      </c>
      <c r="E178" s="208" t="s">
        <v>1</v>
      </c>
      <c r="F178" s="209" t="s">
        <v>347</v>
      </c>
      <c r="G178" s="206"/>
      <c r="H178" s="210">
        <v>12</v>
      </c>
      <c r="I178" s="211"/>
      <c r="J178" s="206"/>
      <c r="K178" s="206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157</v>
      </c>
      <c r="AU178" s="216" t="s">
        <v>85</v>
      </c>
      <c r="AV178" s="13" t="s">
        <v>85</v>
      </c>
      <c r="AW178" s="13" t="s">
        <v>32</v>
      </c>
      <c r="AX178" s="13" t="s">
        <v>83</v>
      </c>
      <c r="AY178" s="216" t="s">
        <v>150</v>
      </c>
    </row>
    <row r="179" spans="1:65" s="2" customFormat="1" ht="21.75" customHeight="1">
      <c r="A179" s="35"/>
      <c r="B179" s="36"/>
      <c r="C179" s="245" t="s">
        <v>348</v>
      </c>
      <c r="D179" s="245" t="s">
        <v>302</v>
      </c>
      <c r="E179" s="246" t="s">
        <v>349</v>
      </c>
      <c r="F179" s="247" t="s">
        <v>350</v>
      </c>
      <c r="G179" s="248" t="s">
        <v>270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201">
        <f>O179*H179</f>
        <v>0</v>
      </c>
      <c r="Q179" s="201">
        <v>0.17599999999999999</v>
      </c>
      <c r="R179" s="201">
        <f>Q179*H179</f>
        <v>2.2879999999999998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193</v>
      </c>
      <c r="AT179" s="203" t="s">
        <v>302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351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272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273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274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352</v>
      </c>
      <c r="G183" s="206"/>
      <c r="H183" s="210">
        <v>13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21.75" customHeight="1">
      <c r="A184" s="35"/>
      <c r="B184" s="36"/>
      <c r="C184" s="191" t="s">
        <v>7</v>
      </c>
      <c r="D184" s="191" t="s">
        <v>151</v>
      </c>
      <c r="E184" s="192" t="s">
        <v>353</v>
      </c>
      <c r="F184" s="193" t="s">
        <v>354</v>
      </c>
      <c r="G184" s="194" t="s">
        <v>355</v>
      </c>
      <c r="H184" s="195">
        <v>57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3.5999999999999999E-3</v>
      </c>
      <c r="R184" s="201">
        <f>Q184*H184</f>
        <v>0.20519999999999999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356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272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273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274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357</v>
      </c>
      <c r="G188" s="206"/>
      <c r="H188" s="210">
        <v>57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12" customFormat="1" ht="22.9" customHeight="1">
      <c r="B189" s="177"/>
      <c r="C189" s="178"/>
      <c r="D189" s="179" t="s">
        <v>75</v>
      </c>
      <c r="E189" s="227" t="s">
        <v>205</v>
      </c>
      <c r="F189" s="227" t="s">
        <v>358</v>
      </c>
      <c r="G189" s="178"/>
      <c r="H189" s="178"/>
      <c r="I189" s="181"/>
      <c r="J189" s="228">
        <f>BK189</f>
        <v>0</v>
      </c>
      <c r="K189" s="178"/>
      <c r="L189" s="183"/>
      <c r="M189" s="184"/>
      <c r="N189" s="185"/>
      <c r="O189" s="185"/>
      <c r="P189" s="186">
        <f>SUM(P190:P198)</f>
        <v>0</v>
      </c>
      <c r="Q189" s="185"/>
      <c r="R189" s="186">
        <f>SUM(R190:R198)</f>
        <v>4.4200000000000003E-3</v>
      </c>
      <c r="S189" s="185"/>
      <c r="T189" s="187">
        <f>SUM(T190:T198)</f>
        <v>0</v>
      </c>
      <c r="AR189" s="188" t="s">
        <v>83</v>
      </c>
      <c r="AT189" s="189" t="s">
        <v>75</v>
      </c>
      <c r="AU189" s="189" t="s">
        <v>83</v>
      </c>
      <c r="AY189" s="188" t="s">
        <v>150</v>
      </c>
      <c r="BK189" s="190">
        <f>SUM(BK190:BK198)</f>
        <v>0</v>
      </c>
    </row>
    <row r="190" spans="1:65" s="2" customFormat="1" ht="21.75" customHeight="1">
      <c r="A190" s="35"/>
      <c r="B190" s="36"/>
      <c r="C190" s="191" t="s">
        <v>359</v>
      </c>
      <c r="D190" s="191" t="s">
        <v>151</v>
      </c>
      <c r="E190" s="192" t="s">
        <v>360</v>
      </c>
      <c r="F190" s="193" t="s">
        <v>361</v>
      </c>
      <c r="G190" s="194" t="s">
        <v>355</v>
      </c>
      <c r="H190" s="195">
        <v>69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3.0000000000000001E-5</v>
      </c>
      <c r="R190" s="201">
        <f>Q190*H190</f>
        <v>2.0700000000000002E-3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362</v>
      </c>
    </row>
    <row r="191" spans="1:65" s="14" customFormat="1">
      <c r="B191" s="217"/>
      <c r="C191" s="218"/>
      <c r="D191" s="207" t="s">
        <v>157</v>
      </c>
      <c r="E191" s="219" t="s">
        <v>1</v>
      </c>
      <c r="F191" s="220" t="s">
        <v>363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364</v>
      </c>
      <c r="G192" s="206"/>
      <c r="H192" s="210">
        <v>69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83</v>
      </c>
      <c r="AY192" s="216" t="s">
        <v>150</v>
      </c>
    </row>
    <row r="193" spans="1:65" s="2" customFormat="1" ht="21.75" customHeight="1">
      <c r="A193" s="35"/>
      <c r="B193" s="36"/>
      <c r="C193" s="191" t="s">
        <v>365</v>
      </c>
      <c r="D193" s="191" t="s">
        <v>151</v>
      </c>
      <c r="E193" s="192" t="s">
        <v>366</v>
      </c>
      <c r="F193" s="193" t="s">
        <v>367</v>
      </c>
      <c r="G193" s="194" t="s">
        <v>355</v>
      </c>
      <c r="H193" s="195">
        <v>47</v>
      </c>
      <c r="I193" s="196"/>
      <c r="J193" s="197">
        <f>ROUND(I193*H193,2)</f>
        <v>0</v>
      </c>
      <c r="K193" s="198"/>
      <c r="L193" s="40"/>
      <c r="M193" s="199" t="s">
        <v>1</v>
      </c>
      <c r="N193" s="200" t="s">
        <v>41</v>
      </c>
      <c r="O193" s="72"/>
      <c r="P193" s="201">
        <f>O193*H193</f>
        <v>0</v>
      </c>
      <c r="Q193" s="201">
        <v>5.0000000000000002E-5</v>
      </c>
      <c r="R193" s="201">
        <f>Q193*H193</f>
        <v>2.3500000000000001E-3</v>
      </c>
      <c r="S193" s="201">
        <v>0</v>
      </c>
      <c r="T193" s="20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85</v>
      </c>
      <c r="AY193" s="18" t="s">
        <v>150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8" t="s">
        <v>83</v>
      </c>
      <c r="BK193" s="204">
        <f>ROUND(I193*H193,2)</f>
        <v>0</v>
      </c>
      <c r="BL193" s="18" t="s">
        <v>169</v>
      </c>
      <c r="BM193" s="203" t="s">
        <v>368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363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369</v>
      </c>
      <c r="G195" s="206"/>
      <c r="H195" s="210">
        <v>47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83</v>
      </c>
      <c r="AY195" s="216" t="s">
        <v>150</v>
      </c>
    </row>
    <row r="196" spans="1:65" s="2" customFormat="1" ht="16.5" customHeight="1">
      <c r="A196" s="35"/>
      <c r="B196" s="36"/>
      <c r="C196" s="191" t="s">
        <v>370</v>
      </c>
      <c r="D196" s="191" t="s">
        <v>151</v>
      </c>
      <c r="E196" s="192" t="s">
        <v>371</v>
      </c>
      <c r="F196" s="193" t="s">
        <v>372</v>
      </c>
      <c r="G196" s="194" t="s">
        <v>355</v>
      </c>
      <c r="H196" s="195">
        <v>116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85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373</v>
      </c>
    </row>
    <row r="197" spans="1:65" s="13" customFormat="1">
      <c r="B197" s="205"/>
      <c r="C197" s="206"/>
      <c r="D197" s="207" t="s">
        <v>157</v>
      </c>
      <c r="E197" s="208" t="s">
        <v>1</v>
      </c>
      <c r="F197" s="209" t="s">
        <v>374</v>
      </c>
      <c r="G197" s="206"/>
      <c r="H197" s="210">
        <v>116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157</v>
      </c>
      <c r="AU197" s="216" t="s">
        <v>85</v>
      </c>
      <c r="AV197" s="13" t="s">
        <v>85</v>
      </c>
      <c r="AW197" s="13" t="s">
        <v>32</v>
      </c>
      <c r="AX197" s="13" t="s">
        <v>83</v>
      </c>
      <c r="AY197" s="216" t="s">
        <v>150</v>
      </c>
    </row>
    <row r="198" spans="1:65" s="2" customFormat="1" ht="21.75" customHeight="1">
      <c r="A198" s="35"/>
      <c r="B198" s="36"/>
      <c r="C198" s="191" t="s">
        <v>375</v>
      </c>
      <c r="D198" s="191" t="s">
        <v>151</v>
      </c>
      <c r="E198" s="192" t="s">
        <v>376</v>
      </c>
      <c r="F198" s="193" t="s">
        <v>377</v>
      </c>
      <c r="G198" s="194" t="s">
        <v>355</v>
      </c>
      <c r="H198" s="195">
        <v>57</v>
      </c>
      <c r="I198" s="196"/>
      <c r="J198" s="197">
        <f>ROUND(I198*H198,2)</f>
        <v>0</v>
      </c>
      <c r="K198" s="198"/>
      <c r="L198" s="40"/>
      <c r="M198" s="199" t="s">
        <v>1</v>
      </c>
      <c r="N198" s="200" t="s">
        <v>41</v>
      </c>
      <c r="O198" s="72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169</v>
      </c>
      <c r="AT198" s="203" t="s">
        <v>151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378</v>
      </c>
    </row>
    <row r="199" spans="1:65" s="12" customFormat="1" ht="22.9" customHeight="1">
      <c r="B199" s="177"/>
      <c r="C199" s="178"/>
      <c r="D199" s="179" t="s">
        <v>75</v>
      </c>
      <c r="E199" s="227" t="s">
        <v>379</v>
      </c>
      <c r="F199" s="227" t="s">
        <v>380</v>
      </c>
      <c r="G199" s="178"/>
      <c r="H199" s="178"/>
      <c r="I199" s="181"/>
      <c r="J199" s="228">
        <f>BK199</f>
        <v>0</v>
      </c>
      <c r="K199" s="178"/>
      <c r="L199" s="183"/>
      <c r="M199" s="184"/>
      <c r="N199" s="185"/>
      <c r="O199" s="185"/>
      <c r="P199" s="186">
        <f>SUM(P200:P204)</f>
        <v>0</v>
      </c>
      <c r="Q199" s="185"/>
      <c r="R199" s="186">
        <f>SUM(R200:R204)</f>
        <v>0</v>
      </c>
      <c r="S199" s="185"/>
      <c r="T199" s="187">
        <f>SUM(T200:T204)</f>
        <v>0</v>
      </c>
      <c r="AR199" s="188" t="s">
        <v>83</v>
      </c>
      <c r="AT199" s="189" t="s">
        <v>75</v>
      </c>
      <c r="AU199" s="189" t="s">
        <v>83</v>
      </c>
      <c r="AY199" s="188" t="s">
        <v>150</v>
      </c>
      <c r="BK199" s="190">
        <f>SUM(BK200:BK204)</f>
        <v>0</v>
      </c>
    </row>
    <row r="200" spans="1:65" s="2" customFormat="1" ht="21.75" customHeight="1">
      <c r="A200" s="35"/>
      <c r="B200" s="36"/>
      <c r="C200" s="191" t="s">
        <v>381</v>
      </c>
      <c r="D200" s="191" t="s">
        <v>151</v>
      </c>
      <c r="E200" s="192" t="s">
        <v>382</v>
      </c>
      <c r="F200" s="193" t="s">
        <v>383</v>
      </c>
      <c r="G200" s="194" t="s">
        <v>295</v>
      </c>
      <c r="H200" s="195">
        <v>16.867999999999999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384</v>
      </c>
    </row>
    <row r="201" spans="1:65" s="2" customFormat="1" ht="21.75" customHeight="1">
      <c r="A201" s="35"/>
      <c r="B201" s="36"/>
      <c r="C201" s="191" t="s">
        <v>385</v>
      </c>
      <c r="D201" s="191" t="s">
        <v>151</v>
      </c>
      <c r="E201" s="192" t="s">
        <v>386</v>
      </c>
      <c r="F201" s="193" t="s">
        <v>387</v>
      </c>
      <c r="G201" s="194" t="s">
        <v>295</v>
      </c>
      <c r="H201" s="195">
        <v>151.81200000000001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388</v>
      </c>
    </row>
    <row r="202" spans="1:65" s="13" customFormat="1">
      <c r="B202" s="205"/>
      <c r="C202" s="206"/>
      <c r="D202" s="207" t="s">
        <v>157</v>
      </c>
      <c r="E202" s="206"/>
      <c r="F202" s="209" t="s">
        <v>389</v>
      </c>
      <c r="G202" s="206"/>
      <c r="H202" s="210">
        <v>151.81200000000001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4</v>
      </c>
      <c r="AX202" s="13" t="s">
        <v>83</v>
      </c>
      <c r="AY202" s="216" t="s">
        <v>150</v>
      </c>
    </row>
    <row r="203" spans="1:65" s="2" customFormat="1" ht="33" customHeight="1">
      <c r="A203" s="35"/>
      <c r="B203" s="36"/>
      <c r="C203" s="191" t="s">
        <v>390</v>
      </c>
      <c r="D203" s="191" t="s">
        <v>151</v>
      </c>
      <c r="E203" s="192" t="s">
        <v>391</v>
      </c>
      <c r="F203" s="193" t="s">
        <v>392</v>
      </c>
      <c r="G203" s="194" t="s">
        <v>295</v>
      </c>
      <c r="H203" s="195">
        <v>6.5</v>
      </c>
      <c r="I203" s="196"/>
      <c r="J203" s="197">
        <f>ROUND(I203*H203,2)</f>
        <v>0</v>
      </c>
      <c r="K203" s="198"/>
      <c r="L203" s="40"/>
      <c r="M203" s="199" t="s">
        <v>1</v>
      </c>
      <c r="N203" s="200" t="s">
        <v>41</v>
      </c>
      <c r="O203" s="72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393</v>
      </c>
    </row>
    <row r="204" spans="1:65" s="2" customFormat="1" ht="33" customHeight="1">
      <c r="A204" s="35"/>
      <c r="B204" s="36"/>
      <c r="C204" s="191" t="s">
        <v>394</v>
      </c>
      <c r="D204" s="191" t="s">
        <v>151</v>
      </c>
      <c r="E204" s="192" t="s">
        <v>395</v>
      </c>
      <c r="F204" s="193" t="s">
        <v>396</v>
      </c>
      <c r="G204" s="194" t="s">
        <v>295</v>
      </c>
      <c r="H204" s="195">
        <v>10.368</v>
      </c>
      <c r="I204" s="196"/>
      <c r="J204" s="197">
        <f>ROUND(I204*H204,2)</f>
        <v>0</v>
      </c>
      <c r="K204" s="198"/>
      <c r="L204" s="40"/>
      <c r="M204" s="199" t="s">
        <v>1</v>
      </c>
      <c r="N204" s="200" t="s">
        <v>41</v>
      </c>
      <c r="O204" s="72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397</v>
      </c>
    </row>
    <row r="205" spans="1:65" s="12" customFormat="1" ht="22.9" customHeight="1">
      <c r="B205" s="177"/>
      <c r="C205" s="178"/>
      <c r="D205" s="179" t="s">
        <v>75</v>
      </c>
      <c r="E205" s="227" t="s">
        <v>398</v>
      </c>
      <c r="F205" s="227" t="s">
        <v>399</v>
      </c>
      <c r="G205" s="178"/>
      <c r="H205" s="178"/>
      <c r="I205" s="181"/>
      <c r="J205" s="228">
        <f>BK205</f>
        <v>0</v>
      </c>
      <c r="K205" s="178"/>
      <c r="L205" s="183"/>
      <c r="M205" s="184"/>
      <c r="N205" s="185"/>
      <c r="O205" s="185"/>
      <c r="P205" s="186">
        <f>P206</f>
        <v>0</v>
      </c>
      <c r="Q205" s="185"/>
      <c r="R205" s="186">
        <f>R206</f>
        <v>0</v>
      </c>
      <c r="S205" s="185"/>
      <c r="T205" s="187">
        <f>T206</f>
        <v>0</v>
      </c>
      <c r="AR205" s="188" t="s">
        <v>83</v>
      </c>
      <c r="AT205" s="189" t="s">
        <v>75</v>
      </c>
      <c r="AU205" s="189" t="s">
        <v>83</v>
      </c>
      <c r="AY205" s="188" t="s">
        <v>150</v>
      </c>
      <c r="BK205" s="190">
        <f>BK206</f>
        <v>0</v>
      </c>
    </row>
    <row r="206" spans="1:65" s="2" customFormat="1" ht="21.75" customHeight="1">
      <c r="A206" s="35"/>
      <c r="B206" s="36"/>
      <c r="C206" s="191" t="s">
        <v>400</v>
      </c>
      <c r="D206" s="191" t="s">
        <v>151</v>
      </c>
      <c r="E206" s="192" t="s">
        <v>401</v>
      </c>
      <c r="F206" s="193" t="s">
        <v>402</v>
      </c>
      <c r="G206" s="194" t="s">
        <v>295</v>
      </c>
      <c r="H206" s="195">
        <v>319.08</v>
      </c>
      <c r="I206" s="196"/>
      <c r="J206" s="197">
        <f>ROUND(I206*H206,2)</f>
        <v>0</v>
      </c>
      <c r="K206" s="198"/>
      <c r="L206" s="40"/>
      <c r="M206" s="229" t="s">
        <v>1</v>
      </c>
      <c r="N206" s="230" t="s">
        <v>41</v>
      </c>
      <c r="O206" s="231"/>
      <c r="P206" s="232">
        <f>O206*H206</f>
        <v>0</v>
      </c>
      <c r="Q206" s="232">
        <v>0</v>
      </c>
      <c r="R206" s="232">
        <f>Q206*H206</f>
        <v>0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403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SWu8N14060wVpP4tGvqAfP1yrauhoBc399fjU0aRXWac0CcgUNGQ2glhJ1Y889BruzZNCxPmcD3Vk/lWUDLAMA==" saltValue="Be+26FOmN/lps+BaPLfBPZkbjzsg5sIyZGyOR+wrI1oPJqIIqwPtsFT9rzVkgMTe1KCYjKsoWGtC1VWB23l1gQ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404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405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2b - SO 301 - Zavlažovací systém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406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407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408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409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410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411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412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413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414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415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4" t="str">
        <f>E7</f>
        <v>PD – PJD na ul. Opavská</v>
      </c>
      <c r="F118" s="325"/>
      <c r="G118" s="325"/>
      <c r="H118" s="325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4" t="s">
        <v>124</v>
      </c>
      <c r="F120" s="323"/>
      <c r="G120" s="323"/>
      <c r="H120" s="323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125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314" t="str">
        <f>E11</f>
        <v>2b - SO 301 - Zavlažovací systém</v>
      </c>
      <c r="F122" s="323"/>
      <c r="G122" s="323"/>
      <c r="H122" s="323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5"/>
      <c r="B129" s="166"/>
      <c r="C129" s="167" t="s">
        <v>135</v>
      </c>
      <c r="D129" s="168" t="s">
        <v>61</v>
      </c>
      <c r="E129" s="168" t="s">
        <v>57</v>
      </c>
      <c r="F129" s="168" t="s">
        <v>58</v>
      </c>
      <c r="G129" s="168" t="s">
        <v>136</v>
      </c>
      <c r="H129" s="168" t="s">
        <v>137</v>
      </c>
      <c r="I129" s="168" t="s">
        <v>138</v>
      </c>
      <c r="J129" s="169" t="s">
        <v>129</v>
      </c>
      <c r="K129" s="170" t="s">
        <v>139</v>
      </c>
      <c r="L129" s="171"/>
      <c r="M129" s="76" t="s">
        <v>1</v>
      </c>
      <c r="N129" s="77" t="s">
        <v>40</v>
      </c>
      <c r="O129" s="77" t="s">
        <v>140</v>
      </c>
      <c r="P129" s="77" t="s">
        <v>141</v>
      </c>
      <c r="Q129" s="77" t="s">
        <v>142</v>
      </c>
      <c r="R129" s="77" t="s">
        <v>143</v>
      </c>
      <c r="S129" s="77" t="s">
        <v>144</v>
      </c>
      <c r="T129" s="78" t="s">
        <v>145</v>
      </c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</row>
    <row r="130" spans="1:65" s="2" customFormat="1" ht="22.9" customHeight="1">
      <c r="A130" s="35"/>
      <c r="B130" s="36"/>
      <c r="C130" s="83" t="s">
        <v>146</v>
      </c>
      <c r="D130" s="37"/>
      <c r="E130" s="37"/>
      <c r="F130" s="37"/>
      <c r="G130" s="37"/>
      <c r="H130" s="37"/>
      <c r="I130" s="37"/>
      <c r="J130" s="172">
        <f>BK130</f>
        <v>0</v>
      </c>
      <c r="K130" s="37"/>
      <c r="L130" s="40"/>
      <c r="M130" s="79"/>
      <c r="N130" s="173"/>
      <c r="O130" s="80"/>
      <c r="P130" s="174">
        <f>P131+P139+P152+P172+P177+P187+P195+P198+P209+P211</f>
        <v>0</v>
      </c>
      <c r="Q130" s="80"/>
      <c r="R130" s="174">
        <f>R131+R139+R152+R172+R177+R187+R195+R198+R209+R211</f>
        <v>0</v>
      </c>
      <c r="S130" s="80"/>
      <c r="T130" s="175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131</v>
      </c>
      <c r="BK130" s="176">
        <f>BK131+BK139+BK152+BK172+BK177+BK187+BK195+BK198+BK209+BK211</f>
        <v>0</v>
      </c>
    </row>
    <row r="131" spans="1:65" s="12" customFormat="1" ht="25.9" customHeight="1">
      <c r="B131" s="177"/>
      <c r="C131" s="178"/>
      <c r="D131" s="179" t="s">
        <v>75</v>
      </c>
      <c r="E131" s="180" t="s">
        <v>416</v>
      </c>
      <c r="F131" s="180" t="s">
        <v>417</v>
      </c>
      <c r="G131" s="178"/>
      <c r="H131" s="178"/>
      <c r="I131" s="181"/>
      <c r="J131" s="182">
        <f>BK131</f>
        <v>0</v>
      </c>
      <c r="K131" s="178"/>
      <c r="L131" s="183"/>
      <c r="M131" s="184"/>
      <c r="N131" s="185"/>
      <c r="O131" s="185"/>
      <c r="P131" s="186">
        <f>SUM(P132:P138)</f>
        <v>0</v>
      </c>
      <c r="Q131" s="185"/>
      <c r="R131" s="186">
        <f>SUM(R132:R138)</f>
        <v>0</v>
      </c>
      <c r="S131" s="185"/>
      <c r="T131" s="187">
        <f>SUM(T132:T138)</f>
        <v>0</v>
      </c>
      <c r="AR131" s="188" t="s">
        <v>83</v>
      </c>
      <c r="AT131" s="189" t="s">
        <v>75</v>
      </c>
      <c r="AU131" s="189" t="s">
        <v>76</v>
      </c>
      <c r="AY131" s="188" t="s">
        <v>150</v>
      </c>
      <c r="BK131" s="190">
        <f>SUM(BK132:BK138)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418</v>
      </c>
      <c r="F132" s="193" t="s">
        <v>419</v>
      </c>
      <c r="G132" s="194" t="s">
        <v>420</v>
      </c>
      <c r="H132" s="195">
        <v>18</v>
      </c>
      <c r="I132" s="196"/>
      <c r="J132" s="197">
        <f t="shared" ref="J132:J138" si="0"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 t="shared" ref="P132:P138" si="1">O132*H132</f>
        <v>0</v>
      </c>
      <c r="Q132" s="201">
        <v>0</v>
      </c>
      <c r="R132" s="201">
        <f t="shared" ref="R132:R138" si="2">Q132*H132</f>
        <v>0</v>
      </c>
      <c r="S132" s="201">
        <v>0</v>
      </c>
      <c r="T132" s="202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83</v>
      </c>
      <c r="AY132" s="18" t="s">
        <v>150</v>
      </c>
      <c r="BE132" s="204">
        <f t="shared" ref="BE132:BE138" si="4">IF(N132="základní",J132,0)</f>
        <v>0</v>
      </c>
      <c r="BF132" s="204">
        <f t="shared" ref="BF132:BF138" si="5">IF(N132="snížená",J132,0)</f>
        <v>0</v>
      </c>
      <c r="BG132" s="204">
        <f t="shared" ref="BG132:BG138" si="6">IF(N132="zákl. přenesená",J132,0)</f>
        <v>0</v>
      </c>
      <c r="BH132" s="204">
        <f t="shared" ref="BH132:BH138" si="7">IF(N132="sníž. přenesená",J132,0)</f>
        <v>0</v>
      </c>
      <c r="BI132" s="204">
        <f t="shared" ref="BI132:BI138" si="8">IF(N132="nulová",J132,0)</f>
        <v>0</v>
      </c>
      <c r="BJ132" s="18" t="s">
        <v>83</v>
      </c>
      <c r="BK132" s="204">
        <f t="shared" ref="BK132:BK138" si="9">ROUND(I132*H132,2)</f>
        <v>0</v>
      </c>
      <c r="BL132" s="18" t="s">
        <v>169</v>
      </c>
      <c r="BM132" s="203" t="s">
        <v>169</v>
      </c>
    </row>
    <row r="133" spans="1:65" s="2" customFormat="1" ht="16.5" customHeight="1">
      <c r="A133" s="35"/>
      <c r="B133" s="36"/>
      <c r="C133" s="191" t="s">
        <v>85</v>
      </c>
      <c r="D133" s="191" t="s">
        <v>151</v>
      </c>
      <c r="E133" s="192" t="s">
        <v>421</v>
      </c>
      <c r="F133" s="193" t="s">
        <v>422</v>
      </c>
      <c r="G133" s="194" t="s">
        <v>423</v>
      </c>
      <c r="H133" s="195">
        <v>3</v>
      </c>
      <c r="I133" s="196"/>
      <c r="J133" s="197">
        <f t="shared" si="0"/>
        <v>0</v>
      </c>
      <c r="K133" s="198"/>
      <c r="L133" s="40"/>
      <c r="M133" s="199" t="s">
        <v>1</v>
      </c>
      <c r="N133" s="200" t="s">
        <v>41</v>
      </c>
      <c r="O133" s="72"/>
      <c r="P133" s="201">
        <f t="shared" si="1"/>
        <v>0</v>
      </c>
      <c r="Q133" s="201">
        <v>0</v>
      </c>
      <c r="R133" s="201">
        <f t="shared" si="2"/>
        <v>0</v>
      </c>
      <c r="S133" s="201">
        <v>0</v>
      </c>
      <c r="T133" s="202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169</v>
      </c>
      <c r="AT133" s="203" t="s">
        <v>151</v>
      </c>
      <c r="AU133" s="203" t="s">
        <v>83</v>
      </c>
      <c r="AY133" s="18" t="s">
        <v>150</v>
      </c>
      <c r="BE133" s="204">
        <f t="shared" si="4"/>
        <v>0</v>
      </c>
      <c r="BF133" s="204">
        <f t="shared" si="5"/>
        <v>0</v>
      </c>
      <c r="BG133" s="204">
        <f t="shared" si="6"/>
        <v>0</v>
      </c>
      <c r="BH133" s="204">
        <f t="shared" si="7"/>
        <v>0</v>
      </c>
      <c r="BI133" s="204">
        <f t="shared" si="8"/>
        <v>0</v>
      </c>
      <c r="BJ133" s="18" t="s">
        <v>83</v>
      </c>
      <c r="BK133" s="204">
        <f t="shared" si="9"/>
        <v>0</v>
      </c>
      <c r="BL133" s="18" t="s">
        <v>169</v>
      </c>
      <c r="BM133" s="203" t="s">
        <v>181</v>
      </c>
    </row>
    <row r="134" spans="1:65" s="2" customFormat="1" ht="16.5" customHeight="1">
      <c r="A134" s="35"/>
      <c r="B134" s="36"/>
      <c r="C134" s="191" t="s">
        <v>105</v>
      </c>
      <c r="D134" s="191" t="s">
        <v>151</v>
      </c>
      <c r="E134" s="192" t="s">
        <v>424</v>
      </c>
      <c r="F134" s="193" t="s">
        <v>425</v>
      </c>
      <c r="G134" s="194" t="s">
        <v>426</v>
      </c>
      <c r="H134" s="195">
        <v>0.5</v>
      </c>
      <c r="I134" s="196"/>
      <c r="J134" s="197">
        <f t="shared" si="0"/>
        <v>0</v>
      </c>
      <c r="K134" s="198"/>
      <c r="L134" s="40"/>
      <c r="M134" s="199" t="s">
        <v>1</v>
      </c>
      <c r="N134" s="200" t="s">
        <v>41</v>
      </c>
      <c r="O134" s="72"/>
      <c r="P134" s="201">
        <f t="shared" si="1"/>
        <v>0</v>
      </c>
      <c r="Q134" s="201">
        <v>0</v>
      </c>
      <c r="R134" s="201">
        <f t="shared" si="2"/>
        <v>0</v>
      </c>
      <c r="S134" s="201">
        <v>0</v>
      </c>
      <c r="T134" s="202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83</v>
      </c>
      <c r="AY134" s="18" t="s">
        <v>150</v>
      </c>
      <c r="BE134" s="204">
        <f t="shared" si="4"/>
        <v>0</v>
      </c>
      <c r="BF134" s="204">
        <f t="shared" si="5"/>
        <v>0</v>
      </c>
      <c r="BG134" s="204">
        <f t="shared" si="6"/>
        <v>0</v>
      </c>
      <c r="BH134" s="204">
        <f t="shared" si="7"/>
        <v>0</v>
      </c>
      <c r="BI134" s="204">
        <f t="shared" si="8"/>
        <v>0</v>
      </c>
      <c r="BJ134" s="18" t="s">
        <v>83</v>
      </c>
      <c r="BK134" s="204">
        <f t="shared" si="9"/>
        <v>0</v>
      </c>
      <c r="BL134" s="18" t="s">
        <v>169</v>
      </c>
      <c r="BM134" s="203" t="s">
        <v>193</v>
      </c>
    </row>
    <row r="135" spans="1:65" s="2" customFormat="1" ht="16.5" customHeight="1">
      <c r="A135" s="35"/>
      <c r="B135" s="36"/>
      <c r="C135" s="191" t="s">
        <v>169</v>
      </c>
      <c r="D135" s="191" t="s">
        <v>151</v>
      </c>
      <c r="E135" s="192" t="s">
        <v>427</v>
      </c>
      <c r="F135" s="193" t="s">
        <v>428</v>
      </c>
      <c r="G135" s="194" t="s">
        <v>285</v>
      </c>
      <c r="H135" s="195">
        <v>0.15</v>
      </c>
      <c r="I135" s="196"/>
      <c r="J135" s="197">
        <f t="shared" si="0"/>
        <v>0</v>
      </c>
      <c r="K135" s="198"/>
      <c r="L135" s="40"/>
      <c r="M135" s="199" t="s">
        <v>1</v>
      </c>
      <c r="N135" s="200" t="s">
        <v>41</v>
      </c>
      <c r="O135" s="72"/>
      <c r="P135" s="201">
        <f t="shared" si="1"/>
        <v>0</v>
      </c>
      <c r="Q135" s="201">
        <v>0</v>
      </c>
      <c r="R135" s="201">
        <f t="shared" si="2"/>
        <v>0</v>
      </c>
      <c r="S135" s="201">
        <v>0</v>
      </c>
      <c r="T135" s="202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83</v>
      </c>
      <c r="AY135" s="18" t="s">
        <v>150</v>
      </c>
      <c r="BE135" s="204">
        <f t="shared" si="4"/>
        <v>0</v>
      </c>
      <c r="BF135" s="204">
        <f t="shared" si="5"/>
        <v>0</v>
      </c>
      <c r="BG135" s="204">
        <f t="shared" si="6"/>
        <v>0</v>
      </c>
      <c r="BH135" s="204">
        <f t="shared" si="7"/>
        <v>0</v>
      </c>
      <c r="BI135" s="204">
        <f t="shared" si="8"/>
        <v>0</v>
      </c>
      <c r="BJ135" s="18" t="s">
        <v>83</v>
      </c>
      <c r="BK135" s="204">
        <f t="shared" si="9"/>
        <v>0</v>
      </c>
      <c r="BL135" s="18" t="s">
        <v>169</v>
      </c>
      <c r="BM135" s="203" t="s">
        <v>212</v>
      </c>
    </row>
    <row r="136" spans="1:65" s="2" customFormat="1" ht="21.75" customHeight="1">
      <c r="A136" s="35"/>
      <c r="B136" s="36"/>
      <c r="C136" s="191" t="s">
        <v>149</v>
      </c>
      <c r="D136" s="191" t="s">
        <v>151</v>
      </c>
      <c r="E136" s="192" t="s">
        <v>429</v>
      </c>
      <c r="F136" s="193" t="s">
        <v>430</v>
      </c>
      <c r="G136" s="194" t="s">
        <v>285</v>
      </c>
      <c r="H136" s="195">
        <v>0.6</v>
      </c>
      <c r="I136" s="196"/>
      <c r="J136" s="197">
        <f t="shared" si="0"/>
        <v>0</v>
      </c>
      <c r="K136" s="198"/>
      <c r="L136" s="40"/>
      <c r="M136" s="199" t="s">
        <v>1</v>
      </c>
      <c r="N136" s="200" t="s">
        <v>41</v>
      </c>
      <c r="O136" s="72"/>
      <c r="P136" s="201">
        <f t="shared" si="1"/>
        <v>0</v>
      </c>
      <c r="Q136" s="201">
        <v>0</v>
      </c>
      <c r="R136" s="201">
        <f t="shared" si="2"/>
        <v>0</v>
      </c>
      <c r="S136" s="201">
        <v>0</v>
      </c>
      <c r="T136" s="202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83</v>
      </c>
      <c r="AY136" s="18" t="s">
        <v>150</v>
      </c>
      <c r="BE136" s="204">
        <f t="shared" si="4"/>
        <v>0</v>
      </c>
      <c r="BF136" s="204">
        <f t="shared" si="5"/>
        <v>0</v>
      </c>
      <c r="BG136" s="204">
        <f t="shared" si="6"/>
        <v>0</v>
      </c>
      <c r="BH136" s="204">
        <f t="shared" si="7"/>
        <v>0</v>
      </c>
      <c r="BI136" s="204">
        <f t="shared" si="8"/>
        <v>0</v>
      </c>
      <c r="BJ136" s="18" t="s">
        <v>83</v>
      </c>
      <c r="BK136" s="204">
        <f t="shared" si="9"/>
        <v>0</v>
      </c>
      <c r="BL136" s="18" t="s">
        <v>169</v>
      </c>
      <c r="BM136" s="203" t="s">
        <v>225</v>
      </c>
    </row>
    <row r="137" spans="1:65" s="2" customFormat="1" ht="33" customHeight="1">
      <c r="A137" s="35"/>
      <c r="B137" s="36"/>
      <c r="C137" s="191" t="s">
        <v>181</v>
      </c>
      <c r="D137" s="191" t="s">
        <v>151</v>
      </c>
      <c r="E137" s="192" t="s">
        <v>431</v>
      </c>
      <c r="F137" s="193" t="s">
        <v>432</v>
      </c>
      <c r="G137" s="194" t="s">
        <v>426</v>
      </c>
      <c r="H137" s="195">
        <v>2</v>
      </c>
      <c r="I137" s="196"/>
      <c r="J137" s="197">
        <f t="shared" si="0"/>
        <v>0</v>
      </c>
      <c r="K137" s="198"/>
      <c r="L137" s="40"/>
      <c r="M137" s="199" t="s">
        <v>1</v>
      </c>
      <c r="N137" s="200" t="s">
        <v>41</v>
      </c>
      <c r="O137" s="72"/>
      <c r="P137" s="201">
        <f t="shared" si="1"/>
        <v>0</v>
      </c>
      <c r="Q137" s="201">
        <v>0</v>
      </c>
      <c r="R137" s="201">
        <f t="shared" si="2"/>
        <v>0</v>
      </c>
      <c r="S137" s="201">
        <v>0</v>
      </c>
      <c r="T137" s="202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83</v>
      </c>
      <c r="AY137" s="18" t="s">
        <v>150</v>
      </c>
      <c r="BE137" s="204">
        <f t="shared" si="4"/>
        <v>0</v>
      </c>
      <c r="BF137" s="204">
        <f t="shared" si="5"/>
        <v>0</v>
      </c>
      <c r="BG137" s="204">
        <f t="shared" si="6"/>
        <v>0</v>
      </c>
      <c r="BH137" s="204">
        <f t="shared" si="7"/>
        <v>0</v>
      </c>
      <c r="BI137" s="204">
        <f t="shared" si="8"/>
        <v>0</v>
      </c>
      <c r="BJ137" s="18" t="s">
        <v>83</v>
      </c>
      <c r="BK137" s="204">
        <f t="shared" si="9"/>
        <v>0</v>
      </c>
      <c r="BL137" s="18" t="s">
        <v>169</v>
      </c>
      <c r="BM137" s="203" t="s">
        <v>237</v>
      </c>
    </row>
    <row r="138" spans="1:65" s="2" customFormat="1" ht="21.75" customHeight="1">
      <c r="A138" s="35"/>
      <c r="B138" s="36"/>
      <c r="C138" s="191" t="s">
        <v>187</v>
      </c>
      <c r="D138" s="191" t="s">
        <v>151</v>
      </c>
      <c r="E138" s="192" t="s">
        <v>433</v>
      </c>
      <c r="F138" s="193" t="s">
        <v>434</v>
      </c>
      <c r="G138" s="194" t="s">
        <v>285</v>
      </c>
      <c r="H138" s="195">
        <v>10.5</v>
      </c>
      <c r="I138" s="196"/>
      <c r="J138" s="197">
        <f t="shared" si="0"/>
        <v>0</v>
      </c>
      <c r="K138" s="198"/>
      <c r="L138" s="40"/>
      <c r="M138" s="199" t="s">
        <v>1</v>
      </c>
      <c r="N138" s="200" t="s">
        <v>41</v>
      </c>
      <c r="O138" s="72"/>
      <c r="P138" s="201">
        <f t="shared" si="1"/>
        <v>0</v>
      </c>
      <c r="Q138" s="201">
        <v>0</v>
      </c>
      <c r="R138" s="201">
        <f t="shared" si="2"/>
        <v>0</v>
      </c>
      <c r="S138" s="201">
        <v>0</v>
      </c>
      <c r="T138" s="202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169</v>
      </c>
      <c r="AT138" s="203" t="s">
        <v>151</v>
      </c>
      <c r="AU138" s="203" t="s">
        <v>83</v>
      </c>
      <c r="AY138" s="18" t="s">
        <v>150</v>
      </c>
      <c r="BE138" s="204">
        <f t="shared" si="4"/>
        <v>0</v>
      </c>
      <c r="BF138" s="204">
        <f t="shared" si="5"/>
        <v>0</v>
      </c>
      <c r="BG138" s="204">
        <f t="shared" si="6"/>
        <v>0</v>
      </c>
      <c r="BH138" s="204">
        <f t="shared" si="7"/>
        <v>0</v>
      </c>
      <c r="BI138" s="204">
        <f t="shared" si="8"/>
        <v>0</v>
      </c>
      <c r="BJ138" s="18" t="s">
        <v>83</v>
      </c>
      <c r="BK138" s="204">
        <f t="shared" si="9"/>
        <v>0</v>
      </c>
      <c r="BL138" s="18" t="s">
        <v>169</v>
      </c>
      <c r="BM138" s="203" t="s">
        <v>247</v>
      </c>
    </row>
    <row r="139" spans="1:65" s="12" customFormat="1" ht="25.9" customHeight="1">
      <c r="B139" s="177"/>
      <c r="C139" s="178"/>
      <c r="D139" s="179" t="s">
        <v>75</v>
      </c>
      <c r="E139" s="180" t="s">
        <v>435</v>
      </c>
      <c r="F139" s="180" t="s">
        <v>436</v>
      </c>
      <c r="G139" s="178"/>
      <c r="H139" s="178"/>
      <c r="I139" s="181"/>
      <c r="J139" s="182">
        <f>BK139</f>
        <v>0</v>
      </c>
      <c r="K139" s="178"/>
      <c r="L139" s="183"/>
      <c r="M139" s="184"/>
      <c r="N139" s="185"/>
      <c r="O139" s="185"/>
      <c r="P139" s="186">
        <f>SUM(P140:P151)</f>
        <v>0</v>
      </c>
      <c r="Q139" s="185"/>
      <c r="R139" s="186">
        <f>SUM(R140:R151)</f>
        <v>0</v>
      </c>
      <c r="S139" s="185"/>
      <c r="T139" s="187">
        <f>SUM(T140:T151)</f>
        <v>0</v>
      </c>
      <c r="AR139" s="188" t="s">
        <v>83</v>
      </c>
      <c r="AT139" s="189" t="s">
        <v>75</v>
      </c>
      <c r="AU139" s="189" t="s">
        <v>76</v>
      </c>
      <c r="AY139" s="188" t="s">
        <v>150</v>
      </c>
      <c r="BK139" s="190">
        <f>SUM(BK140:BK151)</f>
        <v>0</v>
      </c>
    </row>
    <row r="140" spans="1:65" s="2" customFormat="1" ht="16.5" customHeight="1">
      <c r="A140" s="35"/>
      <c r="B140" s="36"/>
      <c r="C140" s="191" t="s">
        <v>193</v>
      </c>
      <c r="D140" s="191" t="s">
        <v>151</v>
      </c>
      <c r="E140" s="192" t="s">
        <v>437</v>
      </c>
      <c r="F140" s="193" t="s">
        <v>438</v>
      </c>
      <c r="G140" s="194" t="s">
        <v>420</v>
      </c>
      <c r="H140" s="195">
        <v>300</v>
      </c>
      <c r="I140" s="196"/>
      <c r="J140" s="197">
        <f t="shared" ref="J140:J151" si="10"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 t="shared" ref="P140:P151" si="11">O140*H140</f>
        <v>0</v>
      </c>
      <c r="Q140" s="201">
        <v>0</v>
      </c>
      <c r="R140" s="201">
        <f t="shared" ref="R140:R151" si="12">Q140*H140</f>
        <v>0</v>
      </c>
      <c r="S140" s="201">
        <v>0</v>
      </c>
      <c r="T140" s="202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83</v>
      </c>
      <c r="AY140" s="18" t="s">
        <v>150</v>
      </c>
      <c r="BE140" s="204">
        <f t="shared" ref="BE140:BE151" si="14">IF(N140="základní",J140,0)</f>
        <v>0</v>
      </c>
      <c r="BF140" s="204">
        <f t="shared" ref="BF140:BF151" si="15">IF(N140="snížená",J140,0)</f>
        <v>0</v>
      </c>
      <c r="BG140" s="204">
        <f t="shared" ref="BG140:BG151" si="16">IF(N140="zákl. přenesená",J140,0)</f>
        <v>0</v>
      </c>
      <c r="BH140" s="204">
        <f t="shared" ref="BH140:BH151" si="17">IF(N140="sníž. přenesená",J140,0)</f>
        <v>0</v>
      </c>
      <c r="BI140" s="204">
        <f t="shared" ref="BI140:BI151" si="18">IF(N140="nulová",J140,0)</f>
        <v>0</v>
      </c>
      <c r="BJ140" s="18" t="s">
        <v>83</v>
      </c>
      <c r="BK140" s="204">
        <f t="shared" ref="BK140:BK151" si="19">ROUND(I140*H140,2)</f>
        <v>0</v>
      </c>
      <c r="BL140" s="18" t="s">
        <v>169</v>
      </c>
      <c r="BM140" s="203" t="s">
        <v>339</v>
      </c>
    </row>
    <row r="141" spans="1:65" s="2" customFormat="1" ht="16.5" customHeight="1">
      <c r="A141" s="35"/>
      <c r="B141" s="36"/>
      <c r="C141" s="191" t="s">
        <v>205</v>
      </c>
      <c r="D141" s="191" t="s">
        <v>151</v>
      </c>
      <c r="E141" s="192" t="s">
        <v>439</v>
      </c>
      <c r="F141" s="193" t="s">
        <v>440</v>
      </c>
      <c r="G141" s="194" t="s">
        <v>420</v>
      </c>
      <c r="H141" s="195">
        <v>100</v>
      </c>
      <c r="I141" s="196"/>
      <c r="J141" s="197">
        <f t="shared" si="10"/>
        <v>0</v>
      </c>
      <c r="K141" s="198"/>
      <c r="L141" s="40"/>
      <c r="M141" s="199" t="s">
        <v>1</v>
      </c>
      <c r="N141" s="200" t="s">
        <v>41</v>
      </c>
      <c r="O141" s="72"/>
      <c r="P141" s="201">
        <f t="shared" si="11"/>
        <v>0</v>
      </c>
      <c r="Q141" s="201">
        <v>0</v>
      </c>
      <c r="R141" s="201">
        <f t="shared" si="12"/>
        <v>0</v>
      </c>
      <c r="S141" s="201">
        <v>0</v>
      </c>
      <c r="T141" s="202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169</v>
      </c>
      <c r="AT141" s="203" t="s">
        <v>151</v>
      </c>
      <c r="AU141" s="203" t="s">
        <v>83</v>
      </c>
      <c r="AY141" s="18" t="s">
        <v>150</v>
      </c>
      <c r="BE141" s="204">
        <f t="shared" si="14"/>
        <v>0</v>
      </c>
      <c r="BF141" s="204">
        <f t="shared" si="15"/>
        <v>0</v>
      </c>
      <c r="BG141" s="204">
        <f t="shared" si="16"/>
        <v>0</v>
      </c>
      <c r="BH141" s="204">
        <f t="shared" si="17"/>
        <v>0</v>
      </c>
      <c r="BI141" s="204">
        <f t="shared" si="18"/>
        <v>0</v>
      </c>
      <c r="BJ141" s="18" t="s">
        <v>83</v>
      </c>
      <c r="BK141" s="204">
        <f t="shared" si="19"/>
        <v>0</v>
      </c>
      <c r="BL141" s="18" t="s">
        <v>169</v>
      </c>
      <c r="BM141" s="203" t="s">
        <v>348</v>
      </c>
    </row>
    <row r="142" spans="1:65" s="2" customFormat="1" ht="16.5" customHeight="1">
      <c r="A142" s="35"/>
      <c r="B142" s="36"/>
      <c r="C142" s="191" t="s">
        <v>212</v>
      </c>
      <c r="D142" s="191" t="s">
        <v>151</v>
      </c>
      <c r="E142" s="192" t="s">
        <v>441</v>
      </c>
      <c r="F142" s="193" t="s">
        <v>442</v>
      </c>
      <c r="G142" s="194" t="s">
        <v>420</v>
      </c>
      <c r="H142" s="195">
        <v>100</v>
      </c>
      <c r="I142" s="196"/>
      <c r="J142" s="197">
        <f t="shared" si="10"/>
        <v>0</v>
      </c>
      <c r="K142" s="198"/>
      <c r="L142" s="40"/>
      <c r="M142" s="199" t="s">
        <v>1</v>
      </c>
      <c r="N142" s="200" t="s">
        <v>41</v>
      </c>
      <c r="O142" s="72"/>
      <c r="P142" s="201">
        <f t="shared" si="11"/>
        <v>0</v>
      </c>
      <c r="Q142" s="201">
        <v>0</v>
      </c>
      <c r="R142" s="201">
        <f t="shared" si="12"/>
        <v>0</v>
      </c>
      <c r="S142" s="201">
        <v>0</v>
      </c>
      <c r="T142" s="202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83</v>
      </c>
      <c r="AY142" s="18" t="s">
        <v>150</v>
      </c>
      <c r="BE142" s="204">
        <f t="shared" si="14"/>
        <v>0</v>
      </c>
      <c r="BF142" s="204">
        <f t="shared" si="15"/>
        <v>0</v>
      </c>
      <c r="BG142" s="204">
        <f t="shared" si="16"/>
        <v>0</v>
      </c>
      <c r="BH142" s="204">
        <f t="shared" si="17"/>
        <v>0</v>
      </c>
      <c r="BI142" s="204">
        <f t="shared" si="18"/>
        <v>0</v>
      </c>
      <c r="BJ142" s="18" t="s">
        <v>83</v>
      </c>
      <c r="BK142" s="204">
        <f t="shared" si="19"/>
        <v>0</v>
      </c>
      <c r="BL142" s="18" t="s">
        <v>169</v>
      </c>
      <c r="BM142" s="203" t="s">
        <v>359</v>
      </c>
    </row>
    <row r="143" spans="1:65" s="2" customFormat="1" ht="16.5" customHeight="1">
      <c r="A143" s="35"/>
      <c r="B143" s="36"/>
      <c r="C143" s="191" t="s">
        <v>219</v>
      </c>
      <c r="D143" s="191" t="s">
        <v>151</v>
      </c>
      <c r="E143" s="192" t="s">
        <v>443</v>
      </c>
      <c r="F143" s="193" t="s">
        <v>444</v>
      </c>
      <c r="G143" s="194" t="s">
        <v>420</v>
      </c>
      <c r="H143" s="195">
        <v>250</v>
      </c>
      <c r="I143" s="196"/>
      <c r="J143" s="197">
        <f t="shared" si="10"/>
        <v>0</v>
      </c>
      <c r="K143" s="198"/>
      <c r="L143" s="40"/>
      <c r="M143" s="199" t="s">
        <v>1</v>
      </c>
      <c r="N143" s="200" t="s">
        <v>41</v>
      </c>
      <c r="O143" s="72"/>
      <c r="P143" s="201">
        <f t="shared" si="11"/>
        <v>0</v>
      </c>
      <c r="Q143" s="201">
        <v>0</v>
      </c>
      <c r="R143" s="201">
        <f t="shared" si="12"/>
        <v>0</v>
      </c>
      <c r="S143" s="201">
        <v>0</v>
      </c>
      <c r="T143" s="202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 t="shared" si="14"/>
        <v>0</v>
      </c>
      <c r="BF143" s="204">
        <f t="shared" si="15"/>
        <v>0</v>
      </c>
      <c r="BG143" s="204">
        <f t="shared" si="16"/>
        <v>0</v>
      </c>
      <c r="BH143" s="204">
        <f t="shared" si="17"/>
        <v>0</v>
      </c>
      <c r="BI143" s="204">
        <f t="shared" si="18"/>
        <v>0</v>
      </c>
      <c r="BJ143" s="18" t="s">
        <v>83</v>
      </c>
      <c r="BK143" s="204">
        <f t="shared" si="19"/>
        <v>0</v>
      </c>
      <c r="BL143" s="18" t="s">
        <v>169</v>
      </c>
      <c r="BM143" s="203" t="s">
        <v>370</v>
      </c>
    </row>
    <row r="144" spans="1:65" s="2" customFormat="1" ht="16.5" customHeight="1">
      <c r="A144" s="35"/>
      <c r="B144" s="36"/>
      <c r="C144" s="191" t="s">
        <v>225</v>
      </c>
      <c r="D144" s="191" t="s">
        <v>151</v>
      </c>
      <c r="E144" s="192" t="s">
        <v>445</v>
      </c>
      <c r="F144" s="193" t="s">
        <v>446</v>
      </c>
      <c r="G144" s="194" t="s">
        <v>420</v>
      </c>
      <c r="H144" s="195">
        <v>300</v>
      </c>
      <c r="I144" s="196"/>
      <c r="J144" s="197">
        <f t="shared" si="10"/>
        <v>0</v>
      </c>
      <c r="K144" s="198"/>
      <c r="L144" s="40"/>
      <c r="M144" s="199" t="s">
        <v>1</v>
      </c>
      <c r="N144" s="200" t="s">
        <v>41</v>
      </c>
      <c r="O144" s="72"/>
      <c r="P144" s="201">
        <f t="shared" si="11"/>
        <v>0</v>
      </c>
      <c r="Q144" s="201">
        <v>0</v>
      </c>
      <c r="R144" s="201">
        <f t="shared" si="12"/>
        <v>0</v>
      </c>
      <c r="S144" s="201">
        <v>0</v>
      </c>
      <c r="T144" s="202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83</v>
      </c>
      <c r="AY144" s="18" t="s">
        <v>150</v>
      </c>
      <c r="BE144" s="204">
        <f t="shared" si="14"/>
        <v>0</v>
      </c>
      <c r="BF144" s="204">
        <f t="shared" si="15"/>
        <v>0</v>
      </c>
      <c r="BG144" s="204">
        <f t="shared" si="16"/>
        <v>0</v>
      </c>
      <c r="BH144" s="204">
        <f t="shared" si="17"/>
        <v>0</v>
      </c>
      <c r="BI144" s="204">
        <f t="shared" si="18"/>
        <v>0</v>
      </c>
      <c r="BJ144" s="18" t="s">
        <v>83</v>
      </c>
      <c r="BK144" s="204">
        <f t="shared" si="19"/>
        <v>0</v>
      </c>
      <c r="BL144" s="18" t="s">
        <v>169</v>
      </c>
      <c r="BM144" s="203" t="s">
        <v>381</v>
      </c>
    </row>
    <row r="145" spans="1:65" s="2" customFormat="1" ht="16.5" customHeight="1">
      <c r="A145" s="35"/>
      <c r="B145" s="36"/>
      <c r="C145" s="191" t="s">
        <v>233</v>
      </c>
      <c r="D145" s="191" t="s">
        <v>151</v>
      </c>
      <c r="E145" s="192" t="s">
        <v>447</v>
      </c>
      <c r="F145" s="193" t="s">
        <v>448</v>
      </c>
      <c r="G145" s="194" t="s">
        <v>420</v>
      </c>
      <c r="H145" s="195">
        <v>450</v>
      </c>
      <c r="I145" s="196"/>
      <c r="J145" s="197">
        <f t="shared" si="10"/>
        <v>0</v>
      </c>
      <c r="K145" s="198"/>
      <c r="L145" s="40"/>
      <c r="M145" s="199" t="s">
        <v>1</v>
      </c>
      <c r="N145" s="200" t="s">
        <v>41</v>
      </c>
      <c r="O145" s="72"/>
      <c r="P145" s="201">
        <f t="shared" si="11"/>
        <v>0</v>
      </c>
      <c r="Q145" s="201">
        <v>0</v>
      </c>
      <c r="R145" s="201">
        <f t="shared" si="12"/>
        <v>0</v>
      </c>
      <c r="S145" s="201">
        <v>0</v>
      </c>
      <c r="T145" s="202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83</v>
      </c>
      <c r="AY145" s="18" t="s">
        <v>150</v>
      </c>
      <c r="BE145" s="204">
        <f t="shared" si="14"/>
        <v>0</v>
      </c>
      <c r="BF145" s="204">
        <f t="shared" si="15"/>
        <v>0</v>
      </c>
      <c r="BG145" s="204">
        <f t="shared" si="16"/>
        <v>0</v>
      </c>
      <c r="BH145" s="204">
        <f t="shared" si="17"/>
        <v>0</v>
      </c>
      <c r="BI145" s="204">
        <f t="shared" si="18"/>
        <v>0</v>
      </c>
      <c r="BJ145" s="18" t="s">
        <v>83</v>
      </c>
      <c r="BK145" s="204">
        <f t="shared" si="19"/>
        <v>0</v>
      </c>
      <c r="BL145" s="18" t="s">
        <v>169</v>
      </c>
      <c r="BM145" s="203" t="s">
        <v>390</v>
      </c>
    </row>
    <row r="146" spans="1:65" s="2" customFormat="1" ht="16.5" customHeight="1">
      <c r="A146" s="35"/>
      <c r="B146" s="36"/>
      <c r="C146" s="191" t="s">
        <v>237</v>
      </c>
      <c r="D146" s="191" t="s">
        <v>151</v>
      </c>
      <c r="E146" s="192" t="s">
        <v>449</v>
      </c>
      <c r="F146" s="193" t="s">
        <v>450</v>
      </c>
      <c r="G146" s="194" t="s">
        <v>420</v>
      </c>
      <c r="H146" s="195">
        <v>300</v>
      </c>
      <c r="I146" s="196"/>
      <c r="J146" s="197">
        <f t="shared" si="10"/>
        <v>0</v>
      </c>
      <c r="K146" s="198"/>
      <c r="L146" s="40"/>
      <c r="M146" s="199" t="s">
        <v>1</v>
      </c>
      <c r="N146" s="200" t="s">
        <v>41</v>
      </c>
      <c r="O146" s="72"/>
      <c r="P146" s="201">
        <f t="shared" si="11"/>
        <v>0</v>
      </c>
      <c r="Q146" s="201">
        <v>0</v>
      </c>
      <c r="R146" s="201">
        <f t="shared" si="12"/>
        <v>0</v>
      </c>
      <c r="S146" s="201">
        <v>0</v>
      </c>
      <c r="T146" s="202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83</v>
      </c>
      <c r="AY146" s="18" t="s">
        <v>150</v>
      </c>
      <c r="BE146" s="204">
        <f t="shared" si="14"/>
        <v>0</v>
      </c>
      <c r="BF146" s="204">
        <f t="shared" si="15"/>
        <v>0</v>
      </c>
      <c r="BG146" s="204">
        <f t="shared" si="16"/>
        <v>0</v>
      </c>
      <c r="BH146" s="204">
        <f t="shared" si="17"/>
        <v>0</v>
      </c>
      <c r="BI146" s="204">
        <f t="shared" si="18"/>
        <v>0</v>
      </c>
      <c r="BJ146" s="18" t="s">
        <v>83</v>
      </c>
      <c r="BK146" s="204">
        <f t="shared" si="19"/>
        <v>0</v>
      </c>
      <c r="BL146" s="18" t="s">
        <v>169</v>
      </c>
      <c r="BM146" s="203" t="s">
        <v>400</v>
      </c>
    </row>
    <row r="147" spans="1:65" s="2" customFormat="1" ht="16.5" customHeight="1">
      <c r="A147" s="35"/>
      <c r="B147" s="36"/>
      <c r="C147" s="191" t="s">
        <v>8</v>
      </c>
      <c r="D147" s="191" t="s">
        <v>151</v>
      </c>
      <c r="E147" s="192" t="s">
        <v>451</v>
      </c>
      <c r="F147" s="193" t="s">
        <v>452</v>
      </c>
      <c r="G147" s="194" t="s">
        <v>423</v>
      </c>
      <c r="H147" s="195">
        <v>2</v>
      </c>
      <c r="I147" s="196"/>
      <c r="J147" s="197">
        <f t="shared" si="10"/>
        <v>0</v>
      </c>
      <c r="K147" s="198"/>
      <c r="L147" s="40"/>
      <c r="M147" s="199" t="s">
        <v>1</v>
      </c>
      <c r="N147" s="200" t="s">
        <v>41</v>
      </c>
      <c r="O147" s="72"/>
      <c r="P147" s="201">
        <f t="shared" si="11"/>
        <v>0</v>
      </c>
      <c r="Q147" s="201">
        <v>0</v>
      </c>
      <c r="R147" s="201">
        <f t="shared" si="12"/>
        <v>0</v>
      </c>
      <c r="S147" s="201">
        <v>0</v>
      </c>
      <c r="T147" s="202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83</v>
      </c>
      <c r="AY147" s="18" t="s">
        <v>150</v>
      </c>
      <c r="BE147" s="204">
        <f t="shared" si="14"/>
        <v>0</v>
      </c>
      <c r="BF147" s="204">
        <f t="shared" si="15"/>
        <v>0</v>
      </c>
      <c r="BG147" s="204">
        <f t="shared" si="16"/>
        <v>0</v>
      </c>
      <c r="BH147" s="204">
        <f t="shared" si="17"/>
        <v>0</v>
      </c>
      <c r="BI147" s="204">
        <f t="shared" si="18"/>
        <v>0</v>
      </c>
      <c r="BJ147" s="18" t="s">
        <v>83</v>
      </c>
      <c r="BK147" s="204">
        <f t="shared" si="19"/>
        <v>0</v>
      </c>
      <c r="BL147" s="18" t="s">
        <v>169</v>
      </c>
      <c r="BM147" s="203" t="s">
        <v>453</v>
      </c>
    </row>
    <row r="148" spans="1:65" s="2" customFormat="1" ht="16.5" customHeight="1">
      <c r="A148" s="35"/>
      <c r="B148" s="36"/>
      <c r="C148" s="191" t="s">
        <v>247</v>
      </c>
      <c r="D148" s="191" t="s">
        <v>151</v>
      </c>
      <c r="E148" s="192" t="s">
        <v>454</v>
      </c>
      <c r="F148" s="193" t="s">
        <v>455</v>
      </c>
      <c r="G148" s="194" t="s">
        <v>420</v>
      </c>
      <c r="H148" s="195">
        <v>120</v>
      </c>
      <c r="I148" s="196"/>
      <c r="J148" s="197">
        <f t="shared" si="10"/>
        <v>0</v>
      </c>
      <c r="K148" s="198"/>
      <c r="L148" s="40"/>
      <c r="M148" s="199" t="s">
        <v>1</v>
      </c>
      <c r="N148" s="200" t="s">
        <v>41</v>
      </c>
      <c r="O148" s="72"/>
      <c r="P148" s="201">
        <f t="shared" si="11"/>
        <v>0</v>
      </c>
      <c r="Q148" s="201">
        <v>0</v>
      </c>
      <c r="R148" s="201">
        <f t="shared" si="12"/>
        <v>0</v>
      </c>
      <c r="S148" s="201">
        <v>0</v>
      </c>
      <c r="T148" s="202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83</v>
      </c>
      <c r="AY148" s="18" t="s">
        <v>150</v>
      </c>
      <c r="BE148" s="204">
        <f t="shared" si="14"/>
        <v>0</v>
      </c>
      <c r="BF148" s="204">
        <f t="shared" si="15"/>
        <v>0</v>
      </c>
      <c r="BG148" s="204">
        <f t="shared" si="16"/>
        <v>0</v>
      </c>
      <c r="BH148" s="204">
        <f t="shared" si="17"/>
        <v>0</v>
      </c>
      <c r="BI148" s="204">
        <f t="shared" si="18"/>
        <v>0</v>
      </c>
      <c r="BJ148" s="18" t="s">
        <v>83</v>
      </c>
      <c r="BK148" s="204">
        <f t="shared" si="19"/>
        <v>0</v>
      </c>
      <c r="BL148" s="18" t="s">
        <v>169</v>
      </c>
      <c r="BM148" s="203" t="s">
        <v>456</v>
      </c>
    </row>
    <row r="149" spans="1:65" s="2" customFormat="1" ht="21.75" customHeight="1">
      <c r="A149" s="35"/>
      <c r="B149" s="36"/>
      <c r="C149" s="191" t="s">
        <v>254</v>
      </c>
      <c r="D149" s="191" t="s">
        <v>151</v>
      </c>
      <c r="E149" s="192" t="s">
        <v>457</v>
      </c>
      <c r="F149" s="193" t="s">
        <v>458</v>
      </c>
      <c r="G149" s="194" t="s">
        <v>423</v>
      </c>
      <c r="H149" s="195">
        <v>2</v>
      </c>
      <c r="I149" s="196"/>
      <c r="J149" s="197">
        <f t="shared" si="10"/>
        <v>0</v>
      </c>
      <c r="K149" s="198"/>
      <c r="L149" s="40"/>
      <c r="M149" s="199" t="s">
        <v>1</v>
      </c>
      <c r="N149" s="200" t="s">
        <v>41</v>
      </c>
      <c r="O149" s="72"/>
      <c r="P149" s="201">
        <f t="shared" si="11"/>
        <v>0</v>
      </c>
      <c r="Q149" s="201">
        <v>0</v>
      </c>
      <c r="R149" s="201">
        <f t="shared" si="12"/>
        <v>0</v>
      </c>
      <c r="S149" s="201">
        <v>0</v>
      </c>
      <c r="T149" s="202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83</v>
      </c>
      <c r="AY149" s="18" t="s">
        <v>150</v>
      </c>
      <c r="BE149" s="204">
        <f t="shared" si="14"/>
        <v>0</v>
      </c>
      <c r="BF149" s="204">
        <f t="shared" si="15"/>
        <v>0</v>
      </c>
      <c r="BG149" s="204">
        <f t="shared" si="16"/>
        <v>0</v>
      </c>
      <c r="BH149" s="204">
        <f t="shared" si="17"/>
        <v>0</v>
      </c>
      <c r="BI149" s="204">
        <f t="shared" si="18"/>
        <v>0</v>
      </c>
      <c r="BJ149" s="18" t="s">
        <v>83</v>
      </c>
      <c r="BK149" s="204">
        <f t="shared" si="19"/>
        <v>0</v>
      </c>
      <c r="BL149" s="18" t="s">
        <v>169</v>
      </c>
      <c r="BM149" s="203" t="s">
        <v>459</v>
      </c>
    </row>
    <row r="150" spans="1:65" s="2" customFormat="1" ht="16.5" customHeight="1">
      <c r="A150" s="35"/>
      <c r="B150" s="36"/>
      <c r="C150" s="191" t="s">
        <v>339</v>
      </c>
      <c r="D150" s="191" t="s">
        <v>151</v>
      </c>
      <c r="E150" s="192" t="s">
        <v>460</v>
      </c>
      <c r="F150" s="193" t="s">
        <v>461</v>
      </c>
      <c r="G150" s="194" t="s">
        <v>355</v>
      </c>
      <c r="H150" s="195">
        <v>1150</v>
      </c>
      <c r="I150" s="196"/>
      <c r="J150" s="197">
        <f t="shared" si="10"/>
        <v>0</v>
      </c>
      <c r="K150" s="198"/>
      <c r="L150" s="40"/>
      <c r="M150" s="199" t="s">
        <v>1</v>
      </c>
      <c r="N150" s="200" t="s">
        <v>41</v>
      </c>
      <c r="O150" s="72"/>
      <c r="P150" s="201">
        <f t="shared" si="11"/>
        <v>0</v>
      </c>
      <c r="Q150" s="201">
        <v>0</v>
      </c>
      <c r="R150" s="201">
        <f t="shared" si="12"/>
        <v>0</v>
      </c>
      <c r="S150" s="201">
        <v>0</v>
      </c>
      <c r="T150" s="202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83</v>
      </c>
      <c r="AY150" s="18" t="s">
        <v>150</v>
      </c>
      <c r="BE150" s="204">
        <f t="shared" si="14"/>
        <v>0</v>
      </c>
      <c r="BF150" s="204">
        <f t="shared" si="15"/>
        <v>0</v>
      </c>
      <c r="BG150" s="204">
        <f t="shared" si="16"/>
        <v>0</v>
      </c>
      <c r="BH150" s="204">
        <f t="shared" si="17"/>
        <v>0</v>
      </c>
      <c r="BI150" s="204">
        <f t="shared" si="18"/>
        <v>0</v>
      </c>
      <c r="BJ150" s="18" t="s">
        <v>83</v>
      </c>
      <c r="BK150" s="204">
        <f t="shared" si="19"/>
        <v>0</v>
      </c>
      <c r="BL150" s="18" t="s">
        <v>169</v>
      </c>
      <c r="BM150" s="203" t="s">
        <v>462</v>
      </c>
    </row>
    <row r="151" spans="1:65" s="2" customFormat="1" ht="16.5" customHeight="1">
      <c r="A151" s="35"/>
      <c r="B151" s="36"/>
      <c r="C151" s="191" t="s">
        <v>343</v>
      </c>
      <c r="D151" s="191" t="s">
        <v>151</v>
      </c>
      <c r="E151" s="192" t="s">
        <v>463</v>
      </c>
      <c r="F151" s="193" t="s">
        <v>464</v>
      </c>
      <c r="G151" s="194" t="s">
        <v>426</v>
      </c>
      <c r="H151" s="195">
        <v>0.5</v>
      </c>
      <c r="I151" s="196"/>
      <c r="J151" s="197">
        <f t="shared" si="10"/>
        <v>0</v>
      </c>
      <c r="K151" s="198"/>
      <c r="L151" s="40"/>
      <c r="M151" s="199" t="s">
        <v>1</v>
      </c>
      <c r="N151" s="200" t="s">
        <v>41</v>
      </c>
      <c r="O151" s="72"/>
      <c r="P151" s="201">
        <f t="shared" si="11"/>
        <v>0</v>
      </c>
      <c r="Q151" s="201">
        <v>0</v>
      </c>
      <c r="R151" s="201">
        <f t="shared" si="12"/>
        <v>0</v>
      </c>
      <c r="S151" s="201">
        <v>0</v>
      </c>
      <c r="T151" s="202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83</v>
      </c>
      <c r="AY151" s="18" t="s">
        <v>150</v>
      </c>
      <c r="BE151" s="204">
        <f t="shared" si="14"/>
        <v>0</v>
      </c>
      <c r="BF151" s="204">
        <f t="shared" si="15"/>
        <v>0</v>
      </c>
      <c r="BG151" s="204">
        <f t="shared" si="16"/>
        <v>0</v>
      </c>
      <c r="BH151" s="204">
        <f t="shared" si="17"/>
        <v>0</v>
      </c>
      <c r="BI151" s="204">
        <f t="shared" si="18"/>
        <v>0</v>
      </c>
      <c r="BJ151" s="18" t="s">
        <v>83</v>
      </c>
      <c r="BK151" s="204">
        <f t="shared" si="19"/>
        <v>0</v>
      </c>
      <c r="BL151" s="18" t="s">
        <v>169</v>
      </c>
      <c r="BM151" s="203" t="s">
        <v>465</v>
      </c>
    </row>
    <row r="152" spans="1:65" s="12" customFormat="1" ht="25.9" customHeight="1">
      <c r="B152" s="177"/>
      <c r="C152" s="178"/>
      <c r="D152" s="179" t="s">
        <v>75</v>
      </c>
      <c r="E152" s="180" t="s">
        <v>466</v>
      </c>
      <c r="F152" s="180" t="s">
        <v>467</v>
      </c>
      <c r="G152" s="178"/>
      <c r="H152" s="178"/>
      <c r="I152" s="181"/>
      <c r="J152" s="182">
        <f>BK152</f>
        <v>0</v>
      </c>
      <c r="K152" s="178"/>
      <c r="L152" s="183"/>
      <c r="M152" s="184"/>
      <c r="N152" s="185"/>
      <c r="O152" s="185"/>
      <c r="P152" s="186">
        <f>SUM(P153:P171)</f>
        <v>0</v>
      </c>
      <c r="Q152" s="185"/>
      <c r="R152" s="186">
        <f>SUM(R153:R171)</f>
        <v>0</v>
      </c>
      <c r="S152" s="185"/>
      <c r="T152" s="187">
        <f>SUM(T153:T171)</f>
        <v>0</v>
      </c>
      <c r="AR152" s="188" t="s">
        <v>83</v>
      </c>
      <c r="AT152" s="189" t="s">
        <v>75</v>
      </c>
      <c r="AU152" s="189" t="s">
        <v>76</v>
      </c>
      <c r="AY152" s="188" t="s">
        <v>150</v>
      </c>
      <c r="BK152" s="190">
        <f>SUM(BK153:BK171)</f>
        <v>0</v>
      </c>
    </row>
    <row r="153" spans="1:65" s="2" customFormat="1" ht="33" customHeight="1">
      <c r="A153" s="35"/>
      <c r="B153" s="36"/>
      <c r="C153" s="191" t="s">
        <v>348</v>
      </c>
      <c r="D153" s="191" t="s">
        <v>151</v>
      </c>
      <c r="E153" s="192" t="s">
        <v>468</v>
      </c>
      <c r="F153" s="193" t="s">
        <v>469</v>
      </c>
      <c r="G153" s="194" t="s">
        <v>423</v>
      </c>
      <c r="H153" s="195">
        <v>1</v>
      </c>
      <c r="I153" s="196"/>
      <c r="J153" s="197">
        <f t="shared" ref="J153:J171" si="20"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 t="shared" ref="P153:P171" si="21">O153*H153</f>
        <v>0</v>
      </c>
      <c r="Q153" s="201">
        <v>0</v>
      </c>
      <c r="R153" s="201">
        <f t="shared" ref="R153:R171" si="22">Q153*H153</f>
        <v>0</v>
      </c>
      <c r="S153" s="201">
        <v>0</v>
      </c>
      <c r="T153" s="202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83</v>
      </c>
      <c r="AY153" s="18" t="s">
        <v>150</v>
      </c>
      <c r="BE153" s="204">
        <f t="shared" ref="BE153:BE171" si="24">IF(N153="základní",J153,0)</f>
        <v>0</v>
      </c>
      <c r="BF153" s="204">
        <f t="shared" ref="BF153:BF171" si="25">IF(N153="snížená",J153,0)</f>
        <v>0</v>
      </c>
      <c r="BG153" s="204">
        <f t="shared" ref="BG153:BG171" si="26">IF(N153="zákl. přenesená",J153,0)</f>
        <v>0</v>
      </c>
      <c r="BH153" s="204">
        <f t="shared" ref="BH153:BH171" si="27">IF(N153="sníž. přenesená",J153,0)</f>
        <v>0</v>
      </c>
      <c r="BI153" s="204">
        <f t="shared" ref="BI153:BI171" si="28">IF(N153="nulová",J153,0)</f>
        <v>0</v>
      </c>
      <c r="BJ153" s="18" t="s">
        <v>83</v>
      </c>
      <c r="BK153" s="204">
        <f t="shared" ref="BK153:BK171" si="29">ROUND(I153*H153,2)</f>
        <v>0</v>
      </c>
      <c r="BL153" s="18" t="s">
        <v>169</v>
      </c>
      <c r="BM153" s="203" t="s">
        <v>470</v>
      </c>
    </row>
    <row r="154" spans="1:65" s="2" customFormat="1" ht="21.75" customHeight="1">
      <c r="A154" s="35"/>
      <c r="B154" s="36"/>
      <c r="C154" s="191" t="s">
        <v>7</v>
      </c>
      <c r="D154" s="191" t="s">
        <v>151</v>
      </c>
      <c r="E154" s="192" t="s">
        <v>471</v>
      </c>
      <c r="F154" s="193" t="s">
        <v>472</v>
      </c>
      <c r="G154" s="194" t="s">
        <v>423</v>
      </c>
      <c r="H154" s="195">
        <v>1</v>
      </c>
      <c r="I154" s="196"/>
      <c r="J154" s="197">
        <f t="shared" si="20"/>
        <v>0</v>
      </c>
      <c r="K154" s="198"/>
      <c r="L154" s="40"/>
      <c r="M154" s="199" t="s">
        <v>1</v>
      </c>
      <c r="N154" s="200" t="s">
        <v>41</v>
      </c>
      <c r="O154" s="72"/>
      <c r="P154" s="201">
        <f t="shared" si="21"/>
        <v>0</v>
      </c>
      <c r="Q154" s="201">
        <v>0</v>
      </c>
      <c r="R154" s="201">
        <f t="shared" si="22"/>
        <v>0</v>
      </c>
      <c r="S154" s="201">
        <v>0</v>
      </c>
      <c r="T154" s="202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83</v>
      </c>
      <c r="AY154" s="18" t="s">
        <v>150</v>
      </c>
      <c r="BE154" s="204">
        <f t="shared" si="24"/>
        <v>0</v>
      </c>
      <c r="BF154" s="204">
        <f t="shared" si="25"/>
        <v>0</v>
      </c>
      <c r="BG154" s="204">
        <f t="shared" si="26"/>
        <v>0</v>
      </c>
      <c r="BH154" s="204">
        <f t="shared" si="27"/>
        <v>0</v>
      </c>
      <c r="BI154" s="204">
        <f t="shared" si="28"/>
        <v>0</v>
      </c>
      <c r="BJ154" s="18" t="s">
        <v>83</v>
      </c>
      <c r="BK154" s="204">
        <f t="shared" si="29"/>
        <v>0</v>
      </c>
      <c r="BL154" s="18" t="s">
        <v>169</v>
      </c>
      <c r="BM154" s="203" t="s">
        <v>473</v>
      </c>
    </row>
    <row r="155" spans="1:65" s="2" customFormat="1" ht="16.5" customHeight="1">
      <c r="A155" s="35"/>
      <c r="B155" s="36"/>
      <c r="C155" s="191" t="s">
        <v>359</v>
      </c>
      <c r="D155" s="191" t="s">
        <v>151</v>
      </c>
      <c r="E155" s="192" t="s">
        <v>474</v>
      </c>
      <c r="F155" s="193" t="s">
        <v>475</v>
      </c>
      <c r="G155" s="194" t="s">
        <v>423</v>
      </c>
      <c r="H155" s="195">
        <v>1</v>
      </c>
      <c r="I155" s="196"/>
      <c r="J155" s="197">
        <f t="shared" si="20"/>
        <v>0</v>
      </c>
      <c r="K155" s="198"/>
      <c r="L155" s="40"/>
      <c r="M155" s="199" t="s">
        <v>1</v>
      </c>
      <c r="N155" s="200" t="s">
        <v>41</v>
      </c>
      <c r="O155" s="72"/>
      <c r="P155" s="201">
        <f t="shared" si="21"/>
        <v>0</v>
      </c>
      <c r="Q155" s="201">
        <v>0</v>
      </c>
      <c r="R155" s="201">
        <f t="shared" si="22"/>
        <v>0</v>
      </c>
      <c r="S155" s="201">
        <v>0</v>
      </c>
      <c r="T155" s="202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83</v>
      </c>
      <c r="AY155" s="18" t="s">
        <v>150</v>
      </c>
      <c r="BE155" s="204">
        <f t="shared" si="24"/>
        <v>0</v>
      </c>
      <c r="BF155" s="204">
        <f t="shared" si="25"/>
        <v>0</v>
      </c>
      <c r="BG155" s="204">
        <f t="shared" si="26"/>
        <v>0</v>
      </c>
      <c r="BH155" s="204">
        <f t="shared" si="27"/>
        <v>0</v>
      </c>
      <c r="BI155" s="204">
        <f t="shared" si="28"/>
        <v>0</v>
      </c>
      <c r="BJ155" s="18" t="s">
        <v>83</v>
      </c>
      <c r="BK155" s="204">
        <f t="shared" si="29"/>
        <v>0</v>
      </c>
      <c r="BL155" s="18" t="s">
        <v>169</v>
      </c>
      <c r="BM155" s="203" t="s">
        <v>476</v>
      </c>
    </row>
    <row r="156" spans="1:65" s="2" customFormat="1" ht="16.5" customHeight="1">
      <c r="A156" s="35"/>
      <c r="B156" s="36"/>
      <c r="C156" s="191" t="s">
        <v>365</v>
      </c>
      <c r="D156" s="191" t="s">
        <v>151</v>
      </c>
      <c r="E156" s="192" t="s">
        <v>477</v>
      </c>
      <c r="F156" s="193" t="s">
        <v>478</v>
      </c>
      <c r="G156" s="194" t="s">
        <v>423</v>
      </c>
      <c r="H156" s="195">
        <v>1</v>
      </c>
      <c r="I156" s="196"/>
      <c r="J156" s="197">
        <f t="shared" si="20"/>
        <v>0</v>
      </c>
      <c r="K156" s="198"/>
      <c r="L156" s="40"/>
      <c r="M156" s="199" t="s">
        <v>1</v>
      </c>
      <c r="N156" s="200" t="s">
        <v>41</v>
      </c>
      <c r="O156" s="72"/>
      <c r="P156" s="201">
        <f t="shared" si="21"/>
        <v>0</v>
      </c>
      <c r="Q156" s="201">
        <v>0</v>
      </c>
      <c r="R156" s="201">
        <f t="shared" si="22"/>
        <v>0</v>
      </c>
      <c r="S156" s="201">
        <v>0</v>
      </c>
      <c r="T156" s="202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3" t="s">
        <v>169</v>
      </c>
      <c r="AT156" s="203" t="s">
        <v>151</v>
      </c>
      <c r="AU156" s="203" t="s">
        <v>83</v>
      </c>
      <c r="AY156" s="18" t="s">
        <v>150</v>
      </c>
      <c r="BE156" s="204">
        <f t="shared" si="24"/>
        <v>0</v>
      </c>
      <c r="BF156" s="204">
        <f t="shared" si="25"/>
        <v>0</v>
      </c>
      <c r="BG156" s="204">
        <f t="shared" si="26"/>
        <v>0</v>
      </c>
      <c r="BH156" s="204">
        <f t="shared" si="27"/>
        <v>0</v>
      </c>
      <c r="BI156" s="204">
        <f t="shared" si="28"/>
        <v>0</v>
      </c>
      <c r="BJ156" s="18" t="s">
        <v>83</v>
      </c>
      <c r="BK156" s="204">
        <f t="shared" si="29"/>
        <v>0</v>
      </c>
      <c r="BL156" s="18" t="s">
        <v>169</v>
      </c>
      <c r="BM156" s="203" t="s">
        <v>479</v>
      </c>
    </row>
    <row r="157" spans="1:65" s="2" customFormat="1" ht="21.75" customHeight="1">
      <c r="A157" s="35"/>
      <c r="B157" s="36"/>
      <c r="C157" s="191" t="s">
        <v>370</v>
      </c>
      <c r="D157" s="191" t="s">
        <v>151</v>
      </c>
      <c r="E157" s="192" t="s">
        <v>480</v>
      </c>
      <c r="F157" s="193" t="s">
        <v>481</v>
      </c>
      <c r="G157" s="194" t="s">
        <v>423</v>
      </c>
      <c r="H157" s="195">
        <v>1</v>
      </c>
      <c r="I157" s="196"/>
      <c r="J157" s="197">
        <f t="shared" si="20"/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si="21"/>
        <v>0</v>
      </c>
      <c r="Q157" s="201">
        <v>0</v>
      </c>
      <c r="R157" s="201">
        <f t="shared" si="22"/>
        <v>0</v>
      </c>
      <c r="S157" s="201">
        <v>0</v>
      </c>
      <c r="T157" s="202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83</v>
      </c>
      <c r="AY157" s="18" t="s">
        <v>150</v>
      </c>
      <c r="BE157" s="204">
        <f t="shared" si="24"/>
        <v>0</v>
      </c>
      <c r="BF157" s="204">
        <f t="shared" si="25"/>
        <v>0</v>
      </c>
      <c r="BG157" s="204">
        <f t="shared" si="26"/>
        <v>0</v>
      </c>
      <c r="BH157" s="204">
        <f t="shared" si="27"/>
        <v>0</v>
      </c>
      <c r="BI157" s="204">
        <f t="shared" si="28"/>
        <v>0</v>
      </c>
      <c r="BJ157" s="18" t="s">
        <v>83</v>
      </c>
      <c r="BK157" s="204">
        <f t="shared" si="29"/>
        <v>0</v>
      </c>
      <c r="BL157" s="18" t="s">
        <v>169</v>
      </c>
      <c r="BM157" s="203" t="s">
        <v>482</v>
      </c>
    </row>
    <row r="158" spans="1:65" s="2" customFormat="1" ht="16.5" customHeight="1">
      <c r="A158" s="35"/>
      <c r="B158" s="36"/>
      <c r="C158" s="191" t="s">
        <v>375</v>
      </c>
      <c r="D158" s="191" t="s">
        <v>151</v>
      </c>
      <c r="E158" s="192" t="s">
        <v>483</v>
      </c>
      <c r="F158" s="193" t="s">
        <v>484</v>
      </c>
      <c r="G158" s="194" t="s">
        <v>423</v>
      </c>
      <c r="H158" s="195">
        <v>1</v>
      </c>
      <c r="I158" s="196"/>
      <c r="J158" s="197">
        <f t="shared" si="2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21"/>
        <v>0</v>
      </c>
      <c r="Q158" s="201">
        <v>0</v>
      </c>
      <c r="R158" s="201">
        <f t="shared" si="22"/>
        <v>0</v>
      </c>
      <c r="S158" s="201">
        <v>0</v>
      </c>
      <c r="T158" s="202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83</v>
      </c>
      <c r="AY158" s="18" t="s">
        <v>150</v>
      </c>
      <c r="BE158" s="204">
        <f t="shared" si="24"/>
        <v>0</v>
      </c>
      <c r="BF158" s="204">
        <f t="shared" si="25"/>
        <v>0</v>
      </c>
      <c r="BG158" s="204">
        <f t="shared" si="26"/>
        <v>0</v>
      </c>
      <c r="BH158" s="204">
        <f t="shared" si="27"/>
        <v>0</v>
      </c>
      <c r="BI158" s="204">
        <f t="shared" si="28"/>
        <v>0</v>
      </c>
      <c r="BJ158" s="18" t="s">
        <v>83</v>
      </c>
      <c r="BK158" s="204">
        <f t="shared" si="29"/>
        <v>0</v>
      </c>
      <c r="BL158" s="18" t="s">
        <v>169</v>
      </c>
      <c r="BM158" s="203" t="s">
        <v>485</v>
      </c>
    </row>
    <row r="159" spans="1:65" s="2" customFormat="1" ht="21.75" customHeight="1">
      <c r="A159" s="35"/>
      <c r="B159" s="36"/>
      <c r="C159" s="191" t="s">
        <v>381</v>
      </c>
      <c r="D159" s="191" t="s">
        <v>151</v>
      </c>
      <c r="E159" s="192" t="s">
        <v>486</v>
      </c>
      <c r="F159" s="193" t="s">
        <v>487</v>
      </c>
      <c r="G159" s="194" t="s">
        <v>423</v>
      </c>
      <c r="H159" s="195">
        <v>1</v>
      </c>
      <c r="I159" s="196"/>
      <c r="J159" s="197">
        <f t="shared" si="20"/>
        <v>0</v>
      </c>
      <c r="K159" s="198"/>
      <c r="L159" s="40"/>
      <c r="M159" s="199" t="s">
        <v>1</v>
      </c>
      <c r="N159" s="200" t="s">
        <v>41</v>
      </c>
      <c r="O159" s="72"/>
      <c r="P159" s="201">
        <f t="shared" si="21"/>
        <v>0</v>
      </c>
      <c r="Q159" s="201">
        <v>0</v>
      </c>
      <c r="R159" s="201">
        <f t="shared" si="22"/>
        <v>0</v>
      </c>
      <c r="S159" s="201">
        <v>0</v>
      </c>
      <c r="T159" s="202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169</v>
      </c>
      <c r="AT159" s="203" t="s">
        <v>151</v>
      </c>
      <c r="AU159" s="203" t="s">
        <v>83</v>
      </c>
      <c r="AY159" s="18" t="s">
        <v>150</v>
      </c>
      <c r="BE159" s="204">
        <f t="shared" si="24"/>
        <v>0</v>
      </c>
      <c r="BF159" s="204">
        <f t="shared" si="25"/>
        <v>0</v>
      </c>
      <c r="BG159" s="204">
        <f t="shared" si="26"/>
        <v>0</v>
      </c>
      <c r="BH159" s="204">
        <f t="shared" si="27"/>
        <v>0</v>
      </c>
      <c r="BI159" s="204">
        <f t="shared" si="28"/>
        <v>0</v>
      </c>
      <c r="BJ159" s="18" t="s">
        <v>83</v>
      </c>
      <c r="BK159" s="204">
        <f t="shared" si="29"/>
        <v>0</v>
      </c>
      <c r="BL159" s="18" t="s">
        <v>169</v>
      </c>
      <c r="BM159" s="203" t="s">
        <v>488</v>
      </c>
    </row>
    <row r="160" spans="1:65" s="2" customFormat="1" ht="16.5" customHeight="1">
      <c r="A160" s="35"/>
      <c r="B160" s="36"/>
      <c r="C160" s="191" t="s">
        <v>385</v>
      </c>
      <c r="D160" s="191" t="s">
        <v>151</v>
      </c>
      <c r="E160" s="192" t="s">
        <v>489</v>
      </c>
      <c r="F160" s="193" t="s">
        <v>490</v>
      </c>
      <c r="G160" s="194" t="s">
        <v>423</v>
      </c>
      <c r="H160" s="195">
        <v>12</v>
      </c>
      <c r="I160" s="196"/>
      <c r="J160" s="197">
        <f t="shared" si="2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21"/>
        <v>0</v>
      </c>
      <c r="Q160" s="201">
        <v>0</v>
      </c>
      <c r="R160" s="201">
        <f t="shared" si="22"/>
        <v>0</v>
      </c>
      <c r="S160" s="201">
        <v>0</v>
      </c>
      <c r="T160" s="202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83</v>
      </c>
      <c r="AY160" s="18" t="s">
        <v>150</v>
      </c>
      <c r="BE160" s="204">
        <f t="shared" si="24"/>
        <v>0</v>
      </c>
      <c r="BF160" s="204">
        <f t="shared" si="25"/>
        <v>0</v>
      </c>
      <c r="BG160" s="204">
        <f t="shared" si="26"/>
        <v>0</v>
      </c>
      <c r="BH160" s="204">
        <f t="shared" si="27"/>
        <v>0</v>
      </c>
      <c r="BI160" s="204">
        <f t="shared" si="28"/>
        <v>0</v>
      </c>
      <c r="BJ160" s="18" t="s">
        <v>83</v>
      </c>
      <c r="BK160" s="204">
        <f t="shared" si="29"/>
        <v>0</v>
      </c>
      <c r="BL160" s="18" t="s">
        <v>169</v>
      </c>
      <c r="BM160" s="203" t="s">
        <v>491</v>
      </c>
    </row>
    <row r="161" spans="1:65" s="2" customFormat="1" ht="16.5" customHeight="1">
      <c r="A161" s="35"/>
      <c r="B161" s="36"/>
      <c r="C161" s="191" t="s">
        <v>390</v>
      </c>
      <c r="D161" s="191" t="s">
        <v>151</v>
      </c>
      <c r="E161" s="192" t="s">
        <v>492</v>
      </c>
      <c r="F161" s="193" t="s">
        <v>493</v>
      </c>
      <c r="G161" s="194" t="s">
        <v>423</v>
      </c>
      <c r="H161" s="195">
        <v>1</v>
      </c>
      <c r="I161" s="196"/>
      <c r="J161" s="197">
        <f t="shared" si="20"/>
        <v>0</v>
      </c>
      <c r="K161" s="198"/>
      <c r="L161" s="40"/>
      <c r="M161" s="199" t="s">
        <v>1</v>
      </c>
      <c r="N161" s="200" t="s">
        <v>41</v>
      </c>
      <c r="O161" s="72"/>
      <c r="P161" s="201">
        <f t="shared" si="21"/>
        <v>0</v>
      </c>
      <c r="Q161" s="201">
        <v>0</v>
      </c>
      <c r="R161" s="201">
        <f t="shared" si="22"/>
        <v>0</v>
      </c>
      <c r="S161" s="201">
        <v>0</v>
      </c>
      <c r="T161" s="202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83</v>
      </c>
      <c r="AY161" s="18" t="s">
        <v>150</v>
      </c>
      <c r="BE161" s="204">
        <f t="shared" si="24"/>
        <v>0</v>
      </c>
      <c r="BF161" s="204">
        <f t="shared" si="25"/>
        <v>0</v>
      </c>
      <c r="BG161" s="204">
        <f t="shared" si="26"/>
        <v>0</v>
      </c>
      <c r="BH161" s="204">
        <f t="shared" si="27"/>
        <v>0</v>
      </c>
      <c r="BI161" s="204">
        <f t="shared" si="28"/>
        <v>0</v>
      </c>
      <c r="BJ161" s="18" t="s">
        <v>83</v>
      </c>
      <c r="BK161" s="204">
        <f t="shared" si="29"/>
        <v>0</v>
      </c>
      <c r="BL161" s="18" t="s">
        <v>169</v>
      </c>
      <c r="BM161" s="203" t="s">
        <v>494</v>
      </c>
    </row>
    <row r="162" spans="1:65" s="2" customFormat="1" ht="16.5" customHeight="1">
      <c r="A162" s="35"/>
      <c r="B162" s="36"/>
      <c r="C162" s="191" t="s">
        <v>394</v>
      </c>
      <c r="D162" s="191" t="s">
        <v>151</v>
      </c>
      <c r="E162" s="192" t="s">
        <v>495</v>
      </c>
      <c r="F162" s="193" t="s">
        <v>496</v>
      </c>
      <c r="G162" s="194" t="s">
        <v>423</v>
      </c>
      <c r="H162" s="195">
        <v>1</v>
      </c>
      <c r="I162" s="196"/>
      <c r="J162" s="197">
        <f t="shared" si="2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21"/>
        <v>0</v>
      </c>
      <c r="Q162" s="201">
        <v>0</v>
      </c>
      <c r="R162" s="201">
        <f t="shared" si="22"/>
        <v>0</v>
      </c>
      <c r="S162" s="201">
        <v>0</v>
      </c>
      <c r="T162" s="202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83</v>
      </c>
      <c r="AY162" s="18" t="s">
        <v>150</v>
      </c>
      <c r="BE162" s="204">
        <f t="shared" si="24"/>
        <v>0</v>
      </c>
      <c r="BF162" s="204">
        <f t="shared" si="25"/>
        <v>0</v>
      </c>
      <c r="BG162" s="204">
        <f t="shared" si="26"/>
        <v>0</v>
      </c>
      <c r="BH162" s="204">
        <f t="shared" si="27"/>
        <v>0</v>
      </c>
      <c r="BI162" s="204">
        <f t="shared" si="28"/>
        <v>0</v>
      </c>
      <c r="BJ162" s="18" t="s">
        <v>83</v>
      </c>
      <c r="BK162" s="204">
        <f t="shared" si="29"/>
        <v>0</v>
      </c>
      <c r="BL162" s="18" t="s">
        <v>169</v>
      </c>
      <c r="BM162" s="203" t="s">
        <v>497</v>
      </c>
    </row>
    <row r="163" spans="1:65" s="2" customFormat="1" ht="16.5" customHeight="1">
      <c r="A163" s="35"/>
      <c r="B163" s="36"/>
      <c r="C163" s="191" t="s">
        <v>400</v>
      </c>
      <c r="D163" s="191" t="s">
        <v>151</v>
      </c>
      <c r="E163" s="192" t="s">
        <v>498</v>
      </c>
      <c r="F163" s="193" t="s">
        <v>499</v>
      </c>
      <c r="G163" s="194" t="s">
        <v>423</v>
      </c>
      <c r="H163" s="195">
        <v>3</v>
      </c>
      <c r="I163" s="196"/>
      <c r="J163" s="197">
        <f t="shared" si="2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21"/>
        <v>0</v>
      </c>
      <c r="Q163" s="201">
        <v>0</v>
      </c>
      <c r="R163" s="201">
        <f t="shared" si="22"/>
        <v>0</v>
      </c>
      <c r="S163" s="201">
        <v>0</v>
      </c>
      <c r="T163" s="202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83</v>
      </c>
      <c r="AY163" s="18" t="s">
        <v>150</v>
      </c>
      <c r="BE163" s="204">
        <f t="shared" si="24"/>
        <v>0</v>
      </c>
      <c r="BF163" s="204">
        <f t="shared" si="25"/>
        <v>0</v>
      </c>
      <c r="BG163" s="204">
        <f t="shared" si="26"/>
        <v>0</v>
      </c>
      <c r="BH163" s="204">
        <f t="shared" si="27"/>
        <v>0</v>
      </c>
      <c r="BI163" s="204">
        <f t="shared" si="28"/>
        <v>0</v>
      </c>
      <c r="BJ163" s="18" t="s">
        <v>83</v>
      </c>
      <c r="BK163" s="204">
        <f t="shared" si="29"/>
        <v>0</v>
      </c>
      <c r="BL163" s="18" t="s">
        <v>169</v>
      </c>
      <c r="BM163" s="203" t="s">
        <v>500</v>
      </c>
    </row>
    <row r="164" spans="1:65" s="2" customFormat="1" ht="16.5" customHeight="1">
      <c r="A164" s="35"/>
      <c r="B164" s="36"/>
      <c r="C164" s="191" t="s">
        <v>501</v>
      </c>
      <c r="D164" s="191" t="s">
        <v>151</v>
      </c>
      <c r="E164" s="192" t="s">
        <v>502</v>
      </c>
      <c r="F164" s="193" t="s">
        <v>503</v>
      </c>
      <c r="G164" s="194" t="s">
        <v>423</v>
      </c>
      <c r="H164" s="195">
        <v>1</v>
      </c>
      <c r="I164" s="196"/>
      <c r="J164" s="197">
        <f t="shared" si="2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21"/>
        <v>0</v>
      </c>
      <c r="Q164" s="201">
        <v>0</v>
      </c>
      <c r="R164" s="201">
        <f t="shared" si="22"/>
        <v>0</v>
      </c>
      <c r="S164" s="201">
        <v>0</v>
      </c>
      <c r="T164" s="202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83</v>
      </c>
      <c r="AY164" s="18" t="s">
        <v>150</v>
      </c>
      <c r="BE164" s="204">
        <f t="shared" si="24"/>
        <v>0</v>
      </c>
      <c r="BF164" s="204">
        <f t="shared" si="25"/>
        <v>0</v>
      </c>
      <c r="BG164" s="204">
        <f t="shared" si="26"/>
        <v>0</v>
      </c>
      <c r="BH164" s="204">
        <f t="shared" si="27"/>
        <v>0</v>
      </c>
      <c r="BI164" s="204">
        <f t="shared" si="28"/>
        <v>0</v>
      </c>
      <c r="BJ164" s="18" t="s">
        <v>83</v>
      </c>
      <c r="BK164" s="204">
        <f t="shared" si="29"/>
        <v>0</v>
      </c>
      <c r="BL164" s="18" t="s">
        <v>169</v>
      </c>
      <c r="BM164" s="203" t="s">
        <v>504</v>
      </c>
    </row>
    <row r="165" spans="1:65" s="2" customFormat="1" ht="21.75" customHeight="1">
      <c r="A165" s="35"/>
      <c r="B165" s="36"/>
      <c r="C165" s="191" t="s">
        <v>453</v>
      </c>
      <c r="D165" s="191" t="s">
        <v>151</v>
      </c>
      <c r="E165" s="192" t="s">
        <v>505</v>
      </c>
      <c r="F165" s="193" t="s">
        <v>506</v>
      </c>
      <c r="G165" s="194" t="s">
        <v>423</v>
      </c>
      <c r="H165" s="195">
        <v>1</v>
      </c>
      <c r="I165" s="196"/>
      <c r="J165" s="197">
        <f t="shared" si="20"/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si="21"/>
        <v>0</v>
      </c>
      <c r="Q165" s="201">
        <v>0</v>
      </c>
      <c r="R165" s="201">
        <f t="shared" si="22"/>
        <v>0</v>
      </c>
      <c r="S165" s="201">
        <v>0</v>
      </c>
      <c r="T165" s="202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83</v>
      </c>
      <c r="AY165" s="18" t="s">
        <v>150</v>
      </c>
      <c r="BE165" s="204">
        <f t="shared" si="24"/>
        <v>0</v>
      </c>
      <c r="BF165" s="204">
        <f t="shared" si="25"/>
        <v>0</v>
      </c>
      <c r="BG165" s="204">
        <f t="shared" si="26"/>
        <v>0</v>
      </c>
      <c r="BH165" s="204">
        <f t="shared" si="27"/>
        <v>0</v>
      </c>
      <c r="BI165" s="204">
        <f t="shared" si="28"/>
        <v>0</v>
      </c>
      <c r="BJ165" s="18" t="s">
        <v>83</v>
      </c>
      <c r="BK165" s="204">
        <f t="shared" si="29"/>
        <v>0</v>
      </c>
      <c r="BL165" s="18" t="s">
        <v>169</v>
      </c>
      <c r="BM165" s="203" t="s">
        <v>507</v>
      </c>
    </row>
    <row r="166" spans="1:65" s="2" customFormat="1" ht="16.5" customHeight="1">
      <c r="A166" s="35"/>
      <c r="B166" s="36"/>
      <c r="C166" s="191" t="s">
        <v>508</v>
      </c>
      <c r="D166" s="191" t="s">
        <v>151</v>
      </c>
      <c r="E166" s="192" t="s">
        <v>509</v>
      </c>
      <c r="F166" s="193" t="s">
        <v>510</v>
      </c>
      <c r="G166" s="194" t="s">
        <v>423</v>
      </c>
      <c r="H166" s="195">
        <v>1</v>
      </c>
      <c r="I166" s="196"/>
      <c r="J166" s="197">
        <f t="shared" si="2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21"/>
        <v>0</v>
      </c>
      <c r="Q166" s="201">
        <v>0</v>
      </c>
      <c r="R166" s="201">
        <f t="shared" si="22"/>
        <v>0</v>
      </c>
      <c r="S166" s="201">
        <v>0</v>
      </c>
      <c r="T166" s="202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83</v>
      </c>
      <c r="AY166" s="18" t="s">
        <v>150</v>
      </c>
      <c r="BE166" s="204">
        <f t="shared" si="24"/>
        <v>0</v>
      </c>
      <c r="BF166" s="204">
        <f t="shared" si="25"/>
        <v>0</v>
      </c>
      <c r="BG166" s="204">
        <f t="shared" si="26"/>
        <v>0</v>
      </c>
      <c r="BH166" s="204">
        <f t="shared" si="27"/>
        <v>0</v>
      </c>
      <c r="BI166" s="204">
        <f t="shared" si="28"/>
        <v>0</v>
      </c>
      <c r="BJ166" s="18" t="s">
        <v>83</v>
      </c>
      <c r="BK166" s="204">
        <f t="shared" si="29"/>
        <v>0</v>
      </c>
      <c r="BL166" s="18" t="s">
        <v>169</v>
      </c>
      <c r="BM166" s="203" t="s">
        <v>511</v>
      </c>
    </row>
    <row r="167" spans="1:65" s="2" customFormat="1" ht="21.75" customHeight="1">
      <c r="A167" s="35"/>
      <c r="B167" s="36"/>
      <c r="C167" s="191" t="s">
        <v>456</v>
      </c>
      <c r="D167" s="191" t="s">
        <v>151</v>
      </c>
      <c r="E167" s="192" t="s">
        <v>512</v>
      </c>
      <c r="F167" s="193" t="s">
        <v>513</v>
      </c>
      <c r="G167" s="194" t="s">
        <v>423</v>
      </c>
      <c r="H167" s="195">
        <v>1</v>
      </c>
      <c r="I167" s="196"/>
      <c r="J167" s="197">
        <f t="shared" si="2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21"/>
        <v>0</v>
      </c>
      <c r="Q167" s="201">
        <v>0</v>
      </c>
      <c r="R167" s="201">
        <f t="shared" si="22"/>
        <v>0</v>
      </c>
      <c r="S167" s="201">
        <v>0</v>
      </c>
      <c r="T167" s="202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83</v>
      </c>
      <c r="AY167" s="18" t="s">
        <v>150</v>
      </c>
      <c r="BE167" s="204">
        <f t="shared" si="24"/>
        <v>0</v>
      </c>
      <c r="BF167" s="204">
        <f t="shared" si="25"/>
        <v>0</v>
      </c>
      <c r="BG167" s="204">
        <f t="shared" si="26"/>
        <v>0</v>
      </c>
      <c r="BH167" s="204">
        <f t="shared" si="27"/>
        <v>0</v>
      </c>
      <c r="BI167" s="204">
        <f t="shared" si="28"/>
        <v>0</v>
      </c>
      <c r="BJ167" s="18" t="s">
        <v>83</v>
      </c>
      <c r="BK167" s="204">
        <f t="shared" si="29"/>
        <v>0</v>
      </c>
      <c r="BL167" s="18" t="s">
        <v>169</v>
      </c>
      <c r="BM167" s="203" t="s">
        <v>514</v>
      </c>
    </row>
    <row r="168" spans="1:65" s="2" customFormat="1" ht="16.5" customHeight="1">
      <c r="A168" s="35"/>
      <c r="B168" s="36"/>
      <c r="C168" s="191" t="s">
        <v>515</v>
      </c>
      <c r="D168" s="191" t="s">
        <v>151</v>
      </c>
      <c r="E168" s="192" t="s">
        <v>516</v>
      </c>
      <c r="F168" s="193" t="s">
        <v>517</v>
      </c>
      <c r="G168" s="194" t="s">
        <v>423</v>
      </c>
      <c r="H168" s="195">
        <v>1</v>
      </c>
      <c r="I168" s="196"/>
      <c r="J168" s="197">
        <f t="shared" si="20"/>
        <v>0</v>
      </c>
      <c r="K168" s="198"/>
      <c r="L168" s="40"/>
      <c r="M168" s="199" t="s">
        <v>1</v>
      </c>
      <c r="N168" s="200" t="s">
        <v>41</v>
      </c>
      <c r="O168" s="72"/>
      <c r="P168" s="201">
        <f t="shared" si="21"/>
        <v>0</v>
      </c>
      <c r="Q168" s="201">
        <v>0</v>
      </c>
      <c r="R168" s="201">
        <f t="shared" si="22"/>
        <v>0</v>
      </c>
      <c r="S168" s="201">
        <v>0</v>
      </c>
      <c r="T168" s="202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83</v>
      </c>
      <c r="AY168" s="18" t="s">
        <v>150</v>
      </c>
      <c r="BE168" s="204">
        <f t="shared" si="24"/>
        <v>0</v>
      </c>
      <c r="BF168" s="204">
        <f t="shared" si="25"/>
        <v>0</v>
      </c>
      <c r="BG168" s="204">
        <f t="shared" si="26"/>
        <v>0</v>
      </c>
      <c r="BH168" s="204">
        <f t="shared" si="27"/>
        <v>0</v>
      </c>
      <c r="BI168" s="204">
        <f t="shared" si="28"/>
        <v>0</v>
      </c>
      <c r="BJ168" s="18" t="s">
        <v>83</v>
      </c>
      <c r="BK168" s="204">
        <f t="shared" si="29"/>
        <v>0</v>
      </c>
      <c r="BL168" s="18" t="s">
        <v>169</v>
      </c>
      <c r="BM168" s="203" t="s">
        <v>518</v>
      </c>
    </row>
    <row r="169" spans="1:65" s="2" customFormat="1" ht="16.5" customHeight="1">
      <c r="A169" s="35"/>
      <c r="B169" s="36"/>
      <c r="C169" s="191" t="s">
        <v>459</v>
      </c>
      <c r="D169" s="191" t="s">
        <v>151</v>
      </c>
      <c r="E169" s="192" t="s">
        <v>519</v>
      </c>
      <c r="F169" s="193" t="s">
        <v>520</v>
      </c>
      <c r="G169" s="194" t="s">
        <v>423</v>
      </c>
      <c r="H169" s="195">
        <v>1</v>
      </c>
      <c r="I169" s="196"/>
      <c r="J169" s="197">
        <f t="shared" si="2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21"/>
        <v>0</v>
      </c>
      <c r="Q169" s="201">
        <v>0</v>
      </c>
      <c r="R169" s="201">
        <f t="shared" si="22"/>
        <v>0</v>
      </c>
      <c r="S169" s="201">
        <v>0</v>
      </c>
      <c r="T169" s="202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83</v>
      </c>
      <c r="AY169" s="18" t="s">
        <v>150</v>
      </c>
      <c r="BE169" s="204">
        <f t="shared" si="24"/>
        <v>0</v>
      </c>
      <c r="BF169" s="204">
        <f t="shared" si="25"/>
        <v>0</v>
      </c>
      <c r="BG169" s="204">
        <f t="shared" si="26"/>
        <v>0</v>
      </c>
      <c r="BH169" s="204">
        <f t="shared" si="27"/>
        <v>0</v>
      </c>
      <c r="BI169" s="204">
        <f t="shared" si="28"/>
        <v>0</v>
      </c>
      <c r="BJ169" s="18" t="s">
        <v>83</v>
      </c>
      <c r="BK169" s="204">
        <f t="shared" si="29"/>
        <v>0</v>
      </c>
      <c r="BL169" s="18" t="s">
        <v>169</v>
      </c>
      <c r="BM169" s="203" t="s">
        <v>521</v>
      </c>
    </row>
    <row r="170" spans="1:65" s="2" customFormat="1" ht="16.5" customHeight="1">
      <c r="A170" s="35"/>
      <c r="B170" s="36"/>
      <c r="C170" s="191" t="s">
        <v>522</v>
      </c>
      <c r="D170" s="191" t="s">
        <v>151</v>
      </c>
      <c r="E170" s="192" t="s">
        <v>523</v>
      </c>
      <c r="F170" s="193" t="s">
        <v>524</v>
      </c>
      <c r="G170" s="194" t="s">
        <v>423</v>
      </c>
      <c r="H170" s="195">
        <v>1</v>
      </c>
      <c r="I170" s="196"/>
      <c r="J170" s="197">
        <f t="shared" si="2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21"/>
        <v>0</v>
      </c>
      <c r="Q170" s="201">
        <v>0</v>
      </c>
      <c r="R170" s="201">
        <f t="shared" si="22"/>
        <v>0</v>
      </c>
      <c r="S170" s="201">
        <v>0</v>
      </c>
      <c r="T170" s="202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83</v>
      </c>
      <c r="AY170" s="18" t="s">
        <v>150</v>
      </c>
      <c r="BE170" s="204">
        <f t="shared" si="24"/>
        <v>0</v>
      </c>
      <c r="BF170" s="204">
        <f t="shared" si="25"/>
        <v>0</v>
      </c>
      <c r="BG170" s="204">
        <f t="shared" si="26"/>
        <v>0</v>
      </c>
      <c r="BH170" s="204">
        <f t="shared" si="27"/>
        <v>0</v>
      </c>
      <c r="BI170" s="204">
        <f t="shared" si="28"/>
        <v>0</v>
      </c>
      <c r="BJ170" s="18" t="s">
        <v>83</v>
      </c>
      <c r="BK170" s="204">
        <f t="shared" si="29"/>
        <v>0</v>
      </c>
      <c r="BL170" s="18" t="s">
        <v>169</v>
      </c>
      <c r="BM170" s="203" t="s">
        <v>525</v>
      </c>
    </row>
    <row r="171" spans="1:65" s="2" customFormat="1" ht="33" customHeight="1">
      <c r="A171" s="35"/>
      <c r="B171" s="36"/>
      <c r="C171" s="191" t="s">
        <v>462</v>
      </c>
      <c r="D171" s="191" t="s">
        <v>151</v>
      </c>
      <c r="E171" s="192" t="s">
        <v>526</v>
      </c>
      <c r="F171" s="193" t="s">
        <v>527</v>
      </c>
      <c r="G171" s="194" t="s">
        <v>423</v>
      </c>
      <c r="H171" s="195">
        <v>1</v>
      </c>
      <c r="I171" s="196"/>
      <c r="J171" s="197">
        <f t="shared" si="2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21"/>
        <v>0</v>
      </c>
      <c r="Q171" s="201">
        <v>0</v>
      </c>
      <c r="R171" s="201">
        <f t="shared" si="22"/>
        <v>0</v>
      </c>
      <c r="S171" s="201">
        <v>0</v>
      </c>
      <c r="T171" s="202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83</v>
      </c>
      <c r="AY171" s="18" t="s">
        <v>150</v>
      </c>
      <c r="BE171" s="204">
        <f t="shared" si="24"/>
        <v>0</v>
      </c>
      <c r="BF171" s="204">
        <f t="shared" si="25"/>
        <v>0</v>
      </c>
      <c r="BG171" s="204">
        <f t="shared" si="26"/>
        <v>0</v>
      </c>
      <c r="BH171" s="204">
        <f t="shared" si="27"/>
        <v>0</v>
      </c>
      <c r="BI171" s="204">
        <f t="shared" si="28"/>
        <v>0</v>
      </c>
      <c r="BJ171" s="18" t="s">
        <v>83</v>
      </c>
      <c r="BK171" s="204">
        <f t="shared" si="29"/>
        <v>0</v>
      </c>
      <c r="BL171" s="18" t="s">
        <v>169</v>
      </c>
      <c r="BM171" s="203" t="s">
        <v>528</v>
      </c>
    </row>
    <row r="172" spans="1:65" s="12" customFormat="1" ht="25.9" customHeight="1">
      <c r="B172" s="177"/>
      <c r="C172" s="178"/>
      <c r="D172" s="179" t="s">
        <v>75</v>
      </c>
      <c r="E172" s="180" t="s">
        <v>529</v>
      </c>
      <c r="F172" s="180" t="s">
        <v>530</v>
      </c>
      <c r="G172" s="178"/>
      <c r="H172" s="178"/>
      <c r="I172" s="181"/>
      <c r="J172" s="182">
        <f>BK172</f>
        <v>0</v>
      </c>
      <c r="K172" s="178"/>
      <c r="L172" s="183"/>
      <c r="M172" s="184"/>
      <c r="N172" s="185"/>
      <c r="O172" s="185"/>
      <c r="P172" s="186">
        <f>SUM(P173:P176)</f>
        <v>0</v>
      </c>
      <c r="Q172" s="185"/>
      <c r="R172" s="186">
        <f>SUM(R173:R176)</f>
        <v>0</v>
      </c>
      <c r="S172" s="185"/>
      <c r="T172" s="187">
        <f>SUM(T173:T176)</f>
        <v>0</v>
      </c>
      <c r="AR172" s="188" t="s">
        <v>83</v>
      </c>
      <c r="AT172" s="189" t="s">
        <v>75</v>
      </c>
      <c r="AU172" s="189" t="s">
        <v>76</v>
      </c>
      <c r="AY172" s="188" t="s">
        <v>150</v>
      </c>
      <c r="BK172" s="190">
        <f>SUM(BK173:BK176)</f>
        <v>0</v>
      </c>
    </row>
    <row r="173" spans="1:65" s="2" customFormat="1" ht="33" customHeight="1">
      <c r="A173" s="35"/>
      <c r="B173" s="36"/>
      <c r="C173" s="191" t="s">
        <v>531</v>
      </c>
      <c r="D173" s="191" t="s">
        <v>151</v>
      </c>
      <c r="E173" s="192" t="s">
        <v>532</v>
      </c>
      <c r="F173" s="193" t="s">
        <v>533</v>
      </c>
      <c r="G173" s="194" t="s">
        <v>423</v>
      </c>
      <c r="H173" s="195">
        <v>7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83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534</v>
      </c>
    </row>
    <row r="174" spans="1:65" s="2" customFormat="1" ht="33" customHeight="1">
      <c r="A174" s="35"/>
      <c r="B174" s="36"/>
      <c r="C174" s="191" t="s">
        <v>465</v>
      </c>
      <c r="D174" s="191" t="s">
        <v>151</v>
      </c>
      <c r="E174" s="192" t="s">
        <v>535</v>
      </c>
      <c r="F174" s="193" t="s">
        <v>536</v>
      </c>
      <c r="G174" s="194" t="s">
        <v>423</v>
      </c>
      <c r="H174" s="195">
        <v>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83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537</v>
      </c>
    </row>
    <row r="175" spans="1:65" s="2" customFormat="1" ht="16.5" customHeight="1">
      <c r="A175" s="35"/>
      <c r="B175" s="36"/>
      <c r="C175" s="191" t="s">
        <v>538</v>
      </c>
      <c r="D175" s="191" t="s">
        <v>151</v>
      </c>
      <c r="E175" s="192" t="s">
        <v>539</v>
      </c>
      <c r="F175" s="193" t="s">
        <v>540</v>
      </c>
      <c r="G175" s="194" t="s">
        <v>423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83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541</v>
      </c>
    </row>
    <row r="176" spans="1:65" s="2" customFormat="1" ht="16.5" customHeight="1">
      <c r="A176" s="35"/>
      <c r="B176" s="36"/>
      <c r="C176" s="191" t="s">
        <v>470</v>
      </c>
      <c r="D176" s="191" t="s">
        <v>151</v>
      </c>
      <c r="E176" s="192" t="s">
        <v>542</v>
      </c>
      <c r="F176" s="193" t="s">
        <v>543</v>
      </c>
      <c r="G176" s="194" t="s">
        <v>423</v>
      </c>
      <c r="H176" s="195">
        <v>17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83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544</v>
      </c>
    </row>
    <row r="177" spans="1:65" s="12" customFormat="1" ht="25.9" customHeight="1">
      <c r="B177" s="177"/>
      <c r="C177" s="178"/>
      <c r="D177" s="179" t="s">
        <v>75</v>
      </c>
      <c r="E177" s="180" t="s">
        <v>545</v>
      </c>
      <c r="F177" s="180" t="s">
        <v>546</v>
      </c>
      <c r="G177" s="178"/>
      <c r="H177" s="178"/>
      <c r="I177" s="181"/>
      <c r="J177" s="182">
        <f>BK177</f>
        <v>0</v>
      </c>
      <c r="K177" s="178"/>
      <c r="L177" s="183"/>
      <c r="M177" s="184"/>
      <c r="N177" s="185"/>
      <c r="O177" s="185"/>
      <c r="P177" s="186">
        <f>SUM(P178:P186)</f>
        <v>0</v>
      </c>
      <c r="Q177" s="185"/>
      <c r="R177" s="186">
        <f>SUM(R178:R186)</f>
        <v>0</v>
      </c>
      <c r="S177" s="185"/>
      <c r="T177" s="187">
        <f>SUM(T178:T186)</f>
        <v>0</v>
      </c>
      <c r="AR177" s="188" t="s">
        <v>83</v>
      </c>
      <c r="AT177" s="189" t="s">
        <v>75</v>
      </c>
      <c r="AU177" s="189" t="s">
        <v>76</v>
      </c>
      <c r="AY177" s="188" t="s">
        <v>150</v>
      </c>
      <c r="BK177" s="190">
        <f>SUM(BK178:BK186)</f>
        <v>0</v>
      </c>
    </row>
    <row r="178" spans="1:65" s="2" customFormat="1" ht="21.75" customHeight="1">
      <c r="A178" s="35"/>
      <c r="B178" s="36"/>
      <c r="C178" s="191" t="s">
        <v>547</v>
      </c>
      <c r="D178" s="191" t="s">
        <v>151</v>
      </c>
      <c r="E178" s="192" t="s">
        <v>548</v>
      </c>
      <c r="F178" s="193" t="s">
        <v>549</v>
      </c>
      <c r="G178" s="194" t="s">
        <v>423</v>
      </c>
      <c r="H178" s="195">
        <v>54</v>
      </c>
      <c r="I178" s="196"/>
      <c r="J178" s="197">
        <f t="shared" ref="J178:J186" si="30"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ref="P178:P186" si="31">O178*H178</f>
        <v>0</v>
      </c>
      <c r="Q178" s="201">
        <v>0</v>
      </c>
      <c r="R178" s="201">
        <f t="shared" ref="R178:R186" si="32">Q178*H178</f>
        <v>0</v>
      </c>
      <c r="S178" s="201">
        <v>0</v>
      </c>
      <c r="T178" s="202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83</v>
      </c>
      <c r="AY178" s="18" t="s">
        <v>150</v>
      </c>
      <c r="BE178" s="204">
        <f t="shared" ref="BE178:BE186" si="34">IF(N178="základní",J178,0)</f>
        <v>0</v>
      </c>
      <c r="BF178" s="204">
        <f t="shared" ref="BF178:BF186" si="35">IF(N178="snížená",J178,0)</f>
        <v>0</v>
      </c>
      <c r="BG178" s="204">
        <f t="shared" ref="BG178:BG186" si="36">IF(N178="zákl. přenesená",J178,0)</f>
        <v>0</v>
      </c>
      <c r="BH178" s="204">
        <f t="shared" ref="BH178:BH186" si="37">IF(N178="sníž. přenesená",J178,0)</f>
        <v>0</v>
      </c>
      <c r="BI178" s="204">
        <f t="shared" ref="BI178:BI186" si="38">IF(N178="nulová",J178,0)</f>
        <v>0</v>
      </c>
      <c r="BJ178" s="18" t="s">
        <v>83</v>
      </c>
      <c r="BK178" s="204">
        <f t="shared" ref="BK178:BK186" si="39">ROUND(I178*H178,2)</f>
        <v>0</v>
      </c>
      <c r="BL178" s="18" t="s">
        <v>169</v>
      </c>
      <c r="BM178" s="203" t="s">
        <v>550</v>
      </c>
    </row>
    <row r="179" spans="1:65" s="2" customFormat="1" ht="21.75" customHeight="1">
      <c r="A179" s="35"/>
      <c r="B179" s="36"/>
      <c r="C179" s="191" t="s">
        <v>473</v>
      </c>
      <c r="D179" s="191" t="s">
        <v>151</v>
      </c>
      <c r="E179" s="192" t="s">
        <v>551</v>
      </c>
      <c r="F179" s="193" t="s">
        <v>552</v>
      </c>
      <c r="G179" s="194" t="s">
        <v>423</v>
      </c>
      <c r="H179" s="195">
        <v>22</v>
      </c>
      <c r="I179" s="196"/>
      <c r="J179" s="197">
        <f t="shared" si="3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31"/>
        <v>0</v>
      </c>
      <c r="Q179" s="201">
        <v>0</v>
      </c>
      <c r="R179" s="201">
        <f t="shared" si="32"/>
        <v>0</v>
      </c>
      <c r="S179" s="201">
        <v>0</v>
      </c>
      <c r="T179" s="202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83</v>
      </c>
      <c r="AY179" s="18" t="s">
        <v>150</v>
      </c>
      <c r="BE179" s="204">
        <f t="shared" si="34"/>
        <v>0</v>
      </c>
      <c r="BF179" s="204">
        <f t="shared" si="35"/>
        <v>0</v>
      </c>
      <c r="BG179" s="204">
        <f t="shared" si="36"/>
        <v>0</v>
      </c>
      <c r="BH179" s="204">
        <f t="shared" si="37"/>
        <v>0</v>
      </c>
      <c r="BI179" s="204">
        <f t="shared" si="38"/>
        <v>0</v>
      </c>
      <c r="BJ179" s="18" t="s">
        <v>83</v>
      </c>
      <c r="BK179" s="204">
        <f t="shared" si="39"/>
        <v>0</v>
      </c>
      <c r="BL179" s="18" t="s">
        <v>169</v>
      </c>
      <c r="BM179" s="203" t="s">
        <v>553</v>
      </c>
    </row>
    <row r="180" spans="1:65" s="2" customFormat="1" ht="21.75" customHeight="1">
      <c r="A180" s="35"/>
      <c r="B180" s="36"/>
      <c r="C180" s="191" t="s">
        <v>554</v>
      </c>
      <c r="D180" s="191" t="s">
        <v>151</v>
      </c>
      <c r="E180" s="192" t="s">
        <v>555</v>
      </c>
      <c r="F180" s="193" t="s">
        <v>556</v>
      </c>
      <c r="G180" s="194" t="s">
        <v>423</v>
      </c>
      <c r="H180" s="195">
        <v>2</v>
      </c>
      <c r="I180" s="196"/>
      <c r="J180" s="197">
        <f t="shared" si="3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31"/>
        <v>0</v>
      </c>
      <c r="Q180" s="201">
        <v>0</v>
      </c>
      <c r="R180" s="201">
        <f t="shared" si="32"/>
        <v>0</v>
      </c>
      <c r="S180" s="201">
        <v>0</v>
      </c>
      <c r="T180" s="202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83</v>
      </c>
      <c r="AY180" s="18" t="s">
        <v>150</v>
      </c>
      <c r="BE180" s="204">
        <f t="shared" si="34"/>
        <v>0</v>
      </c>
      <c r="BF180" s="204">
        <f t="shared" si="35"/>
        <v>0</v>
      </c>
      <c r="BG180" s="204">
        <f t="shared" si="36"/>
        <v>0</v>
      </c>
      <c r="BH180" s="204">
        <f t="shared" si="37"/>
        <v>0</v>
      </c>
      <c r="BI180" s="204">
        <f t="shared" si="38"/>
        <v>0</v>
      </c>
      <c r="BJ180" s="18" t="s">
        <v>83</v>
      </c>
      <c r="BK180" s="204">
        <f t="shared" si="39"/>
        <v>0</v>
      </c>
      <c r="BL180" s="18" t="s">
        <v>169</v>
      </c>
      <c r="BM180" s="203" t="s">
        <v>557</v>
      </c>
    </row>
    <row r="181" spans="1:65" s="2" customFormat="1" ht="21.75" customHeight="1">
      <c r="A181" s="35"/>
      <c r="B181" s="36"/>
      <c r="C181" s="191" t="s">
        <v>558</v>
      </c>
      <c r="D181" s="191" t="s">
        <v>151</v>
      </c>
      <c r="E181" s="192" t="s">
        <v>559</v>
      </c>
      <c r="F181" s="193" t="s">
        <v>560</v>
      </c>
      <c r="G181" s="194" t="s">
        <v>423</v>
      </c>
      <c r="H181" s="195">
        <v>30</v>
      </c>
      <c r="I181" s="196"/>
      <c r="J181" s="197">
        <f t="shared" si="3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31"/>
        <v>0</v>
      </c>
      <c r="Q181" s="201">
        <v>0</v>
      </c>
      <c r="R181" s="201">
        <f t="shared" si="32"/>
        <v>0</v>
      </c>
      <c r="S181" s="201">
        <v>0</v>
      </c>
      <c r="T181" s="202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83</v>
      </c>
      <c r="AY181" s="18" t="s">
        <v>150</v>
      </c>
      <c r="BE181" s="204">
        <f t="shared" si="34"/>
        <v>0</v>
      </c>
      <c r="BF181" s="204">
        <f t="shared" si="35"/>
        <v>0</v>
      </c>
      <c r="BG181" s="204">
        <f t="shared" si="36"/>
        <v>0</v>
      </c>
      <c r="BH181" s="204">
        <f t="shared" si="37"/>
        <v>0</v>
      </c>
      <c r="BI181" s="204">
        <f t="shared" si="38"/>
        <v>0</v>
      </c>
      <c r="BJ181" s="18" t="s">
        <v>83</v>
      </c>
      <c r="BK181" s="204">
        <f t="shared" si="39"/>
        <v>0</v>
      </c>
      <c r="BL181" s="18" t="s">
        <v>169</v>
      </c>
      <c r="BM181" s="203" t="s">
        <v>561</v>
      </c>
    </row>
    <row r="182" spans="1:65" s="2" customFormat="1" ht="33" customHeight="1">
      <c r="A182" s="35"/>
      <c r="B182" s="36"/>
      <c r="C182" s="191" t="s">
        <v>562</v>
      </c>
      <c r="D182" s="191" t="s">
        <v>151</v>
      </c>
      <c r="E182" s="192" t="s">
        <v>563</v>
      </c>
      <c r="F182" s="193" t="s">
        <v>564</v>
      </c>
      <c r="G182" s="194" t="s">
        <v>423</v>
      </c>
      <c r="H182" s="195">
        <v>20</v>
      </c>
      <c r="I182" s="196"/>
      <c r="J182" s="197">
        <f t="shared" si="3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31"/>
        <v>0</v>
      </c>
      <c r="Q182" s="201">
        <v>0</v>
      </c>
      <c r="R182" s="201">
        <f t="shared" si="32"/>
        <v>0</v>
      </c>
      <c r="S182" s="201">
        <v>0</v>
      </c>
      <c r="T182" s="202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83</v>
      </c>
      <c r="AY182" s="18" t="s">
        <v>150</v>
      </c>
      <c r="BE182" s="204">
        <f t="shared" si="34"/>
        <v>0</v>
      </c>
      <c r="BF182" s="204">
        <f t="shared" si="35"/>
        <v>0</v>
      </c>
      <c r="BG182" s="204">
        <f t="shared" si="36"/>
        <v>0</v>
      </c>
      <c r="BH182" s="204">
        <f t="shared" si="37"/>
        <v>0</v>
      </c>
      <c r="BI182" s="204">
        <f t="shared" si="38"/>
        <v>0</v>
      </c>
      <c r="BJ182" s="18" t="s">
        <v>83</v>
      </c>
      <c r="BK182" s="204">
        <f t="shared" si="39"/>
        <v>0</v>
      </c>
      <c r="BL182" s="18" t="s">
        <v>169</v>
      </c>
      <c r="BM182" s="203" t="s">
        <v>565</v>
      </c>
    </row>
    <row r="183" spans="1:65" s="2" customFormat="1" ht="16.5" customHeight="1">
      <c r="A183" s="35"/>
      <c r="B183" s="36"/>
      <c r="C183" s="191" t="s">
        <v>566</v>
      </c>
      <c r="D183" s="191" t="s">
        <v>151</v>
      </c>
      <c r="E183" s="192" t="s">
        <v>567</v>
      </c>
      <c r="F183" s="193" t="s">
        <v>568</v>
      </c>
      <c r="G183" s="194" t="s">
        <v>423</v>
      </c>
      <c r="H183" s="195">
        <v>94</v>
      </c>
      <c r="I183" s="196"/>
      <c r="J183" s="197">
        <f t="shared" si="3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31"/>
        <v>0</v>
      </c>
      <c r="Q183" s="201">
        <v>0</v>
      </c>
      <c r="R183" s="201">
        <f t="shared" si="32"/>
        <v>0</v>
      </c>
      <c r="S183" s="201">
        <v>0</v>
      </c>
      <c r="T183" s="202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83</v>
      </c>
      <c r="AY183" s="18" t="s">
        <v>150</v>
      </c>
      <c r="BE183" s="204">
        <f t="shared" si="34"/>
        <v>0</v>
      </c>
      <c r="BF183" s="204">
        <f t="shared" si="35"/>
        <v>0</v>
      </c>
      <c r="BG183" s="204">
        <f t="shared" si="36"/>
        <v>0</v>
      </c>
      <c r="BH183" s="204">
        <f t="shared" si="37"/>
        <v>0</v>
      </c>
      <c r="BI183" s="204">
        <f t="shared" si="38"/>
        <v>0</v>
      </c>
      <c r="BJ183" s="18" t="s">
        <v>83</v>
      </c>
      <c r="BK183" s="204">
        <f t="shared" si="39"/>
        <v>0</v>
      </c>
      <c r="BL183" s="18" t="s">
        <v>169</v>
      </c>
      <c r="BM183" s="203" t="s">
        <v>569</v>
      </c>
    </row>
    <row r="184" spans="1:65" s="2" customFormat="1" ht="16.5" customHeight="1">
      <c r="A184" s="35"/>
      <c r="B184" s="36"/>
      <c r="C184" s="191" t="s">
        <v>570</v>
      </c>
      <c r="D184" s="191" t="s">
        <v>151</v>
      </c>
      <c r="E184" s="192" t="s">
        <v>571</v>
      </c>
      <c r="F184" s="193" t="s">
        <v>572</v>
      </c>
      <c r="G184" s="194" t="s">
        <v>423</v>
      </c>
      <c r="H184" s="195">
        <v>54</v>
      </c>
      <c r="I184" s="196"/>
      <c r="J184" s="197">
        <f t="shared" si="30"/>
        <v>0</v>
      </c>
      <c r="K184" s="198"/>
      <c r="L184" s="40"/>
      <c r="M184" s="199" t="s">
        <v>1</v>
      </c>
      <c r="N184" s="200" t="s">
        <v>41</v>
      </c>
      <c r="O184" s="72"/>
      <c r="P184" s="201">
        <f t="shared" si="31"/>
        <v>0</v>
      </c>
      <c r="Q184" s="201">
        <v>0</v>
      </c>
      <c r="R184" s="201">
        <f t="shared" si="32"/>
        <v>0</v>
      </c>
      <c r="S184" s="201">
        <v>0</v>
      </c>
      <c r="T184" s="202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83</v>
      </c>
      <c r="AY184" s="18" t="s">
        <v>150</v>
      </c>
      <c r="BE184" s="204">
        <f t="shared" si="34"/>
        <v>0</v>
      </c>
      <c r="BF184" s="204">
        <f t="shared" si="35"/>
        <v>0</v>
      </c>
      <c r="BG184" s="204">
        <f t="shared" si="36"/>
        <v>0</v>
      </c>
      <c r="BH184" s="204">
        <f t="shared" si="37"/>
        <v>0</v>
      </c>
      <c r="BI184" s="204">
        <f t="shared" si="38"/>
        <v>0</v>
      </c>
      <c r="BJ184" s="18" t="s">
        <v>83</v>
      </c>
      <c r="BK184" s="204">
        <f t="shared" si="39"/>
        <v>0</v>
      </c>
      <c r="BL184" s="18" t="s">
        <v>169</v>
      </c>
      <c r="BM184" s="203" t="s">
        <v>573</v>
      </c>
    </row>
    <row r="185" spans="1:65" s="2" customFormat="1" ht="21.75" customHeight="1">
      <c r="A185" s="35"/>
      <c r="B185" s="36"/>
      <c r="C185" s="191" t="s">
        <v>476</v>
      </c>
      <c r="D185" s="191" t="s">
        <v>151</v>
      </c>
      <c r="E185" s="192" t="s">
        <v>574</v>
      </c>
      <c r="F185" s="193" t="s">
        <v>575</v>
      </c>
      <c r="G185" s="194" t="s">
        <v>423</v>
      </c>
      <c r="H185" s="195">
        <v>1.5</v>
      </c>
      <c r="I185" s="196"/>
      <c r="J185" s="197">
        <f t="shared" si="3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31"/>
        <v>0</v>
      </c>
      <c r="Q185" s="201">
        <v>0</v>
      </c>
      <c r="R185" s="201">
        <f t="shared" si="32"/>
        <v>0</v>
      </c>
      <c r="S185" s="201">
        <v>0</v>
      </c>
      <c r="T185" s="202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83</v>
      </c>
      <c r="AY185" s="18" t="s">
        <v>150</v>
      </c>
      <c r="BE185" s="204">
        <f t="shared" si="34"/>
        <v>0</v>
      </c>
      <c r="BF185" s="204">
        <f t="shared" si="35"/>
        <v>0</v>
      </c>
      <c r="BG185" s="204">
        <f t="shared" si="36"/>
        <v>0</v>
      </c>
      <c r="BH185" s="204">
        <f t="shared" si="37"/>
        <v>0</v>
      </c>
      <c r="BI185" s="204">
        <f t="shared" si="38"/>
        <v>0</v>
      </c>
      <c r="BJ185" s="18" t="s">
        <v>83</v>
      </c>
      <c r="BK185" s="204">
        <f t="shared" si="39"/>
        <v>0</v>
      </c>
      <c r="BL185" s="18" t="s">
        <v>169</v>
      </c>
      <c r="BM185" s="203" t="s">
        <v>576</v>
      </c>
    </row>
    <row r="186" spans="1:65" s="2" customFormat="1" ht="16.5" customHeight="1">
      <c r="A186" s="35"/>
      <c r="B186" s="36"/>
      <c r="C186" s="191" t="s">
        <v>577</v>
      </c>
      <c r="D186" s="191" t="s">
        <v>151</v>
      </c>
      <c r="E186" s="192" t="s">
        <v>578</v>
      </c>
      <c r="F186" s="193" t="s">
        <v>579</v>
      </c>
      <c r="G186" s="194" t="s">
        <v>426</v>
      </c>
      <c r="H186" s="195">
        <v>0.5</v>
      </c>
      <c r="I186" s="196"/>
      <c r="J186" s="197">
        <f t="shared" si="30"/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si="31"/>
        <v>0</v>
      </c>
      <c r="Q186" s="201">
        <v>0</v>
      </c>
      <c r="R186" s="201">
        <f t="shared" si="32"/>
        <v>0</v>
      </c>
      <c r="S186" s="201">
        <v>0</v>
      </c>
      <c r="T186" s="202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83</v>
      </c>
      <c r="AY186" s="18" t="s">
        <v>150</v>
      </c>
      <c r="BE186" s="204">
        <f t="shared" si="34"/>
        <v>0</v>
      </c>
      <c r="BF186" s="204">
        <f t="shared" si="35"/>
        <v>0</v>
      </c>
      <c r="BG186" s="204">
        <f t="shared" si="36"/>
        <v>0</v>
      </c>
      <c r="BH186" s="204">
        <f t="shared" si="37"/>
        <v>0</v>
      </c>
      <c r="BI186" s="204">
        <f t="shared" si="38"/>
        <v>0</v>
      </c>
      <c r="BJ186" s="18" t="s">
        <v>83</v>
      </c>
      <c r="BK186" s="204">
        <f t="shared" si="39"/>
        <v>0</v>
      </c>
      <c r="BL186" s="18" t="s">
        <v>169</v>
      </c>
      <c r="BM186" s="203" t="s">
        <v>580</v>
      </c>
    </row>
    <row r="187" spans="1:65" s="12" customFormat="1" ht="25.9" customHeight="1">
      <c r="B187" s="177"/>
      <c r="C187" s="178"/>
      <c r="D187" s="179" t="s">
        <v>75</v>
      </c>
      <c r="E187" s="180" t="s">
        <v>581</v>
      </c>
      <c r="F187" s="180" t="s">
        <v>582</v>
      </c>
      <c r="G187" s="178"/>
      <c r="H187" s="178"/>
      <c r="I187" s="181"/>
      <c r="J187" s="182">
        <f>BK187</f>
        <v>0</v>
      </c>
      <c r="K187" s="178"/>
      <c r="L187" s="183"/>
      <c r="M187" s="184"/>
      <c r="N187" s="185"/>
      <c r="O187" s="185"/>
      <c r="P187" s="186">
        <f>SUM(P188:P194)</f>
        <v>0</v>
      </c>
      <c r="Q187" s="185"/>
      <c r="R187" s="186">
        <f>SUM(R188:R194)</f>
        <v>0</v>
      </c>
      <c r="S187" s="185"/>
      <c r="T187" s="187">
        <f>SUM(T188:T194)</f>
        <v>0</v>
      </c>
      <c r="AR187" s="188" t="s">
        <v>83</v>
      </c>
      <c r="AT187" s="189" t="s">
        <v>75</v>
      </c>
      <c r="AU187" s="189" t="s">
        <v>76</v>
      </c>
      <c r="AY187" s="188" t="s">
        <v>150</v>
      </c>
      <c r="BK187" s="190">
        <f>SUM(BK188:BK194)</f>
        <v>0</v>
      </c>
    </row>
    <row r="188" spans="1:65" s="2" customFormat="1" ht="21.75" customHeight="1">
      <c r="A188" s="35"/>
      <c r="B188" s="36"/>
      <c r="C188" s="191" t="s">
        <v>479</v>
      </c>
      <c r="D188" s="191" t="s">
        <v>151</v>
      </c>
      <c r="E188" s="192" t="s">
        <v>583</v>
      </c>
      <c r="F188" s="193" t="s">
        <v>584</v>
      </c>
      <c r="G188" s="194" t="s">
        <v>285</v>
      </c>
      <c r="H188" s="195">
        <v>0.16500000000000001</v>
      </c>
      <c r="I188" s="196"/>
      <c r="J188" s="197">
        <f t="shared" ref="J188:J194" si="40"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 t="shared" ref="P188:P194" si="41">O188*H188</f>
        <v>0</v>
      </c>
      <c r="Q188" s="201">
        <v>0</v>
      </c>
      <c r="R188" s="201">
        <f t="shared" ref="R188:R194" si="42">Q188*H188</f>
        <v>0</v>
      </c>
      <c r="S188" s="201">
        <v>0</v>
      </c>
      <c r="T188" s="202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169</v>
      </c>
      <c r="AT188" s="203" t="s">
        <v>151</v>
      </c>
      <c r="AU188" s="203" t="s">
        <v>83</v>
      </c>
      <c r="AY188" s="18" t="s">
        <v>150</v>
      </c>
      <c r="BE188" s="204">
        <f t="shared" ref="BE188:BE194" si="44">IF(N188="základní",J188,0)</f>
        <v>0</v>
      </c>
      <c r="BF188" s="204">
        <f t="shared" ref="BF188:BF194" si="45">IF(N188="snížená",J188,0)</f>
        <v>0</v>
      </c>
      <c r="BG188" s="204">
        <f t="shared" ref="BG188:BG194" si="46">IF(N188="zákl. přenesená",J188,0)</f>
        <v>0</v>
      </c>
      <c r="BH188" s="204">
        <f t="shared" ref="BH188:BH194" si="47">IF(N188="sníž. přenesená",J188,0)</f>
        <v>0</v>
      </c>
      <c r="BI188" s="204">
        <f t="shared" ref="BI188:BI194" si="48">IF(N188="nulová",J188,0)</f>
        <v>0</v>
      </c>
      <c r="BJ188" s="18" t="s">
        <v>83</v>
      </c>
      <c r="BK188" s="204">
        <f t="shared" ref="BK188:BK194" si="49">ROUND(I188*H188,2)</f>
        <v>0</v>
      </c>
      <c r="BL188" s="18" t="s">
        <v>169</v>
      </c>
      <c r="BM188" s="203" t="s">
        <v>585</v>
      </c>
    </row>
    <row r="189" spans="1:65" s="2" customFormat="1" ht="16.5" customHeight="1">
      <c r="A189" s="35"/>
      <c r="B189" s="36"/>
      <c r="C189" s="191" t="s">
        <v>586</v>
      </c>
      <c r="D189" s="191" t="s">
        <v>151</v>
      </c>
      <c r="E189" s="192" t="s">
        <v>587</v>
      </c>
      <c r="F189" s="193" t="s">
        <v>588</v>
      </c>
      <c r="G189" s="194" t="s">
        <v>423</v>
      </c>
      <c r="H189" s="195">
        <v>1</v>
      </c>
      <c r="I189" s="196"/>
      <c r="J189" s="197">
        <f t="shared" si="4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41"/>
        <v>0</v>
      </c>
      <c r="Q189" s="201">
        <v>0</v>
      </c>
      <c r="R189" s="201">
        <f t="shared" si="42"/>
        <v>0</v>
      </c>
      <c r="S189" s="201">
        <v>0</v>
      </c>
      <c r="T189" s="202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83</v>
      </c>
      <c r="AY189" s="18" t="s">
        <v>150</v>
      </c>
      <c r="BE189" s="204">
        <f t="shared" si="44"/>
        <v>0</v>
      </c>
      <c r="BF189" s="204">
        <f t="shared" si="45"/>
        <v>0</v>
      </c>
      <c r="BG189" s="204">
        <f t="shared" si="46"/>
        <v>0</v>
      </c>
      <c r="BH189" s="204">
        <f t="shared" si="47"/>
        <v>0</v>
      </c>
      <c r="BI189" s="204">
        <f t="shared" si="48"/>
        <v>0</v>
      </c>
      <c r="BJ189" s="18" t="s">
        <v>83</v>
      </c>
      <c r="BK189" s="204">
        <f t="shared" si="49"/>
        <v>0</v>
      </c>
      <c r="BL189" s="18" t="s">
        <v>169</v>
      </c>
      <c r="BM189" s="203" t="s">
        <v>589</v>
      </c>
    </row>
    <row r="190" spans="1:65" s="2" customFormat="1" ht="16.5" customHeight="1">
      <c r="A190" s="35"/>
      <c r="B190" s="36"/>
      <c r="C190" s="191" t="s">
        <v>482</v>
      </c>
      <c r="D190" s="191" t="s">
        <v>151</v>
      </c>
      <c r="E190" s="192" t="s">
        <v>590</v>
      </c>
      <c r="F190" s="193" t="s">
        <v>591</v>
      </c>
      <c r="G190" s="194" t="s">
        <v>423</v>
      </c>
      <c r="H190" s="195">
        <v>1</v>
      </c>
      <c r="I190" s="196"/>
      <c r="J190" s="197">
        <f t="shared" si="4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41"/>
        <v>0</v>
      </c>
      <c r="Q190" s="201">
        <v>0</v>
      </c>
      <c r="R190" s="201">
        <f t="shared" si="42"/>
        <v>0</v>
      </c>
      <c r="S190" s="201">
        <v>0</v>
      </c>
      <c r="T190" s="202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83</v>
      </c>
      <c r="AY190" s="18" t="s">
        <v>150</v>
      </c>
      <c r="BE190" s="204">
        <f t="shared" si="44"/>
        <v>0</v>
      </c>
      <c r="BF190" s="204">
        <f t="shared" si="45"/>
        <v>0</v>
      </c>
      <c r="BG190" s="204">
        <f t="shared" si="46"/>
        <v>0</v>
      </c>
      <c r="BH190" s="204">
        <f t="shared" si="47"/>
        <v>0</v>
      </c>
      <c r="BI190" s="204">
        <f t="shared" si="48"/>
        <v>0</v>
      </c>
      <c r="BJ190" s="18" t="s">
        <v>83</v>
      </c>
      <c r="BK190" s="204">
        <f t="shared" si="49"/>
        <v>0</v>
      </c>
      <c r="BL190" s="18" t="s">
        <v>169</v>
      </c>
      <c r="BM190" s="203" t="s">
        <v>592</v>
      </c>
    </row>
    <row r="191" spans="1:65" s="2" customFormat="1" ht="16.5" customHeight="1">
      <c r="A191" s="35"/>
      <c r="B191" s="36"/>
      <c r="C191" s="191" t="s">
        <v>593</v>
      </c>
      <c r="D191" s="191" t="s">
        <v>151</v>
      </c>
      <c r="E191" s="192" t="s">
        <v>594</v>
      </c>
      <c r="F191" s="193" t="s">
        <v>595</v>
      </c>
      <c r="G191" s="194" t="s">
        <v>423</v>
      </c>
      <c r="H191" s="195">
        <v>1</v>
      </c>
      <c r="I191" s="196"/>
      <c r="J191" s="197">
        <f t="shared" si="4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41"/>
        <v>0</v>
      </c>
      <c r="Q191" s="201">
        <v>0</v>
      </c>
      <c r="R191" s="201">
        <f t="shared" si="42"/>
        <v>0</v>
      </c>
      <c r="S191" s="201">
        <v>0</v>
      </c>
      <c r="T191" s="202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83</v>
      </c>
      <c r="AY191" s="18" t="s">
        <v>150</v>
      </c>
      <c r="BE191" s="204">
        <f t="shared" si="44"/>
        <v>0</v>
      </c>
      <c r="BF191" s="204">
        <f t="shared" si="45"/>
        <v>0</v>
      </c>
      <c r="BG191" s="204">
        <f t="shared" si="46"/>
        <v>0</v>
      </c>
      <c r="BH191" s="204">
        <f t="shared" si="47"/>
        <v>0</v>
      </c>
      <c r="BI191" s="204">
        <f t="shared" si="48"/>
        <v>0</v>
      </c>
      <c r="BJ191" s="18" t="s">
        <v>83</v>
      </c>
      <c r="BK191" s="204">
        <f t="shared" si="49"/>
        <v>0</v>
      </c>
      <c r="BL191" s="18" t="s">
        <v>169</v>
      </c>
      <c r="BM191" s="203" t="s">
        <v>596</v>
      </c>
    </row>
    <row r="192" spans="1:65" s="2" customFormat="1" ht="16.5" customHeight="1">
      <c r="A192" s="35"/>
      <c r="B192" s="36"/>
      <c r="C192" s="191" t="s">
        <v>485</v>
      </c>
      <c r="D192" s="191" t="s">
        <v>151</v>
      </c>
      <c r="E192" s="192" t="s">
        <v>597</v>
      </c>
      <c r="F192" s="193" t="s">
        <v>598</v>
      </c>
      <c r="G192" s="194" t="s">
        <v>285</v>
      </c>
      <c r="H192" s="195">
        <v>7</v>
      </c>
      <c r="I192" s="196"/>
      <c r="J192" s="197">
        <f t="shared" si="4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41"/>
        <v>0</v>
      </c>
      <c r="Q192" s="201">
        <v>0</v>
      </c>
      <c r="R192" s="201">
        <f t="shared" si="42"/>
        <v>0</v>
      </c>
      <c r="S192" s="201">
        <v>0</v>
      </c>
      <c r="T192" s="202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83</v>
      </c>
      <c r="AY192" s="18" t="s">
        <v>150</v>
      </c>
      <c r="BE192" s="204">
        <f t="shared" si="44"/>
        <v>0</v>
      </c>
      <c r="BF192" s="204">
        <f t="shared" si="45"/>
        <v>0</v>
      </c>
      <c r="BG192" s="204">
        <f t="shared" si="46"/>
        <v>0</v>
      </c>
      <c r="BH192" s="204">
        <f t="shared" si="47"/>
        <v>0</v>
      </c>
      <c r="BI192" s="204">
        <f t="shared" si="48"/>
        <v>0</v>
      </c>
      <c r="BJ192" s="18" t="s">
        <v>83</v>
      </c>
      <c r="BK192" s="204">
        <f t="shared" si="49"/>
        <v>0</v>
      </c>
      <c r="BL192" s="18" t="s">
        <v>169</v>
      </c>
      <c r="BM192" s="203" t="s">
        <v>599</v>
      </c>
    </row>
    <row r="193" spans="1:65" s="2" customFormat="1" ht="16.5" customHeight="1">
      <c r="A193" s="35"/>
      <c r="B193" s="36"/>
      <c r="C193" s="191" t="s">
        <v>600</v>
      </c>
      <c r="D193" s="191" t="s">
        <v>151</v>
      </c>
      <c r="E193" s="192" t="s">
        <v>601</v>
      </c>
      <c r="F193" s="193" t="s">
        <v>602</v>
      </c>
      <c r="G193" s="194" t="s">
        <v>423</v>
      </c>
      <c r="H193" s="195">
        <v>3</v>
      </c>
      <c r="I193" s="196"/>
      <c r="J193" s="197">
        <f t="shared" si="4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41"/>
        <v>0</v>
      </c>
      <c r="Q193" s="201">
        <v>0</v>
      </c>
      <c r="R193" s="201">
        <f t="shared" si="42"/>
        <v>0</v>
      </c>
      <c r="S193" s="201">
        <v>0</v>
      </c>
      <c r="T193" s="202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83</v>
      </c>
      <c r="AY193" s="18" t="s">
        <v>150</v>
      </c>
      <c r="BE193" s="204">
        <f t="shared" si="44"/>
        <v>0</v>
      </c>
      <c r="BF193" s="204">
        <f t="shared" si="45"/>
        <v>0</v>
      </c>
      <c r="BG193" s="204">
        <f t="shared" si="46"/>
        <v>0</v>
      </c>
      <c r="BH193" s="204">
        <f t="shared" si="47"/>
        <v>0</v>
      </c>
      <c r="BI193" s="204">
        <f t="shared" si="48"/>
        <v>0</v>
      </c>
      <c r="BJ193" s="18" t="s">
        <v>83</v>
      </c>
      <c r="BK193" s="204">
        <f t="shared" si="49"/>
        <v>0</v>
      </c>
      <c r="BL193" s="18" t="s">
        <v>169</v>
      </c>
      <c r="BM193" s="203" t="s">
        <v>603</v>
      </c>
    </row>
    <row r="194" spans="1:65" s="2" customFormat="1" ht="16.5" customHeight="1">
      <c r="A194" s="35"/>
      <c r="B194" s="36"/>
      <c r="C194" s="191" t="s">
        <v>488</v>
      </c>
      <c r="D194" s="191" t="s">
        <v>151</v>
      </c>
      <c r="E194" s="192" t="s">
        <v>604</v>
      </c>
      <c r="F194" s="193" t="s">
        <v>605</v>
      </c>
      <c r="G194" s="194" t="s">
        <v>270</v>
      </c>
      <c r="H194" s="195">
        <v>1</v>
      </c>
      <c r="I194" s="196"/>
      <c r="J194" s="197">
        <f t="shared" si="4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41"/>
        <v>0</v>
      </c>
      <c r="Q194" s="201">
        <v>0</v>
      </c>
      <c r="R194" s="201">
        <f t="shared" si="42"/>
        <v>0</v>
      </c>
      <c r="S194" s="201">
        <v>0</v>
      </c>
      <c r="T194" s="202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83</v>
      </c>
      <c r="AY194" s="18" t="s">
        <v>150</v>
      </c>
      <c r="BE194" s="204">
        <f t="shared" si="44"/>
        <v>0</v>
      </c>
      <c r="BF194" s="204">
        <f t="shared" si="45"/>
        <v>0</v>
      </c>
      <c r="BG194" s="204">
        <f t="shared" si="46"/>
        <v>0</v>
      </c>
      <c r="BH194" s="204">
        <f t="shared" si="47"/>
        <v>0</v>
      </c>
      <c r="BI194" s="204">
        <f t="shared" si="48"/>
        <v>0</v>
      </c>
      <c r="BJ194" s="18" t="s">
        <v>83</v>
      </c>
      <c r="BK194" s="204">
        <f t="shared" si="49"/>
        <v>0</v>
      </c>
      <c r="BL194" s="18" t="s">
        <v>169</v>
      </c>
      <c r="BM194" s="203" t="s">
        <v>606</v>
      </c>
    </row>
    <row r="195" spans="1:65" s="12" customFormat="1" ht="25.9" customHeight="1">
      <c r="B195" s="177"/>
      <c r="C195" s="178"/>
      <c r="D195" s="179" t="s">
        <v>75</v>
      </c>
      <c r="E195" s="180" t="s">
        <v>607</v>
      </c>
      <c r="F195" s="180" t="s">
        <v>608</v>
      </c>
      <c r="G195" s="178"/>
      <c r="H195" s="178"/>
      <c r="I195" s="181"/>
      <c r="J195" s="182">
        <f>BK195</f>
        <v>0</v>
      </c>
      <c r="K195" s="178"/>
      <c r="L195" s="183"/>
      <c r="M195" s="184"/>
      <c r="N195" s="185"/>
      <c r="O195" s="185"/>
      <c r="P195" s="186">
        <f>SUM(P196:P197)</f>
        <v>0</v>
      </c>
      <c r="Q195" s="185"/>
      <c r="R195" s="186">
        <f>SUM(R196:R197)</f>
        <v>0</v>
      </c>
      <c r="S195" s="185"/>
      <c r="T195" s="187">
        <f>SUM(T196:T197)</f>
        <v>0</v>
      </c>
      <c r="AR195" s="188" t="s">
        <v>83</v>
      </c>
      <c r="AT195" s="189" t="s">
        <v>75</v>
      </c>
      <c r="AU195" s="189" t="s">
        <v>76</v>
      </c>
      <c r="AY195" s="188" t="s">
        <v>150</v>
      </c>
      <c r="BK195" s="190">
        <f>SUM(BK196:BK197)</f>
        <v>0</v>
      </c>
    </row>
    <row r="196" spans="1:65" s="2" customFormat="1" ht="16.5" customHeight="1">
      <c r="A196" s="35"/>
      <c r="B196" s="36"/>
      <c r="C196" s="191" t="s">
        <v>609</v>
      </c>
      <c r="D196" s="191" t="s">
        <v>151</v>
      </c>
      <c r="E196" s="192" t="s">
        <v>610</v>
      </c>
      <c r="F196" s="193" t="s">
        <v>611</v>
      </c>
      <c r="G196" s="194" t="s">
        <v>423</v>
      </c>
      <c r="H196" s="195">
        <v>1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83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612</v>
      </c>
    </row>
    <row r="197" spans="1:65" s="2" customFormat="1" ht="16.5" customHeight="1">
      <c r="A197" s="35"/>
      <c r="B197" s="36"/>
      <c r="C197" s="191" t="s">
        <v>491</v>
      </c>
      <c r="D197" s="191" t="s">
        <v>151</v>
      </c>
      <c r="E197" s="192" t="s">
        <v>613</v>
      </c>
      <c r="F197" s="193" t="s">
        <v>614</v>
      </c>
      <c r="G197" s="194" t="s">
        <v>423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83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615</v>
      </c>
    </row>
    <row r="198" spans="1:65" s="12" customFormat="1" ht="25.9" customHeight="1">
      <c r="B198" s="177"/>
      <c r="C198" s="178"/>
      <c r="D198" s="179" t="s">
        <v>75</v>
      </c>
      <c r="E198" s="180" t="s">
        <v>616</v>
      </c>
      <c r="F198" s="180" t="s">
        <v>617</v>
      </c>
      <c r="G198" s="178"/>
      <c r="H198" s="178"/>
      <c r="I198" s="181"/>
      <c r="J198" s="182">
        <f>BK198</f>
        <v>0</v>
      </c>
      <c r="K198" s="178"/>
      <c r="L198" s="183"/>
      <c r="M198" s="184"/>
      <c r="N198" s="185"/>
      <c r="O198" s="185"/>
      <c r="P198" s="186">
        <f>SUM(P199:P208)</f>
        <v>0</v>
      </c>
      <c r="Q198" s="185"/>
      <c r="R198" s="186">
        <f>SUM(R199:R208)</f>
        <v>0</v>
      </c>
      <c r="S198" s="185"/>
      <c r="T198" s="187">
        <f>SUM(T199:T208)</f>
        <v>0</v>
      </c>
      <c r="AR198" s="188" t="s">
        <v>83</v>
      </c>
      <c r="AT198" s="189" t="s">
        <v>75</v>
      </c>
      <c r="AU198" s="189" t="s">
        <v>76</v>
      </c>
      <c r="AY198" s="188" t="s">
        <v>150</v>
      </c>
      <c r="BK198" s="190">
        <f>SUM(BK199:BK208)</f>
        <v>0</v>
      </c>
    </row>
    <row r="199" spans="1:65" s="2" customFormat="1" ht="21.75" customHeight="1">
      <c r="A199" s="35"/>
      <c r="B199" s="36"/>
      <c r="C199" s="191" t="s">
        <v>618</v>
      </c>
      <c r="D199" s="191" t="s">
        <v>151</v>
      </c>
      <c r="E199" s="192" t="s">
        <v>619</v>
      </c>
      <c r="F199" s="193" t="s">
        <v>620</v>
      </c>
      <c r="G199" s="194" t="s">
        <v>423</v>
      </c>
      <c r="H199" s="195">
        <v>1</v>
      </c>
      <c r="I199" s="196"/>
      <c r="J199" s="197">
        <f t="shared" ref="J199:J208" si="50">ROUND(I199*H199,2)</f>
        <v>0</v>
      </c>
      <c r="K199" s="198"/>
      <c r="L199" s="40"/>
      <c r="M199" s="199" t="s">
        <v>1</v>
      </c>
      <c r="N199" s="200" t="s">
        <v>41</v>
      </c>
      <c r="O199" s="72"/>
      <c r="P199" s="201">
        <f t="shared" ref="P199:P208" si="51">O199*H199</f>
        <v>0</v>
      </c>
      <c r="Q199" s="201">
        <v>0</v>
      </c>
      <c r="R199" s="201">
        <f t="shared" ref="R199:R208" si="52">Q199*H199</f>
        <v>0</v>
      </c>
      <c r="S199" s="201">
        <v>0</v>
      </c>
      <c r="T199" s="202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169</v>
      </c>
      <c r="AT199" s="203" t="s">
        <v>151</v>
      </c>
      <c r="AU199" s="203" t="s">
        <v>83</v>
      </c>
      <c r="AY199" s="18" t="s">
        <v>150</v>
      </c>
      <c r="BE199" s="204">
        <f t="shared" ref="BE199:BE208" si="54">IF(N199="základní",J199,0)</f>
        <v>0</v>
      </c>
      <c r="BF199" s="204">
        <f t="shared" ref="BF199:BF208" si="55">IF(N199="snížená",J199,0)</f>
        <v>0</v>
      </c>
      <c r="BG199" s="204">
        <f t="shared" ref="BG199:BG208" si="56">IF(N199="zákl. přenesená",J199,0)</f>
        <v>0</v>
      </c>
      <c r="BH199" s="204">
        <f t="shared" ref="BH199:BH208" si="57">IF(N199="sníž. přenesená",J199,0)</f>
        <v>0</v>
      </c>
      <c r="BI199" s="204">
        <f t="shared" ref="BI199:BI208" si="58">IF(N199="nulová",J199,0)</f>
        <v>0</v>
      </c>
      <c r="BJ199" s="18" t="s">
        <v>83</v>
      </c>
      <c r="BK199" s="204">
        <f t="shared" ref="BK199:BK208" si="59">ROUND(I199*H199,2)</f>
        <v>0</v>
      </c>
      <c r="BL199" s="18" t="s">
        <v>169</v>
      </c>
      <c r="BM199" s="203" t="s">
        <v>621</v>
      </c>
    </row>
    <row r="200" spans="1:65" s="2" customFormat="1" ht="16.5" customHeight="1">
      <c r="A200" s="35"/>
      <c r="B200" s="36"/>
      <c r="C200" s="191" t="s">
        <v>494</v>
      </c>
      <c r="D200" s="191" t="s">
        <v>151</v>
      </c>
      <c r="E200" s="192" t="s">
        <v>622</v>
      </c>
      <c r="F200" s="193" t="s">
        <v>623</v>
      </c>
      <c r="G200" s="194" t="s">
        <v>355</v>
      </c>
      <c r="H200" s="195">
        <v>10</v>
      </c>
      <c r="I200" s="196"/>
      <c r="J200" s="197">
        <f t="shared" si="5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51"/>
        <v>0</v>
      </c>
      <c r="Q200" s="201">
        <v>0</v>
      </c>
      <c r="R200" s="201">
        <f t="shared" si="52"/>
        <v>0</v>
      </c>
      <c r="S200" s="201">
        <v>0</v>
      </c>
      <c r="T200" s="202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83</v>
      </c>
      <c r="AY200" s="18" t="s">
        <v>150</v>
      </c>
      <c r="BE200" s="204">
        <f t="shared" si="54"/>
        <v>0</v>
      </c>
      <c r="BF200" s="204">
        <f t="shared" si="55"/>
        <v>0</v>
      </c>
      <c r="BG200" s="204">
        <f t="shared" si="56"/>
        <v>0</v>
      </c>
      <c r="BH200" s="204">
        <f t="shared" si="57"/>
        <v>0</v>
      </c>
      <c r="BI200" s="204">
        <f t="shared" si="58"/>
        <v>0</v>
      </c>
      <c r="BJ200" s="18" t="s">
        <v>83</v>
      </c>
      <c r="BK200" s="204">
        <f t="shared" si="59"/>
        <v>0</v>
      </c>
      <c r="BL200" s="18" t="s">
        <v>169</v>
      </c>
      <c r="BM200" s="203" t="s">
        <v>624</v>
      </c>
    </row>
    <row r="201" spans="1:65" s="2" customFormat="1" ht="16.5" customHeight="1">
      <c r="A201" s="35"/>
      <c r="B201" s="36"/>
      <c r="C201" s="191" t="s">
        <v>625</v>
      </c>
      <c r="D201" s="191" t="s">
        <v>151</v>
      </c>
      <c r="E201" s="192" t="s">
        <v>626</v>
      </c>
      <c r="F201" s="193" t="s">
        <v>627</v>
      </c>
      <c r="G201" s="194" t="s">
        <v>423</v>
      </c>
      <c r="H201" s="195">
        <v>1</v>
      </c>
      <c r="I201" s="196"/>
      <c r="J201" s="197">
        <f t="shared" si="50"/>
        <v>0</v>
      </c>
      <c r="K201" s="198"/>
      <c r="L201" s="40"/>
      <c r="M201" s="199" t="s">
        <v>1</v>
      </c>
      <c r="N201" s="200" t="s">
        <v>41</v>
      </c>
      <c r="O201" s="72"/>
      <c r="P201" s="201">
        <f t="shared" si="51"/>
        <v>0</v>
      </c>
      <c r="Q201" s="201">
        <v>0</v>
      </c>
      <c r="R201" s="201">
        <f t="shared" si="52"/>
        <v>0</v>
      </c>
      <c r="S201" s="201">
        <v>0</v>
      </c>
      <c r="T201" s="202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83</v>
      </c>
      <c r="AY201" s="18" t="s">
        <v>150</v>
      </c>
      <c r="BE201" s="204">
        <f t="shared" si="54"/>
        <v>0</v>
      </c>
      <c r="BF201" s="204">
        <f t="shared" si="55"/>
        <v>0</v>
      </c>
      <c r="BG201" s="204">
        <f t="shared" si="56"/>
        <v>0</v>
      </c>
      <c r="BH201" s="204">
        <f t="shared" si="57"/>
        <v>0</v>
      </c>
      <c r="BI201" s="204">
        <f t="shared" si="58"/>
        <v>0</v>
      </c>
      <c r="BJ201" s="18" t="s">
        <v>83</v>
      </c>
      <c r="BK201" s="204">
        <f t="shared" si="59"/>
        <v>0</v>
      </c>
      <c r="BL201" s="18" t="s">
        <v>169</v>
      </c>
      <c r="BM201" s="203" t="s">
        <v>628</v>
      </c>
    </row>
    <row r="202" spans="1:65" s="2" customFormat="1" ht="21.75" customHeight="1">
      <c r="A202" s="35"/>
      <c r="B202" s="36"/>
      <c r="C202" s="191" t="s">
        <v>497</v>
      </c>
      <c r="D202" s="191" t="s">
        <v>151</v>
      </c>
      <c r="E202" s="192" t="s">
        <v>629</v>
      </c>
      <c r="F202" s="193" t="s">
        <v>630</v>
      </c>
      <c r="G202" s="194" t="s">
        <v>423</v>
      </c>
      <c r="H202" s="195">
        <v>1</v>
      </c>
      <c r="I202" s="196"/>
      <c r="J202" s="197">
        <f t="shared" si="5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51"/>
        <v>0</v>
      </c>
      <c r="Q202" s="201">
        <v>0</v>
      </c>
      <c r="R202" s="201">
        <f t="shared" si="52"/>
        <v>0</v>
      </c>
      <c r="S202" s="201">
        <v>0</v>
      </c>
      <c r="T202" s="202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169</v>
      </c>
      <c r="AT202" s="203" t="s">
        <v>151</v>
      </c>
      <c r="AU202" s="203" t="s">
        <v>83</v>
      </c>
      <c r="AY202" s="18" t="s">
        <v>150</v>
      </c>
      <c r="BE202" s="204">
        <f t="shared" si="54"/>
        <v>0</v>
      </c>
      <c r="BF202" s="204">
        <f t="shared" si="55"/>
        <v>0</v>
      </c>
      <c r="BG202" s="204">
        <f t="shared" si="56"/>
        <v>0</v>
      </c>
      <c r="BH202" s="204">
        <f t="shared" si="57"/>
        <v>0</v>
      </c>
      <c r="BI202" s="204">
        <f t="shared" si="58"/>
        <v>0</v>
      </c>
      <c r="BJ202" s="18" t="s">
        <v>83</v>
      </c>
      <c r="BK202" s="204">
        <f t="shared" si="59"/>
        <v>0</v>
      </c>
      <c r="BL202" s="18" t="s">
        <v>169</v>
      </c>
      <c r="BM202" s="203" t="s">
        <v>631</v>
      </c>
    </row>
    <row r="203" spans="1:65" s="2" customFormat="1" ht="16.5" customHeight="1">
      <c r="A203" s="35"/>
      <c r="B203" s="36"/>
      <c r="C203" s="191" t="s">
        <v>632</v>
      </c>
      <c r="D203" s="191" t="s">
        <v>151</v>
      </c>
      <c r="E203" s="192" t="s">
        <v>633</v>
      </c>
      <c r="F203" s="193" t="s">
        <v>634</v>
      </c>
      <c r="G203" s="194" t="s">
        <v>423</v>
      </c>
      <c r="H203" s="195">
        <v>1</v>
      </c>
      <c r="I203" s="196"/>
      <c r="J203" s="197">
        <f t="shared" si="50"/>
        <v>0</v>
      </c>
      <c r="K203" s="198"/>
      <c r="L203" s="40"/>
      <c r="M203" s="199" t="s">
        <v>1</v>
      </c>
      <c r="N203" s="200" t="s">
        <v>41</v>
      </c>
      <c r="O203" s="72"/>
      <c r="P203" s="201">
        <f t="shared" si="51"/>
        <v>0</v>
      </c>
      <c r="Q203" s="201">
        <v>0</v>
      </c>
      <c r="R203" s="201">
        <f t="shared" si="52"/>
        <v>0</v>
      </c>
      <c r="S203" s="201">
        <v>0</v>
      </c>
      <c r="T203" s="202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83</v>
      </c>
      <c r="AY203" s="18" t="s">
        <v>150</v>
      </c>
      <c r="BE203" s="204">
        <f t="shared" si="54"/>
        <v>0</v>
      </c>
      <c r="BF203" s="204">
        <f t="shared" si="55"/>
        <v>0</v>
      </c>
      <c r="BG203" s="204">
        <f t="shared" si="56"/>
        <v>0</v>
      </c>
      <c r="BH203" s="204">
        <f t="shared" si="57"/>
        <v>0</v>
      </c>
      <c r="BI203" s="204">
        <f t="shared" si="58"/>
        <v>0</v>
      </c>
      <c r="BJ203" s="18" t="s">
        <v>83</v>
      </c>
      <c r="BK203" s="204">
        <f t="shared" si="59"/>
        <v>0</v>
      </c>
      <c r="BL203" s="18" t="s">
        <v>169</v>
      </c>
      <c r="BM203" s="203" t="s">
        <v>635</v>
      </c>
    </row>
    <row r="204" spans="1:65" s="2" customFormat="1" ht="16.5" customHeight="1">
      <c r="A204" s="35"/>
      <c r="B204" s="36"/>
      <c r="C204" s="191" t="s">
        <v>500</v>
      </c>
      <c r="D204" s="191" t="s">
        <v>151</v>
      </c>
      <c r="E204" s="192" t="s">
        <v>636</v>
      </c>
      <c r="F204" s="193" t="s">
        <v>637</v>
      </c>
      <c r="G204" s="194" t="s">
        <v>423</v>
      </c>
      <c r="H204" s="195">
        <v>1</v>
      </c>
      <c r="I204" s="196"/>
      <c r="J204" s="197">
        <f t="shared" si="5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51"/>
        <v>0</v>
      </c>
      <c r="Q204" s="201">
        <v>0</v>
      </c>
      <c r="R204" s="201">
        <f t="shared" si="52"/>
        <v>0</v>
      </c>
      <c r="S204" s="201">
        <v>0</v>
      </c>
      <c r="T204" s="202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83</v>
      </c>
      <c r="AY204" s="18" t="s">
        <v>150</v>
      </c>
      <c r="BE204" s="204">
        <f t="shared" si="54"/>
        <v>0</v>
      </c>
      <c r="BF204" s="204">
        <f t="shared" si="55"/>
        <v>0</v>
      </c>
      <c r="BG204" s="204">
        <f t="shared" si="56"/>
        <v>0</v>
      </c>
      <c r="BH204" s="204">
        <f t="shared" si="57"/>
        <v>0</v>
      </c>
      <c r="BI204" s="204">
        <f t="shared" si="58"/>
        <v>0</v>
      </c>
      <c r="BJ204" s="18" t="s">
        <v>83</v>
      </c>
      <c r="BK204" s="204">
        <f t="shared" si="59"/>
        <v>0</v>
      </c>
      <c r="BL204" s="18" t="s">
        <v>169</v>
      </c>
      <c r="BM204" s="203" t="s">
        <v>638</v>
      </c>
    </row>
    <row r="205" spans="1:65" s="2" customFormat="1" ht="16.5" customHeight="1">
      <c r="A205" s="35"/>
      <c r="B205" s="36"/>
      <c r="C205" s="191" t="s">
        <v>639</v>
      </c>
      <c r="D205" s="191" t="s">
        <v>151</v>
      </c>
      <c r="E205" s="192" t="s">
        <v>640</v>
      </c>
      <c r="F205" s="193" t="s">
        <v>641</v>
      </c>
      <c r="G205" s="194" t="s">
        <v>423</v>
      </c>
      <c r="H205" s="195">
        <v>1</v>
      </c>
      <c r="I205" s="196"/>
      <c r="J205" s="197">
        <f t="shared" si="50"/>
        <v>0</v>
      </c>
      <c r="K205" s="198"/>
      <c r="L205" s="40"/>
      <c r="M205" s="199" t="s">
        <v>1</v>
      </c>
      <c r="N205" s="200" t="s">
        <v>41</v>
      </c>
      <c r="O205" s="72"/>
      <c r="P205" s="201">
        <f t="shared" si="51"/>
        <v>0</v>
      </c>
      <c r="Q205" s="201">
        <v>0</v>
      </c>
      <c r="R205" s="201">
        <f t="shared" si="52"/>
        <v>0</v>
      </c>
      <c r="S205" s="201">
        <v>0</v>
      </c>
      <c r="T205" s="202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83</v>
      </c>
      <c r="AY205" s="18" t="s">
        <v>150</v>
      </c>
      <c r="BE205" s="204">
        <f t="shared" si="54"/>
        <v>0</v>
      </c>
      <c r="BF205" s="204">
        <f t="shared" si="55"/>
        <v>0</v>
      </c>
      <c r="BG205" s="204">
        <f t="shared" si="56"/>
        <v>0</v>
      </c>
      <c r="BH205" s="204">
        <f t="shared" si="57"/>
        <v>0</v>
      </c>
      <c r="BI205" s="204">
        <f t="shared" si="58"/>
        <v>0</v>
      </c>
      <c r="BJ205" s="18" t="s">
        <v>83</v>
      </c>
      <c r="BK205" s="204">
        <f t="shared" si="59"/>
        <v>0</v>
      </c>
      <c r="BL205" s="18" t="s">
        <v>169</v>
      </c>
      <c r="BM205" s="203" t="s">
        <v>642</v>
      </c>
    </row>
    <row r="206" spans="1:65" s="2" customFormat="1" ht="16.5" customHeight="1">
      <c r="A206" s="35"/>
      <c r="B206" s="36"/>
      <c r="C206" s="191" t="s">
        <v>504</v>
      </c>
      <c r="D206" s="191" t="s">
        <v>151</v>
      </c>
      <c r="E206" s="192" t="s">
        <v>643</v>
      </c>
      <c r="F206" s="193" t="s">
        <v>644</v>
      </c>
      <c r="G206" s="194" t="s">
        <v>423</v>
      </c>
      <c r="H206" s="195">
        <v>1</v>
      </c>
      <c r="I206" s="196"/>
      <c r="J206" s="197">
        <f t="shared" si="5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51"/>
        <v>0</v>
      </c>
      <c r="Q206" s="201">
        <v>0</v>
      </c>
      <c r="R206" s="201">
        <f t="shared" si="52"/>
        <v>0</v>
      </c>
      <c r="S206" s="201">
        <v>0</v>
      </c>
      <c r="T206" s="202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83</v>
      </c>
      <c r="AY206" s="18" t="s">
        <v>150</v>
      </c>
      <c r="BE206" s="204">
        <f t="shared" si="54"/>
        <v>0</v>
      </c>
      <c r="BF206" s="204">
        <f t="shared" si="55"/>
        <v>0</v>
      </c>
      <c r="BG206" s="204">
        <f t="shared" si="56"/>
        <v>0</v>
      </c>
      <c r="BH206" s="204">
        <f t="shared" si="57"/>
        <v>0</v>
      </c>
      <c r="BI206" s="204">
        <f t="shared" si="58"/>
        <v>0</v>
      </c>
      <c r="BJ206" s="18" t="s">
        <v>83</v>
      </c>
      <c r="BK206" s="204">
        <f t="shared" si="59"/>
        <v>0</v>
      </c>
      <c r="BL206" s="18" t="s">
        <v>169</v>
      </c>
      <c r="BM206" s="203" t="s">
        <v>645</v>
      </c>
    </row>
    <row r="207" spans="1:65" s="2" customFormat="1" ht="16.5" customHeight="1">
      <c r="A207" s="35"/>
      <c r="B207" s="36"/>
      <c r="C207" s="191" t="s">
        <v>646</v>
      </c>
      <c r="D207" s="191" t="s">
        <v>151</v>
      </c>
      <c r="E207" s="192" t="s">
        <v>647</v>
      </c>
      <c r="F207" s="193" t="s">
        <v>648</v>
      </c>
      <c r="G207" s="194" t="s">
        <v>423</v>
      </c>
      <c r="H207" s="195">
        <v>1</v>
      </c>
      <c r="I207" s="196"/>
      <c r="J207" s="197">
        <f t="shared" si="5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51"/>
        <v>0</v>
      </c>
      <c r="Q207" s="201">
        <v>0</v>
      </c>
      <c r="R207" s="201">
        <f t="shared" si="52"/>
        <v>0</v>
      </c>
      <c r="S207" s="201">
        <v>0</v>
      </c>
      <c r="T207" s="202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83</v>
      </c>
      <c r="AY207" s="18" t="s">
        <v>150</v>
      </c>
      <c r="BE207" s="204">
        <f t="shared" si="54"/>
        <v>0</v>
      </c>
      <c r="BF207" s="204">
        <f t="shared" si="55"/>
        <v>0</v>
      </c>
      <c r="BG207" s="204">
        <f t="shared" si="56"/>
        <v>0</v>
      </c>
      <c r="BH207" s="204">
        <f t="shared" si="57"/>
        <v>0</v>
      </c>
      <c r="BI207" s="204">
        <f t="shared" si="58"/>
        <v>0</v>
      </c>
      <c r="BJ207" s="18" t="s">
        <v>83</v>
      </c>
      <c r="BK207" s="204">
        <f t="shared" si="59"/>
        <v>0</v>
      </c>
      <c r="BL207" s="18" t="s">
        <v>169</v>
      </c>
      <c r="BM207" s="203" t="s">
        <v>649</v>
      </c>
    </row>
    <row r="208" spans="1:65" s="2" customFormat="1" ht="16.5" customHeight="1">
      <c r="A208" s="35"/>
      <c r="B208" s="36"/>
      <c r="C208" s="191" t="s">
        <v>507</v>
      </c>
      <c r="D208" s="191" t="s">
        <v>151</v>
      </c>
      <c r="E208" s="192" t="s">
        <v>650</v>
      </c>
      <c r="F208" s="193" t="s">
        <v>651</v>
      </c>
      <c r="G208" s="194" t="s">
        <v>426</v>
      </c>
      <c r="H208" s="195">
        <v>1</v>
      </c>
      <c r="I208" s="196"/>
      <c r="J208" s="197">
        <f t="shared" si="50"/>
        <v>0</v>
      </c>
      <c r="K208" s="198"/>
      <c r="L208" s="40"/>
      <c r="M208" s="199" t="s">
        <v>1</v>
      </c>
      <c r="N208" s="200" t="s">
        <v>41</v>
      </c>
      <c r="O208" s="72"/>
      <c r="P208" s="201">
        <f t="shared" si="51"/>
        <v>0</v>
      </c>
      <c r="Q208" s="201">
        <v>0</v>
      </c>
      <c r="R208" s="201">
        <f t="shared" si="52"/>
        <v>0</v>
      </c>
      <c r="S208" s="201">
        <v>0</v>
      </c>
      <c r="T208" s="202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169</v>
      </c>
      <c r="AT208" s="203" t="s">
        <v>151</v>
      </c>
      <c r="AU208" s="203" t="s">
        <v>83</v>
      </c>
      <c r="AY208" s="18" t="s">
        <v>150</v>
      </c>
      <c r="BE208" s="204">
        <f t="shared" si="54"/>
        <v>0</v>
      </c>
      <c r="BF208" s="204">
        <f t="shared" si="55"/>
        <v>0</v>
      </c>
      <c r="BG208" s="204">
        <f t="shared" si="56"/>
        <v>0</v>
      </c>
      <c r="BH208" s="204">
        <f t="shared" si="57"/>
        <v>0</v>
      </c>
      <c r="BI208" s="204">
        <f t="shared" si="58"/>
        <v>0</v>
      </c>
      <c r="BJ208" s="18" t="s">
        <v>83</v>
      </c>
      <c r="BK208" s="204">
        <f t="shared" si="59"/>
        <v>0</v>
      </c>
      <c r="BL208" s="18" t="s">
        <v>169</v>
      </c>
      <c r="BM208" s="203" t="s">
        <v>652</v>
      </c>
    </row>
    <row r="209" spans="1:65" s="12" customFormat="1" ht="25.9" customHeight="1">
      <c r="B209" s="177"/>
      <c r="C209" s="178"/>
      <c r="D209" s="179" t="s">
        <v>75</v>
      </c>
      <c r="E209" s="180" t="s">
        <v>653</v>
      </c>
      <c r="F209" s="180" t="s">
        <v>654</v>
      </c>
      <c r="G209" s="178"/>
      <c r="H209" s="178"/>
      <c r="I209" s="181"/>
      <c r="J209" s="182">
        <f>BK209</f>
        <v>0</v>
      </c>
      <c r="K209" s="178"/>
      <c r="L209" s="183"/>
      <c r="M209" s="184"/>
      <c r="N209" s="185"/>
      <c r="O209" s="185"/>
      <c r="P209" s="186">
        <f>P210</f>
        <v>0</v>
      </c>
      <c r="Q209" s="185"/>
      <c r="R209" s="186">
        <f>R210</f>
        <v>0</v>
      </c>
      <c r="S209" s="185"/>
      <c r="T209" s="187">
        <f>T210</f>
        <v>0</v>
      </c>
      <c r="AR209" s="188" t="s">
        <v>83</v>
      </c>
      <c r="AT209" s="189" t="s">
        <v>75</v>
      </c>
      <c r="AU209" s="189" t="s">
        <v>76</v>
      </c>
      <c r="AY209" s="188" t="s">
        <v>150</v>
      </c>
      <c r="BK209" s="190">
        <f>BK210</f>
        <v>0</v>
      </c>
    </row>
    <row r="210" spans="1:65" s="2" customFormat="1" ht="16.5" customHeight="1">
      <c r="A210" s="35"/>
      <c r="B210" s="36"/>
      <c r="C210" s="191" t="s">
        <v>655</v>
      </c>
      <c r="D210" s="191" t="s">
        <v>151</v>
      </c>
      <c r="E210" s="192" t="s">
        <v>656</v>
      </c>
      <c r="F210" s="193" t="s">
        <v>657</v>
      </c>
      <c r="G210" s="194" t="s">
        <v>423</v>
      </c>
      <c r="H210" s="195">
        <v>2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83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658</v>
      </c>
    </row>
    <row r="211" spans="1:65" s="12" customFormat="1" ht="25.9" customHeight="1">
      <c r="B211" s="177"/>
      <c r="C211" s="178"/>
      <c r="D211" s="179" t="s">
        <v>75</v>
      </c>
      <c r="E211" s="180" t="s">
        <v>659</v>
      </c>
      <c r="F211" s="180" t="s">
        <v>660</v>
      </c>
      <c r="G211" s="178"/>
      <c r="H211" s="178"/>
      <c r="I211" s="181"/>
      <c r="J211" s="182">
        <f>BK211</f>
        <v>0</v>
      </c>
      <c r="K211" s="178"/>
      <c r="L211" s="183"/>
      <c r="M211" s="184"/>
      <c r="N211" s="185"/>
      <c r="O211" s="185"/>
      <c r="P211" s="186">
        <f>SUM(P212:P216)</f>
        <v>0</v>
      </c>
      <c r="Q211" s="185"/>
      <c r="R211" s="186">
        <f>SUM(R212:R216)</f>
        <v>0</v>
      </c>
      <c r="S211" s="185"/>
      <c r="T211" s="187">
        <f>SUM(T212:T216)</f>
        <v>0</v>
      </c>
      <c r="AR211" s="188" t="s">
        <v>83</v>
      </c>
      <c r="AT211" s="189" t="s">
        <v>75</v>
      </c>
      <c r="AU211" s="189" t="s">
        <v>76</v>
      </c>
      <c r="AY211" s="188" t="s">
        <v>150</v>
      </c>
      <c r="BK211" s="190">
        <f>SUM(BK212:BK216)</f>
        <v>0</v>
      </c>
    </row>
    <row r="212" spans="1:65" s="2" customFormat="1" ht="16.5" customHeight="1">
      <c r="A212" s="35"/>
      <c r="B212" s="36"/>
      <c r="C212" s="191" t="s">
        <v>511</v>
      </c>
      <c r="D212" s="191" t="s">
        <v>151</v>
      </c>
      <c r="E212" s="192" t="s">
        <v>661</v>
      </c>
      <c r="F212" s="193" t="s">
        <v>662</v>
      </c>
      <c r="G212" s="194" t="s">
        <v>426</v>
      </c>
      <c r="H212" s="195">
        <v>1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83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663</v>
      </c>
    </row>
    <row r="213" spans="1:65" s="2" customFormat="1" ht="16.5" customHeight="1">
      <c r="A213" s="35"/>
      <c r="B213" s="36"/>
      <c r="C213" s="191" t="s">
        <v>664</v>
      </c>
      <c r="D213" s="191" t="s">
        <v>151</v>
      </c>
      <c r="E213" s="192" t="s">
        <v>665</v>
      </c>
      <c r="F213" s="193" t="s">
        <v>666</v>
      </c>
      <c r="G213" s="194" t="s">
        <v>426</v>
      </c>
      <c r="H213" s="195">
        <v>0.5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83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667</v>
      </c>
    </row>
    <row r="214" spans="1:65" s="2" customFormat="1" ht="16.5" customHeight="1">
      <c r="A214" s="35"/>
      <c r="B214" s="36"/>
      <c r="C214" s="191" t="s">
        <v>514</v>
      </c>
      <c r="D214" s="191" t="s">
        <v>151</v>
      </c>
      <c r="E214" s="192" t="s">
        <v>668</v>
      </c>
      <c r="F214" s="193" t="s">
        <v>669</v>
      </c>
      <c r="G214" s="194" t="s">
        <v>426</v>
      </c>
      <c r="H214" s="195">
        <v>0.5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83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670</v>
      </c>
    </row>
    <row r="215" spans="1:65" s="2" customFormat="1" ht="16.5" customHeight="1">
      <c r="A215" s="35"/>
      <c r="B215" s="36"/>
      <c r="C215" s="191" t="s">
        <v>671</v>
      </c>
      <c r="D215" s="191" t="s">
        <v>151</v>
      </c>
      <c r="E215" s="192" t="s">
        <v>672</v>
      </c>
      <c r="F215" s="193" t="s">
        <v>673</v>
      </c>
      <c r="G215" s="194" t="s">
        <v>426</v>
      </c>
      <c r="H215" s="195">
        <v>1</v>
      </c>
      <c r="I215" s="196"/>
      <c r="J215" s="197">
        <f>ROUND(I215*H215,2)</f>
        <v>0</v>
      </c>
      <c r="K215" s="198"/>
      <c r="L215" s="40"/>
      <c r="M215" s="199" t="s">
        <v>1</v>
      </c>
      <c r="N215" s="200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169</v>
      </c>
      <c r="AT215" s="203" t="s">
        <v>151</v>
      </c>
      <c r="AU215" s="203" t="s">
        <v>83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674</v>
      </c>
    </row>
    <row r="216" spans="1:65" s="2" customFormat="1" ht="16.5" customHeight="1">
      <c r="A216" s="35"/>
      <c r="B216" s="36"/>
      <c r="C216" s="191" t="s">
        <v>518</v>
      </c>
      <c r="D216" s="191" t="s">
        <v>151</v>
      </c>
      <c r="E216" s="192" t="s">
        <v>675</v>
      </c>
      <c r="F216" s="193" t="s">
        <v>676</v>
      </c>
      <c r="G216" s="194" t="s">
        <v>426</v>
      </c>
      <c r="H216" s="195">
        <v>1</v>
      </c>
      <c r="I216" s="196"/>
      <c r="J216" s="197">
        <f>ROUND(I216*H216,2)</f>
        <v>0</v>
      </c>
      <c r="K216" s="198"/>
      <c r="L216" s="40"/>
      <c r="M216" s="229" t="s">
        <v>1</v>
      </c>
      <c r="N216" s="230" t="s">
        <v>41</v>
      </c>
      <c r="O216" s="231"/>
      <c r="P216" s="232">
        <f>O216*H216</f>
        <v>0</v>
      </c>
      <c r="Q216" s="232">
        <v>0</v>
      </c>
      <c r="R216" s="232">
        <f>Q216*H216</f>
        <v>0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169</v>
      </c>
      <c r="AT216" s="203" t="s">
        <v>151</v>
      </c>
      <c r="AU216" s="203" t="s">
        <v>83</v>
      </c>
      <c r="AY216" s="18" t="s">
        <v>150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83</v>
      </c>
      <c r="BK216" s="204">
        <f>ROUND(I216*H216,2)</f>
        <v>0</v>
      </c>
      <c r="BL216" s="18" t="s">
        <v>169</v>
      </c>
      <c r="BM216" s="203" t="s">
        <v>677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HWRJSa02h53/k2k3lrx7zJyDQRl/iuULxiXsOqyhRHuo4Apfuv+SmWbrP2ELVL7x7mSd0mjCWR+i63TklBX2QQ==" saltValue="gxn0i02WJwWfppUjJ6XP2p0OM60QPu/xuZYNRrnwxOi+jQ/BDdnfxCmW+9DyxxW0r57buDLTvJDBaFUrhKc0LA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99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6" t="s">
        <v>124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29" t="s">
        <v>678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0" t="str">
        <f>'Rekapitulace stavby'!E14</f>
        <v>Vyplň údaj</v>
      </c>
      <c r="F20" s="331"/>
      <c r="G20" s="331"/>
      <c r="H20" s="331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2" t="s">
        <v>1</v>
      </c>
      <c r="F29" s="332"/>
      <c r="G29" s="332"/>
      <c r="H29" s="332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4" t="s">
        <v>124</v>
      </c>
      <c r="F87" s="323"/>
      <c r="G87" s="323"/>
      <c r="H87" s="32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4" t="str">
        <f>E11</f>
        <v>3b - SO 302 - Přípojky vodovodu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J127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679</v>
      </c>
      <c r="E101" s="162"/>
      <c r="F101" s="162"/>
      <c r="G101" s="162"/>
      <c r="H101" s="162"/>
      <c r="I101" s="162"/>
      <c r="J101" s="163">
        <f>J164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680</v>
      </c>
      <c r="E102" s="162"/>
      <c r="F102" s="162"/>
      <c r="G102" s="162"/>
      <c r="H102" s="162"/>
      <c r="I102" s="162"/>
      <c r="J102" s="163">
        <f>J172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264</v>
      </c>
      <c r="E103" s="162"/>
      <c r="F103" s="162"/>
      <c r="G103" s="162"/>
      <c r="H103" s="162"/>
      <c r="I103" s="162"/>
      <c r="J103" s="163">
        <f>J196</f>
        <v>0</v>
      </c>
      <c r="K103" s="105"/>
      <c r="L103" s="164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4" t="str">
        <f>E7</f>
        <v>PD – PJD na ul. Opavská</v>
      </c>
      <c r="F113" s="325"/>
      <c r="G113" s="325"/>
      <c r="H113" s="325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4" t="s">
        <v>124</v>
      </c>
      <c r="F115" s="323"/>
      <c r="G115" s="323"/>
      <c r="H115" s="323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125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14" t="str">
        <f>E11</f>
        <v>3b - SO 302 - Přípojky vodovodu</v>
      </c>
      <c r="F117" s="323"/>
      <c r="G117" s="323"/>
      <c r="H117" s="323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5"/>
      <c r="B124" s="166"/>
      <c r="C124" s="167" t="s">
        <v>135</v>
      </c>
      <c r="D124" s="168" t="s">
        <v>61</v>
      </c>
      <c r="E124" s="168" t="s">
        <v>57</v>
      </c>
      <c r="F124" s="168" t="s">
        <v>58</v>
      </c>
      <c r="G124" s="168" t="s">
        <v>136</v>
      </c>
      <c r="H124" s="168" t="s">
        <v>137</v>
      </c>
      <c r="I124" s="168" t="s">
        <v>138</v>
      </c>
      <c r="J124" s="169" t="s">
        <v>129</v>
      </c>
      <c r="K124" s="170" t="s">
        <v>139</v>
      </c>
      <c r="L124" s="171"/>
      <c r="M124" s="76" t="s">
        <v>1</v>
      </c>
      <c r="N124" s="77" t="s">
        <v>40</v>
      </c>
      <c r="O124" s="77" t="s">
        <v>140</v>
      </c>
      <c r="P124" s="77" t="s">
        <v>141</v>
      </c>
      <c r="Q124" s="77" t="s">
        <v>142</v>
      </c>
      <c r="R124" s="77" t="s">
        <v>143</v>
      </c>
      <c r="S124" s="77" t="s">
        <v>144</v>
      </c>
      <c r="T124" s="78" t="s">
        <v>145</v>
      </c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1:65" s="2" customFormat="1" ht="22.9" customHeight="1">
      <c r="A125" s="35"/>
      <c r="B125" s="36"/>
      <c r="C125" s="83" t="s">
        <v>146</v>
      </c>
      <c r="D125" s="37"/>
      <c r="E125" s="37"/>
      <c r="F125" s="37"/>
      <c r="G125" s="37"/>
      <c r="H125" s="37"/>
      <c r="I125" s="37"/>
      <c r="J125" s="172">
        <f>BK125</f>
        <v>0</v>
      </c>
      <c r="K125" s="37"/>
      <c r="L125" s="40"/>
      <c r="M125" s="79"/>
      <c r="N125" s="173"/>
      <c r="O125" s="80"/>
      <c r="P125" s="174">
        <f>P126</f>
        <v>0</v>
      </c>
      <c r="Q125" s="80"/>
      <c r="R125" s="174">
        <f>R126</f>
        <v>14.073167299999998</v>
      </c>
      <c r="S125" s="80"/>
      <c r="T125" s="175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131</v>
      </c>
      <c r="BK125" s="176">
        <f>BK126</f>
        <v>0</v>
      </c>
    </row>
    <row r="126" spans="1:65" s="12" customFormat="1" ht="25.9" customHeight="1">
      <c r="B126" s="177"/>
      <c r="C126" s="178"/>
      <c r="D126" s="179" t="s">
        <v>75</v>
      </c>
      <c r="E126" s="180" t="s">
        <v>265</v>
      </c>
      <c r="F126" s="180" t="s">
        <v>266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P127+P164+P172+P196</f>
        <v>0</v>
      </c>
      <c r="Q126" s="185"/>
      <c r="R126" s="186">
        <f>R127+R164+R172+R196</f>
        <v>14.073167299999998</v>
      </c>
      <c r="S126" s="185"/>
      <c r="T126" s="187">
        <f>T127+T164+T172+T196</f>
        <v>0</v>
      </c>
      <c r="AR126" s="188" t="s">
        <v>83</v>
      </c>
      <c r="AT126" s="189" t="s">
        <v>75</v>
      </c>
      <c r="AU126" s="189" t="s">
        <v>76</v>
      </c>
      <c r="AY126" s="188" t="s">
        <v>150</v>
      </c>
      <c r="BK126" s="190">
        <f>BK127+BK164+BK172+BK196</f>
        <v>0</v>
      </c>
    </row>
    <row r="127" spans="1:65" s="12" customFormat="1" ht="22.9" customHeight="1">
      <c r="B127" s="177"/>
      <c r="C127" s="178"/>
      <c r="D127" s="179" t="s">
        <v>75</v>
      </c>
      <c r="E127" s="227" t="s">
        <v>83</v>
      </c>
      <c r="F127" s="227" t="s">
        <v>267</v>
      </c>
      <c r="G127" s="178"/>
      <c r="H127" s="178"/>
      <c r="I127" s="181"/>
      <c r="J127" s="228">
        <f>BK127</f>
        <v>0</v>
      </c>
      <c r="K127" s="178"/>
      <c r="L127" s="183"/>
      <c r="M127" s="184"/>
      <c r="N127" s="185"/>
      <c r="O127" s="185"/>
      <c r="P127" s="186">
        <f>SUM(P128:P163)</f>
        <v>0</v>
      </c>
      <c r="Q127" s="185"/>
      <c r="R127" s="186">
        <f>SUM(R128:R163)</f>
        <v>12.618815999999999</v>
      </c>
      <c r="S127" s="185"/>
      <c r="T127" s="187">
        <f>SUM(T128:T163)</f>
        <v>0</v>
      </c>
      <c r="AR127" s="188" t="s">
        <v>83</v>
      </c>
      <c r="AT127" s="189" t="s">
        <v>75</v>
      </c>
      <c r="AU127" s="189" t="s">
        <v>83</v>
      </c>
      <c r="AY127" s="188" t="s">
        <v>150</v>
      </c>
      <c r="BK127" s="190">
        <f>SUM(BK128:BK163)</f>
        <v>0</v>
      </c>
    </row>
    <row r="128" spans="1:65" s="2" customFormat="1" ht="33" customHeight="1">
      <c r="A128" s="35"/>
      <c r="B128" s="36"/>
      <c r="C128" s="191" t="s">
        <v>83</v>
      </c>
      <c r="D128" s="191" t="s">
        <v>151</v>
      </c>
      <c r="E128" s="192" t="s">
        <v>681</v>
      </c>
      <c r="F128" s="193" t="s">
        <v>682</v>
      </c>
      <c r="G128" s="194" t="s">
        <v>285</v>
      </c>
      <c r="H128" s="195">
        <v>6.72</v>
      </c>
      <c r="I128" s="196"/>
      <c r="J128" s="197">
        <f>ROUND(I128*H128,2)</f>
        <v>0</v>
      </c>
      <c r="K128" s="198"/>
      <c r="L128" s="40"/>
      <c r="M128" s="199" t="s">
        <v>1</v>
      </c>
      <c r="N128" s="200" t="s">
        <v>41</v>
      </c>
      <c r="O128" s="72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3" t="s">
        <v>169</v>
      </c>
      <c r="AT128" s="203" t="s">
        <v>151</v>
      </c>
      <c r="AU128" s="203" t="s">
        <v>85</v>
      </c>
      <c r="AY128" s="18" t="s">
        <v>150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18" t="s">
        <v>83</v>
      </c>
      <c r="BK128" s="204">
        <f>ROUND(I128*H128,2)</f>
        <v>0</v>
      </c>
      <c r="BL128" s="18" t="s">
        <v>169</v>
      </c>
      <c r="BM128" s="203" t="s">
        <v>683</v>
      </c>
    </row>
    <row r="129" spans="1:65" s="14" customFormat="1">
      <c r="B129" s="217"/>
      <c r="C129" s="218"/>
      <c r="D129" s="207" t="s">
        <v>157</v>
      </c>
      <c r="E129" s="219" t="s">
        <v>1</v>
      </c>
      <c r="F129" s="220" t="s">
        <v>272</v>
      </c>
      <c r="G129" s="218"/>
      <c r="H129" s="219" t="s">
        <v>1</v>
      </c>
      <c r="I129" s="221"/>
      <c r="J129" s="218"/>
      <c r="K129" s="218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157</v>
      </c>
      <c r="AU129" s="226" t="s">
        <v>85</v>
      </c>
      <c r="AV129" s="14" t="s">
        <v>83</v>
      </c>
      <c r="AW129" s="14" t="s">
        <v>32</v>
      </c>
      <c r="AX129" s="14" t="s">
        <v>76</v>
      </c>
      <c r="AY129" s="226" t="s">
        <v>150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273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684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685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4" customFormat="1">
      <c r="B133" s="217"/>
      <c r="C133" s="218"/>
      <c r="D133" s="207" t="s">
        <v>157</v>
      </c>
      <c r="E133" s="219" t="s">
        <v>1</v>
      </c>
      <c r="F133" s="220" t="s">
        <v>686</v>
      </c>
      <c r="G133" s="218"/>
      <c r="H133" s="219" t="s">
        <v>1</v>
      </c>
      <c r="I133" s="221"/>
      <c r="J133" s="218"/>
      <c r="K133" s="218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157</v>
      </c>
      <c r="AU133" s="226" t="s">
        <v>85</v>
      </c>
      <c r="AV133" s="14" t="s">
        <v>83</v>
      </c>
      <c r="AW133" s="14" t="s">
        <v>32</v>
      </c>
      <c r="AX133" s="14" t="s">
        <v>76</v>
      </c>
      <c r="AY133" s="226" t="s">
        <v>150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687</v>
      </c>
      <c r="G134" s="206"/>
      <c r="H134" s="210">
        <v>6.72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85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2" customFormat="1" ht="21.75" customHeight="1">
      <c r="A135" s="35"/>
      <c r="B135" s="36"/>
      <c r="C135" s="191" t="s">
        <v>85</v>
      </c>
      <c r="D135" s="191" t="s">
        <v>151</v>
      </c>
      <c r="E135" s="192" t="s">
        <v>688</v>
      </c>
      <c r="F135" s="193" t="s">
        <v>689</v>
      </c>
      <c r="G135" s="194" t="s">
        <v>270</v>
      </c>
      <c r="H135" s="195">
        <v>22.4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8.4000000000000003E-4</v>
      </c>
      <c r="R135" s="201">
        <f>Q135*H135</f>
        <v>1.8815999999999999E-2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690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684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685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686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691</v>
      </c>
      <c r="G141" s="206"/>
      <c r="H141" s="210">
        <v>22.4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105</v>
      </c>
      <c r="D142" s="191" t="s">
        <v>151</v>
      </c>
      <c r="E142" s="192" t="s">
        <v>692</v>
      </c>
      <c r="F142" s="193" t="s">
        <v>693</v>
      </c>
      <c r="G142" s="194" t="s">
        <v>270</v>
      </c>
      <c r="H142" s="195">
        <v>22.4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694</v>
      </c>
    </row>
    <row r="143" spans="1:65" s="2" customFormat="1" ht="33" customHeight="1">
      <c r="A143" s="35"/>
      <c r="B143" s="36"/>
      <c r="C143" s="191" t="s">
        <v>169</v>
      </c>
      <c r="D143" s="191" t="s">
        <v>151</v>
      </c>
      <c r="E143" s="192" t="s">
        <v>695</v>
      </c>
      <c r="F143" s="193" t="s">
        <v>696</v>
      </c>
      <c r="G143" s="194" t="s">
        <v>285</v>
      </c>
      <c r="H143" s="195">
        <v>6.72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697</v>
      </c>
    </row>
    <row r="144" spans="1:65" s="2" customFormat="1" ht="21.75" customHeight="1">
      <c r="A144" s="35"/>
      <c r="B144" s="36"/>
      <c r="C144" s="191" t="s">
        <v>149</v>
      </c>
      <c r="D144" s="191" t="s">
        <v>151</v>
      </c>
      <c r="E144" s="192" t="s">
        <v>293</v>
      </c>
      <c r="F144" s="193" t="s">
        <v>294</v>
      </c>
      <c r="G144" s="194" t="s">
        <v>295</v>
      </c>
      <c r="H144" s="195">
        <v>12.096</v>
      </c>
      <c r="I144" s="196"/>
      <c r="J144" s="197">
        <f>ROUND(I144*H144,2)</f>
        <v>0</v>
      </c>
      <c r="K144" s="198"/>
      <c r="L144" s="40"/>
      <c r="M144" s="199" t="s">
        <v>1</v>
      </c>
      <c r="N144" s="200" t="s">
        <v>41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85</v>
      </c>
      <c r="AY144" s="18" t="s">
        <v>150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83</v>
      </c>
      <c r="BK144" s="204">
        <f>ROUND(I144*H144,2)</f>
        <v>0</v>
      </c>
      <c r="BL144" s="18" t="s">
        <v>169</v>
      </c>
      <c r="BM144" s="203" t="s">
        <v>698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699</v>
      </c>
      <c r="G145" s="206"/>
      <c r="H145" s="210">
        <v>12.096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83</v>
      </c>
      <c r="AY145" s="21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700</v>
      </c>
      <c r="F146" s="193" t="s">
        <v>701</v>
      </c>
      <c r="G146" s="194" t="s">
        <v>285</v>
      </c>
      <c r="H146" s="195">
        <v>4.62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85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169</v>
      </c>
      <c r="BM146" s="203" t="s">
        <v>702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272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273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684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685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686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703</v>
      </c>
      <c r="G152" s="206"/>
      <c r="H152" s="210">
        <v>4.62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83</v>
      </c>
      <c r="AY152" s="216" t="s">
        <v>150</v>
      </c>
    </row>
    <row r="153" spans="1:65" s="2" customFormat="1" ht="16.5" customHeight="1">
      <c r="A153" s="35"/>
      <c r="B153" s="36"/>
      <c r="C153" s="245" t="s">
        <v>187</v>
      </c>
      <c r="D153" s="245" t="s">
        <v>302</v>
      </c>
      <c r="E153" s="246" t="s">
        <v>704</v>
      </c>
      <c r="F153" s="247" t="s">
        <v>705</v>
      </c>
      <c r="G153" s="248" t="s">
        <v>295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</v>
      </c>
      <c r="R153" s="201">
        <f>Q153*H153</f>
        <v>9.24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706</v>
      </c>
    </row>
    <row r="154" spans="1:65" s="13" customFormat="1">
      <c r="B154" s="205"/>
      <c r="C154" s="206"/>
      <c r="D154" s="207" t="s">
        <v>157</v>
      </c>
      <c r="E154" s="208" t="s">
        <v>1</v>
      </c>
      <c r="F154" s="209" t="s">
        <v>707</v>
      </c>
      <c r="G154" s="206"/>
      <c r="H154" s="210">
        <v>9.24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21.75" customHeight="1">
      <c r="A155" s="35"/>
      <c r="B155" s="36"/>
      <c r="C155" s="191" t="s">
        <v>193</v>
      </c>
      <c r="D155" s="191" t="s">
        <v>151</v>
      </c>
      <c r="E155" s="192" t="s">
        <v>708</v>
      </c>
      <c r="F155" s="193" t="s">
        <v>709</v>
      </c>
      <c r="G155" s="194" t="s">
        <v>285</v>
      </c>
      <c r="H155" s="195">
        <v>1.68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710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684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685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686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3" customFormat="1">
      <c r="B161" s="205"/>
      <c r="C161" s="206"/>
      <c r="D161" s="207" t="s">
        <v>157</v>
      </c>
      <c r="E161" s="208" t="s">
        <v>1</v>
      </c>
      <c r="F161" s="209" t="s">
        <v>711</v>
      </c>
      <c r="G161" s="206"/>
      <c r="H161" s="210">
        <v>1.68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157</v>
      </c>
      <c r="AU161" s="216" t="s">
        <v>85</v>
      </c>
      <c r="AV161" s="13" t="s">
        <v>85</v>
      </c>
      <c r="AW161" s="13" t="s">
        <v>32</v>
      </c>
      <c r="AX161" s="13" t="s">
        <v>83</v>
      </c>
      <c r="AY161" s="216" t="s">
        <v>150</v>
      </c>
    </row>
    <row r="162" spans="1:65" s="2" customFormat="1" ht="16.5" customHeight="1">
      <c r="A162" s="35"/>
      <c r="B162" s="36"/>
      <c r="C162" s="245" t="s">
        <v>205</v>
      </c>
      <c r="D162" s="245" t="s">
        <v>302</v>
      </c>
      <c r="E162" s="246" t="s">
        <v>712</v>
      </c>
      <c r="F162" s="247" t="s">
        <v>713</v>
      </c>
      <c r="G162" s="248" t="s">
        <v>295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201">
        <f>O162*H162</f>
        <v>0</v>
      </c>
      <c r="Q162" s="201">
        <v>1</v>
      </c>
      <c r="R162" s="201">
        <f>Q162*H162</f>
        <v>3.36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193</v>
      </c>
      <c r="AT162" s="203" t="s">
        <v>302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714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715</v>
      </c>
      <c r="G163" s="206"/>
      <c r="H163" s="210">
        <v>3.36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2" customFormat="1" ht="22.9" customHeight="1">
      <c r="B164" s="177"/>
      <c r="C164" s="178"/>
      <c r="D164" s="179" t="s">
        <v>75</v>
      </c>
      <c r="E164" s="227" t="s">
        <v>169</v>
      </c>
      <c r="F164" s="227" t="s">
        <v>716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16.5" customHeight="1">
      <c r="A165" s="35"/>
      <c r="B165" s="36"/>
      <c r="C165" s="191" t="s">
        <v>212</v>
      </c>
      <c r="D165" s="191" t="s">
        <v>151</v>
      </c>
      <c r="E165" s="192" t="s">
        <v>717</v>
      </c>
      <c r="F165" s="193" t="s">
        <v>718</v>
      </c>
      <c r="G165" s="194" t="s">
        <v>285</v>
      </c>
      <c r="H165" s="195">
        <v>0.42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719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272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273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684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685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686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720</v>
      </c>
      <c r="G171" s="206"/>
      <c r="H171" s="210">
        <v>0.42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12" customFormat="1" ht="22.9" customHeight="1">
      <c r="B172" s="177"/>
      <c r="C172" s="178"/>
      <c r="D172" s="179" t="s">
        <v>75</v>
      </c>
      <c r="E172" s="227" t="s">
        <v>193</v>
      </c>
      <c r="F172" s="227" t="s">
        <v>721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SUM(P173:P195)</f>
        <v>0</v>
      </c>
      <c r="Q172" s="185"/>
      <c r="R172" s="186">
        <f>SUM(R173:R195)</f>
        <v>1.4543512999999999</v>
      </c>
      <c r="S172" s="185"/>
      <c r="T172" s="187">
        <f>SUM(T173:T195)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SUM(BK173:BK195)</f>
        <v>0</v>
      </c>
    </row>
    <row r="173" spans="1:65" s="2" customFormat="1" ht="21.75" customHeight="1">
      <c r="A173" s="35"/>
      <c r="B173" s="36"/>
      <c r="C173" s="191" t="s">
        <v>219</v>
      </c>
      <c r="D173" s="191" t="s">
        <v>151</v>
      </c>
      <c r="E173" s="192" t="s">
        <v>722</v>
      </c>
      <c r="F173" s="193" t="s">
        <v>723</v>
      </c>
      <c r="G173" s="194" t="s">
        <v>184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1.67E-3</v>
      </c>
      <c r="R173" s="201">
        <f>Q173*H173</f>
        <v>1.67E-3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724</v>
      </c>
    </row>
    <row r="174" spans="1:65" s="2" customFormat="1" ht="16.5" customHeight="1">
      <c r="A174" s="35"/>
      <c r="B174" s="36"/>
      <c r="C174" s="245" t="s">
        <v>225</v>
      </c>
      <c r="D174" s="245" t="s">
        <v>302</v>
      </c>
      <c r="E174" s="246" t="s">
        <v>725</v>
      </c>
      <c r="F174" s="247" t="s">
        <v>726</v>
      </c>
      <c r="G174" s="248" t="s">
        <v>184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7.3000000000000001E-3</v>
      </c>
      <c r="R174" s="201">
        <f>Q174*H174</f>
        <v>7.3000000000000001E-3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727</v>
      </c>
    </row>
    <row r="175" spans="1:65" s="2" customFormat="1" ht="21.75" customHeight="1">
      <c r="A175" s="35"/>
      <c r="B175" s="36"/>
      <c r="C175" s="191" t="s">
        <v>233</v>
      </c>
      <c r="D175" s="191" t="s">
        <v>151</v>
      </c>
      <c r="E175" s="192" t="s">
        <v>728</v>
      </c>
      <c r="F175" s="193" t="s">
        <v>729</v>
      </c>
      <c r="G175" s="194" t="s">
        <v>184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1.652E-2</v>
      </c>
      <c r="R175" s="201">
        <f>Q175*H175</f>
        <v>1.652E-2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730</v>
      </c>
    </row>
    <row r="176" spans="1:65" s="2" customFormat="1" ht="16.5" customHeight="1">
      <c r="A176" s="35"/>
      <c r="B176" s="36"/>
      <c r="C176" s="245" t="s">
        <v>237</v>
      </c>
      <c r="D176" s="245" t="s">
        <v>302</v>
      </c>
      <c r="E176" s="246" t="s">
        <v>731</v>
      </c>
      <c r="F176" s="247" t="s">
        <v>732</v>
      </c>
      <c r="G176" s="248" t="s">
        <v>184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201">
        <f>O176*H176</f>
        <v>0</v>
      </c>
      <c r="Q176" s="201">
        <v>1.2200000000000001E-2</v>
      </c>
      <c r="R176" s="201">
        <f>Q176*H176</f>
        <v>1.2200000000000001E-2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193</v>
      </c>
      <c r="AT176" s="203" t="s">
        <v>302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733</v>
      </c>
    </row>
    <row r="177" spans="1:65" s="2" customFormat="1" ht="21.75" customHeight="1">
      <c r="A177" s="35"/>
      <c r="B177" s="36"/>
      <c r="C177" s="191" t="s">
        <v>8</v>
      </c>
      <c r="D177" s="191" t="s">
        <v>151</v>
      </c>
      <c r="E177" s="192" t="s">
        <v>734</v>
      </c>
      <c r="F177" s="193" t="s">
        <v>735</v>
      </c>
      <c r="G177" s="194" t="s">
        <v>355</v>
      </c>
      <c r="H177" s="195">
        <v>7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736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684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685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686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737</v>
      </c>
      <c r="G183" s="206"/>
      <c r="H183" s="210">
        <v>7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16.5" customHeight="1">
      <c r="A184" s="35"/>
      <c r="B184" s="36"/>
      <c r="C184" s="245" t="s">
        <v>247</v>
      </c>
      <c r="D184" s="245" t="s">
        <v>302</v>
      </c>
      <c r="E184" s="246" t="s">
        <v>738</v>
      </c>
      <c r="F184" s="247" t="s">
        <v>739</v>
      </c>
      <c r="G184" s="248" t="s">
        <v>355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201">
        <f>O184*H184</f>
        <v>0</v>
      </c>
      <c r="Q184" s="201">
        <v>1.06E-3</v>
      </c>
      <c r="R184" s="201">
        <f>Q184*H184</f>
        <v>7.5313000000000003E-3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193</v>
      </c>
      <c r="AT184" s="203" t="s">
        <v>302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740</v>
      </c>
    </row>
    <row r="185" spans="1:65" s="13" customFormat="1">
      <c r="B185" s="205"/>
      <c r="C185" s="206"/>
      <c r="D185" s="207" t="s">
        <v>157</v>
      </c>
      <c r="E185" s="206"/>
      <c r="F185" s="209" t="s">
        <v>741</v>
      </c>
      <c r="G185" s="206"/>
      <c r="H185" s="210">
        <v>7.1050000000000004</v>
      </c>
      <c r="I185" s="211"/>
      <c r="J185" s="206"/>
      <c r="K185" s="206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157</v>
      </c>
      <c r="AU185" s="216" t="s">
        <v>85</v>
      </c>
      <c r="AV185" s="13" t="s">
        <v>85</v>
      </c>
      <c r="AW185" s="13" t="s">
        <v>4</v>
      </c>
      <c r="AX185" s="13" t="s">
        <v>83</v>
      </c>
      <c r="AY185" s="216" t="s">
        <v>150</v>
      </c>
    </row>
    <row r="186" spans="1:65" s="2" customFormat="1" ht="21.75" customHeight="1">
      <c r="A186" s="35"/>
      <c r="B186" s="36"/>
      <c r="C186" s="191" t="s">
        <v>254</v>
      </c>
      <c r="D186" s="191" t="s">
        <v>151</v>
      </c>
      <c r="E186" s="192" t="s">
        <v>742</v>
      </c>
      <c r="F186" s="193" t="s">
        <v>743</v>
      </c>
      <c r="G186" s="194" t="s">
        <v>184</v>
      </c>
      <c r="H186" s="195">
        <v>1</v>
      </c>
      <c r="I186" s="196"/>
      <c r="J186" s="197">
        <f t="shared" ref="J186:J195" si="0">ROUND(I186*H186,2)</f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ref="P186:P195" si="1">O186*H186</f>
        <v>0</v>
      </c>
      <c r="Q186" s="201">
        <v>7.2000000000000005E-4</v>
      </c>
      <c r="R186" s="201">
        <f t="shared" ref="R186:R195" si="2">Q186*H186</f>
        <v>7.2000000000000005E-4</v>
      </c>
      <c r="S186" s="201">
        <v>0</v>
      </c>
      <c r="T186" s="202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85</v>
      </c>
      <c r="AY186" s="18" t="s">
        <v>150</v>
      </c>
      <c r="BE186" s="204">
        <f t="shared" ref="BE186:BE195" si="4">IF(N186="základní",J186,0)</f>
        <v>0</v>
      </c>
      <c r="BF186" s="204">
        <f t="shared" ref="BF186:BF195" si="5">IF(N186="snížená",J186,0)</f>
        <v>0</v>
      </c>
      <c r="BG186" s="204">
        <f t="shared" ref="BG186:BG195" si="6">IF(N186="zákl. přenesená",J186,0)</f>
        <v>0</v>
      </c>
      <c r="BH186" s="204">
        <f t="shared" ref="BH186:BH195" si="7">IF(N186="sníž. přenesená",J186,0)</f>
        <v>0</v>
      </c>
      <c r="BI186" s="204">
        <f t="shared" ref="BI186:BI195" si="8">IF(N186="nulová",J186,0)</f>
        <v>0</v>
      </c>
      <c r="BJ186" s="18" t="s">
        <v>83</v>
      </c>
      <c r="BK186" s="204">
        <f t="shared" ref="BK186:BK195" si="9">ROUND(I186*H186,2)</f>
        <v>0</v>
      </c>
      <c r="BL186" s="18" t="s">
        <v>169</v>
      </c>
      <c r="BM186" s="203" t="s">
        <v>744</v>
      </c>
    </row>
    <row r="187" spans="1:65" s="2" customFormat="1" ht="21.75" customHeight="1">
      <c r="A187" s="35"/>
      <c r="B187" s="36"/>
      <c r="C187" s="245" t="s">
        <v>339</v>
      </c>
      <c r="D187" s="245" t="s">
        <v>302</v>
      </c>
      <c r="E187" s="246" t="s">
        <v>745</v>
      </c>
      <c r="F187" s="247" t="s">
        <v>746</v>
      </c>
      <c r="G187" s="248" t="s">
        <v>184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201">
        <f t="shared" si="1"/>
        <v>0</v>
      </c>
      <c r="Q187" s="201">
        <v>8.0000000000000004E-4</v>
      </c>
      <c r="R187" s="201">
        <f t="shared" si="2"/>
        <v>8.0000000000000004E-4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193</v>
      </c>
      <c r="AT187" s="203" t="s">
        <v>302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169</v>
      </c>
      <c r="BM187" s="203" t="s">
        <v>747</v>
      </c>
    </row>
    <row r="188" spans="1:65" s="2" customFormat="1" ht="16.5" customHeight="1">
      <c r="A188" s="35"/>
      <c r="B188" s="36"/>
      <c r="C188" s="245" t="s">
        <v>343</v>
      </c>
      <c r="D188" s="245" t="s">
        <v>302</v>
      </c>
      <c r="E188" s="246" t="s">
        <v>748</v>
      </c>
      <c r="F188" s="247" t="s">
        <v>749</v>
      </c>
      <c r="G188" s="248" t="s">
        <v>184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193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169</v>
      </c>
      <c r="BM188" s="203" t="s">
        <v>750</v>
      </c>
    </row>
    <row r="189" spans="1:65" s="2" customFormat="1" ht="21.75" customHeight="1">
      <c r="A189" s="35"/>
      <c r="B189" s="36"/>
      <c r="C189" s="191" t="s">
        <v>348</v>
      </c>
      <c r="D189" s="191" t="s">
        <v>151</v>
      </c>
      <c r="E189" s="192" t="s">
        <v>751</v>
      </c>
      <c r="F189" s="193" t="s">
        <v>752</v>
      </c>
      <c r="G189" s="194" t="s">
        <v>355</v>
      </c>
      <c r="H189" s="195">
        <v>7</v>
      </c>
      <c r="I189" s="196"/>
      <c r="J189" s="197">
        <f t="shared" si="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1"/>
        <v>0</v>
      </c>
      <c r="Q189" s="201">
        <v>0</v>
      </c>
      <c r="R189" s="201">
        <f t="shared" si="2"/>
        <v>0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169</v>
      </c>
      <c r="BM189" s="203" t="s">
        <v>753</v>
      </c>
    </row>
    <row r="190" spans="1:65" s="2" customFormat="1" ht="16.5" customHeight="1">
      <c r="A190" s="35"/>
      <c r="B190" s="36"/>
      <c r="C190" s="191" t="s">
        <v>7</v>
      </c>
      <c r="D190" s="191" t="s">
        <v>151</v>
      </c>
      <c r="E190" s="192" t="s">
        <v>754</v>
      </c>
      <c r="F190" s="193" t="s">
        <v>755</v>
      </c>
      <c r="G190" s="194" t="s">
        <v>355</v>
      </c>
      <c r="H190" s="195">
        <v>7</v>
      </c>
      <c r="I190" s="196"/>
      <c r="J190" s="197">
        <f t="shared" si="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1"/>
        <v>0</v>
      </c>
      <c r="Q190" s="201">
        <v>0</v>
      </c>
      <c r="R190" s="201">
        <f t="shared" si="2"/>
        <v>0</v>
      </c>
      <c r="S190" s="201">
        <v>0</v>
      </c>
      <c r="T190" s="202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 t="shared" si="4"/>
        <v>0</v>
      </c>
      <c r="BF190" s="204">
        <f t="shared" si="5"/>
        <v>0</v>
      </c>
      <c r="BG190" s="204">
        <f t="shared" si="6"/>
        <v>0</v>
      </c>
      <c r="BH190" s="204">
        <f t="shared" si="7"/>
        <v>0</v>
      </c>
      <c r="BI190" s="204">
        <f t="shared" si="8"/>
        <v>0</v>
      </c>
      <c r="BJ190" s="18" t="s">
        <v>83</v>
      </c>
      <c r="BK190" s="204">
        <f t="shared" si="9"/>
        <v>0</v>
      </c>
      <c r="BL190" s="18" t="s">
        <v>169</v>
      </c>
      <c r="BM190" s="203" t="s">
        <v>756</v>
      </c>
    </row>
    <row r="191" spans="1:65" s="2" customFormat="1" ht="21.75" customHeight="1">
      <c r="A191" s="35"/>
      <c r="B191" s="36"/>
      <c r="C191" s="191" t="s">
        <v>359</v>
      </c>
      <c r="D191" s="191" t="s">
        <v>151</v>
      </c>
      <c r="E191" s="192" t="s">
        <v>757</v>
      </c>
      <c r="F191" s="193" t="s">
        <v>758</v>
      </c>
      <c r="G191" s="194" t="s">
        <v>184</v>
      </c>
      <c r="H191" s="195">
        <v>2</v>
      </c>
      <c r="I191" s="196"/>
      <c r="J191" s="197">
        <f t="shared" si="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1"/>
        <v>0</v>
      </c>
      <c r="Q191" s="201">
        <v>0.45937</v>
      </c>
      <c r="R191" s="201">
        <f t="shared" si="2"/>
        <v>0.91874</v>
      </c>
      <c r="S191" s="201">
        <v>0</v>
      </c>
      <c r="T191" s="202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 t="shared" si="4"/>
        <v>0</v>
      </c>
      <c r="BF191" s="204">
        <f t="shared" si="5"/>
        <v>0</v>
      </c>
      <c r="BG191" s="204">
        <f t="shared" si="6"/>
        <v>0</v>
      </c>
      <c r="BH191" s="204">
        <f t="shared" si="7"/>
        <v>0</v>
      </c>
      <c r="BI191" s="204">
        <f t="shared" si="8"/>
        <v>0</v>
      </c>
      <c r="BJ191" s="18" t="s">
        <v>83</v>
      </c>
      <c r="BK191" s="204">
        <f t="shared" si="9"/>
        <v>0</v>
      </c>
      <c r="BL191" s="18" t="s">
        <v>169</v>
      </c>
      <c r="BM191" s="203" t="s">
        <v>759</v>
      </c>
    </row>
    <row r="192" spans="1:65" s="2" customFormat="1" ht="33" customHeight="1">
      <c r="A192" s="35"/>
      <c r="B192" s="36"/>
      <c r="C192" s="191" t="s">
        <v>365</v>
      </c>
      <c r="D192" s="191" t="s">
        <v>151</v>
      </c>
      <c r="E192" s="192" t="s">
        <v>760</v>
      </c>
      <c r="F192" s="193" t="s">
        <v>761</v>
      </c>
      <c r="G192" s="194" t="s">
        <v>184</v>
      </c>
      <c r="H192" s="195">
        <v>1</v>
      </c>
      <c r="I192" s="196"/>
      <c r="J192" s="197">
        <f t="shared" si="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1"/>
        <v>0</v>
      </c>
      <c r="Q192" s="201">
        <v>0.36191000000000001</v>
      </c>
      <c r="R192" s="201">
        <f t="shared" si="2"/>
        <v>0.36191000000000001</v>
      </c>
      <c r="S192" s="201">
        <v>0</v>
      </c>
      <c r="T192" s="202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 t="shared" si="4"/>
        <v>0</v>
      </c>
      <c r="BF192" s="204">
        <f t="shared" si="5"/>
        <v>0</v>
      </c>
      <c r="BG192" s="204">
        <f t="shared" si="6"/>
        <v>0</v>
      </c>
      <c r="BH192" s="204">
        <f t="shared" si="7"/>
        <v>0</v>
      </c>
      <c r="BI192" s="204">
        <f t="shared" si="8"/>
        <v>0</v>
      </c>
      <c r="BJ192" s="18" t="s">
        <v>83</v>
      </c>
      <c r="BK192" s="204">
        <f t="shared" si="9"/>
        <v>0</v>
      </c>
      <c r="BL192" s="18" t="s">
        <v>169</v>
      </c>
      <c r="BM192" s="203" t="s">
        <v>762</v>
      </c>
    </row>
    <row r="193" spans="1:65" s="2" customFormat="1" ht="33" customHeight="1">
      <c r="A193" s="35"/>
      <c r="B193" s="36"/>
      <c r="C193" s="245" t="s">
        <v>370</v>
      </c>
      <c r="D193" s="245" t="s">
        <v>302</v>
      </c>
      <c r="E193" s="246" t="s">
        <v>763</v>
      </c>
      <c r="F193" s="247" t="s">
        <v>764</v>
      </c>
      <c r="G193" s="248" t="s">
        <v>184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201">
        <f t="shared" si="1"/>
        <v>0</v>
      </c>
      <c r="Q193" s="201">
        <v>0.125</v>
      </c>
      <c r="R193" s="201">
        <f t="shared" si="2"/>
        <v>0.125</v>
      </c>
      <c r="S193" s="201">
        <v>0</v>
      </c>
      <c r="T193" s="202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193</v>
      </c>
      <c r="AT193" s="203" t="s">
        <v>302</v>
      </c>
      <c r="AU193" s="203" t="s">
        <v>85</v>
      </c>
      <c r="AY193" s="18" t="s">
        <v>150</v>
      </c>
      <c r="BE193" s="204">
        <f t="shared" si="4"/>
        <v>0</v>
      </c>
      <c r="BF193" s="204">
        <f t="shared" si="5"/>
        <v>0</v>
      </c>
      <c r="BG193" s="204">
        <f t="shared" si="6"/>
        <v>0</v>
      </c>
      <c r="BH193" s="204">
        <f t="shared" si="7"/>
        <v>0</v>
      </c>
      <c r="BI193" s="204">
        <f t="shared" si="8"/>
        <v>0</v>
      </c>
      <c r="BJ193" s="18" t="s">
        <v>83</v>
      </c>
      <c r="BK193" s="204">
        <f t="shared" si="9"/>
        <v>0</v>
      </c>
      <c r="BL193" s="18" t="s">
        <v>169</v>
      </c>
      <c r="BM193" s="203" t="s">
        <v>765</v>
      </c>
    </row>
    <row r="194" spans="1:65" s="2" customFormat="1" ht="16.5" customHeight="1">
      <c r="A194" s="35"/>
      <c r="B194" s="36"/>
      <c r="C194" s="191" t="s">
        <v>375</v>
      </c>
      <c r="D194" s="191" t="s">
        <v>151</v>
      </c>
      <c r="E194" s="192" t="s">
        <v>766</v>
      </c>
      <c r="F194" s="193" t="s">
        <v>767</v>
      </c>
      <c r="G194" s="194" t="s">
        <v>355</v>
      </c>
      <c r="H194" s="195">
        <v>7</v>
      </c>
      <c r="I194" s="196"/>
      <c r="J194" s="197">
        <f t="shared" si="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1"/>
        <v>0</v>
      </c>
      <c r="Q194" s="201">
        <v>1.9000000000000001E-4</v>
      </c>
      <c r="R194" s="201">
        <f t="shared" si="2"/>
        <v>1.33E-3</v>
      </c>
      <c r="S194" s="201">
        <v>0</v>
      </c>
      <c r="T194" s="202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85</v>
      </c>
      <c r="AY194" s="18" t="s">
        <v>150</v>
      </c>
      <c r="BE194" s="204">
        <f t="shared" si="4"/>
        <v>0</v>
      </c>
      <c r="BF194" s="204">
        <f t="shared" si="5"/>
        <v>0</v>
      </c>
      <c r="BG194" s="204">
        <f t="shared" si="6"/>
        <v>0</v>
      </c>
      <c r="BH194" s="204">
        <f t="shared" si="7"/>
        <v>0</v>
      </c>
      <c r="BI194" s="204">
        <f t="shared" si="8"/>
        <v>0</v>
      </c>
      <c r="BJ194" s="18" t="s">
        <v>83</v>
      </c>
      <c r="BK194" s="204">
        <f t="shared" si="9"/>
        <v>0</v>
      </c>
      <c r="BL194" s="18" t="s">
        <v>169</v>
      </c>
      <c r="BM194" s="203" t="s">
        <v>768</v>
      </c>
    </row>
    <row r="195" spans="1:65" s="2" customFormat="1" ht="21.75" customHeight="1">
      <c r="A195" s="35"/>
      <c r="B195" s="36"/>
      <c r="C195" s="191" t="s">
        <v>381</v>
      </c>
      <c r="D195" s="191" t="s">
        <v>151</v>
      </c>
      <c r="E195" s="192" t="s">
        <v>769</v>
      </c>
      <c r="F195" s="193" t="s">
        <v>770</v>
      </c>
      <c r="G195" s="194" t="s">
        <v>355</v>
      </c>
      <c r="H195" s="195">
        <v>7</v>
      </c>
      <c r="I195" s="196"/>
      <c r="J195" s="197">
        <f t="shared" si="0"/>
        <v>0</v>
      </c>
      <c r="K195" s="198"/>
      <c r="L195" s="40"/>
      <c r="M195" s="199" t="s">
        <v>1</v>
      </c>
      <c r="N195" s="200" t="s">
        <v>41</v>
      </c>
      <c r="O195" s="72"/>
      <c r="P195" s="201">
        <f t="shared" si="1"/>
        <v>0</v>
      </c>
      <c r="Q195" s="201">
        <v>9.0000000000000006E-5</v>
      </c>
      <c r="R195" s="201">
        <f t="shared" si="2"/>
        <v>6.3000000000000003E-4</v>
      </c>
      <c r="S195" s="201">
        <v>0</v>
      </c>
      <c r="T195" s="202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169</v>
      </c>
      <c r="AT195" s="203" t="s">
        <v>151</v>
      </c>
      <c r="AU195" s="203" t="s">
        <v>85</v>
      </c>
      <c r="AY195" s="18" t="s">
        <v>150</v>
      </c>
      <c r="BE195" s="204">
        <f t="shared" si="4"/>
        <v>0</v>
      </c>
      <c r="BF195" s="204">
        <f t="shared" si="5"/>
        <v>0</v>
      </c>
      <c r="BG195" s="204">
        <f t="shared" si="6"/>
        <v>0</v>
      </c>
      <c r="BH195" s="204">
        <f t="shared" si="7"/>
        <v>0</v>
      </c>
      <c r="BI195" s="204">
        <f t="shared" si="8"/>
        <v>0</v>
      </c>
      <c r="BJ195" s="18" t="s">
        <v>83</v>
      </c>
      <c r="BK195" s="204">
        <f t="shared" si="9"/>
        <v>0</v>
      </c>
      <c r="BL195" s="18" t="s">
        <v>169</v>
      </c>
      <c r="BM195" s="203" t="s">
        <v>771</v>
      </c>
    </row>
    <row r="196" spans="1:65" s="12" customFormat="1" ht="22.9" customHeight="1">
      <c r="B196" s="177"/>
      <c r="C196" s="178"/>
      <c r="D196" s="179" t="s">
        <v>75</v>
      </c>
      <c r="E196" s="227" t="s">
        <v>398</v>
      </c>
      <c r="F196" s="227" t="s">
        <v>399</v>
      </c>
      <c r="G196" s="178"/>
      <c r="H196" s="178"/>
      <c r="I196" s="181"/>
      <c r="J196" s="228">
        <f>BK196</f>
        <v>0</v>
      </c>
      <c r="K196" s="178"/>
      <c r="L196" s="183"/>
      <c r="M196" s="184"/>
      <c r="N196" s="185"/>
      <c r="O196" s="185"/>
      <c r="P196" s="186">
        <f>P197</f>
        <v>0</v>
      </c>
      <c r="Q196" s="185"/>
      <c r="R196" s="186">
        <f>R197</f>
        <v>0</v>
      </c>
      <c r="S196" s="185"/>
      <c r="T196" s="187">
        <f>T197</f>
        <v>0</v>
      </c>
      <c r="AR196" s="188" t="s">
        <v>83</v>
      </c>
      <c r="AT196" s="189" t="s">
        <v>75</v>
      </c>
      <c r="AU196" s="189" t="s">
        <v>83</v>
      </c>
      <c r="AY196" s="188" t="s">
        <v>150</v>
      </c>
      <c r="BK196" s="190">
        <f>BK197</f>
        <v>0</v>
      </c>
    </row>
    <row r="197" spans="1:65" s="2" customFormat="1" ht="21.75" customHeight="1">
      <c r="A197" s="35"/>
      <c r="B197" s="36"/>
      <c r="C197" s="191" t="s">
        <v>385</v>
      </c>
      <c r="D197" s="191" t="s">
        <v>151</v>
      </c>
      <c r="E197" s="192" t="s">
        <v>772</v>
      </c>
      <c r="F197" s="193" t="s">
        <v>773</v>
      </c>
      <c r="G197" s="194" t="s">
        <v>295</v>
      </c>
      <c r="H197" s="195">
        <v>14.073</v>
      </c>
      <c r="I197" s="196"/>
      <c r="J197" s="197">
        <f>ROUND(I197*H197,2)</f>
        <v>0</v>
      </c>
      <c r="K197" s="198"/>
      <c r="L197" s="40"/>
      <c r="M197" s="229" t="s">
        <v>1</v>
      </c>
      <c r="N197" s="230" t="s">
        <v>41</v>
      </c>
      <c r="O197" s="231"/>
      <c r="P197" s="232">
        <f>O197*H197</f>
        <v>0</v>
      </c>
      <c r="Q197" s="232">
        <v>0</v>
      </c>
      <c r="R197" s="232">
        <f>Q197*H197</f>
        <v>0</v>
      </c>
      <c r="S197" s="232">
        <v>0</v>
      </c>
      <c r="T197" s="23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774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JPg8ZM5gDEZicnPTkLBAS0MW/7LpPO1nTgxZoAJcEz9M4UQXbnRXHU7IbP8opT4YRH1uWjmAgmAqE8pNLmrZ5g==" saltValue="huQH2TRrk9vBTPJHpoALX6aUhrKCu8Rd2a+v8yC34zfMX5xKz284oxcg0q2HscHEjfnrmqHZIHYC7rUraIWL9Q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106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286"/>
      <c r="G9" s="286"/>
      <c r="H9" s="286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775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777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405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775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4" t="str">
        <f>E13</f>
        <v>4.1b - Lokalita A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778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779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780</v>
      </c>
      <c r="E103" s="162"/>
      <c r="F103" s="162"/>
      <c r="G103" s="162"/>
      <c r="H103" s="162"/>
      <c r="I103" s="162"/>
      <c r="J103" s="163">
        <f>J156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781</v>
      </c>
      <c r="E104" s="162"/>
      <c r="F104" s="162"/>
      <c r="G104" s="162"/>
      <c r="H104" s="162"/>
      <c r="I104" s="162"/>
      <c r="J104" s="163">
        <f>J164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782</v>
      </c>
      <c r="E105" s="162"/>
      <c r="F105" s="162"/>
      <c r="G105" s="162"/>
      <c r="H105" s="162"/>
      <c r="I105" s="162"/>
      <c r="J105" s="163">
        <f>J172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783</v>
      </c>
      <c r="E106" s="162"/>
      <c r="F106" s="162"/>
      <c r="G106" s="162"/>
      <c r="H106" s="162"/>
      <c r="I106" s="162"/>
      <c r="J106" s="163">
        <f>J176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784</v>
      </c>
      <c r="E107" s="162"/>
      <c r="F107" s="162"/>
      <c r="G107" s="162"/>
      <c r="H107" s="162"/>
      <c r="I107" s="162"/>
      <c r="J107" s="163">
        <f>J183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4" t="s">
        <v>124</v>
      </c>
      <c r="F119" s="306"/>
      <c r="G119" s="306"/>
      <c r="H119" s="306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3" t="s">
        <v>775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776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14" t="str">
        <f>E13</f>
        <v>4.1b - Lokalita A</v>
      </c>
      <c r="F123" s="323"/>
      <c r="G123" s="323"/>
      <c r="H123" s="323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0</v>
      </c>
      <c r="S131" s="80"/>
      <c r="T131" s="175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" customHeight="1">
      <c r="B132" s="177"/>
      <c r="C132" s="178"/>
      <c r="D132" s="179" t="s">
        <v>75</v>
      </c>
      <c r="E132" s="180" t="s">
        <v>416</v>
      </c>
      <c r="F132" s="180" t="s">
        <v>785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P133+P156+P164+P172+P176+P183</f>
        <v>0</v>
      </c>
      <c r="Q132" s="185"/>
      <c r="R132" s="186">
        <f>R133+R156+R164+R172+R176+R183</f>
        <v>0</v>
      </c>
      <c r="S132" s="185"/>
      <c r="T132" s="187">
        <f>T133+T156+T164+T172+T176+T183</f>
        <v>0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BK133+BK156+BK164+BK172+BK176+BK183</f>
        <v>0</v>
      </c>
    </row>
    <row r="133" spans="1:65" s="12" customFormat="1" ht="22.9" customHeight="1">
      <c r="B133" s="177"/>
      <c r="C133" s="178"/>
      <c r="D133" s="179" t="s">
        <v>75</v>
      </c>
      <c r="E133" s="227" t="s">
        <v>435</v>
      </c>
      <c r="F133" s="227" t="s">
        <v>786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SUM(P134:P155)</f>
        <v>0</v>
      </c>
      <c r="Q133" s="185"/>
      <c r="R133" s="186">
        <f>SUM(R134:R155)</f>
        <v>0</v>
      </c>
      <c r="S133" s="185"/>
      <c r="T133" s="187">
        <f>SUM(T134:T155)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SUM(BK134:BK155)</f>
        <v>0</v>
      </c>
    </row>
    <row r="134" spans="1:65" s="2" customFormat="1" ht="16.5" customHeight="1">
      <c r="A134" s="35"/>
      <c r="B134" s="36"/>
      <c r="C134" s="191" t="s">
        <v>83</v>
      </c>
      <c r="D134" s="191" t="s">
        <v>151</v>
      </c>
      <c r="E134" s="192" t="s">
        <v>787</v>
      </c>
      <c r="F134" s="193" t="s">
        <v>788</v>
      </c>
      <c r="G134" s="194" t="s">
        <v>184</v>
      </c>
      <c r="H134" s="195">
        <v>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85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83</v>
      </c>
      <c r="G135" s="206"/>
      <c r="H135" s="210">
        <v>1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158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 ht="22.5">
      <c r="B137" s="217"/>
      <c r="C137" s="218"/>
      <c r="D137" s="207" t="s">
        <v>157</v>
      </c>
      <c r="E137" s="219" t="s">
        <v>1</v>
      </c>
      <c r="F137" s="220" t="s">
        <v>789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790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791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792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793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794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795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796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797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798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799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 ht="22.5">
      <c r="B148" s="217"/>
      <c r="C148" s="218"/>
      <c r="D148" s="207" t="s">
        <v>157</v>
      </c>
      <c r="E148" s="219" t="s">
        <v>1</v>
      </c>
      <c r="F148" s="220" t="s">
        <v>800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801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802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803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804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805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806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807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2" customFormat="1" ht="22.9" customHeight="1">
      <c r="B156" s="177"/>
      <c r="C156" s="178"/>
      <c r="D156" s="179" t="s">
        <v>75</v>
      </c>
      <c r="E156" s="227" t="s">
        <v>466</v>
      </c>
      <c r="F156" s="227" t="s">
        <v>808</v>
      </c>
      <c r="G156" s="178"/>
      <c r="H156" s="178"/>
      <c r="I156" s="181"/>
      <c r="J156" s="228">
        <f>BK156</f>
        <v>0</v>
      </c>
      <c r="K156" s="178"/>
      <c r="L156" s="183"/>
      <c r="M156" s="184"/>
      <c r="N156" s="185"/>
      <c r="O156" s="185"/>
      <c r="P156" s="186">
        <f>SUM(P157:P163)</f>
        <v>0</v>
      </c>
      <c r="Q156" s="185"/>
      <c r="R156" s="186">
        <f>SUM(R157:R163)</f>
        <v>0</v>
      </c>
      <c r="S156" s="185"/>
      <c r="T156" s="187">
        <f>SUM(T157:T163)</f>
        <v>0</v>
      </c>
      <c r="AR156" s="188" t="s">
        <v>83</v>
      </c>
      <c r="AT156" s="189" t="s">
        <v>75</v>
      </c>
      <c r="AU156" s="189" t="s">
        <v>83</v>
      </c>
      <c r="AY156" s="188" t="s">
        <v>150</v>
      </c>
      <c r="BK156" s="190">
        <f>SUM(BK157:BK163)</f>
        <v>0</v>
      </c>
    </row>
    <row r="157" spans="1:65" s="2" customFormat="1" ht="44.25" customHeight="1">
      <c r="A157" s="35"/>
      <c r="B157" s="36"/>
      <c r="C157" s="191" t="s">
        <v>85</v>
      </c>
      <c r="D157" s="191" t="s">
        <v>151</v>
      </c>
      <c r="E157" s="192" t="s">
        <v>809</v>
      </c>
      <c r="F157" s="193" t="s">
        <v>810</v>
      </c>
      <c r="G157" s="194" t="s">
        <v>154</v>
      </c>
      <c r="H157" s="195">
        <v>2</v>
      </c>
      <c r="I157" s="196"/>
      <c r="J157" s="197">
        <f t="shared" ref="J157:J163" si="0"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ref="P157:P163" si="1">O157*H157</f>
        <v>0</v>
      </c>
      <c r="Q157" s="201">
        <v>0</v>
      </c>
      <c r="R157" s="201">
        <f t="shared" ref="R157:R163" si="2">Q157*H157</f>
        <v>0</v>
      </c>
      <c r="S157" s="201">
        <v>0</v>
      </c>
      <c r="T157" s="202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 t="shared" ref="BE157:BE163" si="4">IF(N157="základní",J157,0)</f>
        <v>0</v>
      </c>
      <c r="BF157" s="204">
        <f t="shared" ref="BF157:BF163" si="5">IF(N157="snížená",J157,0)</f>
        <v>0</v>
      </c>
      <c r="BG157" s="204">
        <f t="shared" ref="BG157:BG163" si="6">IF(N157="zákl. přenesená",J157,0)</f>
        <v>0</v>
      </c>
      <c r="BH157" s="204">
        <f t="shared" ref="BH157:BH163" si="7">IF(N157="sníž. přenesená",J157,0)</f>
        <v>0</v>
      </c>
      <c r="BI157" s="204">
        <f t="shared" ref="BI157:BI163" si="8">IF(N157="nulová",J157,0)</f>
        <v>0</v>
      </c>
      <c r="BJ157" s="18" t="s">
        <v>83</v>
      </c>
      <c r="BK157" s="204">
        <f t="shared" ref="BK157:BK163" si="9">ROUND(I157*H157,2)</f>
        <v>0</v>
      </c>
      <c r="BL157" s="18" t="s">
        <v>169</v>
      </c>
      <c r="BM157" s="203" t="s">
        <v>169</v>
      </c>
    </row>
    <row r="158" spans="1:65" s="2" customFormat="1" ht="16.5" customHeight="1">
      <c r="A158" s="35"/>
      <c r="B158" s="36"/>
      <c r="C158" s="191" t="s">
        <v>105</v>
      </c>
      <c r="D158" s="191" t="s">
        <v>151</v>
      </c>
      <c r="E158" s="192" t="s">
        <v>811</v>
      </c>
      <c r="F158" s="193" t="s">
        <v>812</v>
      </c>
      <c r="G158" s="194" t="s">
        <v>355</v>
      </c>
      <c r="H158" s="195">
        <v>45</v>
      </c>
      <c r="I158" s="196"/>
      <c r="J158" s="197">
        <f t="shared" si="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1"/>
        <v>0</v>
      </c>
      <c r="Q158" s="201">
        <v>0</v>
      </c>
      <c r="R158" s="201">
        <f t="shared" si="2"/>
        <v>0</v>
      </c>
      <c r="S158" s="201">
        <v>0</v>
      </c>
      <c r="T158" s="202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85</v>
      </c>
      <c r="AY158" s="18" t="s">
        <v>150</v>
      </c>
      <c r="BE158" s="204">
        <f t="shared" si="4"/>
        <v>0</v>
      </c>
      <c r="BF158" s="204">
        <f t="shared" si="5"/>
        <v>0</v>
      </c>
      <c r="BG158" s="204">
        <f t="shared" si="6"/>
        <v>0</v>
      </c>
      <c r="BH158" s="204">
        <f t="shared" si="7"/>
        <v>0</v>
      </c>
      <c r="BI158" s="204">
        <f t="shared" si="8"/>
        <v>0</v>
      </c>
      <c r="BJ158" s="18" t="s">
        <v>83</v>
      </c>
      <c r="BK158" s="204">
        <f t="shared" si="9"/>
        <v>0</v>
      </c>
      <c r="BL158" s="18" t="s">
        <v>169</v>
      </c>
      <c r="BM158" s="203" t="s">
        <v>813</v>
      </c>
    </row>
    <row r="159" spans="1:65" s="2" customFormat="1" ht="16.5" customHeight="1">
      <c r="A159" s="35"/>
      <c r="B159" s="36"/>
      <c r="C159" s="245" t="s">
        <v>169</v>
      </c>
      <c r="D159" s="245" t="s">
        <v>302</v>
      </c>
      <c r="E159" s="246" t="s">
        <v>814</v>
      </c>
      <c r="F159" s="247" t="s">
        <v>812</v>
      </c>
      <c r="G159" s="248" t="s">
        <v>355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193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169</v>
      </c>
      <c r="BM159" s="203" t="s">
        <v>815</v>
      </c>
    </row>
    <row r="160" spans="1:65" s="2" customFormat="1" ht="16.5" customHeight="1">
      <c r="A160" s="35"/>
      <c r="B160" s="36"/>
      <c r="C160" s="191" t="s">
        <v>149</v>
      </c>
      <c r="D160" s="191" t="s">
        <v>151</v>
      </c>
      <c r="E160" s="192" t="s">
        <v>816</v>
      </c>
      <c r="F160" s="193" t="s">
        <v>817</v>
      </c>
      <c r="G160" s="194" t="s">
        <v>355</v>
      </c>
      <c r="H160" s="195">
        <v>40</v>
      </c>
      <c r="I160" s="196"/>
      <c r="J160" s="197">
        <f t="shared" si="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169</v>
      </c>
      <c r="BM160" s="203" t="s">
        <v>818</v>
      </c>
    </row>
    <row r="161" spans="1:65" s="2" customFormat="1" ht="16.5" customHeight="1">
      <c r="A161" s="35"/>
      <c r="B161" s="36"/>
      <c r="C161" s="245" t="s">
        <v>181</v>
      </c>
      <c r="D161" s="245" t="s">
        <v>302</v>
      </c>
      <c r="E161" s="246" t="s">
        <v>819</v>
      </c>
      <c r="F161" s="247" t="s">
        <v>820</v>
      </c>
      <c r="G161" s="248" t="s">
        <v>355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169</v>
      </c>
      <c r="BM161" s="203" t="s">
        <v>821</v>
      </c>
    </row>
    <row r="162" spans="1:65" s="2" customFormat="1" ht="16.5" customHeight="1">
      <c r="A162" s="35"/>
      <c r="B162" s="36"/>
      <c r="C162" s="191" t="s">
        <v>187</v>
      </c>
      <c r="D162" s="191" t="s">
        <v>151</v>
      </c>
      <c r="E162" s="192" t="s">
        <v>822</v>
      </c>
      <c r="F162" s="193" t="s">
        <v>823</v>
      </c>
      <c r="G162" s="194" t="s">
        <v>184</v>
      </c>
      <c r="H162" s="195">
        <v>4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169</v>
      </c>
      <c r="BM162" s="203" t="s">
        <v>237</v>
      </c>
    </row>
    <row r="163" spans="1:65" s="2" customFormat="1" ht="16.5" customHeight="1">
      <c r="A163" s="35"/>
      <c r="B163" s="36"/>
      <c r="C163" s="191" t="s">
        <v>193</v>
      </c>
      <c r="D163" s="191" t="s">
        <v>151</v>
      </c>
      <c r="E163" s="192" t="s">
        <v>824</v>
      </c>
      <c r="F163" s="193" t="s">
        <v>825</v>
      </c>
      <c r="G163" s="194" t="s">
        <v>178</v>
      </c>
      <c r="H163" s="195">
        <v>1</v>
      </c>
      <c r="I163" s="196"/>
      <c r="J163" s="197">
        <f t="shared" si="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169</v>
      </c>
      <c r="BM163" s="203" t="s">
        <v>247</v>
      </c>
    </row>
    <row r="164" spans="1:65" s="12" customFormat="1" ht="22.9" customHeight="1">
      <c r="B164" s="177"/>
      <c r="C164" s="178"/>
      <c r="D164" s="179" t="s">
        <v>75</v>
      </c>
      <c r="E164" s="227" t="s">
        <v>529</v>
      </c>
      <c r="F164" s="227" t="s">
        <v>826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21.75" customHeight="1">
      <c r="A165" s="35"/>
      <c r="B165" s="36"/>
      <c r="C165" s="191" t="s">
        <v>205</v>
      </c>
      <c r="D165" s="191" t="s">
        <v>151</v>
      </c>
      <c r="E165" s="192" t="s">
        <v>827</v>
      </c>
      <c r="F165" s="193" t="s">
        <v>828</v>
      </c>
      <c r="G165" s="194" t="s">
        <v>355</v>
      </c>
      <c r="H165" s="195">
        <v>50</v>
      </c>
      <c r="I165" s="196"/>
      <c r="J165" s="197">
        <f t="shared" ref="J165:J171" si="10"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ref="P165:P171" si="11">O165*H165</f>
        <v>0</v>
      </c>
      <c r="Q165" s="201">
        <v>0</v>
      </c>
      <c r="R165" s="201">
        <f t="shared" ref="R165:R171" si="12">Q165*H165</f>
        <v>0</v>
      </c>
      <c r="S165" s="201">
        <v>0</v>
      </c>
      <c r="T165" s="202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 t="shared" ref="BE165:BE171" si="14">IF(N165="základní",J165,0)</f>
        <v>0</v>
      </c>
      <c r="BF165" s="204">
        <f t="shared" ref="BF165:BF171" si="15">IF(N165="snížená",J165,0)</f>
        <v>0</v>
      </c>
      <c r="BG165" s="204">
        <f t="shared" ref="BG165:BG171" si="16">IF(N165="zákl. přenesená",J165,0)</f>
        <v>0</v>
      </c>
      <c r="BH165" s="204">
        <f t="shared" ref="BH165:BH171" si="17">IF(N165="sníž. přenesená",J165,0)</f>
        <v>0</v>
      </c>
      <c r="BI165" s="204">
        <f t="shared" ref="BI165:BI171" si="18">IF(N165="nulová",J165,0)</f>
        <v>0</v>
      </c>
      <c r="BJ165" s="18" t="s">
        <v>83</v>
      </c>
      <c r="BK165" s="204">
        <f t="shared" ref="BK165:BK171" si="19">ROUND(I165*H165,2)</f>
        <v>0</v>
      </c>
      <c r="BL165" s="18" t="s">
        <v>169</v>
      </c>
      <c r="BM165" s="203" t="s">
        <v>829</v>
      </c>
    </row>
    <row r="166" spans="1:65" s="2" customFormat="1" ht="16.5" customHeight="1">
      <c r="A166" s="35"/>
      <c r="B166" s="36"/>
      <c r="C166" s="245" t="s">
        <v>212</v>
      </c>
      <c r="D166" s="245" t="s">
        <v>302</v>
      </c>
      <c r="E166" s="246" t="s">
        <v>830</v>
      </c>
      <c r="F166" s="247" t="s">
        <v>831</v>
      </c>
      <c r="G166" s="248" t="s">
        <v>355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201">
        <f t="shared" si="11"/>
        <v>0</v>
      </c>
      <c r="Q166" s="201">
        <v>0</v>
      </c>
      <c r="R166" s="201">
        <f t="shared" si="12"/>
        <v>0</v>
      </c>
      <c r="S166" s="201">
        <v>0</v>
      </c>
      <c r="T166" s="202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193</v>
      </c>
      <c r="AT166" s="203" t="s">
        <v>302</v>
      </c>
      <c r="AU166" s="203" t="s">
        <v>85</v>
      </c>
      <c r="AY166" s="18" t="s">
        <v>150</v>
      </c>
      <c r="BE166" s="204">
        <f t="shared" si="14"/>
        <v>0</v>
      </c>
      <c r="BF166" s="204">
        <f t="shared" si="15"/>
        <v>0</v>
      </c>
      <c r="BG166" s="204">
        <f t="shared" si="16"/>
        <v>0</v>
      </c>
      <c r="BH166" s="204">
        <f t="shared" si="17"/>
        <v>0</v>
      </c>
      <c r="BI166" s="204">
        <f t="shared" si="18"/>
        <v>0</v>
      </c>
      <c r="BJ166" s="18" t="s">
        <v>83</v>
      </c>
      <c r="BK166" s="204">
        <f t="shared" si="19"/>
        <v>0</v>
      </c>
      <c r="BL166" s="18" t="s">
        <v>169</v>
      </c>
      <c r="BM166" s="203" t="s">
        <v>832</v>
      </c>
    </row>
    <row r="167" spans="1:65" s="2" customFormat="1" ht="16.5" customHeight="1">
      <c r="A167" s="35"/>
      <c r="B167" s="36"/>
      <c r="C167" s="191" t="s">
        <v>219</v>
      </c>
      <c r="D167" s="191" t="s">
        <v>151</v>
      </c>
      <c r="E167" s="192" t="s">
        <v>833</v>
      </c>
      <c r="F167" s="193" t="s">
        <v>834</v>
      </c>
      <c r="G167" s="194" t="s">
        <v>355</v>
      </c>
      <c r="H167" s="195">
        <v>30</v>
      </c>
      <c r="I167" s="196"/>
      <c r="J167" s="197">
        <f t="shared" si="1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11"/>
        <v>0</v>
      </c>
      <c r="Q167" s="201">
        <v>0</v>
      </c>
      <c r="R167" s="201">
        <f t="shared" si="12"/>
        <v>0</v>
      </c>
      <c r="S167" s="201">
        <v>0</v>
      </c>
      <c r="T167" s="202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 t="shared" si="14"/>
        <v>0</v>
      </c>
      <c r="BF167" s="204">
        <f t="shared" si="15"/>
        <v>0</v>
      </c>
      <c r="BG167" s="204">
        <f t="shared" si="16"/>
        <v>0</v>
      </c>
      <c r="BH167" s="204">
        <f t="shared" si="17"/>
        <v>0</v>
      </c>
      <c r="BI167" s="204">
        <f t="shared" si="18"/>
        <v>0</v>
      </c>
      <c r="BJ167" s="18" t="s">
        <v>83</v>
      </c>
      <c r="BK167" s="204">
        <f t="shared" si="19"/>
        <v>0</v>
      </c>
      <c r="BL167" s="18" t="s">
        <v>169</v>
      </c>
      <c r="BM167" s="203" t="s">
        <v>370</v>
      </c>
    </row>
    <row r="168" spans="1:65" s="2" customFormat="1" ht="16.5" customHeight="1">
      <c r="A168" s="35"/>
      <c r="B168" s="36"/>
      <c r="C168" s="245" t="s">
        <v>225</v>
      </c>
      <c r="D168" s="245" t="s">
        <v>302</v>
      </c>
      <c r="E168" s="246" t="s">
        <v>835</v>
      </c>
      <c r="F168" s="247" t="s">
        <v>836</v>
      </c>
      <c r="G168" s="248" t="s">
        <v>355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1"/>
        <v>0</v>
      </c>
      <c r="Q168" s="201">
        <v>0</v>
      </c>
      <c r="R168" s="201">
        <f t="shared" si="12"/>
        <v>0</v>
      </c>
      <c r="S168" s="201">
        <v>0</v>
      </c>
      <c r="T168" s="202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193</v>
      </c>
      <c r="AT168" s="203" t="s">
        <v>302</v>
      </c>
      <c r="AU168" s="203" t="s">
        <v>85</v>
      </c>
      <c r="AY168" s="18" t="s">
        <v>150</v>
      </c>
      <c r="BE168" s="204">
        <f t="shared" si="14"/>
        <v>0</v>
      </c>
      <c r="BF168" s="204">
        <f t="shared" si="15"/>
        <v>0</v>
      </c>
      <c r="BG168" s="204">
        <f t="shared" si="16"/>
        <v>0</v>
      </c>
      <c r="BH168" s="204">
        <f t="shared" si="17"/>
        <v>0</v>
      </c>
      <c r="BI168" s="204">
        <f t="shared" si="18"/>
        <v>0</v>
      </c>
      <c r="BJ168" s="18" t="s">
        <v>83</v>
      </c>
      <c r="BK168" s="204">
        <f t="shared" si="19"/>
        <v>0</v>
      </c>
      <c r="BL168" s="18" t="s">
        <v>169</v>
      </c>
      <c r="BM168" s="203" t="s">
        <v>837</v>
      </c>
    </row>
    <row r="169" spans="1:65" s="2" customFormat="1" ht="16.5" customHeight="1">
      <c r="A169" s="35"/>
      <c r="B169" s="36"/>
      <c r="C169" s="191" t="s">
        <v>233</v>
      </c>
      <c r="D169" s="191" t="s">
        <v>151</v>
      </c>
      <c r="E169" s="192" t="s">
        <v>838</v>
      </c>
      <c r="F169" s="193" t="s">
        <v>839</v>
      </c>
      <c r="G169" s="194" t="s">
        <v>355</v>
      </c>
      <c r="H169" s="195">
        <v>3</v>
      </c>
      <c r="I169" s="196"/>
      <c r="J169" s="197">
        <f t="shared" si="1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1"/>
        <v>0</v>
      </c>
      <c r="Q169" s="201">
        <v>0</v>
      </c>
      <c r="R169" s="201">
        <f t="shared" si="12"/>
        <v>0</v>
      </c>
      <c r="S169" s="201">
        <v>0</v>
      </c>
      <c r="T169" s="202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 t="shared" si="14"/>
        <v>0</v>
      </c>
      <c r="BF169" s="204">
        <f t="shared" si="15"/>
        <v>0</v>
      </c>
      <c r="BG169" s="204">
        <f t="shared" si="16"/>
        <v>0</v>
      </c>
      <c r="BH169" s="204">
        <f t="shared" si="17"/>
        <v>0</v>
      </c>
      <c r="BI169" s="204">
        <f t="shared" si="18"/>
        <v>0</v>
      </c>
      <c r="BJ169" s="18" t="s">
        <v>83</v>
      </c>
      <c r="BK169" s="204">
        <f t="shared" si="19"/>
        <v>0</v>
      </c>
      <c r="BL169" s="18" t="s">
        <v>169</v>
      </c>
      <c r="BM169" s="203" t="s">
        <v>381</v>
      </c>
    </row>
    <row r="170" spans="1:65" s="2" customFormat="1" ht="16.5" customHeight="1">
      <c r="A170" s="35"/>
      <c r="B170" s="36"/>
      <c r="C170" s="191" t="s">
        <v>237</v>
      </c>
      <c r="D170" s="191" t="s">
        <v>151</v>
      </c>
      <c r="E170" s="192" t="s">
        <v>840</v>
      </c>
      <c r="F170" s="193" t="s">
        <v>841</v>
      </c>
      <c r="G170" s="194" t="s">
        <v>355</v>
      </c>
      <c r="H170" s="195">
        <v>3</v>
      </c>
      <c r="I170" s="196"/>
      <c r="J170" s="197">
        <f t="shared" si="1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11"/>
        <v>0</v>
      </c>
      <c r="Q170" s="201">
        <v>0</v>
      </c>
      <c r="R170" s="201">
        <f t="shared" si="12"/>
        <v>0</v>
      </c>
      <c r="S170" s="201">
        <v>0</v>
      </c>
      <c r="T170" s="202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 t="shared" si="14"/>
        <v>0</v>
      </c>
      <c r="BF170" s="204">
        <f t="shared" si="15"/>
        <v>0</v>
      </c>
      <c r="BG170" s="204">
        <f t="shared" si="16"/>
        <v>0</v>
      </c>
      <c r="BH170" s="204">
        <f t="shared" si="17"/>
        <v>0</v>
      </c>
      <c r="BI170" s="204">
        <f t="shared" si="18"/>
        <v>0</v>
      </c>
      <c r="BJ170" s="18" t="s">
        <v>83</v>
      </c>
      <c r="BK170" s="204">
        <f t="shared" si="19"/>
        <v>0</v>
      </c>
      <c r="BL170" s="18" t="s">
        <v>169</v>
      </c>
      <c r="BM170" s="203" t="s">
        <v>390</v>
      </c>
    </row>
    <row r="171" spans="1:65" s="2" customFormat="1" ht="16.5" customHeight="1">
      <c r="A171" s="35"/>
      <c r="B171" s="36"/>
      <c r="C171" s="191" t="s">
        <v>8</v>
      </c>
      <c r="D171" s="191" t="s">
        <v>151</v>
      </c>
      <c r="E171" s="192" t="s">
        <v>842</v>
      </c>
      <c r="F171" s="193" t="s">
        <v>843</v>
      </c>
      <c r="G171" s="194" t="s">
        <v>178</v>
      </c>
      <c r="H171" s="195">
        <v>1</v>
      </c>
      <c r="I171" s="196"/>
      <c r="J171" s="197">
        <f t="shared" si="1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11"/>
        <v>0</v>
      </c>
      <c r="Q171" s="201">
        <v>0</v>
      </c>
      <c r="R171" s="201">
        <f t="shared" si="12"/>
        <v>0</v>
      </c>
      <c r="S171" s="201">
        <v>0</v>
      </c>
      <c r="T171" s="202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 t="shared" si="14"/>
        <v>0</v>
      </c>
      <c r="BF171" s="204">
        <f t="shared" si="15"/>
        <v>0</v>
      </c>
      <c r="BG171" s="204">
        <f t="shared" si="16"/>
        <v>0</v>
      </c>
      <c r="BH171" s="204">
        <f t="shared" si="17"/>
        <v>0</v>
      </c>
      <c r="BI171" s="204">
        <f t="shared" si="18"/>
        <v>0</v>
      </c>
      <c r="BJ171" s="18" t="s">
        <v>83</v>
      </c>
      <c r="BK171" s="204">
        <f t="shared" si="19"/>
        <v>0</v>
      </c>
      <c r="BL171" s="18" t="s">
        <v>169</v>
      </c>
      <c r="BM171" s="203" t="s">
        <v>400</v>
      </c>
    </row>
    <row r="172" spans="1:65" s="12" customFormat="1" ht="22.9" customHeight="1">
      <c r="B172" s="177"/>
      <c r="C172" s="178"/>
      <c r="D172" s="179" t="s">
        <v>75</v>
      </c>
      <c r="E172" s="227" t="s">
        <v>545</v>
      </c>
      <c r="F172" s="227" t="s">
        <v>844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SUM(P173:P175)</f>
        <v>0</v>
      </c>
      <c r="Q172" s="185"/>
      <c r="R172" s="186">
        <f>SUM(R173:R175)</f>
        <v>0</v>
      </c>
      <c r="S172" s="185"/>
      <c r="T172" s="187">
        <f>SUM(T173:T175)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SUM(BK173:BK175)</f>
        <v>0</v>
      </c>
    </row>
    <row r="173" spans="1:65" s="2" customFormat="1" ht="16.5" customHeight="1">
      <c r="A173" s="35"/>
      <c r="B173" s="36"/>
      <c r="C173" s="191" t="s">
        <v>247</v>
      </c>
      <c r="D173" s="191" t="s">
        <v>151</v>
      </c>
      <c r="E173" s="192" t="s">
        <v>845</v>
      </c>
      <c r="F173" s="193" t="s">
        <v>846</v>
      </c>
      <c r="G173" s="194" t="s">
        <v>847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456</v>
      </c>
    </row>
    <row r="174" spans="1:65" s="2" customFormat="1" ht="16.5" customHeight="1">
      <c r="A174" s="35"/>
      <c r="B174" s="36"/>
      <c r="C174" s="191" t="s">
        <v>254</v>
      </c>
      <c r="D174" s="191" t="s">
        <v>151</v>
      </c>
      <c r="E174" s="192" t="s">
        <v>848</v>
      </c>
      <c r="F174" s="193" t="s">
        <v>849</v>
      </c>
      <c r="G174" s="194" t="s">
        <v>850</v>
      </c>
      <c r="H174" s="195">
        <v>3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465</v>
      </c>
    </row>
    <row r="175" spans="1:65" s="2" customFormat="1" ht="16.5" customHeight="1">
      <c r="A175" s="35"/>
      <c r="B175" s="36"/>
      <c r="C175" s="191" t="s">
        <v>339</v>
      </c>
      <c r="D175" s="191" t="s">
        <v>151</v>
      </c>
      <c r="E175" s="192" t="s">
        <v>851</v>
      </c>
      <c r="F175" s="193" t="s">
        <v>852</v>
      </c>
      <c r="G175" s="194" t="s">
        <v>850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470</v>
      </c>
    </row>
    <row r="176" spans="1:65" s="12" customFormat="1" ht="22.9" customHeight="1">
      <c r="B176" s="177"/>
      <c r="C176" s="178"/>
      <c r="D176" s="179" t="s">
        <v>75</v>
      </c>
      <c r="E176" s="227" t="s">
        <v>581</v>
      </c>
      <c r="F176" s="227" t="s">
        <v>267</v>
      </c>
      <c r="G176" s="178"/>
      <c r="H176" s="178"/>
      <c r="I176" s="181"/>
      <c r="J176" s="228">
        <f>BK176</f>
        <v>0</v>
      </c>
      <c r="K176" s="178"/>
      <c r="L176" s="183"/>
      <c r="M176" s="184"/>
      <c r="N176" s="185"/>
      <c r="O176" s="185"/>
      <c r="P176" s="186">
        <f>SUM(P177:P182)</f>
        <v>0</v>
      </c>
      <c r="Q176" s="185"/>
      <c r="R176" s="186">
        <f>SUM(R177:R182)</f>
        <v>0</v>
      </c>
      <c r="S176" s="185"/>
      <c r="T176" s="187">
        <f>SUM(T177:T182)</f>
        <v>0</v>
      </c>
      <c r="AR176" s="188" t="s">
        <v>83</v>
      </c>
      <c r="AT176" s="189" t="s">
        <v>75</v>
      </c>
      <c r="AU176" s="189" t="s">
        <v>83</v>
      </c>
      <c r="AY176" s="188" t="s">
        <v>150</v>
      </c>
      <c r="BK176" s="190">
        <f>SUM(BK177:BK182)</f>
        <v>0</v>
      </c>
    </row>
    <row r="177" spans="1:65" s="2" customFormat="1" ht="16.5" customHeight="1">
      <c r="A177" s="35"/>
      <c r="B177" s="36"/>
      <c r="C177" s="191" t="s">
        <v>343</v>
      </c>
      <c r="D177" s="191" t="s">
        <v>151</v>
      </c>
      <c r="E177" s="192" t="s">
        <v>853</v>
      </c>
      <c r="F177" s="193" t="s">
        <v>854</v>
      </c>
      <c r="G177" s="194" t="s">
        <v>355</v>
      </c>
      <c r="H177" s="195">
        <v>40</v>
      </c>
      <c r="I177" s="196"/>
      <c r="J177" s="197">
        <f t="shared" ref="J177:J182" si="20"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ref="P177:P182" si="21">O177*H177</f>
        <v>0</v>
      </c>
      <c r="Q177" s="201">
        <v>0</v>
      </c>
      <c r="R177" s="201">
        <f t="shared" ref="R177:R182" si="22">Q177*H177</f>
        <v>0</v>
      </c>
      <c r="S177" s="201">
        <v>0</v>
      </c>
      <c r="T177" s="202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 t="shared" ref="BE177:BE182" si="24">IF(N177="základní",J177,0)</f>
        <v>0</v>
      </c>
      <c r="BF177" s="204">
        <f t="shared" ref="BF177:BF182" si="25">IF(N177="snížená",J177,0)</f>
        <v>0</v>
      </c>
      <c r="BG177" s="204">
        <f t="shared" ref="BG177:BG182" si="26">IF(N177="zákl. přenesená",J177,0)</f>
        <v>0</v>
      </c>
      <c r="BH177" s="204">
        <f t="shared" ref="BH177:BH182" si="27">IF(N177="sníž. přenesená",J177,0)</f>
        <v>0</v>
      </c>
      <c r="BI177" s="204">
        <f t="shared" ref="BI177:BI182" si="28">IF(N177="nulová",J177,0)</f>
        <v>0</v>
      </c>
      <c r="BJ177" s="18" t="s">
        <v>83</v>
      </c>
      <c r="BK177" s="204">
        <f t="shared" ref="BK177:BK182" si="29">ROUND(I177*H177,2)</f>
        <v>0</v>
      </c>
      <c r="BL177" s="18" t="s">
        <v>169</v>
      </c>
      <c r="BM177" s="203" t="s">
        <v>473</v>
      </c>
    </row>
    <row r="178" spans="1:65" s="2" customFormat="1" ht="16.5" customHeight="1">
      <c r="A178" s="35"/>
      <c r="B178" s="36"/>
      <c r="C178" s="191" t="s">
        <v>348</v>
      </c>
      <c r="D178" s="191" t="s">
        <v>151</v>
      </c>
      <c r="E178" s="192" t="s">
        <v>855</v>
      </c>
      <c r="F178" s="193" t="s">
        <v>856</v>
      </c>
      <c r="G178" s="194" t="s">
        <v>355</v>
      </c>
      <c r="H178" s="195">
        <v>40</v>
      </c>
      <c r="I178" s="196"/>
      <c r="J178" s="197">
        <f t="shared" si="20"/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si="21"/>
        <v>0</v>
      </c>
      <c r="Q178" s="201">
        <v>0</v>
      </c>
      <c r="R178" s="201">
        <f t="shared" si="22"/>
        <v>0</v>
      </c>
      <c r="S178" s="201">
        <v>0</v>
      </c>
      <c r="T178" s="202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18" t="s">
        <v>83</v>
      </c>
      <c r="BK178" s="204">
        <f t="shared" si="29"/>
        <v>0</v>
      </c>
      <c r="BL178" s="18" t="s">
        <v>169</v>
      </c>
      <c r="BM178" s="203" t="s">
        <v>558</v>
      </c>
    </row>
    <row r="179" spans="1:65" s="2" customFormat="1" ht="21.75" customHeight="1">
      <c r="A179" s="35"/>
      <c r="B179" s="36"/>
      <c r="C179" s="191" t="s">
        <v>7</v>
      </c>
      <c r="D179" s="191" t="s">
        <v>151</v>
      </c>
      <c r="E179" s="192" t="s">
        <v>857</v>
      </c>
      <c r="F179" s="193" t="s">
        <v>858</v>
      </c>
      <c r="G179" s="194" t="s">
        <v>355</v>
      </c>
      <c r="H179" s="195">
        <v>40</v>
      </c>
      <c r="I179" s="196"/>
      <c r="J179" s="197">
        <f t="shared" si="2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21"/>
        <v>0</v>
      </c>
      <c r="Q179" s="201">
        <v>0</v>
      </c>
      <c r="R179" s="201">
        <f t="shared" si="22"/>
        <v>0</v>
      </c>
      <c r="S179" s="201">
        <v>0</v>
      </c>
      <c r="T179" s="202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18" t="s">
        <v>83</v>
      </c>
      <c r="BK179" s="204">
        <f t="shared" si="29"/>
        <v>0</v>
      </c>
      <c r="BL179" s="18" t="s">
        <v>169</v>
      </c>
      <c r="BM179" s="203" t="s">
        <v>566</v>
      </c>
    </row>
    <row r="180" spans="1:65" s="2" customFormat="1" ht="16.5" customHeight="1">
      <c r="A180" s="35"/>
      <c r="B180" s="36"/>
      <c r="C180" s="191" t="s">
        <v>359</v>
      </c>
      <c r="D180" s="191" t="s">
        <v>151</v>
      </c>
      <c r="E180" s="192" t="s">
        <v>859</v>
      </c>
      <c r="F180" s="193" t="s">
        <v>860</v>
      </c>
      <c r="G180" s="194" t="s">
        <v>270</v>
      </c>
      <c r="H180" s="195">
        <v>20</v>
      </c>
      <c r="I180" s="196"/>
      <c r="J180" s="197">
        <f t="shared" si="2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21"/>
        <v>0</v>
      </c>
      <c r="Q180" s="201">
        <v>0</v>
      </c>
      <c r="R180" s="201">
        <f t="shared" si="22"/>
        <v>0</v>
      </c>
      <c r="S180" s="201">
        <v>0</v>
      </c>
      <c r="T180" s="202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85</v>
      </c>
      <c r="AY180" s="18" t="s">
        <v>150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18" t="s">
        <v>83</v>
      </c>
      <c r="BK180" s="204">
        <f t="shared" si="29"/>
        <v>0</v>
      </c>
      <c r="BL180" s="18" t="s">
        <v>169</v>
      </c>
      <c r="BM180" s="203" t="s">
        <v>476</v>
      </c>
    </row>
    <row r="181" spans="1:65" s="2" customFormat="1" ht="21.75" customHeight="1">
      <c r="A181" s="35"/>
      <c r="B181" s="36"/>
      <c r="C181" s="191" t="s">
        <v>365</v>
      </c>
      <c r="D181" s="191" t="s">
        <v>151</v>
      </c>
      <c r="E181" s="192" t="s">
        <v>861</v>
      </c>
      <c r="F181" s="193" t="s">
        <v>862</v>
      </c>
      <c r="G181" s="194" t="s">
        <v>270</v>
      </c>
      <c r="H181" s="195">
        <v>20</v>
      </c>
      <c r="I181" s="196"/>
      <c r="J181" s="197">
        <f t="shared" si="2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21"/>
        <v>0</v>
      </c>
      <c r="Q181" s="201">
        <v>0</v>
      </c>
      <c r="R181" s="201">
        <f t="shared" si="22"/>
        <v>0</v>
      </c>
      <c r="S181" s="201">
        <v>0</v>
      </c>
      <c r="T181" s="202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18" t="s">
        <v>83</v>
      </c>
      <c r="BK181" s="204">
        <f t="shared" si="29"/>
        <v>0</v>
      </c>
      <c r="BL181" s="18" t="s">
        <v>169</v>
      </c>
      <c r="BM181" s="203" t="s">
        <v>479</v>
      </c>
    </row>
    <row r="182" spans="1:65" s="2" customFormat="1" ht="16.5" customHeight="1">
      <c r="A182" s="35"/>
      <c r="B182" s="36"/>
      <c r="C182" s="191" t="s">
        <v>370</v>
      </c>
      <c r="D182" s="191" t="s">
        <v>151</v>
      </c>
      <c r="E182" s="192" t="s">
        <v>863</v>
      </c>
      <c r="F182" s="193" t="s">
        <v>843</v>
      </c>
      <c r="G182" s="194" t="s">
        <v>178</v>
      </c>
      <c r="H182" s="195">
        <v>1</v>
      </c>
      <c r="I182" s="196"/>
      <c r="J182" s="197">
        <f t="shared" si="2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21"/>
        <v>0</v>
      </c>
      <c r="Q182" s="201">
        <v>0</v>
      </c>
      <c r="R182" s="201">
        <f t="shared" si="22"/>
        <v>0</v>
      </c>
      <c r="S182" s="201">
        <v>0</v>
      </c>
      <c r="T182" s="202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 t="shared" si="24"/>
        <v>0</v>
      </c>
      <c r="BF182" s="204">
        <f t="shared" si="25"/>
        <v>0</v>
      </c>
      <c r="BG182" s="204">
        <f t="shared" si="26"/>
        <v>0</v>
      </c>
      <c r="BH182" s="204">
        <f t="shared" si="27"/>
        <v>0</v>
      </c>
      <c r="BI182" s="204">
        <f t="shared" si="28"/>
        <v>0</v>
      </c>
      <c r="BJ182" s="18" t="s">
        <v>83</v>
      </c>
      <c r="BK182" s="204">
        <f t="shared" si="29"/>
        <v>0</v>
      </c>
      <c r="BL182" s="18" t="s">
        <v>169</v>
      </c>
      <c r="BM182" s="203" t="s">
        <v>482</v>
      </c>
    </row>
    <row r="183" spans="1:65" s="12" customFormat="1" ht="22.9" customHeight="1">
      <c r="B183" s="177"/>
      <c r="C183" s="178"/>
      <c r="D183" s="179" t="s">
        <v>75</v>
      </c>
      <c r="E183" s="227" t="s">
        <v>607</v>
      </c>
      <c r="F183" s="227" t="s">
        <v>864</v>
      </c>
      <c r="G183" s="178"/>
      <c r="H183" s="178"/>
      <c r="I183" s="181"/>
      <c r="J183" s="228">
        <f>BK183</f>
        <v>0</v>
      </c>
      <c r="K183" s="178"/>
      <c r="L183" s="183"/>
      <c r="M183" s="184"/>
      <c r="N183" s="185"/>
      <c r="O183" s="185"/>
      <c r="P183" s="186">
        <f>P184</f>
        <v>0</v>
      </c>
      <c r="Q183" s="185"/>
      <c r="R183" s="186">
        <f>R184</f>
        <v>0</v>
      </c>
      <c r="S183" s="185"/>
      <c r="T183" s="187">
        <f>T184</f>
        <v>0</v>
      </c>
      <c r="AR183" s="188" t="s">
        <v>83</v>
      </c>
      <c r="AT183" s="189" t="s">
        <v>75</v>
      </c>
      <c r="AU183" s="189" t="s">
        <v>83</v>
      </c>
      <c r="AY183" s="188" t="s">
        <v>150</v>
      </c>
      <c r="BK183" s="190">
        <f>BK184</f>
        <v>0</v>
      </c>
    </row>
    <row r="184" spans="1:65" s="2" customFormat="1" ht="16.5" customHeight="1">
      <c r="A184" s="35"/>
      <c r="B184" s="36"/>
      <c r="C184" s="191" t="s">
        <v>375</v>
      </c>
      <c r="D184" s="191" t="s">
        <v>151</v>
      </c>
      <c r="E184" s="192" t="s">
        <v>865</v>
      </c>
      <c r="F184" s="193" t="s">
        <v>866</v>
      </c>
      <c r="G184" s="194" t="s">
        <v>850</v>
      </c>
      <c r="H184" s="195">
        <v>5</v>
      </c>
      <c r="I184" s="196"/>
      <c r="J184" s="197">
        <f>ROUND(I184*H184,2)</f>
        <v>0</v>
      </c>
      <c r="K184" s="198"/>
      <c r="L184" s="40"/>
      <c r="M184" s="229" t="s">
        <v>1</v>
      </c>
      <c r="N184" s="230" t="s">
        <v>41</v>
      </c>
      <c r="O184" s="231"/>
      <c r="P184" s="232">
        <f>O184*H184</f>
        <v>0</v>
      </c>
      <c r="Q184" s="232">
        <v>0</v>
      </c>
      <c r="R184" s="232">
        <f>Q184*H184</f>
        <v>0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485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7EDZzN6ICJAt+reyLBxIRhuabzyXBVIyzAKys3p3b50nysrkYkWbSV5C6VvBNlwtfTBy3rfSIiw1sAKM6S1FTQ==" saltValue="1J4wRsndb9bWb+p2DVDvkpNzgZQJid+M3gjoWS4elTmc7TTD0KQ9/r9r9NGd5PjAMOReJ2ceXNLDPxxVFdRlDQ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1"/>
  <sheetViews>
    <sheetView showGridLines="0" topLeftCell="A306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112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286"/>
      <c r="G9" s="286"/>
      <c r="H9" s="286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867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868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ROUND((SUM(BE131:BE400)),  2)</f>
        <v>0</v>
      </c>
      <c r="G37" s="35"/>
      <c r="H37" s="35"/>
      <c r="I37" s="131">
        <v>0.21</v>
      </c>
      <c r="J37" s="130">
        <f>ROUND(((SUM(BE131:BE400))*I37),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ROUND((SUM(BF131:BF400)),  2)</f>
        <v>0</v>
      </c>
      <c r="G38" s="35"/>
      <c r="H38" s="35"/>
      <c r="I38" s="131">
        <v>0.15</v>
      </c>
      <c r="J38" s="130">
        <f>ROUND(((SUM(BF131:BF400))*I38),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ROUND((SUM(BG131:BG400)),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ROUND((SUM(BH131:BH400)),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ROUND((SUM(BI131:BI400)),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867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4" t="str">
        <f>E13</f>
        <v>5b.1 - Tramvajový svršek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869</v>
      </c>
      <c r="E103" s="162"/>
      <c r="F103" s="162"/>
      <c r="G103" s="162"/>
      <c r="H103" s="162"/>
      <c r="I103" s="162"/>
      <c r="J103" s="163">
        <f>J165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261</v>
      </c>
      <c r="E104" s="162"/>
      <c r="F104" s="162"/>
      <c r="G104" s="162"/>
      <c r="H104" s="162"/>
      <c r="I104" s="162"/>
      <c r="J104" s="163">
        <f>J209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262</v>
      </c>
      <c r="E105" s="162"/>
      <c r="F105" s="162"/>
      <c r="G105" s="162"/>
      <c r="H105" s="162"/>
      <c r="I105" s="162"/>
      <c r="J105" s="163">
        <f>J368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263</v>
      </c>
      <c r="E106" s="162"/>
      <c r="F106" s="162"/>
      <c r="G106" s="162"/>
      <c r="H106" s="162"/>
      <c r="I106" s="162"/>
      <c r="J106" s="163">
        <f>J384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264</v>
      </c>
      <c r="E107" s="162"/>
      <c r="F107" s="162"/>
      <c r="G107" s="162"/>
      <c r="H107" s="162"/>
      <c r="I107" s="162"/>
      <c r="J107" s="163">
        <f>J399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4" t="str">
        <f>E7</f>
        <v>PD – PJD na ul. Opavská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4" t="s">
        <v>124</v>
      </c>
      <c r="F119" s="306"/>
      <c r="G119" s="306"/>
      <c r="H119" s="306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3" t="s">
        <v>867</v>
      </c>
      <c r="F121" s="323"/>
      <c r="G121" s="323"/>
      <c r="H121" s="32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776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14" t="str">
        <f>E13</f>
        <v>5b.1 - Tramvajový svršek</v>
      </c>
      <c r="F123" s="323"/>
      <c r="G123" s="323"/>
      <c r="H123" s="323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3679.08154638</v>
      </c>
      <c r="S131" s="80"/>
      <c r="T131" s="175">
        <f>T132</f>
        <v>2858.7132959999999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" customHeight="1">
      <c r="B132" s="177"/>
      <c r="C132" s="178"/>
      <c r="D132" s="179" t="s">
        <v>75</v>
      </c>
      <c r="E132" s="180" t="s">
        <v>265</v>
      </c>
      <c r="F132" s="180" t="s">
        <v>266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P133+P165+P209+P368+P384+P399</f>
        <v>0</v>
      </c>
      <c r="Q132" s="185"/>
      <c r="R132" s="186">
        <f>R133+R165+R209+R368+R384+R399</f>
        <v>3679.08154638</v>
      </c>
      <c r="S132" s="185"/>
      <c r="T132" s="187">
        <f>T133+T165+T209+T368+T384+T399</f>
        <v>2858.7132959999999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BK133+BK165+BK209+BK368+BK384+BK399</f>
        <v>0</v>
      </c>
    </row>
    <row r="133" spans="1:65" s="12" customFormat="1" ht="22.9" customHeight="1">
      <c r="B133" s="177"/>
      <c r="C133" s="178"/>
      <c r="D133" s="179" t="s">
        <v>75</v>
      </c>
      <c r="E133" s="227" t="s">
        <v>83</v>
      </c>
      <c r="F133" s="227" t="s">
        <v>267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SUM(P134:P164)</f>
        <v>0</v>
      </c>
      <c r="Q133" s="185"/>
      <c r="R133" s="186">
        <f>SUM(R134:R164)</f>
        <v>618.85692180000001</v>
      </c>
      <c r="S133" s="185"/>
      <c r="T133" s="187">
        <f>SUM(T134:T164)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SUM(BK134:BK164)</f>
        <v>0</v>
      </c>
    </row>
    <row r="134" spans="1:65" s="2" customFormat="1" ht="21.75" customHeight="1">
      <c r="A134" s="35"/>
      <c r="B134" s="36"/>
      <c r="C134" s="191" t="s">
        <v>83</v>
      </c>
      <c r="D134" s="191" t="s">
        <v>151</v>
      </c>
      <c r="E134" s="192" t="s">
        <v>870</v>
      </c>
      <c r="F134" s="193" t="s">
        <v>871</v>
      </c>
      <c r="G134" s="194" t="s">
        <v>270</v>
      </c>
      <c r="H134" s="195">
        <v>351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872</v>
      </c>
    </row>
    <row r="135" spans="1:65" s="2" customFormat="1" ht="16.5" customHeight="1">
      <c r="A135" s="35"/>
      <c r="B135" s="36"/>
      <c r="C135" s="245" t="s">
        <v>85</v>
      </c>
      <c r="D135" s="245" t="s">
        <v>302</v>
      </c>
      <c r="E135" s="246" t="s">
        <v>310</v>
      </c>
      <c r="F135" s="247" t="s">
        <v>311</v>
      </c>
      <c r="G135" s="248" t="s">
        <v>312</v>
      </c>
      <c r="H135" s="249">
        <v>5.2649999999999997</v>
      </c>
      <c r="I135" s="250"/>
      <c r="J135" s="251">
        <f>ROUND(I135*H135,2)</f>
        <v>0</v>
      </c>
      <c r="K135" s="252"/>
      <c r="L135" s="253"/>
      <c r="M135" s="254" t="s">
        <v>1</v>
      </c>
      <c r="N135" s="255" t="s">
        <v>41</v>
      </c>
      <c r="O135" s="72"/>
      <c r="P135" s="201">
        <f>O135*H135</f>
        <v>0</v>
      </c>
      <c r="Q135" s="201">
        <v>1E-3</v>
      </c>
      <c r="R135" s="201">
        <f>Q135*H135</f>
        <v>5.2649999999999997E-3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193</v>
      </c>
      <c r="AT135" s="203" t="s">
        <v>302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873</v>
      </c>
    </row>
    <row r="136" spans="1:65" s="13" customFormat="1">
      <c r="B136" s="205"/>
      <c r="C136" s="206"/>
      <c r="D136" s="207" t="s">
        <v>157</v>
      </c>
      <c r="E136" s="206"/>
      <c r="F136" s="209" t="s">
        <v>874</v>
      </c>
      <c r="G136" s="206"/>
      <c r="H136" s="210">
        <v>5.2649999999999997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157</v>
      </c>
      <c r="AU136" s="216" t="s">
        <v>85</v>
      </c>
      <c r="AV136" s="13" t="s">
        <v>85</v>
      </c>
      <c r="AW136" s="13" t="s">
        <v>4</v>
      </c>
      <c r="AX136" s="13" t="s">
        <v>83</v>
      </c>
      <c r="AY136" s="216" t="s">
        <v>150</v>
      </c>
    </row>
    <row r="137" spans="1:65" s="2" customFormat="1" ht="21.75" customHeight="1">
      <c r="A137" s="35"/>
      <c r="B137" s="36"/>
      <c r="C137" s="191" t="s">
        <v>105</v>
      </c>
      <c r="D137" s="191" t="s">
        <v>151</v>
      </c>
      <c r="E137" s="192" t="s">
        <v>875</v>
      </c>
      <c r="F137" s="193" t="s">
        <v>876</v>
      </c>
      <c r="G137" s="194" t="s">
        <v>270</v>
      </c>
      <c r="H137" s="195">
        <v>351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877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878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3" customFormat="1">
      <c r="B142" s="205"/>
      <c r="C142" s="206"/>
      <c r="D142" s="207" t="s">
        <v>157</v>
      </c>
      <c r="E142" s="208" t="s">
        <v>1</v>
      </c>
      <c r="F142" s="209" t="s">
        <v>879</v>
      </c>
      <c r="G142" s="206"/>
      <c r="H142" s="210">
        <v>351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157</v>
      </c>
      <c r="AU142" s="216" t="s">
        <v>85</v>
      </c>
      <c r="AV142" s="13" t="s">
        <v>85</v>
      </c>
      <c r="AW142" s="13" t="s">
        <v>32</v>
      </c>
      <c r="AX142" s="13" t="s">
        <v>83</v>
      </c>
      <c r="AY142" s="216" t="s">
        <v>150</v>
      </c>
    </row>
    <row r="143" spans="1:65" s="2" customFormat="1" ht="16.5" customHeight="1">
      <c r="A143" s="35"/>
      <c r="B143" s="36"/>
      <c r="C143" s="245" t="s">
        <v>169</v>
      </c>
      <c r="D143" s="245" t="s">
        <v>302</v>
      </c>
      <c r="E143" s="246" t="s">
        <v>880</v>
      </c>
      <c r="F143" s="247" t="s">
        <v>881</v>
      </c>
      <c r="G143" s="248" t="s">
        <v>285</v>
      </c>
      <c r="H143" s="249">
        <v>210.6</v>
      </c>
      <c r="I143" s="250"/>
      <c r="J143" s="251">
        <f>ROUND(I143*H143,2)</f>
        <v>0</v>
      </c>
      <c r="K143" s="252"/>
      <c r="L143" s="253"/>
      <c r="M143" s="254" t="s">
        <v>1</v>
      </c>
      <c r="N143" s="255" t="s">
        <v>41</v>
      </c>
      <c r="O143" s="72"/>
      <c r="P143" s="201">
        <f>O143*H143</f>
        <v>0</v>
      </c>
      <c r="Q143" s="201">
        <v>0.21</v>
      </c>
      <c r="R143" s="201">
        <f>Q143*H143</f>
        <v>44.225999999999999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193</v>
      </c>
      <c r="AT143" s="203" t="s">
        <v>302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882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883</v>
      </c>
      <c r="G144" s="206"/>
      <c r="H144" s="210">
        <v>210.6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149</v>
      </c>
      <c r="D145" s="191" t="s">
        <v>151</v>
      </c>
      <c r="E145" s="192" t="s">
        <v>884</v>
      </c>
      <c r="F145" s="193" t="s">
        <v>885</v>
      </c>
      <c r="G145" s="194" t="s">
        <v>270</v>
      </c>
      <c r="H145" s="195">
        <v>764.04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886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887</v>
      </c>
      <c r="G149" s="206"/>
      <c r="H149" s="210">
        <v>764.04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245" t="s">
        <v>181</v>
      </c>
      <c r="D150" s="245" t="s">
        <v>302</v>
      </c>
      <c r="E150" s="246" t="s">
        <v>303</v>
      </c>
      <c r="F150" s="247" t="s">
        <v>888</v>
      </c>
      <c r="G150" s="248" t="s">
        <v>295</v>
      </c>
      <c r="H150" s="249">
        <v>481.34500000000003</v>
      </c>
      <c r="I150" s="250"/>
      <c r="J150" s="251">
        <f>ROUND(I150*H150,2)</f>
        <v>0</v>
      </c>
      <c r="K150" s="252"/>
      <c r="L150" s="253"/>
      <c r="M150" s="254" t="s">
        <v>1</v>
      </c>
      <c r="N150" s="255" t="s">
        <v>41</v>
      </c>
      <c r="O150" s="72"/>
      <c r="P150" s="201">
        <f>O150*H150</f>
        <v>0</v>
      </c>
      <c r="Q150" s="201">
        <v>1</v>
      </c>
      <c r="R150" s="201">
        <f>Q150*H150</f>
        <v>481.34500000000003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193</v>
      </c>
      <c r="AT150" s="203" t="s">
        <v>302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889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890</v>
      </c>
      <c r="G151" s="206"/>
      <c r="H151" s="210">
        <v>481.34500000000003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187</v>
      </c>
      <c r="D152" s="191" t="s">
        <v>151</v>
      </c>
      <c r="E152" s="192" t="s">
        <v>891</v>
      </c>
      <c r="F152" s="193" t="s">
        <v>892</v>
      </c>
      <c r="G152" s="194" t="s">
        <v>270</v>
      </c>
      <c r="H152" s="195">
        <v>3961.96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8.0000000000000007E-5</v>
      </c>
      <c r="R152" s="201">
        <f>Q152*H152</f>
        <v>0.31695680000000004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893</v>
      </c>
    </row>
    <row r="153" spans="1:65" s="2" customFormat="1" ht="16.5" customHeight="1">
      <c r="A153" s="35"/>
      <c r="B153" s="36"/>
      <c r="C153" s="245" t="s">
        <v>193</v>
      </c>
      <c r="D153" s="245" t="s">
        <v>302</v>
      </c>
      <c r="E153" s="246" t="s">
        <v>894</v>
      </c>
      <c r="F153" s="247" t="s">
        <v>895</v>
      </c>
      <c r="G153" s="248" t="s">
        <v>270</v>
      </c>
      <c r="H153" s="249">
        <v>940.86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1.4999999999999999E-2</v>
      </c>
      <c r="R153" s="201">
        <f>Q153*H153</f>
        <v>14.1129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896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272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273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274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3" customFormat="1">
      <c r="B157" s="205"/>
      <c r="C157" s="206"/>
      <c r="D157" s="207" t="s">
        <v>157</v>
      </c>
      <c r="E157" s="208" t="s">
        <v>1</v>
      </c>
      <c r="F157" s="209" t="s">
        <v>897</v>
      </c>
      <c r="G157" s="206"/>
      <c r="H157" s="210">
        <v>940.86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157</v>
      </c>
      <c r="AU157" s="216" t="s">
        <v>85</v>
      </c>
      <c r="AV157" s="13" t="s">
        <v>85</v>
      </c>
      <c r="AW157" s="13" t="s">
        <v>32</v>
      </c>
      <c r="AX157" s="13" t="s">
        <v>83</v>
      </c>
      <c r="AY157" s="216" t="s">
        <v>150</v>
      </c>
    </row>
    <row r="158" spans="1:65" s="2" customFormat="1" ht="21.75" customHeight="1">
      <c r="A158" s="35"/>
      <c r="B158" s="36"/>
      <c r="C158" s="245" t="s">
        <v>205</v>
      </c>
      <c r="D158" s="245" t="s">
        <v>302</v>
      </c>
      <c r="E158" s="246" t="s">
        <v>898</v>
      </c>
      <c r="F158" s="247" t="s">
        <v>899</v>
      </c>
      <c r="G158" s="248" t="s">
        <v>270</v>
      </c>
      <c r="H158" s="249">
        <v>3021.1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900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901</v>
      </c>
      <c r="G159" s="206"/>
      <c r="H159" s="210">
        <v>3021.1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16.5" customHeight="1">
      <c r="A160" s="35"/>
      <c r="B160" s="36"/>
      <c r="C160" s="191" t="s">
        <v>212</v>
      </c>
      <c r="D160" s="191" t="s">
        <v>151</v>
      </c>
      <c r="E160" s="192" t="s">
        <v>902</v>
      </c>
      <c r="F160" s="193" t="s">
        <v>903</v>
      </c>
      <c r="G160" s="194" t="s">
        <v>270</v>
      </c>
      <c r="H160" s="195">
        <v>3021.1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904</v>
      </c>
    </row>
    <row r="161" spans="1:65" s="2" customFormat="1" ht="16.5" customHeight="1">
      <c r="A161" s="35"/>
      <c r="B161" s="36"/>
      <c r="C161" s="245" t="s">
        <v>219</v>
      </c>
      <c r="D161" s="245" t="s">
        <v>302</v>
      </c>
      <c r="E161" s="246" t="s">
        <v>905</v>
      </c>
      <c r="F161" s="247" t="s">
        <v>906</v>
      </c>
      <c r="G161" s="248" t="s">
        <v>285</v>
      </c>
      <c r="H161" s="249">
        <v>175.22399999999999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41</v>
      </c>
      <c r="O161" s="72"/>
      <c r="P161" s="201">
        <f>O161*H161</f>
        <v>0</v>
      </c>
      <c r="Q161" s="201">
        <v>0.45</v>
      </c>
      <c r="R161" s="201">
        <f>Q161*H161</f>
        <v>78.850799999999992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907</v>
      </c>
    </row>
    <row r="162" spans="1:65" s="13" customFormat="1">
      <c r="B162" s="205"/>
      <c r="C162" s="206"/>
      <c r="D162" s="207" t="s">
        <v>157</v>
      </c>
      <c r="E162" s="206"/>
      <c r="F162" s="209" t="s">
        <v>908</v>
      </c>
      <c r="G162" s="206"/>
      <c r="H162" s="210">
        <v>175.22399999999999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4</v>
      </c>
      <c r="AX162" s="13" t="s">
        <v>83</v>
      </c>
      <c r="AY162" s="216" t="s">
        <v>150</v>
      </c>
    </row>
    <row r="163" spans="1:65" s="2" customFormat="1" ht="16.5" customHeight="1">
      <c r="A163" s="35"/>
      <c r="B163" s="36"/>
      <c r="C163" s="245" t="s">
        <v>225</v>
      </c>
      <c r="D163" s="245" t="s">
        <v>302</v>
      </c>
      <c r="E163" s="246" t="s">
        <v>909</v>
      </c>
      <c r="F163" s="247" t="s">
        <v>910</v>
      </c>
      <c r="G163" s="248" t="s">
        <v>312</v>
      </c>
      <c r="H163" s="249">
        <v>525.67200000000003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193</v>
      </c>
      <c r="AT163" s="203" t="s">
        <v>302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911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912</v>
      </c>
      <c r="G164" s="206"/>
      <c r="H164" s="210">
        <v>525.67200000000003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12" customFormat="1" ht="22.9" customHeight="1">
      <c r="B165" s="177"/>
      <c r="C165" s="178"/>
      <c r="D165" s="179" t="s">
        <v>75</v>
      </c>
      <c r="E165" s="227" t="s">
        <v>85</v>
      </c>
      <c r="F165" s="227" t="s">
        <v>913</v>
      </c>
      <c r="G165" s="178"/>
      <c r="H165" s="178"/>
      <c r="I165" s="181"/>
      <c r="J165" s="228">
        <f>BK165</f>
        <v>0</v>
      </c>
      <c r="K165" s="178"/>
      <c r="L165" s="183"/>
      <c r="M165" s="184"/>
      <c r="N165" s="185"/>
      <c r="O165" s="185"/>
      <c r="P165" s="186">
        <f>SUM(P166:P208)</f>
        <v>0</v>
      </c>
      <c r="Q165" s="185"/>
      <c r="R165" s="186">
        <f>SUM(R166:R208)</f>
        <v>2644.56272558</v>
      </c>
      <c r="S165" s="185"/>
      <c r="T165" s="187">
        <f>SUM(T166:T208)</f>
        <v>0</v>
      </c>
      <c r="AR165" s="188" t="s">
        <v>83</v>
      </c>
      <c r="AT165" s="189" t="s">
        <v>75</v>
      </c>
      <c r="AU165" s="189" t="s">
        <v>83</v>
      </c>
      <c r="AY165" s="188" t="s">
        <v>150</v>
      </c>
      <c r="BK165" s="190">
        <f>SUM(BK166:BK208)</f>
        <v>0</v>
      </c>
    </row>
    <row r="166" spans="1:65" s="2" customFormat="1" ht="21.75" customHeight="1">
      <c r="A166" s="35"/>
      <c r="B166" s="36"/>
      <c r="C166" s="191" t="s">
        <v>233</v>
      </c>
      <c r="D166" s="191" t="s">
        <v>151</v>
      </c>
      <c r="E166" s="192" t="s">
        <v>914</v>
      </c>
      <c r="F166" s="193" t="s">
        <v>915</v>
      </c>
      <c r="G166" s="194" t="s">
        <v>285</v>
      </c>
      <c r="H166" s="195">
        <v>216.8</v>
      </c>
      <c r="I166" s="196"/>
      <c r="J166" s="197">
        <f>ROUND(I166*H166,2)</f>
        <v>0</v>
      </c>
      <c r="K166" s="198"/>
      <c r="L166" s="40"/>
      <c r="M166" s="199" t="s">
        <v>1</v>
      </c>
      <c r="N166" s="200" t="s">
        <v>41</v>
      </c>
      <c r="O166" s="72"/>
      <c r="P166" s="201">
        <f>O166*H166</f>
        <v>0</v>
      </c>
      <c r="Q166" s="201">
        <v>2.45329</v>
      </c>
      <c r="R166" s="201">
        <f>Q166*H166</f>
        <v>531.87327200000004</v>
      </c>
      <c r="S166" s="201">
        <v>0</v>
      </c>
      <c r="T166" s="20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85</v>
      </c>
      <c r="AY166" s="18" t="s">
        <v>150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8" t="s">
        <v>83</v>
      </c>
      <c r="BK166" s="204">
        <f>ROUND(I166*H166,2)</f>
        <v>0</v>
      </c>
      <c r="BL166" s="18" t="s">
        <v>169</v>
      </c>
      <c r="BM166" s="203" t="s">
        <v>916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272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273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274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3" customFormat="1" ht="22.5">
      <c r="B170" s="205"/>
      <c r="C170" s="206"/>
      <c r="D170" s="207" t="s">
        <v>157</v>
      </c>
      <c r="E170" s="208" t="s">
        <v>1</v>
      </c>
      <c r="F170" s="209" t="s">
        <v>917</v>
      </c>
      <c r="G170" s="206"/>
      <c r="H170" s="210">
        <v>216.8</v>
      </c>
      <c r="I170" s="211"/>
      <c r="J170" s="206"/>
      <c r="K170" s="206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157</v>
      </c>
      <c r="AU170" s="216" t="s">
        <v>85</v>
      </c>
      <c r="AV170" s="13" t="s">
        <v>85</v>
      </c>
      <c r="AW170" s="13" t="s">
        <v>32</v>
      </c>
      <c r="AX170" s="13" t="s">
        <v>83</v>
      </c>
      <c r="AY170" s="216" t="s">
        <v>150</v>
      </c>
    </row>
    <row r="171" spans="1:65" s="2" customFormat="1" ht="16.5" customHeight="1">
      <c r="A171" s="35"/>
      <c r="B171" s="36"/>
      <c r="C171" s="191" t="s">
        <v>237</v>
      </c>
      <c r="D171" s="191" t="s">
        <v>151</v>
      </c>
      <c r="E171" s="192" t="s">
        <v>918</v>
      </c>
      <c r="F171" s="193" t="s">
        <v>919</v>
      </c>
      <c r="G171" s="194" t="s">
        <v>270</v>
      </c>
      <c r="H171" s="195">
        <v>148</v>
      </c>
      <c r="I171" s="196"/>
      <c r="J171" s="197">
        <f>ROUND(I171*H171,2)</f>
        <v>0</v>
      </c>
      <c r="K171" s="198"/>
      <c r="L171" s="40"/>
      <c r="M171" s="199" t="s">
        <v>1</v>
      </c>
      <c r="N171" s="200" t="s">
        <v>41</v>
      </c>
      <c r="O171" s="72"/>
      <c r="P171" s="201">
        <f>O171*H171</f>
        <v>0</v>
      </c>
      <c r="Q171" s="201">
        <v>2.47E-3</v>
      </c>
      <c r="R171" s="201">
        <f>Q171*H171</f>
        <v>0.36556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83</v>
      </c>
      <c r="BK171" s="204">
        <f>ROUND(I171*H171,2)</f>
        <v>0</v>
      </c>
      <c r="BL171" s="18" t="s">
        <v>169</v>
      </c>
      <c r="BM171" s="203" t="s">
        <v>920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272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273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>
      <c r="B174" s="217"/>
      <c r="C174" s="218"/>
      <c r="D174" s="207" t="s">
        <v>157</v>
      </c>
      <c r="E174" s="219" t="s">
        <v>1</v>
      </c>
      <c r="F174" s="220" t="s">
        <v>274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13" customFormat="1" ht="22.5">
      <c r="B175" s="205"/>
      <c r="C175" s="206"/>
      <c r="D175" s="207" t="s">
        <v>157</v>
      </c>
      <c r="E175" s="208" t="s">
        <v>1</v>
      </c>
      <c r="F175" s="209" t="s">
        <v>921</v>
      </c>
      <c r="G175" s="206"/>
      <c r="H175" s="210">
        <v>148</v>
      </c>
      <c r="I175" s="211"/>
      <c r="J175" s="206"/>
      <c r="K175" s="206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157</v>
      </c>
      <c r="AU175" s="216" t="s">
        <v>85</v>
      </c>
      <c r="AV175" s="13" t="s">
        <v>85</v>
      </c>
      <c r="AW175" s="13" t="s">
        <v>32</v>
      </c>
      <c r="AX175" s="13" t="s">
        <v>83</v>
      </c>
      <c r="AY175" s="216" t="s">
        <v>150</v>
      </c>
    </row>
    <row r="176" spans="1:65" s="2" customFormat="1" ht="16.5" customHeight="1">
      <c r="A176" s="35"/>
      <c r="B176" s="36"/>
      <c r="C176" s="191" t="s">
        <v>8</v>
      </c>
      <c r="D176" s="191" t="s">
        <v>151</v>
      </c>
      <c r="E176" s="192" t="s">
        <v>922</v>
      </c>
      <c r="F176" s="193" t="s">
        <v>923</v>
      </c>
      <c r="G176" s="194" t="s">
        <v>270</v>
      </c>
      <c r="H176" s="195">
        <v>148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924</v>
      </c>
    </row>
    <row r="177" spans="1:65" s="2" customFormat="1" ht="16.5" customHeight="1">
      <c r="A177" s="35"/>
      <c r="B177" s="36"/>
      <c r="C177" s="191" t="s">
        <v>247</v>
      </c>
      <c r="D177" s="191" t="s">
        <v>151</v>
      </c>
      <c r="E177" s="192" t="s">
        <v>925</v>
      </c>
      <c r="F177" s="193" t="s">
        <v>926</v>
      </c>
      <c r="G177" s="194" t="s">
        <v>295</v>
      </c>
      <c r="H177" s="195">
        <v>8.5640000000000001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1.06277</v>
      </c>
      <c r="R177" s="201">
        <f>Q177*H177</f>
        <v>9.1015622799999996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927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274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 ht="22.5">
      <c r="B181" s="205"/>
      <c r="C181" s="206"/>
      <c r="D181" s="207" t="s">
        <v>157</v>
      </c>
      <c r="E181" s="208" t="s">
        <v>1</v>
      </c>
      <c r="F181" s="209" t="s">
        <v>928</v>
      </c>
      <c r="G181" s="206"/>
      <c r="H181" s="210">
        <v>8.5640000000000001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2" customFormat="1" ht="16.5" customHeight="1">
      <c r="A182" s="35"/>
      <c r="B182" s="36"/>
      <c r="C182" s="191" t="s">
        <v>254</v>
      </c>
      <c r="D182" s="191" t="s">
        <v>151</v>
      </c>
      <c r="E182" s="192" t="s">
        <v>929</v>
      </c>
      <c r="F182" s="193" t="s">
        <v>930</v>
      </c>
      <c r="G182" s="194" t="s">
        <v>285</v>
      </c>
      <c r="H182" s="195">
        <v>3.24</v>
      </c>
      <c r="I182" s="196"/>
      <c r="J182" s="197">
        <f>ROUND(I182*H182,2)</f>
        <v>0</v>
      </c>
      <c r="K182" s="198"/>
      <c r="L182" s="40"/>
      <c r="M182" s="199" t="s">
        <v>1</v>
      </c>
      <c r="N182" s="200" t="s">
        <v>41</v>
      </c>
      <c r="O182" s="72"/>
      <c r="P182" s="201">
        <f>O182*H182</f>
        <v>0</v>
      </c>
      <c r="Q182" s="201">
        <v>2.45329</v>
      </c>
      <c r="R182" s="201">
        <f>Q182*H182</f>
        <v>7.9486596</v>
      </c>
      <c r="S182" s="201">
        <v>0</v>
      </c>
      <c r="T182" s="20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8" t="s">
        <v>83</v>
      </c>
      <c r="BK182" s="204">
        <f>ROUND(I182*H182,2)</f>
        <v>0</v>
      </c>
      <c r="BL182" s="18" t="s">
        <v>169</v>
      </c>
      <c r="BM182" s="203" t="s">
        <v>931</v>
      </c>
    </row>
    <row r="183" spans="1:65" s="14" customFormat="1">
      <c r="B183" s="217"/>
      <c r="C183" s="218"/>
      <c r="D183" s="207" t="s">
        <v>157</v>
      </c>
      <c r="E183" s="219" t="s">
        <v>1</v>
      </c>
      <c r="F183" s="220" t="s">
        <v>932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3" customFormat="1">
      <c r="B184" s="205"/>
      <c r="C184" s="206"/>
      <c r="D184" s="207" t="s">
        <v>157</v>
      </c>
      <c r="E184" s="208" t="s">
        <v>1</v>
      </c>
      <c r="F184" s="209" t="s">
        <v>933</v>
      </c>
      <c r="G184" s="206"/>
      <c r="H184" s="210">
        <v>3.24</v>
      </c>
      <c r="I184" s="211"/>
      <c r="J184" s="206"/>
      <c r="K184" s="206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157</v>
      </c>
      <c r="AU184" s="216" t="s">
        <v>85</v>
      </c>
      <c r="AV184" s="13" t="s">
        <v>85</v>
      </c>
      <c r="AW184" s="13" t="s">
        <v>32</v>
      </c>
      <c r="AX184" s="13" t="s">
        <v>83</v>
      </c>
      <c r="AY184" s="216" t="s">
        <v>150</v>
      </c>
    </row>
    <row r="185" spans="1:65" s="2" customFormat="1" ht="21.75" customHeight="1">
      <c r="A185" s="35"/>
      <c r="B185" s="36"/>
      <c r="C185" s="191" t="s">
        <v>339</v>
      </c>
      <c r="D185" s="191" t="s">
        <v>151</v>
      </c>
      <c r="E185" s="192" t="s">
        <v>934</v>
      </c>
      <c r="F185" s="193" t="s">
        <v>935</v>
      </c>
      <c r="G185" s="194" t="s">
        <v>285</v>
      </c>
      <c r="H185" s="195">
        <v>809.21199999999999</v>
      </c>
      <c r="I185" s="196"/>
      <c r="J185" s="197">
        <f>ROUND(I185*H185,2)</f>
        <v>0</v>
      </c>
      <c r="K185" s="198"/>
      <c r="L185" s="40"/>
      <c r="M185" s="199" t="s">
        <v>1</v>
      </c>
      <c r="N185" s="200" t="s">
        <v>41</v>
      </c>
      <c r="O185" s="72"/>
      <c r="P185" s="201">
        <f>O185*H185</f>
        <v>0</v>
      </c>
      <c r="Q185" s="201">
        <v>2.45329</v>
      </c>
      <c r="R185" s="201">
        <f>Q185*H185</f>
        <v>1985.2317074799998</v>
      </c>
      <c r="S185" s="201">
        <v>0</v>
      </c>
      <c r="T185" s="20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85</v>
      </c>
      <c r="AY185" s="18" t="s">
        <v>150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18" t="s">
        <v>83</v>
      </c>
      <c r="BK185" s="204">
        <f>ROUND(I185*H185,2)</f>
        <v>0</v>
      </c>
      <c r="BL185" s="18" t="s">
        <v>169</v>
      </c>
      <c r="BM185" s="203" t="s">
        <v>936</v>
      </c>
    </row>
    <row r="186" spans="1:65" s="14" customFormat="1" ht="22.5">
      <c r="B186" s="217"/>
      <c r="C186" s="218"/>
      <c r="D186" s="207" t="s">
        <v>157</v>
      </c>
      <c r="E186" s="219" t="s">
        <v>1</v>
      </c>
      <c r="F186" s="220" t="s">
        <v>937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938</v>
      </c>
      <c r="G187" s="206"/>
      <c r="H187" s="210">
        <v>734.95600000000002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939</v>
      </c>
      <c r="G188" s="206"/>
      <c r="H188" s="210">
        <v>74.256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76</v>
      </c>
      <c r="AY188" s="216" t="s">
        <v>150</v>
      </c>
    </row>
    <row r="189" spans="1:65" s="15" customFormat="1">
      <c r="B189" s="234"/>
      <c r="C189" s="235"/>
      <c r="D189" s="207" t="s">
        <v>157</v>
      </c>
      <c r="E189" s="236" t="s">
        <v>1</v>
      </c>
      <c r="F189" s="237" t="s">
        <v>289</v>
      </c>
      <c r="G189" s="235"/>
      <c r="H189" s="238">
        <v>809.21199999999999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AT189" s="244" t="s">
        <v>157</v>
      </c>
      <c r="AU189" s="244" t="s">
        <v>85</v>
      </c>
      <c r="AV189" s="15" t="s">
        <v>169</v>
      </c>
      <c r="AW189" s="15" t="s">
        <v>32</v>
      </c>
      <c r="AX189" s="15" t="s">
        <v>83</v>
      </c>
      <c r="AY189" s="244" t="s">
        <v>150</v>
      </c>
    </row>
    <row r="190" spans="1:65" s="2" customFormat="1" ht="16.5" customHeight="1">
      <c r="A190" s="35"/>
      <c r="B190" s="36"/>
      <c r="C190" s="191" t="s">
        <v>343</v>
      </c>
      <c r="D190" s="191" t="s">
        <v>151</v>
      </c>
      <c r="E190" s="192" t="s">
        <v>940</v>
      </c>
      <c r="F190" s="193" t="s">
        <v>941</v>
      </c>
      <c r="G190" s="194" t="s">
        <v>270</v>
      </c>
      <c r="H190" s="195">
        <v>2333.37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2.6900000000000001E-3</v>
      </c>
      <c r="R190" s="201">
        <f>Q190*H190</f>
        <v>6.2767653000000001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942</v>
      </c>
    </row>
    <row r="191" spans="1:65" s="14" customFormat="1" ht="22.5">
      <c r="B191" s="217"/>
      <c r="C191" s="218"/>
      <c r="D191" s="207" t="s">
        <v>157</v>
      </c>
      <c r="E191" s="219" t="s">
        <v>1</v>
      </c>
      <c r="F191" s="220" t="s">
        <v>937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943</v>
      </c>
      <c r="G192" s="206"/>
      <c r="H192" s="210">
        <v>1053.405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76</v>
      </c>
      <c r="AY192" s="216" t="s">
        <v>150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944</v>
      </c>
      <c r="G193" s="206"/>
      <c r="H193" s="210">
        <v>242.76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76</v>
      </c>
      <c r="AY193" s="216" t="s">
        <v>150</v>
      </c>
    </row>
    <row r="194" spans="1:65" s="13" customFormat="1">
      <c r="B194" s="205"/>
      <c r="C194" s="206"/>
      <c r="D194" s="207" t="s">
        <v>157</v>
      </c>
      <c r="E194" s="208" t="s">
        <v>1</v>
      </c>
      <c r="F194" s="209" t="s">
        <v>945</v>
      </c>
      <c r="G194" s="206"/>
      <c r="H194" s="210">
        <v>212.16</v>
      </c>
      <c r="I194" s="211"/>
      <c r="J194" s="206"/>
      <c r="K194" s="206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157</v>
      </c>
      <c r="AU194" s="216" t="s">
        <v>85</v>
      </c>
      <c r="AV194" s="13" t="s">
        <v>85</v>
      </c>
      <c r="AW194" s="13" t="s">
        <v>32</v>
      </c>
      <c r="AX194" s="13" t="s">
        <v>76</v>
      </c>
      <c r="AY194" s="21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946</v>
      </c>
      <c r="G195" s="206"/>
      <c r="H195" s="210">
        <v>346.8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76</v>
      </c>
      <c r="AY195" s="21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947</v>
      </c>
      <c r="G196" s="206"/>
      <c r="H196" s="210">
        <v>463.84500000000003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4" customFormat="1">
      <c r="B197" s="217"/>
      <c r="C197" s="218"/>
      <c r="D197" s="207" t="s">
        <v>157</v>
      </c>
      <c r="E197" s="219" t="s">
        <v>1</v>
      </c>
      <c r="F197" s="220" t="s">
        <v>932</v>
      </c>
      <c r="G197" s="218"/>
      <c r="H197" s="219" t="s">
        <v>1</v>
      </c>
      <c r="I197" s="221"/>
      <c r="J197" s="218"/>
      <c r="K197" s="218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157</v>
      </c>
      <c r="AU197" s="226" t="s">
        <v>85</v>
      </c>
      <c r="AV197" s="14" t="s">
        <v>83</v>
      </c>
      <c r="AW197" s="14" t="s">
        <v>32</v>
      </c>
      <c r="AX197" s="14" t="s">
        <v>76</v>
      </c>
      <c r="AY197" s="226" t="s">
        <v>150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948</v>
      </c>
      <c r="G198" s="206"/>
      <c r="H198" s="210">
        <v>14.4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76</v>
      </c>
      <c r="AY198" s="216" t="s">
        <v>150</v>
      </c>
    </row>
    <row r="199" spans="1:65" s="15" customFormat="1">
      <c r="B199" s="234"/>
      <c r="C199" s="235"/>
      <c r="D199" s="207" t="s">
        <v>157</v>
      </c>
      <c r="E199" s="236" t="s">
        <v>1</v>
      </c>
      <c r="F199" s="237" t="s">
        <v>289</v>
      </c>
      <c r="G199" s="235"/>
      <c r="H199" s="238">
        <v>2333.3700000000003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AT199" s="244" t="s">
        <v>157</v>
      </c>
      <c r="AU199" s="244" t="s">
        <v>85</v>
      </c>
      <c r="AV199" s="15" t="s">
        <v>169</v>
      </c>
      <c r="AW199" s="15" t="s">
        <v>32</v>
      </c>
      <c r="AX199" s="15" t="s">
        <v>83</v>
      </c>
      <c r="AY199" s="244" t="s">
        <v>150</v>
      </c>
    </row>
    <row r="200" spans="1:65" s="2" customFormat="1" ht="16.5" customHeight="1">
      <c r="A200" s="35"/>
      <c r="B200" s="36"/>
      <c r="C200" s="191" t="s">
        <v>348</v>
      </c>
      <c r="D200" s="191" t="s">
        <v>151</v>
      </c>
      <c r="E200" s="192" t="s">
        <v>949</v>
      </c>
      <c r="F200" s="193" t="s">
        <v>950</v>
      </c>
      <c r="G200" s="194" t="s">
        <v>270</v>
      </c>
      <c r="H200" s="195">
        <v>2333.37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951</v>
      </c>
    </row>
    <row r="201" spans="1:65" s="2" customFormat="1" ht="21.75" customHeight="1">
      <c r="A201" s="35"/>
      <c r="B201" s="36"/>
      <c r="C201" s="191" t="s">
        <v>7</v>
      </c>
      <c r="D201" s="191" t="s">
        <v>151</v>
      </c>
      <c r="E201" s="192" t="s">
        <v>952</v>
      </c>
      <c r="F201" s="193" t="s">
        <v>953</v>
      </c>
      <c r="G201" s="194" t="s">
        <v>295</v>
      </c>
      <c r="H201" s="195">
        <v>97.876000000000005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1.0601700000000001</v>
      </c>
      <c r="R201" s="201">
        <f>Q201*H201</f>
        <v>103.76519892000002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954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955</v>
      </c>
      <c r="G202" s="206"/>
      <c r="H202" s="210">
        <v>97.492000000000004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76</v>
      </c>
      <c r="AY202" s="216" t="s">
        <v>150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956</v>
      </c>
      <c r="G203" s="206"/>
      <c r="H203" s="210">
        <v>0.38400000000000001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76</v>
      </c>
      <c r="AY203" s="216" t="s">
        <v>150</v>
      </c>
    </row>
    <row r="204" spans="1:65" s="15" customFormat="1">
      <c r="B204" s="234"/>
      <c r="C204" s="235"/>
      <c r="D204" s="207" t="s">
        <v>157</v>
      </c>
      <c r="E204" s="236" t="s">
        <v>1</v>
      </c>
      <c r="F204" s="237" t="s">
        <v>289</v>
      </c>
      <c r="G204" s="235"/>
      <c r="H204" s="238">
        <v>97.876000000000005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AT204" s="244" t="s">
        <v>157</v>
      </c>
      <c r="AU204" s="244" t="s">
        <v>85</v>
      </c>
      <c r="AV204" s="15" t="s">
        <v>169</v>
      </c>
      <c r="AW204" s="15" t="s">
        <v>32</v>
      </c>
      <c r="AX204" s="15" t="s">
        <v>83</v>
      </c>
      <c r="AY204" s="244" t="s">
        <v>150</v>
      </c>
    </row>
    <row r="205" spans="1:65" s="2" customFormat="1" ht="16.5" customHeight="1">
      <c r="A205" s="35"/>
      <c r="B205" s="36"/>
      <c r="C205" s="191" t="s">
        <v>359</v>
      </c>
      <c r="D205" s="191" t="s">
        <v>151</v>
      </c>
      <c r="E205" s="192" t="s">
        <v>957</v>
      </c>
      <c r="F205" s="193" t="s">
        <v>958</v>
      </c>
      <c r="G205" s="194" t="s">
        <v>184</v>
      </c>
      <c r="H205" s="195">
        <v>816</v>
      </c>
      <c r="I205" s="196"/>
      <c r="J205" s="197">
        <f>ROUND(I205*H205,2)</f>
        <v>0</v>
      </c>
      <c r="K205" s="198"/>
      <c r="L205" s="40"/>
      <c r="M205" s="199" t="s">
        <v>1</v>
      </c>
      <c r="N205" s="200" t="s">
        <v>41</v>
      </c>
      <c r="O205" s="72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85</v>
      </c>
      <c r="AY205" s="18" t="s">
        <v>150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18" t="s">
        <v>83</v>
      </c>
      <c r="BK205" s="204">
        <f>ROUND(I205*H205,2)</f>
        <v>0</v>
      </c>
      <c r="BL205" s="18" t="s">
        <v>169</v>
      </c>
      <c r="BM205" s="203" t="s">
        <v>959</v>
      </c>
    </row>
    <row r="206" spans="1:65" s="13" customFormat="1">
      <c r="B206" s="205"/>
      <c r="C206" s="206"/>
      <c r="D206" s="207" t="s">
        <v>157</v>
      </c>
      <c r="E206" s="208" t="s">
        <v>1</v>
      </c>
      <c r="F206" s="209" t="s">
        <v>960</v>
      </c>
      <c r="G206" s="206"/>
      <c r="H206" s="210">
        <v>816</v>
      </c>
      <c r="I206" s="211"/>
      <c r="J206" s="206"/>
      <c r="K206" s="206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157</v>
      </c>
      <c r="AU206" s="216" t="s">
        <v>85</v>
      </c>
      <c r="AV206" s="13" t="s">
        <v>85</v>
      </c>
      <c r="AW206" s="13" t="s">
        <v>32</v>
      </c>
      <c r="AX206" s="13" t="s">
        <v>83</v>
      </c>
      <c r="AY206" s="216" t="s">
        <v>150</v>
      </c>
    </row>
    <row r="207" spans="1:65" s="2" customFormat="1" ht="16.5" customHeight="1">
      <c r="A207" s="35"/>
      <c r="B207" s="36"/>
      <c r="C207" s="191" t="s">
        <v>365</v>
      </c>
      <c r="D207" s="191" t="s">
        <v>151</v>
      </c>
      <c r="E207" s="192" t="s">
        <v>961</v>
      </c>
      <c r="F207" s="193" t="s">
        <v>962</v>
      </c>
      <c r="G207" s="194" t="s">
        <v>184</v>
      </c>
      <c r="H207" s="195">
        <v>816</v>
      </c>
      <c r="I207" s="196"/>
      <c r="J207" s="197">
        <f>ROUND(I207*H207,2)</f>
        <v>0</v>
      </c>
      <c r="K207" s="198"/>
      <c r="L207" s="40"/>
      <c r="M207" s="199" t="s">
        <v>1</v>
      </c>
      <c r="N207" s="200" t="s">
        <v>41</v>
      </c>
      <c r="O207" s="72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85</v>
      </c>
      <c r="AY207" s="18" t="s">
        <v>150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18" t="s">
        <v>83</v>
      </c>
      <c r="BK207" s="204">
        <f>ROUND(I207*H207,2)</f>
        <v>0</v>
      </c>
      <c r="BL207" s="18" t="s">
        <v>169</v>
      </c>
      <c r="BM207" s="203" t="s">
        <v>963</v>
      </c>
    </row>
    <row r="208" spans="1:65" s="13" customFormat="1">
      <c r="B208" s="205"/>
      <c r="C208" s="206"/>
      <c r="D208" s="207" t="s">
        <v>157</v>
      </c>
      <c r="E208" s="208" t="s">
        <v>1</v>
      </c>
      <c r="F208" s="209" t="s">
        <v>960</v>
      </c>
      <c r="G208" s="206"/>
      <c r="H208" s="210">
        <v>816</v>
      </c>
      <c r="I208" s="211"/>
      <c r="J208" s="206"/>
      <c r="K208" s="206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157</v>
      </c>
      <c r="AU208" s="216" t="s">
        <v>85</v>
      </c>
      <c r="AV208" s="13" t="s">
        <v>85</v>
      </c>
      <c r="AW208" s="13" t="s">
        <v>32</v>
      </c>
      <c r="AX208" s="13" t="s">
        <v>83</v>
      </c>
      <c r="AY208" s="216" t="s">
        <v>150</v>
      </c>
    </row>
    <row r="209" spans="1:65" s="12" customFormat="1" ht="22.9" customHeight="1">
      <c r="B209" s="177"/>
      <c r="C209" s="178"/>
      <c r="D209" s="179" t="s">
        <v>75</v>
      </c>
      <c r="E209" s="227" t="s">
        <v>149</v>
      </c>
      <c r="F209" s="227" t="s">
        <v>315</v>
      </c>
      <c r="G209" s="178"/>
      <c r="H209" s="178"/>
      <c r="I209" s="181"/>
      <c r="J209" s="228">
        <f>BK209</f>
        <v>0</v>
      </c>
      <c r="K209" s="178"/>
      <c r="L209" s="183"/>
      <c r="M209" s="184"/>
      <c r="N209" s="185"/>
      <c r="O209" s="185"/>
      <c r="P209" s="186">
        <f>SUM(P210:P367)</f>
        <v>0</v>
      </c>
      <c r="Q209" s="185"/>
      <c r="R209" s="186">
        <f>SUM(R210:R367)</f>
        <v>400.56450899999999</v>
      </c>
      <c r="S209" s="185"/>
      <c r="T209" s="187">
        <f>SUM(T210:T367)</f>
        <v>2858.7132959999999</v>
      </c>
      <c r="AR209" s="188" t="s">
        <v>83</v>
      </c>
      <c r="AT209" s="189" t="s">
        <v>75</v>
      </c>
      <c r="AU209" s="189" t="s">
        <v>83</v>
      </c>
      <c r="AY209" s="188" t="s">
        <v>150</v>
      </c>
      <c r="BK209" s="190">
        <f>SUM(BK210:BK367)</f>
        <v>0</v>
      </c>
    </row>
    <row r="210" spans="1:65" s="2" customFormat="1" ht="21.75" customHeight="1">
      <c r="A210" s="35"/>
      <c r="B210" s="36"/>
      <c r="C210" s="191" t="s">
        <v>370</v>
      </c>
      <c r="D210" s="191" t="s">
        <v>151</v>
      </c>
      <c r="E210" s="192" t="s">
        <v>964</v>
      </c>
      <c r="F210" s="193" t="s">
        <v>965</v>
      </c>
      <c r="G210" s="194" t="s">
        <v>355</v>
      </c>
      <c r="H210" s="195">
        <v>2484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966</v>
      </c>
    </row>
    <row r="211" spans="1:65" s="13" customFormat="1">
      <c r="B211" s="205"/>
      <c r="C211" s="206"/>
      <c r="D211" s="207" t="s">
        <v>157</v>
      </c>
      <c r="E211" s="208" t="s">
        <v>1</v>
      </c>
      <c r="F211" s="209" t="s">
        <v>967</v>
      </c>
      <c r="G211" s="206"/>
      <c r="H211" s="210">
        <v>2484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157</v>
      </c>
      <c r="AU211" s="216" t="s">
        <v>85</v>
      </c>
      <c r="AV211" s="13" t="s">
        <v>85</v>
      </c>
      <c r="AW211" s="13" t="s">
        <v>32</v>
      </c>
      <c r="AX211" s="13" t="s">
        <v>83</v>
      </c>
      <c r="AY211" s="216" t="s">
        <v>150</v>
      </c>
    </row>
    <row r="212" spans="1:65" s="2" customFormat="1" ht="16.5" customHeight="1">
      <c r="A212" s="35"/>
      <c r="B212" s="36"/>
      <c r="C212" s="191" t="s">
        <v>375</v>
      </c>
      <c r="D212" s="191" t="s">
        <v>151</v>
      </c>
      <c r="E212" s="192" t="s">
        <v>968</v>
      </c>
      <c r="F212" s="193" t="s">
        <v>969</v>
      </c>
      <c r="G212" s="194" t="s">
        <v>355</v>
      </c>
      <c r="H212" s="195">
        <v>144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85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970</v>
      </c>
    </row>
    <row r="213" spans="1:65" s="2" customFormat="1" ht="21.75" customHeight="1">
      <c r="A213" s="35"/>
      <c r="B213" s="36"/>
      <c r="C213" s="191" t="s">
        <v>381</v>
      </c>
      <c r="D213" s="191" t="s">
        <v>151</v>
      </c>
      <c r="E213" s="192" t="s">
        <v>971</v>
      </c>
      <c r="F213" s="193" t="s">
        <v>972</v>
      </c>
      <c r="G213" s="194" t="s">
        <v>184</v>
      </c>
      <c r="H213" s="195">
        <v>3912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85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973</v>
      </c>
    </row>
    <row r="214" spans="1:65" s="13" customFormat="1">
      <c r="B214" s="205"/>
      <c r="C214" s="206"/>
      <c r="D214" s="207" t="s">
        <v>157</v>
      </c>
      <c r="E214" s="208" t="s">
        <v>1</v>
      </c>
      <c r="F214" s="209" t="s">
        <v>974</v>
      </c>
      <c r="G214" s="206"/>
      <c r="H214" s="210">
        <v>3911.1109999999999</v>
      </c>
      <c r="I214" s="211"/>
      <c r="J214" s="206"/>
      <c r="K214" s="206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157</v>
      </c>
      <c r="AU214" s="216" t="s">
        <v>85</v>
      </c>
      <c r="AV214" s="13" t="s">
        <v>85</v>
      </c>
      <c r="AW214" s="13" t="s">
        <v>32</v>
      </c>
      <c r="AX214" s="13" t="s">
        <v>76</v>
      </c>
      <c r="AY214" s="216" t="s">
        <v>150</v>
      </c>
    </row>
    <row r="215" spans="1:65" s="14" customFormat="1">
      <c r="B215" s="217"/>
      <c r="C215" s="218"/>
      <c r="D215" s="207" t="s">
        <v>157</v>
      </c>
      <c r="E215" s="219" t="s">
        <v>1</v>
      </c>
      <c r="F215" s="220" t="s">
        <v>975</v>
      </c>
      <c r="G215" s="218"/>
      <c r="H215" s="219" t="s">
        <v>1</v>
      </c>
      <c r="I215" s="221"/>
      <c r="J215" s="218"/>
      <c r="K215" s="218"/>
      <c r="L215" s="222"/>
      <c r="M215" s="223"/>
      <c r="N215" s="224"/>
      <c r="O215" s="224"/>
      <c r="P215" s="224"/>
      <c r="Q215" s="224"/>
      <c r="R215" s="224"/>
      <c r="S215" s="224"/>
      <c r="T215" s="225"/>
      <c r="AT215" s="226" t="s">
        <v>157</v>
      </c>
      <c r="AU215" s="226" t="s">
        <v>85</v>
      </c>
      <c r="AV215" s="14" t="s">
        <v>83</v>
      </c>
      <c r="AW215" s="14" t="s">
        <v>32</v>
      </c>
      <c r="AX215" s="14" t="s">
        <v>76</v>
      </c>
      <c r="AY215" s="226" t="s">
        <v>150</v>
      </c>
    </row>
    <row r="216" spans="1:65" s="13" customFormat="1">
      <c r="B216" s="205"/>
      <c r="C216" s="206"/>
      <c r="D216" s="207" t="s">
        <v>157</v>
      </c>
      <c r="E216" s="208" t="s">
        <v>1</v>
      </c>
      <c r="F216" s="209" t="s">
        <v>976</v>
      </c>
      <c r="G216" s="206"/>
      <c r="H216" s="210">
        <v>3912</v>
      </c>
      <c r="I216" s="211"/>
      <c r="J216" s="206"/>
      <c r="K216" s="206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157</v>
      </c>
      <c r="AU216" s="216" t="s">
        <v>85</v>
      </c>
      <c r="AV216" s="13" t="s">
        <v>85</v>
      </c>
      <c r="AW216" s="13" t="s">
        <v>32</v>
      </c>
      <c r="AX216" s="13" t="s">
        <v>83</v>
      </c>
      <c r="AY216" s="216" t="s">
        <v>150</v>
      </c>
    </row>
    <row r="217" spans="1:65" s="2" customFormat="1" ht="16.5" customHeight="1">
      <c r="A217" s="35"/>
      <c r="B217" s="36"/>
      <c r="C217" s="191" t="s">
        <v>385</v>
      </c>
      <c r="D217" s="191" t="s">
        <v>151</v>
      </c>
      <c r="E217" s="192" t="s">
        <v>977</v>
      </c>
      <c r="F217" s="193" t="s">
        <v>978</v>
      </c>
      <c r="G217" s="194" t="s">
        <v>285</v>
      </c>
      <c r="H217" s="195">
        <v>39.96</v>
      </c>
      <c r="I217" s="196"/>
      <c r="J217" s="197">
        <f>ROUND(I217*H217,2)</f>
        <v>0</v>
      </c>
      <c r="K217" s="198"/>
      <c r="L217" s="40"/>
      <c r="M217" s="199" t="s">
        <v>1</v>
      </c>
      <c r="N217" s="200" t="s">
        <v>41</v>
      </c>
      <c r="O217" s="72"/>
      <c r="P217" s="201">
        <f>O217*H217</f>
        <v>0</v>
      </c>
      <c r="Q217" s="201">
        <v>2.03485</v>
      </c>
      <c r="R217" s="201">
        <f>Q217*H217</f>
        <v>81.312606000000002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169</v>
      </c>
      <c r="AT217" s="203" t="s">
        <v>151</v>
      </c>
      <c r="AU217" s="203" t="s">
        <v>85</v>
      </c>
      <c r="AY217" s="18" t="s">
        <v>150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83</v>
      </c>
      <c r="BK217" s="204">
        <f>ROUND(I217*H217,2)</f>
        <v>0</v>
      </c>
      <c r="BL217" s="18" t="s">
        <v>169</v>
      </c>
      <c r="BM217" s="203" t="s">
        <v>979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272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273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274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980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3" customFormat="1">
      <c r="B222" s="205"/>
      <c r="C222" s="206"/>
      <c r="D222" s="207" t="s">
        <v>157</v>
      </c>
      <c r="E222" s="208" t="s">
        <v>1</v>
      </c>
      <c r="F222" s="209" t="s">
        <v>981</v>
      </c>
      <c r="G222" s="206"/>
      <c r="H222" s="210">
        <v>39.96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157</v>
      </c>
      <c r="AU222" s="216" t="s">
        <v>85</v>
      </c>
      <c r="AV222" s="13" t="s">
        <v>85</v>
      </c>
      <c r="AW222" s="13" t="s">
        <v>32</v>
      </c>
      <c r="AX222" s="13" t="s">
        <v>83</v>
      </c>
      <c r="AY222" s="216" t="s">
        <v>150</v>
      </c>
    </row>
    <row r="223" spans="1:65" s="2" customFormat="1" ht="21.75" customHeight="1">
      <c r="A223" s="35"/>
      <c r="B223" s="36"/>
      <c r="C223" s="191" t="s">
        <v>390</v>
      </c>
      <c r="D223" s="191" t="s">
        <v>151</v>
      </c>
      <c r="E223" s="192" t="s">
        <v>982</v>
      </c>
      <c r="F223" s="193" t="s">
        <v>983</v>
      </c>
      <c r="G223" s="194" t="s">
        <v>285</v>
      </c>
      <c r="H223" s="195">
        <v>1265.912</v>
      </c>
      <c r="I223" s="196"/>
      <c r="J223" s="197">
        <f>ROUND(I223*H223,2)</f>
        <v>0</v>
      </c>
      <c r="K223" s="198"/>
      <c r="L223" s="40"/>
      <c r="M223" s="199" t="s">
        <v>1</v>
      </c>
      <c r="N223" s="200" t="s">
        <v>41</v>
      </c>
      <c r="O223" s="72"/>
      <c r="P223" s="201">
        <f>O223*H223</f>
        <v>0</v>
      </c>
      <c r="Q223" s="201">
        <v>0</v>
      </c>
      <c r="R223" s="201">
        <f>Q223*H223</f>
        <v>0</v>
      </c>
      <c r="S223" s="201">
        <v>1.8080000000000001</v>
      </c>
      <c r="T223" s="202">
        <f>S223*H223</f>
        <v>2288.768896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169</v>
      </c>
      <c r="AT223" s="203" t="s">
        <v>151</v>
      </c>
      <c r="AU223" s="203" t="s">
        <v>85</v>
      </c>
      <c r="AY223" s="18" t="s">
        <v>150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83</v>
      </c>
      <c r="BK223" s="204">
        <f>ROUND(I223*H223,2)</f>
        <v>0</v>
      </c>
      <c r="BL223" s="18" t="s">
        <v>169</v>
      </c>
      <c r="BM223" s="203" t="s">
        <v>984</v>
      </c>
    </row>
    <row r="224" spans="1:65" s="14" customFormat="1">
      <c r="B224" s="217"/>
      <c r="C224" s="218"/>
      <c r="D224" s="207" t="s">
        <v>157</v>
      </c>
      <c r="E224" s="219" t="s">
        <v>1</v>
      </c>
      <c r="F224" s="220" t="s">
        <v>272</v>
      </c>
      <c r="G224" s="218"/>
      <c r="H224" s="219" t="s">
        <v>1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157</v>
      </c>
      <c r="AU224" s="226" t="s">
        <v>85</v>
      </c>
      <c r="AV224" s="14" t="s">
        <v>83</v>
      </c>
      <c r="AW224" s="14" t="s">
        <v>32</v>
      </c>
      <c r="AX224" s="14" t="s">
        <v>76</v>
      </c>
      <c r="AY224" s="226" t="s">
        <v>150</v>
      </c>
    </row>
    <row r="225" spans="1:65" s="14" customFormat="1">
      <c r="B225" s="217"/>
      <c r="C225" s="218"/>
      <c r="D225" s="207" t="s">
        <v>157</v>
      </c>
      <c r="E225" s="219" t="s">
        <v>1</v>
      </c>
      <c r="F225" s="220" t="s">
        <v>273</v>
      </c>
      <c r="G225" s="218"/>
      <c r="H225" s="219" t="s">
        <v>1</v>
      </c>
      <c r="I225" s="221"/>
      <c r="J225" s="218"/>
      <c r="K225" s="218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157</v>
      </c>
      <c r="AU225" s="226" t="s">
        <v>85</v>
      </c>
      <c r="AV225" s="14" t="s">
        <v>83</v>
      </c>
      <c r="AW225" s="14" t="s">
        <v>32</v>
      </c>
      <c r="AX225" s="14" t="s">
        <v>76</v>
      </c>
      <c r="AY225" s="226" t="s">
        <v>150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274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985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3" customFormat="1">
      <c r="B228" s="205"/>
      <c r="C228" s="206"/>
      <c r="D228" s="207" t="s">
        <v>157</v>
      </c>
      <c r="E228" s="208" t="s">
        <v>1</v>
      </c>
      <c r="F228" s="209" t="s">
        <v>986</v>
      </c>
      <c r="G228" s="206"/>
      <c r="H228" s="210">
        <v>757.125</v>
      </c>
      <c r="I228" s="211"/>
      <c r="J228" s="206"/>
      <c r="K228" s="206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157</v>
      </c>
      <c r="AU228" s="216" t="s">
        <v>85</v>
      </c>
      <c r="AV228" s="13" t="s">
        <v>85</v>
      </c>
      <c r="AW228" s="13" t="s">
        <v>32</v>
      </c>
      <c r="AX228" s="13" t="s">
        <v>76</v>
      </c>
      <c r="AY228" s="21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987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3" customFormat="1">
      <c r="B230" s="205"/>
      <c r="C230" s="206"/>
      <c r="D230" s="207" t="s">
        <v>157</v>
      </c>
      <c r="E230" s="208" t="s">
        <v>1</v>
      </c>
      <c r="F230" s="209" t="s">
        <v>988</v>
      </c>
      <c r="G230" s="206"/>
      <c r="H230" s="210">
        <v>75.375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157</v>
      </c>
      <c r="AU230" s="216" t="s">
        <v>85</v>
      </c>
      <c r="AV230" s="13" t="s">
        <v>85</v>
      </c>
      <c r="AW230" s="13" t="s">
        <v>32</v>
      </c>
      <c r="AX230" s="13" t="s">
        <v>76</v>
      </c>
      <c r="AY230" s="216" t="s">
        <v>150</v>
      </c>
    </row>
    <row r="231" spans="1:65" s="14" customFormat="1">
      <c r="B231" s="217"/>
      <c r="C231" s="218"/>
      <c r="D231" s="207" t="s">
        <v>157</v>
      </c>
      <c r="E231" s="219" t="s">
        <v>1</v>
      </c>
      <c r="F231" s="220" t="s">
        <v>989</v>
      </c>
      <c r="G231" s="218"/>
      <c r="H231" s="219" t="s">
        <v>1</v>
      </c>
      <c r="I231" s="221"/>
      <c r="J231" s="218"/>
      <c r="K231" s="218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157</v>
      </c>
      <c r="AU231" s="226" t="s">
        <v>85</v>
      </c>
      <c r="AV231" s="14" t="s">
        <v>83</v>
      </c>
      <c r="AW231" s="14" t="s">
        <v>32</v>
      </c>
      <c r="AX231" s="14" t="s">
        <v>76</v>
      </c>
      <c r="AY231" s="226" t="s">
        <v>150</v>
      </c>
    </row>
    <row r="232" spans="1:65" s="13" customFormat="1">
      <c r="B232" s="205"/>
      <c r="C232" s="206"/>
      <c r="D232" s="207" t="s">
        <v>157</v>
      </c>
      <c r="E232" s="208" t="s">
        <v>1</v>
      </c>
      <c r="F232" s="209" t="s">
        <v>990</v>
      </c>
      <c r="G232" s="206"/>
      <c r="H232" s="210">
        <v>433.41199999999998</v>
      </c>
      <c r="I232" s="211"/>
      <c r="J232" s="206"/>
      <c r="K232" s="206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157</v>
      </c>
      <c r="AU232" s="216" t="s">
        <v>85</v>
      </c>
      <c r="AV232" s="13" t="s">
        <v>85</v>
      </c>
      <c r="AW232" s="13" t="s">
        <v>32</v>
      </c>
      <c r="AX232" s="13" t="s">
        <v>76</v>
      </c>
      <c r="AY232" s="216" t="s">
        <v>150</v>
      </c>
    </row>
    <row r="233" spans="1:65" s="15" customFormat="1">
      <c r="B233" s="234"/>
      <c r="C233" s="235"/>
      <c r="D233" s="207" t="s">
        <v>157</v>
      </c>
      <c r="E233" s="236" t="s">
        <v>1</v>
      </c>
      <c r="F233" s="237" t="s">
        <v>289</v>
      </c>
      <c r="G233" s="235"/>
      <c r="H233" s="238">
        <v>1265.912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AT233" s="244" t="s">
        <v>157</v>
      </c>
      <c r="AU233" s="244" t="s">
        <v>85</v>
      </c>
      <c r="AV233" s="15" t="s">
        <v>169</v>
      </c>
      <c r="AW233" s="15" t="s">
        <v>32</v>
      </c>
      <c r="AX233" s="15" t="s">
        <v>83</v>
      </c>
      <c r="AY233" s="244" t="s">
        <v>150</v>
      </c>
    </row>
    <row r="234" spans="1:65" s="2" customFormat="1" ht="16.5" customHeight="1">
      <c r="A234" s="35"/>
      <c r="B234" s="36"/>
      <c r="C234" s="191" t="s">
        <v>394</v>
      </c>
      <c r="D234" s="191" t="s">
        <v>151</v>
      </c>
      <c r="E234" s="192" t="s">
        <v>991</v>
      </c>
      <c r="F234" s="193" t="s">
        <v>992</v>
      </c>
      <c r="G234" s="194" t="s">
        <v>285</v>
      </c>
      <c r="H234" s="195">
        <v>39.96</v>
      </c>
      <c r="I234" s="196"/>
      <c r="J234" s="197">
        <f>ROUND(I234*H234,2)</f>
        <v>0</v>
      </c>
      <c r="K234" s="198"/>
      <c r="L234" s="40"/>
      <c r="M234" s="199" t="s">
        <v>1</v>
      </c>
      <c r="N234" s="200" t="s">
        <v>41</v>
      </c>
      <c r="O234" s="72"/>
      <c r="P234" s="201">
        <f>O234*H234</f>
        <v>0</v>
      </c>
      <c r="Q234" s="201">
        <v>1.5138</v>
      </c>
      <c r="R234" s="201">
        <f>Q234*H234</f>
        <v>60.491448000000005</v>
      </c>
      <c r="S234" s="201">
        <v>0</v>
      </c>
      <c r="T234" s="20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169</v>
      </c>
      <c r="AT234" s="203" t="s">
        <v>151</v>
      </c>
      <c r="AU234" s="203" t="s">
        <v>85</v>
      </c>
      <c r="AY234" s="18" t="s">
        <v>150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8" t="s">
        <v>83</v>
      </c>
      <c r="BK234" s="204">
        <f>ROUND(I234*H234,2)</f>
        <v>0</v>
      </c>
      <c r="BL234" s="18" t="s">
        <v>169</v>
      </c>
      <c r="BM234" s="203" t="s">
        <v>993</v>
      </c>
    </row>
    <row r="235" spans="1:65" s="2" customFormat="1" ht="16.5" customHeight="1">
      <c r="A235" s="35"/>
      <c r="B235" s="36"/>
      <c r="C235" s="191" t="s">
        <v>400</v>
      </c>
      <c r="D235" s="191" t="s">
        <v>151</v>
      </c>
      <c r="E235" s="192" t="s">
        <v>994</v>
      </c>
      <c r="F235" s="193" t="s">
        <v>995</v>
      </c>
      <c r="G235" s="194" t="s">
        <v>355</v>
      </c>
      <c r="H235" s="195">
        <v>234</v>
      </c>
      <c r="I235" s="196"/>
      <c r="J235" s="197">
        <f>ROUND(I235*H235,2)</f>
        <v>0</v>
      </c>
      <c r="K235" s="198"/>
      <c r="L235" s="40"/>
      <c r="M235" s="199" t="s">
        <v>1</v>
      </c>
      <c r="N235" s="200" t="s">
        <v>41</v>
      </c>
      <c r="O235" s="72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169</v>
      </c>
      <c r="AT235" s="203" t="s">
        <v>151</v>
      </c>
      <c r="AU235" s="203" t="s">
        <v>85</v>
      </c>
      <c r="AY235" s="18" t="s">
        <v>150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18" t="s">
        <v>83</v>
      </c>
      <c r="BK235" s="204">
        <f>ROUND(I235*H235,2)</f>
        <v>0</v>
      </c>
      <c r="BL235" s="18" t="s">
        <v>169</v>
      </c>
      <c r="BM235" s="203" t="s">
        <v>996</v>
      </c>
    </row>
    <row r="236" spans="1:65" s="13" customFormat="1">
      <c r="B236" s="205"/>
      <c r="C236" s="206"/>
      <c r="D236" s="207" t="s">
        <v>157</v>
      </c>
      <c r="E236" s="208" t="s">
        <v>1</v>
      </c>
      <c r="F236" s="209" t="s">
        <v>997</v>
      </c>
      <c r="G236" s="206"/>
      <c r="H236" s="210">
        <v>234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157</v>
      </c>
      <c r="AU236" s="216" t="s">
        <v>85</v>
      </c>
      <c r="AV236" s="13" t="s">
        <v>85</v>
      </c>
      <c r="AW236" s="13" t="s">
        <v>32</v>
      </c>
      <c r="AX236" s="13" t="s">
        <v>83</v>
      </c>
      <c r="AY236" s="216" t="s">
        <v>150</v>
      </c>
    </row>
    <row r="237" spans="1:65" s="2" customFormat="1" ht="16.5" customHeight="1">
      <c r="A237" s="35"/>
      <c r="B237" s="36"/>
      <c r="C237" s="191" t="s">
        <v>501</v>
      </c>
      <c r="D237" s="191" t="s">
        <v>151</v>
      </c>
      <c r="E237" s="192" t="s">
        <v>998</v>
      </c>
      <c r="F237" s="193" t="s">
        <v>999</v>
      </c>
      <c r="G237" s="194" t="s">
        <v>178</v>
      </c>
      <c r="H237" s="195">
        <v>2</v>
      </c>
      <c r="I237" s="196"/>
      <c r="J237" s="197">
        <f>ROUND(I237*H237,2)</f>
        <v>0</v>
      </c>
      <c r="K237" s="198"/>
      <c r="L237" s="40"/>
      <c r="M237" s="199" t="s">
        <v>1</v>
      </c>
      <c r="N237" s="200" t="s">
        <v>41</v>
      </c>
      <c r="O237" s="72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169</v>
      </c>
      <c r="AT237" s="203" t="s">
        <v>151</v>
      </c>
      <c r="AU237" s="203" t="s">
        <v>85</v>
      </c>
      <c r="AY237" s="18" t="s">
        <v>150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8" t="s">
        <v>83</v>
      </c>
      <c r="BK237" s="204">
        <f>ROUND(I237*H237,2)</f>
        <v>0</v>
      </c>
      <c r="BL237" s="18" t="s">
        <v>169</v>
      </c>
      <c r="BM237" s="203" t="s">
        <v>1000</v>
      </c>
    </row>
    <row r="238" spans="1:65" s="2" customFormat="1" ht="16.5" customHeight="1">
      <c r="A238" s="35"/>
      <c r="B238" s="36"/>
      <c r="C238" s="191" t="s">
        <v>453</v>
      </c>
      <c r="D238" s="191" t="s">
        <v>151</v>
      </c>
      <c r="E238" s="192" t="s">
        <v>1001</v>
      </c>
      <c r="F238" s="193" t="s">
        <v>1002</v>
      </c>
      <c r="G238" s="194" t="s">
        <v>184</v>
      </c>
      <c r="H238" s="195">
        <v>8</v>
      </c>
      <c r="I238" s="196"/>
      <c r="J238" s="197">
        <f>ROUND(I238*H238,2)</f>
        <v>0</v>
      </c>
      <c r="K238" s="198"/>
      <c r="L238" s="40"/>
      <c r="M238" s="199" t="s">
        <v>1</v>
      </c>
      <c r="N238" s="200" t="s">
        <v>41</v>
      </c>
      <c r="O238" s="72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169</v>
      </c>
      <c r="AT238" s="203" t="s">
        <v>151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1003</v>
      </c>
    </row>
    <row r="239" spans="1:65" s="2" customFormat="1" ht="33" customHeight="1">
      <c r="A239" s="35"/>
      <c r="B239" s="36"/>
      <c r="C239" s="191" t="s">
        <v>508</v>
      </c>
      <c r="D239" s="191" t="s">
        <v>151</v>
      </c>
      <c r="E239" s="192" t="s">
        <v>1004</v>
      </c>
      <c r="F239" s="193" t="s">
        <v>1005</v>
      </c>
      <c r="G239" s="194" t="s">
        <v>355</v>
      </c>
      <c r="H239" s="195">
        <v>47.8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1.585E-2</v>
      </c>
      <c r="R239" s="201">
        <f>Q239*H239</f>
        <v>0.75762999999999991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1006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4" customFormat="1">
      <c r="B243" s="217"/>
      <c r="C243" s="218"/>
      <c r="D243" s="207" t="s">
        <v>157</v>
      </c>
      <c r="E243" s="219" t="s">
        <v>1</v>
      </c>
      <c r="F243" s="220" t="s">
        <v>980</v>
      </c>
      <c r="G243" s="218"/>
      <c r="H243" s="219" t="s">
        <v>1</v>
      </c>
      <c r="I243" s="221"/>
      <c r="J243" s="218"/>
      <c r="K243" s="218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157</v>
      </c>
      <c r="AU243" s="226" t="s">
        <v>85</v>
      </c>
      <c r="AV243" s="14" t="s">
        <v>83</v>
      </c>
      <c r="AW243" s="14" t="s">
        <v>32</v>
      </c>
      <c r="AX243" s="14" t="s">
        <v>76</v>
      </c>
      <c r="AY243" s="226" t="s">
        <v>150</v>
      </c>
    </row>
    <row r="244" spans="1:65" s="13" customFormat="1">
      <c r="B244" s="205"/>
      <c r="C244" s="206"/>
      <c r="D244" s="207" t="s">
        <v>157</v>
      </c>
      <c r="E244" s="208" t="s">
        <v>1</v>
      </c>
      <c r="F244" s="209" t="s">
        <v>1007</v>
      </c>
      <c r="G244" s="206"/>
      <c r="H244" s="210">
        <v>47.8</v>
      </c>
      <c r="I244" s="211"/>
      <c r="J244" s="206"/>
      <c r="K244" s="206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157</v>
      </c>
      <c r="AU244" s="216" t="s">
        <v>85</v>
      </c>
      <c r="AV244" s="13" t="s">
        <v>85</v>
      </c>
      <c r="AW244" s="13" t="s">
        <v>32</v>
      </c>
      <c r="AX244" s="13" t="s">
        <v>83</v>
      </c>
      <c r="AY244" s="216" t="s">
        <v>150</v>
      </c>
    </row>
    <row r="245" spans="1:65" s="2" customFormat="1" ht="16.5" customHeight="1">
      <c r="A245" s="35"/>
      <c r="B245" s="36"/>
      <c r="C245" s="245" t="s">
        <v>456</v>
      </c>
      <c r="D245" s="245" t="s">
        <v>302</v>
      </c>
      <c r="E245" s="246" t="s">
        <v>1008</v>
      </c>
      <c r="F245" s="247" t="s">
        <v>1009</v>
      </c>
      <c r="G245" s="248" t="s">
        <v>295</v>
      </c>
      <c r="H245" s="249">
        <v>5.4050000000000002</v>
      </c>
      <c r="I245" s="250"/>
      <c r="J245" s="251">
        <f>ROUND(I245*H245,2)</f>
        <v>0</v>
      </c>
      <c r="K245" s="252"/>
      <c r="L245" s="253"/>
      <c r="M245" s="254" t="s">
        <v>1</v>
      </c>
      <c r="N245" s="255" t="s">
        <v>41</v>
      </c>
      <c r="O245" s="72"/>
      <c r="P245" s="201">
        <f>O245*H245</f>
        <v>0</v>
      </c>
      <c r="Q245" s="201">
        <v>1</v>
      </c>
      <c r="R245" s="201">
        <f>Q245*H245</f>
        <v>5.4050000000000002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193</v>
      </c>
      <c r="AT245" s="203" t="s">
        <v>302</v>
      </c>
      <c r="AU245" s="203" t="s">
        <v>85</v>
      </c>
      <c r="AY245" s="18" t="s">
        <v>150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83</v>
      </c>
      <c r="BK245" s="204">
        <f>ROUND(I245*H245,2)</f>
        <v>0</v>
      </c>
      <c r="BL245" s="18" t="s">
        <v>169</v>
      </c>
      <c r="BM245" s="203" t="s">
        <v>1010</v>
      </c>
    </row>
    <row r="246" spans="1:65" s="13" customFormat="1">
      <c r="B246" s="205"/>
      <c r="C246" s="206"/>
      <c r="D246" s="207" t="s">
        <v>157</v>
      </c>
      <c r="E246" s="208" t="s">
        <v>1</v>
      </c>
      <c r="F246" s="209" t="s">
        <v>1011</v>
      </c>
      <c r="G246" s="206"/>
      <c r="H246" s="210">
        <v>5.4050000000000002</v>
      </c>
      <c r="I246" s="211"/>
      <c r="J246" s="206"/>
      <c r="K246" s="206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157</v>
      </c>
      <c r="AU246" s="216" t="s">
        <v>85</v>
      </c>
      <c r="AV246" s="13" t="s">
        <v>85</v>
      </c>
      <c r="AW246" s="13" t="s">
        <v>32</v>
      </c>
      <c r="AX246" s="13" t="s">
        <v>83</v>
      </c>
      <c r="AY246" s="216" t="s">
        <v>150</v>
      </c>
    </row>
    <row r="247" spans="1:65" s="2" customFormat="1" ht="16.5" customHeight="1">
      <c r="A247" s="35"/>
      <c r="B247" s="36"/>
      <c r="C247" s="245" t="s">
        <v>515</v>
      </c>
      <c r="D247" s="245" t="s">
        <v>302</v>
      </c>
      <c r="E247" s="246" t="s">
        <v>1012</v>
      </c>
      <c r="F247" s="247" t="s">
        <v>1013</v>
      </c>
      <c r="G247" s="248" t="s">
        <v>184</v>
      </c>
      <c r="H247" s="249">
        <v>284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193</v>
      </c>
      <c r="AT247" s="203" t="s">
        <v>302</v>
      </c>
      <c r="AU247" s="203" t="s">
        <v>85</v>
      </c>
      <c r="AY247" s="18" t="s">
        <v>150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18" t="s">
        <v>83</v>
      </c>
      <c r="BK247" s="204">
        <f>ROUND(I247*H247,2)</f>
        <v>0</v>
      </c>
      <c r="BL247" s="18" t="s">
        <v>169</v>
      </c>
      <c r="BM247" s="203" t="s">
        <v>1014</v>
      </c>
    </row>
    <row r="248" spans="1:65" s="13" customFormat="1">
      <c r="B248" s="205"/>
      <c r="C248" s="206"/>
      <c r="D248" s="207" t="s">
        <v>157</v>
      </c>
      <c r="E248" s="208" t="s">
        <v>1</v>
      </c>
      <c r="F248" s="209" t="s">
        <v>1015</v>
      </c>
      <c r="G248" s="206"/>
      <c r="H248" s="210">
        <v>283.25900000000001</v>
      </c>
      <c r="I248" s="211"/>
      <c r="J248" s="206"/>
      <c r="K248" s="206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157</v>
      </c>
      <c r="AU248" s="216" t="s">
        <v>85</v>
      </c>
      <c r="AV248" s="13" t="s">
        <v>85</v>
      </c>
      <c r="AW248" s="13" t="s">
        <v>32</v>
      </c>
      <c r="AX248" s="13" t="s">
        <v>76</v>
      </c>
      <c r="AY248" s="216" t="s">
        <v>150</v>
      </c>
    </row>
    <row r="249" spans="1:65" s="14" customFormat="1">
      <c r="B249" s="217"/>
      <c r="C249" s="218"/>
      <c r="D249" s="207" t="s">
        <v>157</v>
      </c>
      <c r="E249" s="219" t="s">
        <v>1</v>
      </c>
      <c r="F249" s="220" t="s">
        <v>975</v>
      </c>
      <c r="G249" s="218"/>
      <c r="H249" s="219" t="s">
        <v>1</v>
      </c>
      <c r="I249" s="221"/>
      <c r="J249" s="218"/>
      <c r="K249" s="218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157</v>
      </c>
      <c r="AU249" s="226" t="s">
        <v>85</v>
      </c>
      <c r="AV249" s="14" t="s">
        <v>83</v>
      </c>
      <c r="AW249" s="14" t="s">
        <v>32</v>
      </c>
      <c r="AX249" s="14" t="s">
        <v>76</v>
      </c>
      <c r="AY249" s="226" t="s">
        <v>150</v>
      </c>
    </row>
    <row r="250" spans="1:65" s="13" customFormat="1">
      <c r="B250" s="205"/>
      <c r="C250" s="206"/>
      <c r="D250" s="207" t="s">
        <v>157</v>
      </c>
      <c r="E250" s="208" t="s">
        <v>1</v>
      </c>
      <c r="F250" s="209" t="s">
        <v>1016</v>
      </c>
      <c r="G250" s="206"/>
      <c r="H250" s="210">
        <v>284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157</v>
      </c>
      <c r="AU250" s="216" t="s">
        <v>85</v>
      </c>
      <c r="AV250" s="13" t="s">
        <v>85</v>
      </c>
      <c r="AW250" s="13" t="s">
        <v>32</v>
      </c>
      <c r="AX250" s="13" t="s">
        <v>83</v>
      </c>
      <c r="AY250" s="216" t="s">
        <v>150</v>
      </c>
    </row>
    <row r="251" spans="1:65" s="2" customFormat="1" ht="16.5" customHeight="1">
      <c r="A251" s="35"/>
      <c r="B251" s="36"/>
      <c r="C251" s="245" t="s">
        <v>459</v>
      </c>
      <c r="D251" s="245" t="s">
        <v>302</v>
      </c>
      <c r="E251" s="246" t="s">
        <v>1017</v>
      </c>
      <c r="F251" s="247" t="s">
        <v>1018</v>
      </c>
      <c r="G251" s="248" t="s">
        <v>184</v>
      </c>
      <c r="H251" s="249">
        <v>71</v>
      </c>
      <c r="I251" s="250"/>
      <c r="J251" s="251">
        <f>ROUND(I251*H251,2)</f>
        <v>0</v>
      </c>
      <c r="K251" s="252"/>
      <c r="L251" s="253"/>
      <c r="M251" s="254" t="s">
        <v>1</v>
      </c>
      <c r="N251" s="255" t="s">
        <v>41</v>
      </c>
      <c r="O251" s="72"/>
      <c r="P251" s="201">
        <f>O251*H251</f>
        <v>0</v>
      </c>
      <c r="Q251" s="201">
        <v>0.31</v>
      </c>
      <c r="R251" s="201">
        <f>Q251*H251</f>
        <v>22.01</v>
      </c>
      <c r="S251" s="201">
        <v>0</v>
      </c>
      <c r="T251" s="20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193</v>
      </c>
      <c r="AT251" s="203" t="s">
        <v>302</v>
      </c>
      <c r="AU251" s="203" t="s">
        <v>85</v>
      </c>
      <c r="AY251" s="18" t="s">
        <v>150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18" t="s">
        <v>83</v>
      </c>
      <c r="BK251" s="204">
        <f>ROUND(I251*H251,2)</f>
        <v>0</v>
      </c>
      <c r="BL251" s="18" t="s">
        <v>169</v>
      </c>
      <c r="BM251" s="203" t="s">
        <v>1019</v>
      </c>
    </row>
    <row r="252" spans="1:65" s="13" customFormat="1">
      <c r="B252" s="205"/>
      <c r="C252" s="206"/>
      <c r="D252" s="207" t="s">
        <v>157</v>
      </c>
      <c r="E252" s="208" t="s">
        <v>1</v>
      </c>
      <c r="F252" s="209" t="s">
        <v>1020</v>
      </c>
      <c r="G252" s="206"/>
      <c r="H252" s="210">
        <v>70.814999999999998</v>
      </c>
      <c r="I252" s="211"/>
      <c r="J252" s="206"/>
      <c r="K252" s="206"/>
      <c r="L252" s="212"/>
      <c r="M252" s="213"/>
      <c r="N252" s="214"/>
      <c r="O252" s="214"/>
      <c r="P252" s="214"/>
      <c r="Q252" s="214"/>
      <c r="R252" s="214"/>
      <c r="S252" s="214"/>
      <c r="T252" s="215"/>
      <c r="AT252" s="216" t="s">
        <v>157</v>
      </c>
      <c r="AU252" s="216" t="s">
        <v>85</v>
      </c>
      <c r="AV252" s="13" t="s">
        <v>85</v>
      </c>
      <c r="AW252" s="13" t="s">
        <v>32</v>
      </c>
      <c r="AX252" s="13" t="s">
        <v>76</v>
      </c>
      <c r="AY252" s="21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975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655</v>
      </c>
      <c r="G254" s="206"/>
      <c r="H254" s="210">
        <v>71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2" customFormat="1" ht="21.75" customHeight="1">
      <c r="A255" s="35"/>
      <c r="B255" s="36"/>
      <c r="C255" s="191" t="s">
        <v>522</v>
      </c>
      <c r="D255" s="191" t="s">
        <v>151</v>
      </c>
      <c r="E255" s="192" t="s">
        <v>1021</v>
      </c>
      <c r="F255" s="193" t="s">
        <v>1022</v>
      </c>
      <c r="G255" s="194" t="s">
        <v>355</v>
      </c>
      <c r="H255" s="195">
        <v>1256.45</v>
      </c>
      <c r="I255" s="196"/>
      <c r="J255" s="197">
        <f>ROUND(I255*H255,2)</f>
        <v>0</v>
      </c>
      <c r="K255" s="198"/>
      <c r="L255" s="40"/>
      <c r="M255" s="199" t="s">
        <v>1</v>
      </c>
      <c r="N255" s="200" t="s">
        <v>41</v>
      </c>
      <c r="O255" s="72"/>
      <c r="P255" s="201">
        <f>O255*H255</f>
        <v>0</v>
      </c>
      <c r="Q255" s="201">
        <v>3.3140000000000003E-2</v>
      </c>
      <c r="R255" s="201">
        <f>Q255*H255</f>
        <v>41.638753000000008</v>
      </c>
      <c r="S255" s="201">
        <v>0</v>
      </c>
      <c r="T255" s="20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169</v>
      </c>
      <c r="AT255" s="203" t="s">
        <v>151</v>
      </c>
      <c r="AU255" s="203" t="s">
        <v>85</v>
      </c>
      <c r="AY255" s="18" t="s">
        <v>150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18" t="s">
        <v>83</v>
      </c>
      <c r="BK255" s="204">
        <f>ROUND(I255*H255,2)</f>
        <v>0</v>
      </c>
      <c r="BL255" s="18" t="s">
        <v>169</v>
      </c>
      <c r="BM255" s="203" t="s">
        <v>1023</v>
      </c>
    </row>
    <row r="256" spans="1:65" s="14" customFormat="1">
      <c r="B256" s="217"/>
      <c r="C256" s="218"/>
      <c r="D256" s="207" t="s">
        <v>157</v>
      </c>
      <c r="E256" s="219" t="s">
        <v>1</v>
      </c>
      <c r="F256" s="220" t="s">
        <v>272</v>
      </c>
      <c r="G256" s="218"/>
      <c r="H256" s="219" t="s">
        <v>1</v>
      </c>
      <c r="I256" s="221"/>
      <c r="J256" s="218"/>
      <c r="K256" s="218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157</v>
      </c>
      <c r="AU256" s="226" t="s">
        <v>85</v>
      </c>
      <c r="AV256" s="14" t="s">
        <v>83</v>
      </c>
      <c r="AW256" s="14" t="s">
        <v>32</v>
      </c>
      <c r="AX256" s="14" t="s">
        <v>76</v>
      </c>
      <c r="AY256" s="226" t="s">
        <v>150</v>
      </c>
    </row>
    <row r="257" spans="1:65" s="14" customFormat="1">
      <c r="B257" s="217"/>
      <c r="C257" s="218"/>
      <c r="D257" s="207" t="s">
        <v>157</v>
      </c>
      <c r="E257" s="219" t="s">
        <v>1</v>
      </c>
      <c r="F257" s="220" t="s">
        <v>273</v>
      </c>
      <c r="G257" s="218"/>
      <c r="H257" s="219" t="s">
        <v>1</v>
      </c>
      <c r="I257" s="221"/>
      <c r="J257" s="218"/>
      <c r="K257" s="218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157</v>
      </c>
      <c r="AU257" s="226" t="s">
        <v>85</v>
      </c>
      <c r="AV257" s="14" t="s">
        <v>83</v>
      </c>
      <c r="AW257" s="14" t="s">
        <v>32</v>
      </c>
      <c r="AX257" s="14" t="s">
        <v>76</v>
      </c>
      <c r="AY257" s="226" t="s">
        <v>150</v>
      </c>
    </row>
    <row r="258" spans="1:65" s="14" customFormat="1">
      <c r="B258" s="217"/>
      <c r="C258" s="218"/>
      <c r="D258" s="207" t="s">
        <v>157</v>
      </c>
      <c r="E258" s="219" t="s">
        <v>1</v>
      </c>
      <c r="F258" s="220" t="s">
        <v>274</v>
      </c>
      <c r="G258" s="218"/>
      <c r="H258" s="219" t="s">
        <v>1</v>
      </c>
      <c r="I258" s="221"/>
      <c r="J258" s="218"/>
      <c r="K258" s="218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157</v>
      </c>
      <c r="AU258" s="226" t="s">
        <v>85</v>
      </c>
      <c r="AV258" s="14" t="s">
        <v>83</v>
      </c>
      <c r="AW258" s="14" t="s">
        <v>32</v>
      </c>
      <c r="AX258" s="14" t="s">
        <v>76</v>
      </c>
      <c r="AY258" s="226" t="s">
        <v>150</v>
      </c>
    </row>
    <row r="259" spans="1:65" s="13" customFormat="1">
      <c r="B259" s="205"/>
      <c r="C259" s="206"/>
      <c r="D259" s="207" t="s">
        <v>157</v>
      </c>
      <c r="E259" s="208" t="s">
        <v>1</v>
      </c>
      <c r="F259" s="209" t="s">
        <v>1024</v>
      </c>
      <c r="G259" s="206"/>
      <c r="H259" s="210">
        <v>617.95000000000005</v>
      </c>
      <c r="I259" s="211"/>
      <c r="J259" s="206"/>
      <c r="K259" s="206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157</v>
      </c>
      <c r="AU259" s="216" t="s">
        <v>85</v>
      </c>
      <c r="AV259" s="13" t="s">
        <v>85</v>
      </c>
      <c r="AW259" s="13" t="s">
        <v>32</v>
      </c>
      <c r="AX259" s="13" t="s">
        <v>76</v>
      </c>
      <c r="AY259" s="216" t="s">
        <v>150</v>
      </c>
    </row>
    <row r="260" spans="1:65" s="13" customFormat="1">
      <c r="B260" s="205"/>
      <c r="C260" s="206"/>
      <c r="D260" s="207" t="s">
        <v>157</v>
      </c>
      <c r="E260" s="208" t="s">
        <v>1</v>
      </c>
      <c r="F260" s="209" t="s">
        <v>1025</v>
      </c>
      <c r="G260" s="206"/>
      <c r="H260" s="210">
        <v>638.5</v>
      </c>
      <c r="I260" s="211"/>
      <c r="J260" s="206"/>
      <c r="K260" s="206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157</v>
      </c>
      <c r="AU260" s="216" t="s">
        <v>85</v>
      </c>
      <c r="AV260" s="13" t="s">
        <v>85</v>
      </c>
      <c r="AW260" s="13" t="s">
        <v>32</v>
      </c>
      <c r="AX260" s="13" t="s">
        <v>76</v>
      </c>
      <c r="AY260" s="216" t="s">
        <v>150</v>
      </c>
    </row>
    <row r="261" spans="1:65" s="16" customFormat="1">
      <c r="B261" s="256"/>
      <c r="C261" s="257"/>
      <c r="D261" s="207" t="s">
        <v>157</v>
      </c>
      <c r="E261" s="258" t="s">
        <v>1</v>
      </c>
      <c r="F261" s="259" t="s">
        <v>1026</v>
      </c>
      <c r="G261" s="257"/>
      <c r="H261" s="260">
        <v>1256.45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AT261" s="266" t="s">
        <v>157</v>
      </c>
      <c r="AU261" s="266" t="s">
        <v>85</v>
      </c>
      <c r="AV261" s="16" t="s">
        <v>105</v>
      </c>
      <c r="AW261" s="16" t="s">
        <v>32</v>
      </c>
      <c r="AX261" s="16" t="s">
        <v>83</v>
      </c>
      <c r="AY261" s="266" t="s">
        <v>150</v>
      </c>
    </row>
    <row r="262" spans="1:65" s="2" customFormat="1" ht="21.75" customHeight="1">
      <c r="A262" s="35"/>
      <c r="B262" s="36"/>
      <c r="C262" s="245" t="s">
        <v>462</v>
      </c>
      <c r="D262" s="245" t="s">
        <v>302</v>
      </c>
      <c r="E262" s="246" t="s">
        <v>1027</v>
      </c>
      <c r="F262" s="247" t="s">
        <v>1028</v>
      </c>
      <c r="G262" s="248" t="s">
        <v>295</v>
      </c>
      <c r="H262" s="249">
        <v>124.21299999999999</v>
      </c>
      <c r="I262" s="250"/>
      <c r="J262" s="251">
        <f>ROUND(I262*H262,2)</f>
        <v>0</v>
      </c>
      <c r="K262" s="252"/>
      <c r="L262" s="253"/>
      <c r="M262" s="254" t="s">
        <v>1</v>
      </c>
      <c r="N262" s="255" t="s">
        <v>41</v>
      </c>
      <c r="O262" s="72"/>
      <c r="P262" s="201">
        <f>O262*H262</f>
        <v>0</v>
      </c>
      <c r="Q262" s="201">
        <v>1</v>
      </c>
      <c r="R262" s="201">
        <f>Q262*H262</f>
        <v>124.21299999999999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193</v>
      </c>
      <c r="AT262" s="203" t="s">
        <v>302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1029</v>
      </c>
    </row>
    <row r="263" spans="1:65" s="13" customFormat="1">
      <c r="B263" s="205"/>
      <c r="C263" s="206"/>
      <c r="D263" s="207" t="s">
        <v>157</v>
      </c>
      <c r="E263" s="208" t="s">
        <v>1</v>
      </c>
      <c r="F263" s="209" t="s">
        <v>1030</v>
      </c>
      <c r="G263" s="206"/>
      <c r="H263" s="210">
        <v>124.21299999999999</v>
      </c>
      <c r="I263" s="211"/>
      <c r="J263" s="206"/>
      <c r="K263" s="206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157</v>
      </c>
      <c r="AU263" s="216" t="s">
        <v>85</v>
      </c>
      <c r="AV263" s="13" t="s">
        <v>85</v>
      </c>
      <c r="AW263" s="13" t="s">
        <v>32</v>
      </c>
      <c r="AX263" s="13" t="s">
        <v>83</v>
      </c>
      <c r="AY263" s="216" t="s">
        <v>150</v>
      </c>
    </row>
    <row r="264" spans="1:65" s="2" customFormat="1" ht="16.5" customHeight="1">
      <c r="A264" s="35"/>
      <c r="B264" s="36"/>
      <c r="C264" s="245" t="s">
        <v>531</v>
      </c>
      <c r="D264" s="245" t="s">
        <v>302</v>
      </c>
      <c r="E264" s="246" t="s">
        <v>1031</v>
      </c>
      <c r="F264" s="247" t="s">
        <v>1032</v>
      </c>
      <c r="G264" s="248" t="s">
        <v>184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201">
        <f>O264*H264</f>
        <v>0</v>
      </c>
      <c r="Q264" s="201">
        <v>1E-3</v>
      </c>
      <c r="R264" s="201">
        <f>Q264*H264</f>
        <v>7.4459999999999997</v>
      </c>
      <c r="S264" s="201">
        <v>0</v>
      </c>
      <c r="T264" s="20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193</v>
      </c>
      <c r="AT264" s="203" t="s">
        <v>302</v>
      </c>
      <c r="AU264" s="203" t="s">
        <v>85</v>
      </c>
      <c r="AY264" s="18" t="s">
        <v>150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8" t="s">
        <v>83</v>
      </c>
      <c r="BK264" s="204">
        <f>ROUND(I264*H264,2)</f>
        <v>0</v>
      </c>
      <c r="BL264" s="18" t="s">
        <v>169</v>
      </c>
      <c r="BM264" s="203" t="s">
        <v>1033</v>
      </c>
    </row>
    <row r="265" spans="1:65" s="13" customFormat="1">
      <c r="B265" s="205"/>
      <c r="C265" s="206"/>
      <c r="D265" s="207" t="s">
        <v>157</v>
      </c>
      <c r="E265" s="208" t="s">
        <v>1</v>
      </c>
      <c r="F265" s="209" t="s">
        <v>1034</v>
      </c>
      <c r="G265" s="206"/>
      <c r="H265" s="210">
        <v>7445.63</v>
      </c>
      <c r="I265" s="211"/>
      <c r="J265" s="206"/>
      <c r="K265" s="206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157</v>
      </c>
      <c r="AU265" s="216" t="s">
        <v>85</v>
      </c>
      <c r="AV265" s="13" t="s">
        <v>85</v>
      </c>
      <c r="AW265" s="13" t="s">
        <v>32</v>
      </c>
      <c r="AX265" s="13" t="s">
        <v>76</v>
      </c>
      <c r="AY265" s="216" t="s">
        <v>150</v>
      </c>
    </row>
    <row r="266" spans="1:65" s="14" customFormat="1">
      <c r="B266" s="217"/>
      <c r="C266" s="218"/>
      <c r="D266" s="207" t="s">
        <v>157</v>
      </c>
      <c r="E266" s="219" t="s">
        <v>1</v>
      </c>
      <c r="F266" s="220" t="s">
        <v>975</v>
      </c>
      <c r="G266" s="218"/>
      <c r="H266" s="219" t="s">
        <v>1</v>
      </c>
      <c r="I266" s="221"/>
      <c r="J266" s="218"/>
      <c r="K266" s="218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157</v>
      </c>
      <c r="AU266" s="226" t="s">
        <v>85</v>
      </c>
      <c r="AV266" s="14" t="s">
        <v>83</v>
      </c>
      <c r="AW266" s="14" t="s">
        <v>32</v>
      </c>
      <c r="AX266" s="14" t="s">
        <v>76</v>
      </c>
      <c r="AY266" s="226" t="s">
        <v>150</v>
      </c>
    </row>
    <row r="267" spans="1:65" s="13" customFormat="1">
      <c r="B267" s="205"/>
      <c r="C267" s="206"/>
      <c r="D267" s="207" t="s">
        <v>157</v>
      </c>
      <c r="E267" s="208" t="s">
        <v>1</v>
      </c>
      <c r="F267" s="209" t="s">
        <v>1035</v>
      </c>
      <c r="G267" s="206"/>
      <c r="H267" s="210">
        <v>7446</v>
      </c>
      <c r="I267" s="211"/>
      <c r="J267" s="206"/>
      <c r="K267" s="206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157</v>
      </c>
      <c r="AU267" s="216" t="s">
        <v>85</v>
      </c>
      <c r="AV267" s="13" t="s">
        <v>85</v>
      </c>
      <c r="AW267" s="13" t="s">
        <v>32</v>
      </c>
      <c r="AX267" s="13" t="s">
        <v>83</v>
      </c>
      <c r="AY267" s="216" t="s">
        <v>150</v>
      </c>
    </row>
    <row r="268" spans="1:65" s="2" customFormat="1" ht="16.5" customHeight="1">
      <c r="A268" s="35"/>
      <c r="B268" s="36"/>
      <c r="C268" s="245" t="s">
        <v>465</v>
      </c>
      <c r="D268" s="245" t="s">
        <v>302</v>
      </c>
      <c r="E268" s="246" t="s">
        <v>1036</v>
      </c>
      <c r="F268" s="247" t="s">
        <v>1037</v>
      </c>
      <c r="G268" s="248" t="s">
        <v>184</v>
      </c>
      <c r="H268" s="249">
        <v>7446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193</v>
      </c>
      <c r="AT268" s="203" t="s">
        <v>302</v>
      </c>
      <c r="AU268" s="203" t="s">
        <v>85</v>
      </c>
      <c r="AY268" s="18" t="s">
        <v>150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18" t="s">
        <v>83</v>
      </c>
      <c r="BK268" s="204">
        <f>ROUND(I268*H268,2)</f>
        <v>0</v>
      </c>
      <c r="BL268" s="18" t="s">
        <v>169</v>
      </c>
      <c r="BM268" s="203" t="s">
        <v>1038</v>
      </c>
    </row>
    <row r="269" spans="1:65" s="2" customFormat="1" ht="16.5" customHeight="1">
      <c r="A269" s="35"/>
      <c r="B269" s="36"/>
      <c r="C269" s="245" t="s">
        <v>538</v>
      </c>
      <c r="D269" s="245" t="s">
        <v>302</v>
      </c>
      <c r="E269" s="246" t="s">
        <v>1039</v>
      </c>
      <c r="F269" s="247" t="s">
        <v>1040</v>
      </c>
      <c r="G269" s="248" t="s">
        <v>184</v>
      </c>
      <c r="H269" s="249">
        <v>7446</v>
      </c>
      <c r="I269" s="250"/>
      <c r="J269" s="251">
        <f>ROUND(I269*H269,2)</f>
        <v>0</v>
      </c>
      <c r="K269" s="252"/>
      <c r="L269" s="253"/>
      <c r="M269" s="254" t="s">
        <v>1</v>
      </c>
      <c r="N269" s="255" t="s">
        <v>41</v>
      </c>
      <c r="O269" s="72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193</v>
      </c>
      <c r="AT269" s="203" t="s">
        <v>302</v>
      </c>
      <c r="AU269" s="203" t="s">
        <v>85</v>
      </c>
      <c r="AY269" s="18" t="s">
        <v>150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18" t="s">
        <v>83</v>
      </c>
      <c r="BK269" s="204">
        <f>ROUND(I269*H269,2)</f>
        <v>0</v>
      </c>
      <c r="BL269" s="18" t="s">
        <v>169</v>
      </c>
      <c r="BM269" s="203" t="s">
        <v>1041</v>
      </c>
    </row>
    <row r="270" spans="1:65" s="2" customFormat="1" ht="16.5" customHeight="1">
      <c r="A270" s="35"/>
      <c r="B270" s="36"/>
      <c r="C270" s="245" t="s">
        <v>470</v>
      </c>
      <c r="D270" s="245" t="s">
        <v>302</v>
      </c>
      <c r="E270" s="246" t="s">
        <v>1042</v>
      </c>
      <c r="F270" s="247" t="s">
        <v>1043</v>
      </c>
      <c r="G270" s="248" t="s">
        <v>184</v>
      </c>
      <c r="H270" s="249">
        <v>7446</v>
      </c>
      <c r="I270" s="250"/>
      <c r="J270" s="251">
        <f>ROUND(I270*H270,2)</f>
        <v>0</v>
      </c>
      <c r="K270" s="252"/>
      <c r="L270" s="253"/>
      <c r="M270" s="254" t="s">
        <v>1</v>
      </c>
      <c r="N270" s="255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193</v>
      </c>
      <c r="AT270" s="203" t="s">
        <v>302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169</v>
      </c>
      <c r="BM270" s="203" t="s">
        <v>1044</v>
      </c>
    </row>
    <row r="271" spans="1:65" s="2" customFormat="1" ht="16.5" customHeight="1">
      <c r="A271" s="35"/>
      <c r="B271" s="36"/>
      <c r="C271" s="245" t="s">
        <v>547</v>
      </c>
      <c r="D271" s="245" t="s">
        <v>302</v>
      </c>
      <c r="E271" s="246" t="s">
        <v>1045</v>
      </c>
      <c r="F271" s="247" t="s">
        <v>1046</v>
      </c>
      <c r="G271" s="248" t="s">
        <v>184</v>
      </c>
      <c r="H271" s="249">
        <v>7446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193</v>
      </c>
      <c r="AT271" s="203" t="s">
        <v>302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169</v>
      </c>
      <c r="BM271" s="203" t="s">
        <v>1047</v>
      </c>
    </row>
    <row r="272" spans="1:65" s="2" customFormat="1" ht="16.5" customHeight="1">
      <c r="A272" s="35"/>
      <c r="B272" s="36"/>
      <c r="C272" s="245" t="s">
        <v>473</v>
      </c>
      <c r="D272" s="245" t="s">
        <v>302</v>
      </c>
      <c r="E272" s="246" t="s">
        <v>1048</v>
      </c>
      <c r="F272" s="247" t="s">
        <v>1049</v>
      </c>
      <c r="G272" s="248" t="s">
        <v>184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201">
        <f>O272*H272</f>
        <v>0</v>
      </c>
      <c r="Q272" s="201">
        <v>0</v>
      </c>
      <c r="R272" s="201">
        <f>Q272*H272</f>
        <v>0</v>
      </c>
      <c r="S272" s="201">
        <v>0</v>
      </c>
      <c r="T272" s="20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193</v>
      </c>
      <c r="AT272" s="203" t="s">
        <v>302</v>
      </c>
      <c r="AU272" s="203" t="s">
        <v>85</v>
      </c>
      <c r="AY272" s="18" t="s">
        <v>150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8" t="s">
        <v>83</v>
      </c>
      <c r="BK272" s="204">
        <f>ROUND(I272*H272,2)</f>
        <v>0</v>
      </c>
      <c r="BL272" s="18" t="s">
        <v>169</v>
      </c>
      <c r="BM272" s="203" t="s">
        <v>1050</v>
      </c>
    </row>
    <row r="273" spans="1:65" s="13" customFormat="1">
      <c r="B273" s="205"/>
      <c r="C273" s="206"/>
      <c r="D273" s="207" t="s">
        <v>157</v>
      </c>
      <c r="E273" s="208" t="s">
        <v>1</v>
      </c>
      <c r="F273" s="209" t="s">
        <v>1051</v>
      </c>
      <c r="G273" s="206"/>
      <c r="H273" s="210">
        <v>3723.1410000000001</v>
      </c>
      <c r="I273" s="211"/>
      <c r="J273" s="206"/>
      <c r="K273" s="206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157</v>
      </c>
      <c r="AU273" s="216" t="s">
        <v>85</v>
      </c>
      <c r="AV273" s="13" t="s">
        <v>85</v>
      </c>
      <c r="AW273" s="13" t="s">
        <v>32</v>
      </c>
      <c r="AX273" s="13" t="s">
        <v>76</v>
      </c>
      <c r="AY273" s="216" t="s">
        <v>150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975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3" customFormat="1">
      <c r="B275" s="205"/>
      <c r="C275" s="206"/>
      <c r="D275" s="207" t="s">
        <v>157</v>
      </c>
      <c r="E275" s="208" t="s">
        <v>1</v>
      </c>
      <c r="F275" s="209" t="s">
        <v>1052</v>
      </c>
      <c r="G275" s="206"/>
      <c r="H275" s="210">
        <v>3724</v>
      </c>
      <c r="I275" s="211"/>
      <c r="J275" s="206"/>
      <c r="K275" s="206"/>
      <c r="L275" s="212"/>
      <c r="M275" s="213"/>
      <c r="N275" s="214"/>
      <c r="O275" s="214"/>
      <c r="P275" s="214"/>
      <c r="Q275" s="214"/>
      <c r="R275" s="214"/>
      <c r="S275" s="214"/>
      <c r="T275" s="215"/>
      <c r="AT275" s="216" t="s">
        <v>157</v>
      </c>
      <c r="AU275" s="216" t="s">
        <v>85</v>
      </c>
      <c r="AV275" s="13" t="s">
        <v>85</v>
      </c>
      <c r="AW275" s="13" t="s">
        <v>32</v>
      </c>
      <c r="AX275" s="13" t="s">
        <v>83</v>
      </c>
      <c r="AY275" s="216" t="s">
        <v>150</v>
      </c>
    </row>
    <row r="276" spans="1:65" s="2" customFormat="1" ht="16.5" customHeight="1">
      <c r="A276" s="35"/>
      <c r="B276" s="36"/>
      <c r="C276" s="245" t="s">
        <v>554</v>
      </c>
      <c r="D276" s="245" t="s">
        <v>302</v>
      </c>
      <c r="E276" s="246" t="s">
        <v>1053</v>
      </c>
      <c r="F276" s="247" t="s">
        <v>1054</v>
      </c>
      <c r="G276" s="248" t="s">
        <v>184</v>
      </c>
      <c r="H276" s="249">
        <v>3724</v>
      </c>
      <c r="I276" s="250"/>
      <c r="J276" s="251">
        <f>ROUND(I276*H276,2)</f>
        <v>0</v>
      </c>
      <c r="K276" s="252"/>
      <c r="L276" s="253"/>
      <c r="M276" s="254" t="s">
        <v>1</v>
      </c>
      <c r="N276" s="255" t="s">
        <v>41</v>
      </c>
      <c r="O276" s="72"/>
      <c r="P276" s="201">
        <f>O276*H276</f>
        <v>0</v>
      </c>
      <c r="Q276" s="201">
        <v>0</v>
      </c>
      <c r="R276" s="201">
        <f>Q276*H276</f>
        <v>0</v>
      </c>
      <c r="S276" s="201">
        <v>0</v>
      </c>
      <c r="T276" s="202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193</v>
      </c>
      <c r="AT276" s="203" t="s">
        <v>302</v>
      </c>
      <c r="AU276" s="203" t="s">
        <v>85</v>
      </c>
      <c r="AY276" s="18" t="s">
        <v>150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18" t="s">
        <v>83</v>
      </c>
      <c r="BK276" s="204">
        <f>ROUND(I276*H276,2)</f>
        <v>0</v>
      </c>
      <c r="BL276" s="18" t="s">
        <v>169</v>
      </c>
      <c r="BM276" s="203" t="s">
        <v>1055</v>
      </c>
    </row>
    <row r="277" spans="1:65" s="2" customFormat="1" ht="16.5" customHeight="1">
      <c r="A277" s="35"/>
      <c r="B277" s="36"/>
      <c r="C277" s="245" t="s">
        <v>558</v>
      </c>
      <c r="D277" s="245" t="s">
        <v>302</v>
      </c>
      <c r="E277" s="246" t="s">
        <v>1056</v>
      </c>
      <c r="F277" s="247" t="s">
        <v>1057</v>
      </c>
      <c r="G277" s="248" t="s">
        <v>184</v>
      </c>
      <c r="H277" s="249">
        <v>7446</v>
      </c>
      <c r="I277" s="250"/>
      <c r="J277" s="251">
        <f>ROUND(I277*H277,2)</f>
        <v>0</v>
      </c>
      <c r="K277" s="252"/>
      <c r="L277" s="253"/>
      <c r="M277" s="254" t="s">
        <v>1</v>
      </c>
      <c r="N277" s="255" t="s">
        <v>41</v>
      </c>
      <c r="O277" s="72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193</v>
      </c>
      <c r="AT277" s="203" t="s">
        <v>302</v>
      </c>
      <c r="AU277" s="203" t="s">
        <v>85</v>
      </c>
      <c r="AY277" s="18" t="s">
        <v>150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8" t="s">
        <v>83</v>
      </c>
      <c r="BK277" s="204">
        <f>ROUND(I277*H277,2)</f>
        <v>0</v>
      </c>
      <c r="BL277" s="18" t="s">
        <v>169</v>
      </c>
      <c r="BM277" s="203" t="s">
        <v>1058</v>
      </c>
    </row>
    <row r="278" spans="1:65" s="2" customFormat="1" ht="16.5" customHeight="1">
      <c r="A278" s="35"/>
      <c r="B278" s="36"/>
      <c r="C278" s="191" t="s">
        <v>562</v>
      </c>
      <c r="D278" s="191" t="s">
        <v>151</v>
      </c>
      <c r="E278" s="192" t="s">
        <v>1059</v>
      </c>
      <c r="F278" s="193" t="s">
        <v>1060</v>
      </c>
      <c r="G278" s="194" t="s">
        <v>355</v>
      </c>
      <c r="H278" s="195">
        <v>5368</v>
      </c>
      <c r="I278" s="196"/>
      <c r="J278" s="197">
        <f>ROUND(I278*H278,2)</f>
        <v>0</v>
      </c>
      <c r="K278" s="198"/>
      <c r="L278" s="40"/>
      <c r="M278" s="199" t="s">
        <v>1</v>
      </c>
      <c r="N278" s="200" t="s">
        <v>41</v>
      </c>
      <c r="O278" s="72"/>
      <c r="P278" s="201">
        <f>O278*H278</f>
        <v>0</v>
      </c>
      <c r="Q278" s="201">
        <v>0</v>
      </c>
      <c r="R278" s="201">
        <f>Q278*H278</f>
        <v>0</v>
      </c>
      <c r="S278" s="201">
        <v>2.3E-3</v>
      </c>
      <c r="T278" s="202">
        <f>S278*H278</f>
        <v>12.346399999999999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169</v>
      </c>
      <c r="AT278" s="203" t="s">
        <v>151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169</v>
      </c>
      <c r="BM278" s="203" t="s">
        <v>1061</v>
      </c>
    </row>
    <row r="279" spans="1:65" s="13" customFormat="1">
      <c r="B279" s="205"/>
      <c r="C279" s="206"/>
      <c r="D279" s="207" t="s">
        <v>157</v>
      </c>
      <c r="E279" s="208" t="s">
        <v>1</v>
      </c>
      <c r="F279" s="209" t="s">
        <v>1062</v>
      </c>
      <c r="G279" s="206"/>
      <c r="H279" s="210">
        <v>5368</v>
      </c>
      <c r="I279" s="211"/>
      <c r="J279" s="206"/>
      <c r="K279" s="206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157</v>
      </c>
      <c r="AU279" s="216" t="s">
        <v>85</v>
      </c>
      <c r="AV279" s="13" t="s">
        <v>85</v>
      </c>
      <c r="AW279" s="13" t="s">
        <v>32</v>
      </c>
      <c r="AX279" s="13" t="s">
        <v>83</v>
      </c>
      <c r="AY279" s="216" t="s">
        <v>150</v>
      </c>
    </row>
    <row r="280" spans="1:65" s="2" customFormat="1" ht="21.75" customHeight="1">
      <c r="A280" s="35"/>
      <c r="B280" s="36"/>
      <c r="C280" s="191" t="s">
        <v>566</v>
      </c>
      <c r="D280" s="191" t="s">
        <v>151</v>
      </c>
      <c r="E280" s="192" t="s">
        <v>1063</v>
      </c>
      <c r="F280" s="193" t="s">
        <v>1064</v>
      </c>
      <c r="G280" s="194" t="s">
        <v>355</v>
      </c>
      <c r="H280" s="195">
        <v>992</v>
      </c>
      <c r="I280" s="196"/>
      <c r="J280" s="197">
        <f>ROUND(I280*H280,2)</f>
        <v>0</v>
      </c>
      <c r="K280" s="198"/>
      <c r="L280" s="40"/>
      <c r="M280" s="199" t="s">
        <v>1</v>
      </c>
      <c r="N280" s="200" t="s">
        <v>41</v>
      </c>
      <c r="O280" s="72"/>
      <c r="P280" s="201">
        <f>O280*H280</f>
        <v>0</v>
      </c>
      <c r="Q280" s="201">
        <v>0</v>
      </c>
      <c r="R280" s="201">
        <f>Q280*H280</f>
        <v>0</v>
      </c>
      <c r="S280" s="201">
        <v>0.14599999999999999</v>
      </c>
      <c r="T280" s="202">
        <f>S280*H280</f>
        <v>144.83199999999999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3" t="s">
        <v>169</v>
      </c>
      <c r="AT280" s="203" t="s">
        <v>151</v>
      </c>
      <c r="AU280" s="203" t="s">
        <v>85</v>
      </c>
      <c r="AY280" s="18" t="s">
        <v>150</v>
      </c>
      <c r="BE280" s="204">
        <f>IF(N280="základní",J280,0)</f>
        <v>0</v>
      </c>
      <c r="BF280" s="204">
        <f>IF(N280="snížená",J280,0)</f>
        <v>0</v>
      </c>
      <c r="BG280" s="204">
        <f>IF(N280="zákl. přenesená",J280,0)</f>
        <v>0</v>
      </c>
      <c r="BH280" s="204">
        <f>IF(N280="sníž. přenesená",J280,0)</f>
        <v>0</v>
      </c>
      <c r="BI280" s="204">
        <f>IF(N280="nulová",J280,0)</f>
        <v>0</v>
      </c>
      <c r="BJ280" s="18" t="s">
        <v>83</v>
      </c>
      <c r="BK280" s="204">
        <f>ROUND(I280*H280,2)</f>
        <v>0</v>
      </c>
      <c r="BL280" s="18" t="s">
        <v>169</v>
      </c>
      <c r="BM280" s="203" t="s">
        <v>1065</v>
      </c>
    </row>
    <row r="281" spans="1:65" s="14" customFormat="1">
      <c r="B281" s="217"/>
      <c r="C281" s="218"/>
      <c r="D281" s="207" t="s">
        <v>157</v>
      </c>
      <c r="E281" s="219" t="s">
        <v>1</v>
      </c>
      <c r="F281" s="220" t="s">
        <v>272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4" customFormat="1">
      <c r="B282" s="217"/>
      <c r="C282" s="218"/>
      <c r="D282" s="207" t="s">
        <v>157</v>
      </c>
      <c r="E282" s="219" t="s">
        <v>1</v>
      </c>
      <c r="F282" s="220" t="s">
        <v>273</v>
      </c>
      <c r="G282" s="218"/>
      <c r="H282" s="219" t="s">
        <v>1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157</v>
      </c>
      <c r="AU282" s="226" t="s">
        <v>85</v>
      </c>
      <c r="AV282" s="14" t="s">
        <v>83</v>
      </c>
      <c r="AW282" s="14" t="s">
        <v>32</v>
      </c>
      <c r="AX282" s="14" t="s">
        <v>76</v>
      </c>
      <c r="AY282" s="226" t="s">
        <v>150</v>
      </c>
    </row>
    <row r="283" spans="1:65" s="14" customFormat="1">
      <c r="B283" s="217"/>
      <c r="C283" s="218"/>
      <c r="D283" s="207" t="s">
        <v>157</v>
      </c>
      <c r="E283" s="219" t="s">
        <v>1</v>
      </c>
      <c r="F283" s="220" t="s">
        <v>274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3" customFormat="1">
      <c r="B284" s="205"/>
      <c r="C284" s="206"/>
      <c r="D284" s="207" t="s">
        <v>157</v>
      </c>
      <c r="E284" s="208" t="s">
        <v>1</v>
      </c>
      <c r="F284" s="209" t="s">
        <v>1066</v>
      </c>
      <c r="G284" s="206"/>
      <c r="H284" s="210">
        <v>1392</v>
      </c>
      <c r="I284" s="211"/>
      <c r="J284" s="206"/>
      <c r="K284" s="206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157</v>
      </c>
      <c r="AU284" s="216" t="s">
        <v>85</v>
      </c>
      <c r="AV284" s="13" t="s">
        <v>85</v>
      </c>
      <c r="AW284" s="13" t="s">
        <v>32</v>
      </c>
      <c r="AX284" s="13" t="s">
        <v>76</v>
      </c>
      <c r="AY284" s="216" t="s">
        <v>150</v>
      </c>
    </row>
    <row r="285" spans="1:65" s="14" customFormat="1">
      <c r="B285" s="217"/>
      <c r="C285" s="218"/>
      <c r="D285" s="207" t="s">
        <v>157</v>
      </c>
      <c r="E285" s="219" t="s">
        <v>1</v>
      </c>
      <c r="F285" s="220" t="s">
        <v>1067</v>
      </c>
      <c r="G285" s="218"/>
      <c r="H285" s="219" t="s">
        <v>1</v>
      </c>
      <c r="I285" s="221"/>
      <c r="J285" s="218"/>
      <c r="K285" s="218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157</v>
      </c>
      <c r="AU285" s="226" t="s">
        <v>85</v>
      </c>
      <c r="AV285" s="14" t="s">
        <v>83</v>
      </c>
      <c r="AW285" s="14" t="s">
        <v>32</v>
      </c>
      <c r="AX285" s="14" t="s">
        <v>76</v>
      </c>
      <c r="AY285" s="226" t="s">
        <v>150</v>
      </c>
    </row>
    <row r="286" spans="1:65" s="14" customFormat="1">
      <c r="B286" s="217"/>
      <c r="C286" s="218"/>
      <c r="D286" s="207" t="s">
        <v>157</v>
      </c>
      <c r="E286" s="219" t="s">
        <v>1</v>
      </c>
      <c r="F286" s="220" t="s">
        <v>1068</v>
      </c>
      <c r="G286" s="218"/>
      <c r="H286" s="219" t="s">
        <v>1</v>
      </c>
      <c r="I286" s="221"/>
      <c r="J286" s="218"/>
      <c r="K286" s="218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157</v>
      </c>
      <c r="AU286" s="226" t="s">
        <v>85</v>
      </c>
      <c r="AV286" s="14" t="s">
        <v>83</v>
      </c>
      <c r="AW286" s="14" t="s">
        <v>32</v>
      </c>
      <c r="AX286" s="14" t="s">
        <v>76</v>
      </c>
      <c r="AY286" s="226" t="s">
        <v>150</v>
      </c>
    </row>
    <row r="287" spans="1:65" s="13" customFormat="1">
      <c r="B287" s="205"/>
      <c r="C287" s="206"/>
      <c r="D287" s="207" t="s">
        <v>157</v>
      </c>
      <c r="E287" s="208" t="s">
        <v>1</v>
      </c>
      <c r="F287" s="209" t="s">
        <v>1069</v>
      </c>
      <c r="G287" s="206"/>
      <c r="H287" s="210">
        <v>-400</v>
      </c>
      <c r="I287" s="211"/>
      <c r="J287" s="206"/>
      <c r="K287" s="206"/>
      <c r="L287" s="212"/>
      <c r="M287" s="213"/>
      <c r="N287" s="214"/>
      <c r="O287" s="214"/>
      <c r="P287" s="214"/>
      <c r="Q287" s="214"/>
      <c r="R287" s="214"/>
      <c r="S287" s="214"/>
      <c r="T287" s="215"/>
      <c r="AT287" s="216" t="s">
        <v>157</v>
      </c>
      <c r="AU287" s="216" t="s">
        <v>85</v>
      </c>
      <c r="AV287" s="13" t="s">
        <v>85</v>
      </c>
      <c r="AW287" s="13" t="s">
        <v>32</v>
      </c>
      <c r="AX287" s="13" t="s">
        <v>76</v>
      </c>
      <c r="AY287" s="216" t="s">
        <v>150</v>
      </c>
    </row>
    <row r="288" spans="1:65" s="15" customFormat="1">
      <c r="B288" s="234"/>
      <c r="C288" s="235"/>
      <c r="D288" s="207" t="s">
        <v>157</v>
      </c>
      <c r="E288" s="236" t="s">
        <v>1</v>
      </c>
      <c r="F288" s="237" t="s">
        <v>289</v>
      </c>
      <c r="G288" s="235"/>
      <c r="H288" s="238">
        <v>992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157</v>
      </c>
      <c r="AU288" s="244" t="s">
        <v>85</v>
      </c>
      <c r="AV288" s="15" t="s">
        <v>169</v>
      </c>
      <c r="AW288" s="15" t="s">
        <v>32</v>
      </c>
      <c r="AX288" s="15" t="s">
        <v>83</v>
      </c>
      <c r="AY288" s="244" t="s">
        <v>150</v>
      </c>
    </row>
    <row r="289" spans="1:65" s="2" customFormat="1" ht="21.75" customHeight="1">
      <c r="A289" s="35"/>
      <c r="B289" s="36"/>
      <c r="C289" s="191" t="s">
        <v>570</v>
      </c>
      <c r="D289" s="191" t="s">
        <v>151</v>
      </c>
      <c r="E289" s="192" t="s">
        <v>1070</v>
      </c>
      <c r="F289" s="193" t="s">
        <v>1071</v>
      </c>
      <c r="G289" s="194" t="s">
        <v>355</v>
      </c>
      <c r="H289" s="195">
        <v>131</v>
      </c>
      <c r="I289" s="196"/>
      <c r="J289" s="197">
        <f>ROUND(I289*H289,2)</f>
        <v>0</v>
      </c>
      <c r="K289" s="198"/>
      <c r="L289" s="40"/>
      <c r="M289" s="199" t="s">
        <v>1</v>
      </c>
      <c r="N289" s="200" t="s">
        <v>41</v>
      </c>
      <c r="O289" s="72"/>
      <c r="P289" s="201">
        <f>O289*H289</f>
        <v>0</v>
      </c>
      <c r="Q289" s="201">
        <v>2.325E-2</v>
      </c>
      <c r="R289" s="201">
        <f>Q289*H289</f>
        <v>3.04575</v>
      </c>
      <c r="S289" s="201">
        <v>0</v>
      </c>
      <c r="T289" s="20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169</v>
      </c>
      <c r="AT289" s="203" t="s">
        <v>151</v>
      </c>
      <c r="AU289" s="203" t="s">
        <v>85</v>
      </c>
      <c r="AY289" s="18" t="s">
        <v>150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8" t="s">
        <v>83</v>
      </c>
      <c r="BK289" s="204">
        <f>ROUND(I289*H289,2)</f>
        <v>0</v>
      </c>
      <c r="BL289" s="18" t="s">
        <v>169</v>
      </c>
      <c r="BM289" s="203" t="s">
        <v>1072</v>
      </c>
    </row>
    <row r="290" spans="1:65" s="13" customFormat="1">
      <c r="B290" s="205"/>
      <c r="C290" s="206"/>
      <c r="D290" s="207" t="s">
        <v>157</v>
      </c>
      <c r="E290" s="208" t="s">
        <v>1</v>
      </c>
      <c r="F290" s="209" t="s">
        <v>1073</v>
      </c>
      <c r="G290" s="206"/>
      <c r="H290" s="210">
        <v>63</v>
      </c>
      <c r="I290" s="211"/>
      <c r="J290" s="206"/>
      <c r="K290" s="206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157</v>
      </c>
      <c r="AU290" s="216" t="s">
        <v>85</v>
      </c>
      <c r="AV290" s="13" t="s">
        <v>85</v>
      </c>
      <c r="AW290" s="13" t="s">
        <v>32</v>
      </c>
      <c r="AX290" s="13" t="s">
        <v>76</v>
      </c>
      <c r="AY290" s="216" t="s">
        <v>150</v>
      </c>
    </row>
    <row r="291" spans="1:65" s="13" customFormat="1">
      <c r="B291" s="205"/>
      <c r="C291" s="206"/>
      <c r="D291" s="207" t="s">
        <v>157</v>
      </c>
      <c r="E291" s="208" t="s">
        <v>1</v>
      </c>
      <c r="F291" s="209" t="s">
        <v>1074</v>
      </c>
      <c r="G291" s="206"/>
      <c r="H291" s="210">
        <v>68</v>
      </c>
      <c r="I291" s="211"/>
      <c r="J291" s="206"/>
      <c r="K291" s="206"/>
      <c r="L291" s="212"/>
      <c r="M291" s="213"/>
      <c r="N291" s="214"/>
      <c r="O291" s="214"/>
      <c r="P291" s="214"/>
      <c r="Q291" s="214"/>
      <c r="R291" s="214"/>
      <c r="S291" s="214"/>
      <c r="T291" s="215"/>
      <c r="AT291" s="216" t="s">
        <v>157</v>
      </c>
      <c r="AU291" s="216" t="s">
        <v>85</v>
      </c>
      <c r="AV291" s="13" t="s">
        <v>85</v>
      </c>
      <c r="AW291" s="13" t="s">
        <v>32</v>
      </c>
      <c r="AX291" s="13" t="s">
        <v>76</v>
      </c>
      <c r="AY291" s="216" t="s">
        <v>150</v>
      </c>
    </row>
    <row r="292" spans="1:65" s="15" customFormat="1">
      <c r="B292" s="234"/>
      <c r="C292" s="235"/>
      <c r="D292" s="207" t="s">
        <v>157</v>
      </c>
      <c r="E292" s="236" t="s">
        <v>1</v>
      </c>
      <c r="F292" s="237" t="s">
        <v>289</v>
      </c>
      <c r="G292" s="235"/>
      <c r="H292" s="238">
        <v>131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AT292" s="244" t="s">
        <v>157</v>
      </c>
      <c r="AU292" s="244" t="s">
        <v>85</v>
      </c>
      <c r="AV292" s="15" t="s">
        <v>169</v>
      </c>
      <c r="AW292" s="15" t="s">
        <v>32</v>
      </c>
      <c r="AX292" s="15" t="s">
        <v>83</v>
      </c>
      <c r="AY292" s="244" t="s">
        <v>150</v>
      </c>
    </row>
    <row r="293" spans="1:65" s="2" customFormat="1" ht="33" customHeight="1">
      <c r="A293" s="35"/>
      <c r="B293" s="36"/>
      <c r="C293" s="245" t="s">
        <v>476</v>
      </c>
      <c r="D293" s="245" t="s">
        <v>302</v>
      </c>
      <c r="E293" s="246" t="s">
        <v>1075</v>
      </c>
      <c r="F293" s="247" t="s">
        <v>1076</v>
      </c>
      <c r="G293" s="248" t="s">
        <v>178</v>
      </c>
      <c r="H293" s="249">
        <v>1</v>
      </c>
      <c r="I293" s="250"/>
      <c r="J293" s="251">
        <f>ROUND(I293*H293,2)</f>
        <v>0</v>
      </c>
      <c r="K293" s="252"/>
      <c r="L293" s="253"/>
      <c r="M293" s="254" t="s">
        <v>1</v>
      </c>
      <c r="N293" s="255" t="s">
        <v>41</v>
      </c>
      <c r="O293" s="72"/>
      <c r="P293" s="201">
        <f>O293*H293</f>
        <v>0</v>
      </c>
      <c r="Q293" s="201">
        <v>0</v>
      </c>
      <c r="R293" s="201">
        <f>Q293*H293</f>
        <v>0</v>
      </c>
      <c r="S293" s="201">
        <v>0</v>
      </c>
      <c r="T293" s="20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193</v>
      </c>
      <c r="AT293" s="203" t="s">
        <v>302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169</v>
      </c>
      <c r="BM293" s="203" t="s">
        <v>1077</v>
      </c>
    </row>
    <row r="294" spans="1:65" s="2" customFormat="1" ht="21.75" customHeight="1">
      <c r="A294" s="35"/>
      <c r="B294" s="36"/>
      <c r="C294" s="245" t="s">
        <v>577</v>
      </c>
      <c r="D294" s="245" t="s">
        <v>302</v>
      </c>
      <c r="E294" s="246" t="s">
        <v>1078</v>
      </c>
      <c r="F294" s="247" t="s">
        <v>1079</v>
      </c>
      <c r="G294" s="248" t="s">
        <v>285</v>
      </c>
      <c r="H294" s="249">
        <v>6</v>
      </c>
      <c r="I294" s="250"/>
      <c r="J294" s="251">
        <f>ROUND(I294*H294,2)</f>
        <v>0</v>
      </c>
      <c r="K294" s="252"/>
      <c r="L294" s="253"/>
      <c r="M294" s="254" t="s">
        <v>1</v>
      </c>
      <c r="N294" s="255" t="s">
        <v>41</v>
      </c>
      <c r="O294" s="72"/>
      <c r="P294" s="201">
        <f>O294*H294</f>
        <v>0</v>
      </c>
      <c r="Q294" s="201">
        <v>0.81499999999999995</v>
      </c>
      <c r="R294" s="201">
        <f>Q294*H294</f>
        <v>4.8899999999999997</v>
      </c>
      <c r="S294" s="201">
        <v>0</v>
      </c>
      <c r="T294" s="20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3" t="s">
        <v>193</v>
      </c>
      <c r="AT294" s="203" t="s">
        <v>302</v>
      </c>
      <c r="AU294" s="203" t="s">
        <v>85</v>
      </c>
      <c r="AY294" s="18" t="s">
        <v>150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8" t="s">
        <v>83</v>
      </c>
      <c r="BK294" s="204">
        <f>ROUND(I294*H294,2)</f>
        <v>0</v>
      </c>
      <c r="BL294" s="18" t="s">
        <v>169</v>
      </c>
      <c r="BM294" s="203" t="s">
        <v>1080</v>
      </c>
    </row>
    <row r="295" spans="1:65" s="2" customFormat="1" ht="33" customHeight="1">
      <c r="A295" s="35"/>
      <c r="B295" s="36"/>
      <c r="C295" s="191" t="s">
        <v>479</v>
      </c>
      <c r="D295" s="191" t="s">
        <v>151</v>
      </c>
      <c r="E295" s="192" t="s">
        <v>1081</v>
      </c>
      <c r="F295" s="193" t="s">
        <v>1082</v>
      </c>
      <c r="G295" s="194" t="s">
        <v>355</v>
      </c>
      <c r="H295" s="195">
        <v>152</v>
      </c>
      <c r="I295" s="196"/>
      <c r="J295" s="197">
        <f>ROUND(I295*H295,2)</f>
        <v>0</v>
      </c>
      <c r="K295" s="198"/>
      <c r="L295" s="40"/>
      <c r="M295" s="199" t="s">
        <v>1</v>
      </c>
      <c r="N295" s="200" t="s">
        <v>41</v>
      </c>
      <c r="O295" s="72"/>
      <c r="P295" s="201">
        <f>O295*H295</f>
        <v>0</v>
      </c>
      <c r="Q295" s="201">
        <v>0</v>
      </c>
      <c r="R295" s="201">
        <f>Q295*H295</f>
        <v>0</v>
      </c>
      <c r="S295" s="201">
        <v>0.40799999999999997</v>
      </c>
      <c r="T295" s="202">
        <f>S295*H295</f>
        <v>62.015999999999998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3" t="s">
        <v>169</v>
      </c>
      <c r="AT295" s="203" t="s">
        <v>151</v>
      </c>
      <c r="AU295" s="203" t="s">
        <v>85</v>
      </c>
      <c r="AY295" s="18" t="s">
        <v>150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18" t="s">
        <v>83</v>
      </c>
      <c r="BK295" s="204">
        <f>ROUND(I295*H295,2)</f>
        <v>0</v>
      </c>
      <c r="BL295" s="18" t="s">
        <v>169</v>
      </c>
      <c r="BM295" s="203" t="s">
        <v>1083</v>
      </c>
    </row>
    <row r="296" spans="1:65" s="14" customFormat="1">
      <c r="B296" s="217"/>
      <c r="C296" s="218"/>
      <c r="D296" s="207" t="s">
        <v>157</v>
      </c>
      <c r="E296" s="219" t="s">
        <v>1</v>
      </c>
      <c r="F296" s="220" t="s">
        <v>272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>
      <c r="B297" s="217"/>
      <c r="C297" s="218"/>
      <c r="D297" s="207" t="s">
        <v>157</v>
      </c>
      <c r="E297" s="219" t="s">
        <v>1</v>
      </c>
      <c r="F297" s="220" t="s">
        <v>273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4" customFormat="1">
      <c r="B298" s="217"/>
      <c r="C298" s="218"/>
      <c r="D298" s="207" t="s">
        <v>157</v>
      </c>
      <c r="E298" s="219" t="s">
        <v>1</v>
      </c>
      <c r="F298" s="220" t="s">
        <v>274</v>
      </c>
      <c r="G298" s="218"/>
      <c r="H298" s="219" t="s">
        <v>1</v>
      </c>
      <c r="I298" s="221"/>
      <c r="J298" s="218"/>
      <c r="K298" s="218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157</v>
      </c>
      <c r="AU298" s="226" t="s">
        <v>85</v>
      </c>
      <c r="AV298" s="14" t="s">
        <v>83</v>
      </c>
      <c r="AW298" s="14" t="s">
        <v>32</v>
      </c>
      <c r="AX298" s="14" t="s">
        <v>76</v>
      </c>
      <c r="AY298" s="226" t="s">
        <v>150</v>
      </c>
    </row>
    <row r="299" spans="1:65" s="14" customFormat="1">
      <c r="B299" s="217"/>
      <c r="C299" s="218"/>
      <c r="D299" s="207" t="s">
        <v>157</v>
      </c>
      <c r="E299" s="219" t="s">
        <v>1</v>
      </c>
      <c r="F299" s="220" t="s">
        <v>1084</v>
      </c>
      <c r="G299" s="218"/>
      <c r="H299" s="219" t="s">
        <v>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157</v>
      </c>
      <c r="AU299" s="226" t="s">
        <v>85</v>
      </c>
      <c r="AV299" s="14" t="s">
        <v>83</v>
      </c>
      <c r="AW299" s="14" t="s">
        <v>32</v>
      </c>
      <c r="AX299" s="14" t="s">
        <v>76</v>
      </c>
      <c r="AY299" s="226" t="s">
        <v>150</v>
      </c>
    </row>
    <row r="300" spans="1:65" s="13" customFormat="1">
      <c r="B300" s="205"/>
      <c r="C300" s="206"/>
      <c r="D300" s="207" t="s">
        <v>157</v>
      </c>
      <c r="E300" s="208" t="s">
        <v>1</v>
      </c>
      <c r="F300" s="209" t="s">
        <v>1073</v>
      </c>
      <c r="G300" s="206"/>
      <c r="H300" s="210">
        <v>63</v>
      </c>
      <c r="I300" s="211"/>
      <c r="J300" s="206"/>
      <c r="K300" s="206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157</v>
      </c>
      <c r="AU300" s="216" t="s">
        <v>85</v>
      </c>
      <c r="AV300" s="13" t="s">
        <v>85</v>
      </c>
      <c r="AW300" s="13" t="s">
        <v>32</v>
      </c>
      <c r="AX300" s="13" t="s">
        <v>76</v>
      </c>
      <c r="AY300" s="216" t="s">
        <v>150</v>
      </c>
    </row>
    <row r="301" spans="1:65" s="14" customFormat="1">
      <c r="B301" s="217"/>
      <c r="C301" s="218"/>
      <c r="D301" s="207" t="s">
        <v>157</v>
      </c>
      <c r="E301" s="219" t="s">
        <v>1</v>
      </c>
      <c r="F301" s="220" t="s">
        <v>1085</v>
      </c>
      <c r="G301" s="218"/>
      <c r="H301" s="219" t="s">
        <v>1</v>
      </c>
      <c r="I301" s="221"/>
      <c r="J301" s="218"/>
      <c r="K301" s="218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157</v>
      </c>
      <c r="AU301" s="226" t="s">
        <v>85</v>
      </c>
      <c r="AV301" s="14" t="s">
        <v>83</v>
      </c>
      <c r="AW301" s="14" t="s">
        <v>32</v>
      </c>
      <c r="AX301" s="14" t="s">
        <v>76</v>
      </c>
      <c r="AY301" s="226" t="s">
        <v>150</v>
      </c>
    </row>
    <row r="302" spans="1:65" s="13" customFormat="1">
      <c r="B302" s="205"/>
      <c r="C302" s="206"/>
      <c r="D302" s="207" t="s">
        <v>157</v>
      </c>
      <c r="E302" s="208" t="s">
        <v>1</v>
      </c>
      <c r="F302" s="209" t="s">
        <v>1086</v>
      </c>
      <c r="G302" s="206"/>
      <c r="H302" s="210">
        <v>89</v>
      </c>
      <c r="I302" s="211"/>
      <c r="J302" s="206"/>
      <c r="K302" s="206"/>
      <c r="L302" s="212"/>
      <c r="M302" s="213"/>
      <c r="N302" s="214"/>
      <c r="O302" s="214"/>
      <c r="P302" s="214"/>
      <c r="Q302" s="214"/>
      <c r="R302" s="214"/>
      <c r="S302" s="214"/>
      <c r="T302" s="215"/>
      <c r="AT302" s="216" t="s">
        <v>157</v>
      </c>
      <c r="AU302" s="216" t="s">
        <v>85</v>
      </c>
      <c r="AV302" s="13" t="s">
        <v>85</v>
      </c>
      <c r="AW302" s="13" t="s">
        <v>32</v>
      </c>
      <c r="AX302" s="13" t="s">
        <v>76</v>
      </c>
      <c r="AY302" s="216" t="s">
        <v>150</v>
      </c>
    </row>
    <row r="303" spans="1:65" s="15" customFormat="1">
      <c r="B303" s="234"/>
      <c r="C303" s="235"/>
      <c r="D303" s="207" t="s">
        <v>157</v>
      </c>
      <c r="E303" s="236" t="s">
        <v>1</v>
      </c>
      <c r="F303" s="237" t="s">
        <v>289</v>
      </c>
      <c r="G303" s="235"/>
      <c r="H303" s="238">
        <v>152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AT303" s="244" t="s">
        <v>157</v>
      </c>
      <c r="AU303" s="244" t="s">
        <v>85</v>
      </c>
      <c r="AV303" s="15" t="s">
        <v>169</v>
      </c>
      <c r="AW303" s="15" t="s">
        <v>32</v>
      </c>
      <c r="AX303" s="15" t="s">
        <v>83</v>
      </c>
      <c r="AY303" s="244" t="s">
        <v>150</v>
      </c>
    </row>
    <row r="304" spans="1:65" s="2" customFormat="1" ht="21.75" customHeight="1">
      <c r="A304" s="35"/>
      <c r="B304" s="36"/>
      <c r="C304" s="191" t="s">
        <v>586</v>
      </c>
      <c r="D304" s="191" t="s">
        <v>151</v>
      </c>
      <c r="E304" s="192" t="s">
        <v>1087</v>
      </c>
      <c r="F304" s="193" t="s">
        <v>1088</v>
      </c>
      <c r="G304" s="194" t="s">
        <v>184</v>
      </c>
      <c r="H304" s="195">
        <v>1403</v>
      </c>
      <c r="I304" s="196"/>
      <c r="J304" s="197">
        <f>ROUND(I304*H304,2)</f>
        <v>0</v>
      </c>
      <c r="K304" s="198"/>
      <c r="L304" s="40"/>
      <c r="M304" s="199" t="s">
        <v>1</v>
      </c>
      <c r="N304" s="200" t="s">
        <v>41</v>
      </c>
      <c r="O304" s="72"/>
      <c r="P304" s="201">
        <f>O304*H304</f>
        <v>0</v>
      </c>
      <c r="Q304" s="201">
        <v>0</v>
      </c>
      <c r="R304" s="201">
        <f>Q304*H304</f>
        <v>0</v>
      </c>
      <c r="S304" s="201">
        <v>0.25</v>
      </c>
      <c r="T304" s="202">
        <f>S304*H304</f>
        <v>350.75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3" t="s">
        <v>169</v>
      </c>
      <c r="AT304" s="203" t="s">
        <v>151</v>
      </c>
      <c r="AU304" s="203" t="s">
        <v>85</v>
      </c>
      <c r="AY304" s="18" t="s">
        <v>150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18" t="s">
        <v>83</v>
      </c>
      <c r="BK304" s="204">
        <f>ROUND(I304*H304,2)</f>
        <v>0</v>
      </c>
      <c r="BL304" s="18" t="s">
        <v>169</v>
      </c>
      <c r="BM304" s="203" t="s">
        <v>1089</v>
      </c>
    </row>
    <row r="305" spans="1:65" s="13" customFormat="1">
      <c r="B305" s="205"/>
      <c r="C305" s="206"/>
      <c r="D305" s="207" t="s">
        <v>157</v>
      </c>
      <c r="E305" s="208" t="s">
        <v>1</v>
      </c>
      <c r="F305" s="209" t="s">
        <v>1090</v>
      </c>
      <c r="G305" s="206"/>
      <c r="H305" s="210">
        <v>1994.0740000000001</v>
      </c>
      <c r="I305" s="211"/>
      <c r="J305" s="206"/>
      <c r="K305" s="206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157</v>
      </c>
      <c r="AU305" s="216" t="s">
        <v>85</v>
      </c>
      <c r="AV305" s="13" t="s">
        <v>85</v>
      </c>
      <c r="AW305" s="13" t="s">
        <v>32</v>
      </c>
      <c r="AX305" s="13" t="s">
        <v>76</v>
      </c>
      <c r="AY305" s="216" t="s">
        <v>150</v>
      </c>
    </row>
    <row r="306" spans="1:65" s="16" customFormat="1">
      <c r="B306" s="256"/>
      <c r="C306" s="257"/>
      <c r="D306" s="207" t="s">
        <v>157</v>
      </c>
      <c r="E306" s="258" t="s">
        <v>1</v>
      </c>
      <c r="F306" s="259" t="s">
        <v>1026</v>
      </c>
      <c r="G306" s="257"/>
      <c r="H306" s="260">
        <v>1994.0740000000001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AT306" s="266" t="s">
        <v>157</v>
      </c>
      <c r="AU306" s="266" t="s">
        <v>85</v>
      </c>
      <c r="AV306" s="16" t="s">
        <v>105</v>
      </c>
      <c r="AW306" s="16" t="s">
        <v>32</v>
      </c>
      <c r="AX306" s="16" t="s">
        <v>76</v>
      </c>
      <c r="AY306" s="266" t="s">
        <v>150</v>
      </c>
    </row>
    <row r="307" spans="1:65" s="14" customFormat="1">
      <c r="B307" s="217"/>
      <c r="C307" s="218"/>
      <c r="D307" s="207" t="s">
        <v>157</v>
      </c>
      <c r="E307" s="219" t="s">
        <v>1</v>
      </c>
      <c r="F307" s="220" t="s">
        <v>975</v>
      </c>
      <c r="G307" s="218"/>
      <c r="H307" s="219" t="s">
        <v>1</v>
      </c>
      <c r="I307" s="221"/>
      <c r="J307" s="218"/>
      <c r="K307" s="218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157</v>
      </c>
      <c r="AU307" s="226" t="s">
        <v>85</v>
      </c>
      <c r="AV307" s="14" t="s">
        <v>83</v>
      </c>
      <c r="AW307" s="14" t="s">
        <v>32</v>
      </c>
      <c r="AX307" s="14" t="s">
        <v>76</v>
      </c>
      <c r="AY307" s="226" t="s">
        <v>150</v>
      </c>
    </row>
    <row r="308" spans="1:65" s="13" customFormat="1">
      <c r="B308" s="205"/>
      <c r="C308" s="206"/>
      <c r="D308" s="207" t="s">
        <v>157</v>
      </c>
      <c r="E308" s="208" t="s">
        <v>1</v>
      </c>
      <c r="F308" s="209" t="s">
        <v>1091</v>
      </c>
      <c r="G308" s="206"/>
      <c r="H308" s="210">
        <v>1995</v>
      </c>
      <c r="I308" s="211"/>
      <c r="J308" s="206"/>
      <c r="K308" s="206"/>
      <c r="L308" s="212"/>
      <c r="M308" s="213"/>
      <c r="N308" s="214"/>
      <c r="O308" s="214"/>
      <c r="P308" s="214"/>
      <c r="Q308" s="214"/>
      <c r="R308" s="214"/>
      <c r="S308" s="214"/>
      <c r="T308" s="215"/>
      <c r="AT308" s="216" t="s">
        <v>157</v>
      </c>
      <c r="AU308" s="216" t="s">
        <v>85</v>
      </c>
      <c r="AV308" s="13" t="s">
        <v>85</v>
      </c>
      <c r="AW308" s="13" t="s">
        <v>32</v>
      </c>
      <c r="AX308" s="13" t="s">
        <v>76</v>
      </c>
      <c r="AY308" s="216" t="s">
        <v>150</v>
      </c>
    </row>
    <row r="309" spans="1:65" s="14" customFormat="1">
      <c r="B309" s="217"/>
      <c r="C309" s="218"/>
      <c r="D309" s="207" t="s">
        <v>157</v>
      </c>
      <c r="E309" s="219" t="s">
        <v>1</v>
      </c>
      <c r="F309" s="220" t="s">
        <v>1068</v>
      </c>
      <c r="G309" s="218"/>
      <c r="H309" s="219" t="s">
        <v>1</v>
      </c>
      <c r="I309" s="221"/>
      <c r="J309" s="218"/>
      <c r="K309" s="218"/>
      <c r="L309" s="222"/>
      <c r="M309" s="223"/>
      <c r="N309" s="224"/>
      <c r="O309" s="224"/>
      <c r="P309" s="224"/>
      <c r="Q309" s="224"/>
      <c r="R309" s="224"/>
      <c r="S309" s="224"/>
      <c r="T309" s="225"/>
      <c r="AT309" s="226" t="s">
        <v>157</v>
      </c>
      <c r="AU309" s="226" t="s">
        <v>85</v>
      </c>
      <c r="AV309" s="14" t="s">
        <v>83</v>
      </c>
      <c r="AW309" s="14" t="s">
        <v>32</v>
      </c>
      <c r="AX309" s="14" t="s">
        <v>76</v>
      </c>
      <c r="AY309" s="226" t="s">
        <v>150</v>
      </c>
    </row>
    <row r="310" spans="1:65" s="13" customFormat="1">
      <c r="B310" s="205"/>
      <c r="C310" s="206"/>
      <c r="D310" s="207" t="s">
        <v>157</v>
      </c>
      <c r="E310" s="208" t="s">
        <v>1</v>
      </c>
      <c r="F310" s="209" t="s">
        <v>1092</v>
      </c>
      <c r="G310" s="206"/>
      <c r="H310" s="210">
        <v>-592</v>
      </c>
      <c r="I310" s="211"/>
      <c r="J310" s="206"/>
      <c r="K310" s="206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157</v>
      </c>
      <c r="AU310" s="216" t="s">
        <v>85</v>
      </c>
      <c r="AV310" s="13" t="s">
        <v>85</v>
      </c>
      <c r="AW310" s="13" t="s">
        <v>32</v>
      </c>
      <c r="AX310" s="13" t="s">
        <v>76</v>
      </c>
      <c r="AY310" s="216" t="s">
        <v>150</v>
      </c>
    </row>
    <row r="311" spans="1:65" s="16" customFormat="1">
      <c r="B311" s="256"/>
      <c r="C311" s="257"/>
      <c r="D311" s="207" t="s">
        <v>157</v>
      </c>
      <c r="E311" s="258" t="s">
        <v>1</v>
      </c>
      <c r="F311" s="259" t="s">
        <v>1026</v>
      </c>
      <c r="G311" s="257"/>
      <c r="H311" s="260">
        <v>1403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AT311" s="266" t="s">
        <v>157</v>
      </c>
      <c r="AU311" s="266" t="s">
        <v>85</v>
      </c>
      <c r="AV311" s="16" t="s">
        <v>105</v>
      </c>
      <c r="AW311" s="16" t="s">
        <v>32</v>
      </c>
      <c r="AX311" s="16" t="s">
        <v>83</v>
      </c>
      <c r="AY311" s="266" t="s">
        <v>150</v>
      </c>
    </row>
    <row r="312" spans="1:65" s="2" customFormat="1" ht="21.75" customHeight="1">
      <c r="A312" s="35"/>
      <c r="B312" s="36"/>
      <c r="C312" s="191" t="s">
        <v>482</v>
      </c>
      <c r="D312" s="191" t="s">
        <v>151</v>
      </c>
      <c r="E312" s="192" t="s">
        <v>1093</v>
      </c>
      <c r="F312" s="193" t="s">
        <v>1094</v>
      </c>
      <c r="G312" s="194" t="s">
        <v>355</v>
      </c>
      <c r="H312" s="195">
        <v>203</v>
      </c>
      <c r="I312" s="196"/>
      <c r="J312" s="197">
        <f>ROUND(I312*H312,2)</f>
        <v>0</v>
      </c>
      <c r="K312" s="198"/>
      <c r="L312" s="40"/>
      <c r="M312" s="199" t="s">
        <v>1</v>
      </c>
      <c r="N312" s="200" t="s">
        <v>41</v>
      </c>
      <c r="O312" s="72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169</v>
      </c>
      <c r="AT312" s="203" t="s">
        <v>151</v>
      </c>
      <c r="AU312" s="203" t="s">
        <v>85</v>
      </c>
      <c r="AY312" s="18" t="s">
        <v>150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8" t="s">
        <v>83</v>
      </c>
      <c r="BK312" s="204">
        <f>ROUND(I312*H312,2)</f>
        <v>0</v>
      </c>
      <c r="BL312" s="18" t="s">
        <v>169</v>
      </c>
      <c r="BM312" s="203" t="s">
        <v>1095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272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273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4" customFormat="1">
      <c r="B315" s="217"/>
      <c r="C315" s="218"/>
      <c r="D315" s="207" t="s">
        <v>157</v>
      </c>
      <c r="E315" s="219" t="s">
        <v>1</v>
      </c>
      <c r="F315" s="220" t="s">
        <v>274</v>
      </c>
      <c r="G315" s="218"/>
      <c r="H315" s="219" t="s">
        <v>1</v>
      </c>
      <c r="I315" s="221"/>
      <c r="J315" s="218"/>
      <c r="K315" s="218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157</v>
      </c>
      <c r="AU315" s="226" t="s">
        <v>85</v>
      </c>
      <c r="AV315" s="14" t="s">
        <v>83</v>
      </c>
      <c r="AW315" s="14" t="s">
        <v>32</v>
      </c>
      <c r="AX315" s="14" t="s">
        <v>76</v>
      </c>
      <c r="AY315" s="226" t="s">
        <v>150</v>
      </c>
    </row>
    <row r="316" spans="1:65" s="14" customFormat="1">
      <c r="B316" s="217"/>
      <c r="C316" s="218"/>
      <c r="D316" s="207" t="s">
        <v>157</v>
      </c>
      <c r="E316" s="219" t="s">
        <v>1</v>
      </c>
      <c r="F316" s="220" t="s">
        <v>980</v>
      </c>
      <c r="G316" s="218"/>
      <c r="H316" s="219" t="s">
        <v>1</v>
      </c>
      <c r="I316" s="221"/>
      <c r="J316" s="218"/>
      <c r="K316" s="218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157</v>
      </c>
      <c r="AU316" s="226" t="s">
        <v>85</v>
      </c>
      <c r="AV316" s="14" t="s">
        <v>83</v>
      </c>
      <c r="AW316" s="14" t="s">
        <v>32</v>
      </c>
      <c r="AX316" s="14" t="s">
        <v>76</v>
      </c>
      <c r="AY316" s="226" t="s">
        <v>150</v>
      </c>
    </row>
    <row r="317" spans="1:65" s="13" customFormat="1">
      <c r="B317" s="205"/>
      <c r="C317" s="206"/>
      <c r="D317" s="207" t="s">
        <v>157</v>
      </c>
      <c r="E317" s="208" t="s">
        <v>1</v>
      </c>
      <c r="F317" s="209" t="s">
        <v>1096</v>
      </c>
      <c r="G317" s="206"/>
      <c r="H317" s="210">
        <v>72</v>
      </c>
      <c r="I317" s="211"/>
      <c r="J317" s="206"/>
      <c r="K317" s="206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157</v>
      </c>
      <c r="AU317" s="216" t="s">
        <v>85</v>
      </c>
      <c r="AV317" s="13" t="s">
        <v>85</v>
      </c>
      <c r="AW317" s="13" t="s">
        <v>32</v>
      </c>
      <c r="AX317" s="13" t="s">
        <v>76</v>
      </c>
      <c r="AY317" s="216" t="s">
        <v>150</v>
      </c>
    </row>
    <row r="318" spans="1:65" s="14" customFormat="1">
      <c r="B318" s="217"/>
      <c r="C318" s="218"/>
      <c r="D318" s="207" t="s">
        <v>157</v>
      </c>
      <c r="E318" s="219" t="s">
        <v>1</v>
      </c>
      <c r="F318" s="220" t="s">
        <v>1084</v>
      </c>
      <c r="G318" s="218"/>
      <c r="H318" s="219" t="s">
        <v>1</v>
      </c>
      <c r="I318" s="221"/>
      <c r="J318" s="218"/>
      <c r="K318" s="218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157</v>
      </c>
      <c r="AU318" s="226" t="s">
        <v>85</v>
      </c>
      <c r="AV318" s="14" t="s">
        <v>83</v>
      </c>
      <c r="AW318" s="14" t="s">
        <v>32</v>
      </c>
      <c r="AX318" s="14" t="s">
        <v>76</v>
      </c>
      <c r="AY318" s="226" t="s">
        <v>150</v>
      </c>
    </row>
    <row r="319" spans="1:65" s="13" customFormat="1">
      <c r="B319" s="205"/>
      <c r="C319" s="206"/>
      <c r="D319" s="207" t="s">
        <v>157</v>
      </c>
      <c r="E319" s="208" t="s">
        <v>1</v>
      </c>
      <c r="F319" s="209" t="s">
        <v>1073</v>
      </c>
      <c r="G319" s="206"/>
      <c r="H319" s="210">
        <v>63</v>
      </c>
      <c r="I319" s="211"/>
      <c r="J319" s="206"/>
      <c r="K319" s="206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157</v>
      </c>
      <c r="AU319" s="216" t="s">
        <v>85</v>
      </c>
      <c r="AV319" s="13" t="s">
        <v>85</v>
      </c>
      <c r="AW319" s="13" t="s">
        <v>32</v>
      </c>
      <c r="AX319" s="13" t="s">
        <v>76</v>
      </c>
      <c r="AY319" s="216" t="s">
        <v>150</v>
      </c>
    </row>
    <row r="320" spans="1:65" s="14" customFormat="1">
      <c r="B320" s="217"/>
      <c r="C320" s="218"/>
      <c r="D320" s="207" t="s">
        <v>157</v>
      </c>
      <c r="E320" s="219" t="s">
        <v>1</v>
      </c>
      <c r="F320" s="220" t="s">
        <v>1085</v>
      </c>
      <c r="G320" s="218"/>
      <c r="H320" s="219" t="s">
        <v>1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157</v>
      </c>
      <c r="AU320" s="226" t="s">
        <v>85</v>
      </c>
      <c r="AV320" s="14" t="s">
        <v>83</v>
      </c>
      <c r="AW320" s="14" t="s">
        <v>32</v>
      </c>
      <c r="AX320" s="14" t="s">
        <v>76</v>
      </c>
      <c r="AY320" s="226" t="s">
        <v>150</v>
      </c>
    </row>
    <row r="321" spans="1:65" s="13" customFormat="1">
      <c r="B321" s="205"/>
      <c r="C321" s="206"/>
      <c r="D321" s="207" t="s">
        <v>157</v>
      </c>
      <c r="E321" s="208" t="s">
        <v>1</v>
      </c>
      <c r="F321" s="209" t="s">
        <v>1074</v>
      </c>
      <c r="G321" s="206"/>
      <c r="H321" s="210">
        <v>68</v>
      </c>
      <c r="I321" s="211"/>
      <c r="J321" s="206"/>
      <c r="K321" s="206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157</v>
      </c>
      <c r="AU321" s="216" t="s">
        <v>85</v>
      </c>
      <c r="AV321" s="13" t="s">
        <v>85</v>
      </c>
      <c r="AW321" s="13" t="s">
        <v>32</v>
      </c>
      <c r="AX321" s="13" t="s">
        <v>76</v>
      </c>
      <c r="AY321" s="216" t="s">
        <v>150</v>
      </c>
    </row>
    <row r="322" spans="1:65" s="15" customFormat="1">
      <c r="B322" s="234"/>
      <c r="C322" s="235"/>
      <c r="D322" s="207" t="s">
        <v>157</v>
      </c>
      <c r="E322" s="236" t="s">
        <v>1</v>
      </c>
      <c r="F322" s="237" t="s">
        <v>289</v>
      </c>
      <c r="G322" s="235"/>
      <c r="H322" s="238">
        <v>203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157</v>
      </c>
      <c r="AU322" s="244" t="s">
        <v>85</v>
      </c>
      <c r="AV322" s="15" t="s">
        <v>169</v>
      </c>
      <c r="AW322" s="15" t="s">
        <v>32</v>
      </c>
      <c r="AX322" s="15" t="s">
        <v>83</v>
      </c>
      <c r="AY322" s="244" t="s">
        <v>150</v>
      </c>
    </row>
    <row r="323" spans="1:65" s="2" customFormat="1" ht="16.5" customHeight="1">
      <c r="A323" s="35"/>
      <c r="B323" s="36"/>
      <c r="C323" s="191" t="s">
        <v>593</v>
      </c>
      <c r="D323" s="191" t="s">
        <v>151</v>
      </c>
      <c r="E323" s="192" t="s">
        <v>1097</v>
      </c>
      <c r="F323" s="193" t="s">
        <v>1098</v>
      </c>
      <c r="G323" s="194" t="s">
        <v>184</v>
      </c>
      <c r="H323" s="195">
        <v>4</v>
      </c>
      <c r="I323" s="196"/>
      <c r="J323" s="197">
        <f t="shared" ref="J323:J328" si="0">ROUND(I323*H323,2)</f>
        <v>0</v>
      </c>
      <c r="K323" s="198"/>
      <c r="L323" s="40"/>
      <c r="M323" s="199" t="s">
        <v>1</v>
      </c>
      <c r="N323" s="200" t="s">
        <v>41</v>
      </c>
      <c r="O323" s="72"/>
      <c r="P323" s="201">
        <f t="shared" ref="P323:P328" si="1">O323*H323</f>
        <v>0</v>
      </c>
      <c r="Q323" s="201">
        <v>0.25141999999999998</v>
      </c>
      <c r="R323" s="201">
        <f t="shared" ref="R323:R328" si="2">Q323*H323</f>
        <v>1.0056799999999999</v>
      </c>
      <c r="S323" s="201">
        <v>0</v>
      </c>
      <c r="T323" s="202">
        <f t="shared" ref="T323:T328" si="3"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169</v>
      </c>
      <c r="AT323" s="203" t="s">
        <v>151</v>
      </c>
      <c r="AU323" s="203" t="s">
        <v>85</v>
      </c>
      <c r="AY323" s="18" t="s">
        <v>150</v>
      </c>
      <c r="BE323" s="204">
        <f t="shared" ref="BE323:BE328" si="4">IF(N323="základní",J323,0)</f>
        <v>0</v>
      </c>
      <c r="BF323" s="204">
        <f t="shared" ref="BF323:BF328" si="5">IF(N323="snížená",J323,0)</f>
        <v>0</v>
      </c>
      <c r="BG323" s="204">
        <f t="shared" ref="BG323:BG328" si="6">IF(N323="zákl. přenesená",J323,0)</f>
        <v>0</v>
      </c>
      <c r="BH323" s="204">
        <f t="shared" ref="BH323:BH328" si="7">IF(N323="sníž. přenesená",J323,0)</f>
        <v>0</v>
      </c>
      <c r="BI323" s="204">
        <f t="shared" ref="BI323:BI328" si="8">IF(N323="nulová",J323,0)</f>
        <v>0</v>
      </c>
      <c r="BJ323" s="18" t="s">
        <v>83</v>
      </c>
      <c r="BK323" s="204">
        <f t="shared" ref="BK323:BK328" si="9">ROUND(I323*H323,2)</f>
        <v>0</v>
      </c>
      <c r="BL323" s="18" t="s">
        <v>169</v>
      </c>
      <c r="BM323" s="203" t="s">
        <v>1099</v>
      </c>
    </row>
    <row r="324" spans="1:65" s="2" customFormat="1" ht="16.5" customHeight="1">
      <c r="A324" s="35"/>
      <c r="B324" s="36"/>
      <c r="C324" s="245" t="s">
        <v>485</v>
      </c>
      <c r="D324" s="245" t="s">
        <v>302</v>
      </c>
      <c r="E324" s="246" t="s">
        <v>994</v>
      </c>
      <c r="F324" s="247" t="s">
        <v>1100</v>
      </c>
      <c r="G324" s="248" t="s">
        <v>178</v>
      </c>
      <c r="H324" s="249">
        <v>1</v>
      </c>
      <c r="I324" s="250"/>
      <c r="J324" s="251">
        <f t="shared" si="0"/>
        <v>0</v>
      </c>
      <c r="K324" s="252"/>
      <c r="L324" s="253"/>
      <c r="M324" s="254" t="s">
        <v>1</v>
      </c>
      <c r="N324" s="255" t="s">
        <v>41</v>
      </c>
      <c r="O324" s="72"/>
      <c r="P324" s="201">
        <f t="shared" si="1"/>
        <v>0</v>
      </c>
      <c r="Q324" s="201">
        <v>0</v>
      </c>
      <c r="R324" s="201">
        <f t="shared" si="2"/>
        <v>0</v>
      </c>
      <c r="S324" s="201">
        <v>0</v>
      </c>
      <c r="T324" s="202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193</v>
      </c>
      <c r="AT324" s="203" t="s">
        <v>302</v>
      </c>
      <c r="AU324" s="203" t="s">
        <v>85</v>
      </c>
      <c r="AY324" s="18" t="s">
        <v>150</v>
      </c>
      <c r="BE324" s="204">
        <f t="shared" si="4"/>
        <v>0</v>
      </c>
      <c r="BF324" s="204">
        <f t="shared" si="5"/>
        <v>0</v>
      </c>
      <c r="BG324" s="204">
        <f t="shared" si="6"/>
        <v>0</v>
      </c>
      <c r="BH324" s="204">
        <f t="shared" si="7"/>
        <v>0</v>
      </c>
      <c r="BI324" s="204">
        <f t="shared" si="8"/>
        <v>0</v>
      </c>
      <c r="BJ324" s="18" t="s">
        <v>83</v>
      </c>
      <c r="BK324" s="204">
        <f t="shared" si="9"/>
        <v>0</v>
      </c>
      <c r="BL324" s="18" t="s">
        <v>169</v>
      </c>
      <c r="BM324" s="203" t="s">
        <v>1101</v>
      </c>
    </row>
    <row r="325" spans="1:65" s="2" customFormat="1" ht="16.5" customHeight="1">
      <c r="A325" s="35"/>
      <c r="B325" s="36"/>
      <c r="C325" s="245" t="s">
        <v>600</v>
      </c>
      <c r="D325" s="245" t="s">
        <v>302</v>
      </c>
      <c r="E325" s="246" t="s">
        <v>1102</v>
      </c>
      <c r="F325" s="247" t="s">
        <v>1103</v>
      </c>
      <c r="G325" s="248" t="s">
        <v>178</v>
      </c>
      <c r="H325" s="249">
        <v>3</v>
      </c>
      <c r="I325" s="250"/>
      <c r="J325" s="251">
        <f t="shared" si="0"/>
        <v>0</v>
      </c>
      <c r="K325" s="252"/>
      <c r="L325" s="253"/>
      <c r="M325" s="254" t="s">
        <v>1</v>
      </c>
      <c r="N325" s="255" t="s">
        <v>41</v>
      </c>
      <c r="O325" s="72"/>
      <c r="P325" s="201">
        <f t="shared" si="1"/>
        <v>0</v>
      </c>
      <c r="Q325" s="201">
        <v>0</v>
      </c>
      <c r="R325" s="201">
        <f t="shared" si="2"/>
        <v>0</v>
      </c>
      <c r="S325" s="201">
        <v>0</v>
      </c>
      <c r="T325" s="202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193</v>
      </c>
      <c r="AT325" s="203" t="s">
        <v>302</v>
      </c>
      <c r="AU325" s="203" t="s">
        <v>85</v>
      </c>
      <c r="AY325" s="18" t="s">
        <v>150</v>
      </c>
      <c r="BE325" s="204">
        <f t="shared" si="4"/>
        <v>0</v>
      </c>
      <c r="BF325" s="204">
        <f t="shared" si="5"/>
        <v>0</v>
      </c>
      <c r="BG325" s="204">
        <f t="shared" si="6"/>
        <v>0</v>
      </c>
      <c r="BH325" s="204">
        <f t="shared" si="7"/>
        <v>0</v>
      </c>
      <c r="BI325" s="204">
        <f t="shared" si="8"/>
        <v>0</v>
      </c>
      <c r="BJ325" s="18" t="s">
        <v>83</v>
      </c>
      <c r="BK325" s="204">
        <f t="shared" si="9"/>
        <v>0</v>
      </c>
      <c r="BL325" s="18" t="s">
        <v>169</v>
      </c>
      <c r="BM325" s="203" t="s">
        <v>1104</v>
      </c>
    </row>
    <row r="326" spans="1:65" s="2" customFormat="1" ht="16.5" customHeight="1">
      <c r="A326" s="35"/>
      <c r="B326" s="36"/>
      <c r="C326" s="191" t="s">
        <v>488</v>
      </c>
      <c r="D326" s="191" t="s">
        <v>151</v>
      </c>
      <c r="E326" s="192" t="s">
        <v>1105</v>
      </c>
      <c r="F326" s="193" t="s">
        <v>1106</v>
      </c>
      <c r="G326" s="194" t="s">
        <v>184</v>
      </c>
      <c r="H326" s="195">
        <v>165</v>
      </c>
      <c r="I326" s="196"/>
      <c r="J326" s="197">
        <f t="shared" si="0"/>
        <v>0</v>
      </c>
      <c r="K326" s="198"/>
      <c r="L326" s="40"/>
      <c r="M326" s="199" t="s">
        <v>1</v>
      </c>
      <c r="N326" s="200" t="s">
        <v>41</v>
      </c>
      <c r="O326" s="72"/>
      <c r="P326" s="201">
        <f t="shared" si="1"/>
        <v>0</v>
      </c>
      <c r="Q326" s="201">
        <v>7.4200000000000004E-3</v>
      </c>
      <c r="R326" s="201">
        <f t="shared" si="2"/>
        <v>1.2243000000000002</v>
      </c>
      <c r="S326" s="201">
        <v>0</v>
      </c>
      <c r="T326" s="202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169</v>
      </c>
      <c r="AT326" s="203" t="s">
        <v>151</v>
      </c>
      <c r="AU326" s="203" t="s">
        <v>85</v>
      </c>
      <c r="AY326" s="18" t="s">
        <v>150</v>
      </c>
      <c r="BE326" s="204">
        <f t="shared" si="4"/>
        <v>0</v>
      </c>
      <c r="BF326" s="204">
        <f t="shared" si="5"/>
        <v>0</v>
      </c>
      <c r="BG326" s="204">
        <f t="shared" si="6"/>
        <v>0</v>
      </c>
      <c r="BH326" s="204">
        <f t="shared" si="7"/>
        <v>0</v>
      </c>
      <c r="BI326" s="204">
        <f t="shared" si="8"/>
        <v>0</v>
      </c>
      <c r="BJ326" s="18" t="s">
        <v>83</v>
      </c>
      <c r="BK326" s="204">
        <f t="shared" si="9"/>
        <v>0</v>
      </c>
      <c r="BL326" s="18" t="s">
        <v>169</v>
      </c>
      <c r="BM326" s="203" t="s">
        <v>1107</v>
      </c>
    </row>
    <row r="327" spans="1:65" s="2" customFormat="1" ht="16.5" customHeight="1">
      <c r="A327" s="35"/>
      <c r="B327" s="36"/>
      <c r="C327" s="191" t="s">
        <v>609</v>
      </c>
      <c r="D327" s="191" t="s">
        <v>151</v>
      </c>
      <c r="E327" s="192" t="s">
        <v>1108</v>
      </c>
      <c r="F327" s="193" t="s">
        <v>1109</v>
      </c>
      <c r="G327" s="194" t="s">
        <v>184</v>
      </c>
      <c r="H327" s="195">
        <v>2684</v>
      </c>
      <c r="I327" s="196"/>
      <c r="J327" s="197">
        <f t="shared" si="0"/>
        <v>0</v>
      </c>
      <c r="K327" s="198"/>
      <c r="L327" s="40"/>
      <c r="M327" s="199" t="s">
        <v>1</v>
      </c>
      <c r="N327" s="200" t="s">
        <v>41</v>
      </c>
      <c r="O327" s="72"/>
      <c r="P327" s="201">
        <f t="shared" si="1"/>
        <v>0</v>
      </c>
      <c r="Q327" s="201">
        <v>0</v>
      </c>
      <c r="R327" s="201">
        <f t="shared" si="2"/>
        <v>0</v>
      </c>
      <c r="S327" s="201">
        <v>0</v>
      </c>
      <c r="T327" s="202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3" t="s">
        <v>169</v>
      </c>
      <c r="AT327" s="203" t="s">
        <v>151</v>
      </c>
      <c r="AU327" s="203" t="s">
        <v>85</v>
      </c>
      <c r="AY327" s="18" t="s">
        <v>150</v>
      </c>
      <c r="BE327" s="204">
        <f t="shared" si="4"/>
        <v>0</v>
      </c>
      <c r="BF327" s="204">
        <f t="shared" si="5"/>
        <v>0</v>
      </c>
      <c r="BG327" s="204">
        <f t="shared" si="6"/>
        <v>0</v>
      </c>
      <c r="BH327" s="204">
        <f t="shared" si="7"/>
        <v>0</v>
      </c>
      <c r="BI327" s="204">
        <f t="shared" si="8"/>
        <v>0</v>
      </c>
      <c r="BJ327" s="18" t="s">
        <v>83</v>
      </c>
      <c r="BK327" s="204">
        <f t="shared" si="9"/>
        <v>0</v>
      </c>
      <c r="BL327" s="18" t="s">
        <v>169</v>
      </c>
      <c r="BM327" s="203" t="s">
        <v>1110</v>
      </c>
    </row>
    <row r="328" spans="1:65" s="2" customFormat="1" ht="21.75" customHeight="1">
      <c r="A328" s="35"/>
      <c r="B328" s="36"/>
      <c r="C328" s="191" t="s">
        <v>491</v>
      </c>
      <c r="D328" s="191" t="s">
        <v>151</v>
      </c>
      <c r="E328" s="192" t="s">
        <v>1111</v>
      </c>
      <c r="F328" s="193" t="s">
        <v>1112</v>
      </c>
      <c r="G328" s="194" t="s">
        <v>355</v>
      </c>
      <c r="H328" s="195">
        <v>5025.8</v>
      </c>
      <c r="I328" s="196"/>
      <c r="J328" s="197">
        <f t="shared" si="0"/>
        <v>0</v>
      </c>
      <c r="K328" s="198"/>
      <c r="L328" s="40"/>
      <c r="M328" s="199" t="s">
        <v>1</v>
      </c>
      <c r="N328" s="200" t="s">
        <v>41</v>
      </c>
      <c r="O328" s="72"/>
      <c r="P328" s="201">
        <f t="shared" si="1"/>
        <v>0</v>
      </c>
      <c r="Q328" s="201">
        <v>2.4000000000000001E-4</v>
      </c>
      <c r="R328" s="201">
        <f t="shared" si="2"/>
        <v>1.2061920000000002</v>
      </c>
      <c r="S328" s="201">
        <v>0</v>
      </c>
      <c r="T328" s="202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169</v>
      </c>
      <c r="AT328" s="203" t="s">
        <v>151</v>
      </c>
      <c r="AU328" s="203" t="s">
        <v>85</v>
      </c>
      <c r="AY328" s="18" t="s">
        <v>150</v>
      </c>
      <c r="BE328" s="204">
        <f t="shared" si="4"/>
        <v>0</v>
      </c>
      <c r="BF328" s="204">
        <f t="shared" si="5"/>
        <v>0</v>
      </c>
      <c r="BG328" s="204">
        <f t="shared" si="6"/>
        <v>0</v>
      </c>
      <c r="BH328" s="204">
        <f t="shared" si="7"/>
        <v>0</v>
      </c>
      <c r="BI328" s="204">
        <f t="shared" si="8"/>
        <v>0</v>
      </c>
      <c r="BJ328" s="18" t="s">
        <v>83</v>
      </c>
      <c r="BK328" s="204">
        <f t="shared" si="9"/>
        <v>0</v>
      </c>
      <c r="BL328" s="18" t="s">
        <v>169</v>
      </c>
      <c r="BM328" s="203" t="s">
        <v>1113</v>
      </c>
    </row>
    <row r="329" spans="1:65" s="13" customFormat="1">
      <c r="B329" s="205"/>
      <c r="C329" s="206"/>
      <c r="D329" s="207" t="s">
        <v>157</v>
      </c>
      <c r="E329" s="208" t="s">
        <v>1</v>
      </c>
      <c r="F329" s="209" t="s">
        <v>1114</v>
      </c>
      <c r="G329" s="206"/>
      <c r="H329" s="210">
        <v>5025.8</v>
      </c>
      <c r="I329" s="211"/>
      <c r="J329" s="206"/>
      <c r="K329" s="206"/>
      <c r="L329" s="212"/>
      <c r="M329" s="213"/>
      <c r="N329" s="214"/>
      <c r="O329" s="214"/>
      <c r="P329" s="214"/>
      <c r="Q329" s="214"/>
      <c r="R329" s="214"/>
      <c r="S329" s="214"/>
      <c r="T329" s="215"/>
      <c r="AT329" s="216" t="s">
        <v>157</v>
      </c>
      <c r="AU329" s="216" t="s">
        <v>85</v>
      </c>
      <c r="AV329" s="13" t="s">
        <v>85</v>
      </c>
      <c r="AW329" s="13" t="s">
        <v>32</v>
      </c>
      <c r="AX329" s="13" t="s">
        <v>83</v>
      </c>
      <c r="AY329" s="216" t="s">
        <v>150</v>
      </c>
    </row>
    <row r="330" spans="1:65" s="2" customFormat="1" ht="16.5" customHeight="1">
      <c r="A330" s="35"/>
      <c r="B330" s="36"/>
      <c r="C330" s="191" t="s">
        <v>618</v>
      </c>
      <c r="D330" s="191" t="s">
        <v>151</v>
      </c>
      <c r="E330" s="192" t="s">
        <v>1115</v>
      </c>
      <c r="F330" s="193" t="s">
        <v>1116</v>
      </c>
      <c r="G330" s="194" t="s">
        <v>1117</v>
      </c>
      <c r="H330" s="195">
        <v>10</v>
      </c>
      <c r="I330" s="196"/>
      <c r="J330" s="197">
        <f>ROUND(I330*H330,2)</f>
        <v>0</v>
      </c>
      <c r="K330" s="198"/>
      <c r="L330" s="40"/>
      <c r="M330" s="199" t="s">
        <v>1</v>
      </c>
      <c r="N330" s="200" t="s">
        <v>41</v>
      </c>
      <c r="O330" s="72"/>
      <c r="P330" s="201">
        <f>O330*H330</f>
        <v>0</v>
      </c>
      <c r="Q330" s="201">
        <v>0</v>
      </c>
      <c r="R330" s="201">
        <f>Q330*H330</f>
        <v>0</v>
      </c>
      <c r="S330" s="201">
        <v>0</v>
      </c>
      <c r="T330" s="20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169</v>
      </c>
      <c r="AT330" s="203" t="s">
        <v>151</v>
      </c>
      <c r="AU330" s="203" t="s">
        <v>85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169</v>
      </c>
      <c r="BM330" s="203" t="s">
        <v>1118</v>
      </c>
    </row>
    <row r="331" spans="1:65" s="2" customFormat="1" ht="16.5" customHeight="1">
      <c r="A331" s="35"/>
      <c r="B331" s="36"/>
      <c r="C331" s="191" t="s">
        <v>494</v>
      </c>
      <c r="D331" s="191" t="s">
        <v>151</v>
      </c>
      <c r="E331" s="192" t="s">
        <v>319</v>
      </c>
      <c r="F331" s="193" t="s">
        <v>1119</v>
      </c>
      <c r="G331" s="194" t="s">
        <v>270</v>
      </c>
      <c r="H331" s="195">
        <v>4276.54</v>
      </c>
      <c r="I331" s="196"/>
      <c r="J331" s="197">
        <f>ROUND(I331*H331,2)</f>
        <v>0</v>
      </c>
      <c r="K331" s="198"/>
      <c r="L331" s="40"/>
      <c r="M331" s="199" t="s">
        <v>1</v>
      </c>
      <c r="N331" s="200" t="s">
        <v>41</v>
      </c>
      <c r="O331" s="72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3" t="s">
        <v>169</v>
      </c>
      <c r="AT331" s="203" t="s">
        <v>151</v>
      </c>
      <c r="AU331" s="203" t="s">
        <v>85</v>
      </c>
      <c r="AY331" s="18" t="s">
        <v>150</v>
      </c>
      <c r="BE331" s="204">
        <f>IF(N331="základní",J331,0)</f>
        <v>0</v>
      </c>
      <c r="BF331" s="204">
        <f>IF(N331="snížená",J331,0)</f>
        <v>0</v>
      </c>
      <c r="BG331" s="204">
        <f>IF(N331="zákl. přenesená",J331,0)</f>
        <v>0</v>
      </c>
      <c r="BH331" s="204">
        <f>IF(N331="sníž. přenesená",J331,0)</f>
        <v>0</v>
      </c>
      <c r="BI331" s="204">
        <f>IF(N331="nulová",J331,0)</f>
        <v>0</v>
      </c>
      <c r="BJ331" s="18" t="s">
        <v>83</v>
      </c>
      <c r="BK331" s="204">
        <f>ROUND(I331*H331,2)</f>
        <v>0</v>
      </c>
      <c r="BL331" s="18" t="s">
        <v>169</v>
      </c>
      <c r="BM331" s="203" t="s">
        <v>1120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272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4" customFormat="1">
      <c r="B333" s="217"/>
      <c r="C333" s="218"/>
      <c r="D333" s="207" t="s">
        <v>157</v>
      </c>
      <c r="E333" s="219" t="s">
        <v>1</v>
      </c>
      <c r="F333" s="220" t="s">
        <v>273</v>
      </c>
      <c r="G333" s="218"/>
      <c r="H333" s="219" t="s">
        <v>1</v>
      </c>
      <c r="I333" s="221"/>
      <c r="J333" s="218"/>
      <c r="K333" s="218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157</v>
      </c>
      <c r="AU333" s="226" t="s">
        <v>85</v>
      </c>
      <c r="AV333" s="14" t="s">
        <v>83</v>
      </c>
      <c r="AW333" s="14" t="s">
        <v>32</v>
      </c>
      <c r="AX333" s="14" t="s">
        <v>76</v>
      </c>
      <c r="AY333" s="226" t="s">
        <v>150</v>
      </c>
    </row>
    <row r="334" spans="1:65" s="14" customFormat="1">
      <c r="B334" s="217"/>
      <c r="C334" s="218"/>
      <c r="D334" s="207" t="s">
        <v>157</v>
      </c>
      <c r="E334" s="219" t="s">
        <v>1</v>
      </c>
      <c r="F334" s="220" t="s">
        <v>274</v>
      </c>
      <c r="G334" s="218"/>
      <c r="H334" s="219" t="s">
        <v>1</v>
      </c>
      <c r="I334" s="221"/>
      <c r="J334" s="218"/>
      <c r="K334" s="218"/>
      <c r="L334" s="222"/>
      <c r="M334" s="223"/>
      <c r="N334" s="224"/>
      <c r="O334" s="224"/>
      <c r="P334" s="224"/>
      <c r="Q334" s="224"/>
      <c r="R334" s="224"/>
      <c r="S334" s="224"/>
      <c r="T334" s="225"/>
      <c r="AT334" s="226" t="s">
        <v>157</v>
      </c>
      <c r="AU334" s="226" t="s">
        <v>85</v>
      </c>
      <c r="AV334" s="14" t="s">
        <v>83</v>
      </c>
      <c r="AW334" s="14" t="s">
        <v>32</v>
      </c>
      <c r="AX334" s="14" t="s">
        <v>76</v>
      </c>
      <c r="AY334" s="226" t="s">
        <v>150</v>
      </c>
    </row>
    <row r="335" spans="1:65" s="14" customFormat="1">
      <c r="B335" s="217"/>
      <c r="C335" s="218"/>
      <c r="D335" s="207" t="s">
        <v>157</v>
      </c>
      <c r="E335" s="219" t="s">
        <v>1</v>
      </c>
      <c r="F335" s="220" t="s">
        <v>1121</v>
      </c>
      <c r="G335" s="218"/>
      <c r="H335" s="219" t="s">
        <v>1</v>
      </c>
      <c r="I335" s="221"/>
      <c r="J335" s="218"/>
      <c r="K335" s="218"/>
      <c r="L335" s="222"/>
      <c r="M335" s="223"/>
      <c r="N335" s="224"/>
      <c r="O335" s="224"/>
      <c r="P335" s="224"/>
      <c r="Q335" s="224"/>
      <c r="R335" s="224"/>
      <c r="S335" s="224"/>
      <c r="T335" s="225"/>
      <c r="AT335" s="226" t="s">
        <v>157</v>
      </c>
      <c r="AU335" s="226" t="s">
        <v>85</v>
      </c>
      <c r="AV335" s="14" t="s">
        <v>83</v>
      </c>
      <c r="AW335" s="14" t="s">
        <v>32</v>
      </c>
      <c r="AX335" s="14" t="s">
        <v>76</v>
      </c>
      <c r="AY335" s="226" t="s">
        <v>150</v>
      </c>
    </row>
    <row r="336" spans="1:65" s="13" customFormat="1">
      <c r="B336" s="205"/>
      <c r="C336" s="206"/>
      <c r="D336" s="207" t="s">
        <v>157</v>
      </c>
      <c r="E336" s="208" t="s">
        <v>1</v>
      </c>
      <c r="F336" s="209" t="s">
        <v>1122</v>
      </c>
      <c r="G336" s="206"/>
      <c r="H336" s="210">
        <v>3785.14</v>
      </c>
      <c r="I336" s="211"/>
      <c r="J336" s="206"/>
      <c r="K336" s="206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157</v>
      </c>
      <c r="AU336" s="216" t="s">
        <v>85</v>
      </c>
      <c r="AV336" s="13" t="s">
        <v>85</v>
      </c>
      <c r="AW336" s="13" t="s">
        <v>32</v>
      </c>
      <c r="AX336" s="13" t="s">
        <v>76</v>
      </c>
      <c r="AY336" s="216" t="s">
        <v>150</v>
      </c>
    </row>
    <row r="337" spans="1:65" s="14" customFormat="1">
      <c r="B337" s="217"/>
      <c r="C337" s="218"/>
      <c r="D337" s="207" t="s">
        <v>157</v>
      </c>
      <c r="E337" s="219" t="s">
        <v>1</v>
      </c>
      <c r="F337" s="220" t="s">
        <v>878</v>
      </c>
      <c r="G337" s="218"/>
      <c r="H337" s="219" t="s">
        <v>1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157</v>
      </c>
      <c r="AU337" s="226" t="s">
        <v>85</v>
      </c>
      <c r="AV337" s="14" t="s">
        <v>83</v>
      </c>
      <c r="AW337" s="14" t="s">
        <v>32</v>
      </c>
      <c r="AX337" s="14" t="s">
        <v>76</v>
      </c>
      <c r="AY337" s="226" t="s">
        <v>150</v>
      </c>
    </row>
    <row r="338" spans="1:65" s="13" customFormat="1">
      <c r="B338" s="205"/>
      <c r="C338" s="206"/>
      <c r="D338" s="207" t="s">
        <v>157</v>
      </c>
      <c r="E338" s="208" t="s">
        <v>1</v>
      </c>
      <c r="F338" s="209" t="s">
        <v>1123</v>
      </c>
      <c r="G338" s="206"/>
      <c r="H338" s="210">
        <v>491.4</v>
      </c>
      <c r="I338" s="211"/>
      <c r="J338" s="206"/>
      <c r="K338" s="206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157</v>
      </c>
      <c r="AU338" s="216" t="s">
        <v>85</v>
      </c>
      <c r="AV338" s="13" t="s">
        <v>85</v>
      </c>
      <c r="AW338" s="13" t="s">
        <v>32</v>
      </c>
      <c r="AX338" s="13" t="s">
        <v>76</v>
      </c>
      <c r="AY338" s="216" t="s">
        <v>150</v>
      </c>
    </row>
    <row r="339" spans="1:65" s="15" customFormat="1">
      <c r="B339" s="234"/>
      <c r="C339" s="235"/>
      <c r="D339" s="207" t="s">
        <v>157</v>
      </c>
      <c r="E339" s="236" t="s">
        <v>1</v>
      </c>
      <c r="F339" s="237" t="s">
        <v>289</v>
      </c>
      <c r="G339" s="235"/>
      <c r="H339" s="238">
        <v>4276.54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AT339" s="244" t="s">
        <v>157</v>
      </c>
      <c r="AU339" s="244" t="s">
        <v>85</v>
      </c>
      <c r="AV339" s="15" t="s">
        <v>169</v>
      </c>
      <c r="AW339" s="15" t="s">
        <v>32</v>
      </c>
      <c r="AX339" s="15" t="s">
        <v>83</v>
      </c>
      <c r="AY339" s="244" t="s">
        <v>150</v>
      </c>
    </row>
    <row r="340" spans="1:65" s="2" customFormat="1" ht="21.75" customHeight="1">
      <c r="A340" s="35"/>
      <c r="B340" s="36"/>
      <c r="C340" s="191" t="s">
        <v>625</v>
      </c>
      <c r="D340" s="191" t="s">
        <v>151</v>
      </c>
      <c r="E340" s="192" t="s">
        <v>1124</v>
      </c>
      <c r="F340" s="193" t="s">
        <v>1125</v>
      </c>
      <c r="G340" s="194" t="s">
        <v>270</v>
      </c>
      <c r="H340" s="195">
        <v>186.2</v>
      </c>
      <c r="I340" s="196"/>
      <c r="J340" s="197">
        <f>ROUND(I340*H340,2)</f>
        <v>0</v>
      </c>
      <c r="K340" s="198"/>
      <c r="L340" s="40"/>
      <c r="M340" s="199" t="s">
        <v>1</v>
      </c>
      <c r="N340" s="200" t="s">
        <v>41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169</v>
      </c>
      <c r="AT340" s="203" t="s">
        <v>151</v>
      </c>
      <c r="AU340" s="203" t="s">
        <v>85</v>
      </c>
      <c r="AY340" s="18" t="s">
        <v>150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83</v>
      </c>
      <c r="BK340" s="204">
        <f>ROUND(I340*H340,2)</f>
        <v>0</v>
      </c>
      <c r="BL340" s="18" t="s">
        <v>169</v>
      </c>
      <c r="BM340" s="203" t="s">
        <v>1126</v>
      </c>
    </row>
    <row r="341" spans="1:65" s="2" customFormat="1" ht="21.75" customHeight="1">
      <c r="A341" s="35"/>
      <c r="B341" s="36"/>
      <c r="C341" s="191" t="s">
        <v>497</v>
      </c>
      <c r="D341" s="191" t="s">
        <v>151</v>
      </c>
      <c r="E341" s="192" t="s">
        <v>322</v>
      </c>
      <c r="F341" s="193" t="s">
        <v>1127</v>
      </c>
      <c r="G341" s="194" t="s">
        <v>270</v>
      </c>
      <c r="H341" s="195">
        <v>26.1</v>
      </c>
      <c r="I341" s="196"/>
      <c r="J341" s="197">
        <f>ROUND(I341*H341,2)</f>
        <v>0</v>
      </c>
      <c r="K341" s="198"/>
      <c r="L341" s="40"/>
      <c r="M341" s="199" t="s">
        <v>1</v>
      </c>
      <c r="N341" s="200" t="s">
        <v>41</v>
      </c>
      <c r="O341" s="72"/>
      <c r="P341" s="201">
        <f>O341*H341</f>
        <v>0</v>
      </c>
      <c r="Q341" s="201">
        <v>0</v>
      </c>
      <c r="R341" s="201">
        <f>Q341*H341</f>
        <v>0</v>
      </c>
      <c r="S341" s="201">
        <v>0</v>
      </c>
      <c r="T341" s="202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3" t="s">
        <v>169</v>
      </c>
      <c r="AT341" s="203" t="s">
        <v>151</v>
      </c>
      <c r="AU341" s="203" t="s">
        <v>85</v>
      </c>
      <c r="AY341" s="18" t="s">
        <v>150</v>
      </c>
      <c r="BE341" s="204">
        <f>IF(N341="základní",J341,0)</f>
        <v>0</v>
      </c>
      <c r="BF341" s="204">
        <f>IF(N341="snížená",J341,0)</f>
        <v>0</v>
      </c>
      <c r="BG341" s="204">
        <f>IF(N341="zákl. přenesená",J341,0)</f>
        <v>0</v>
      </c>
      <c r="BH341" s="204">
        <f>IF(N341="sníž. přenesená",J341,0)</f>
        <v>0</v>
      </c>
      <c r="BI341" s="204">
        <f>IF(N341="nulová",J341,0)</f>
        <v>0</v>
      </c>
      <c r="BJ341" s="18" t="s">
        <v>83</v>
      </c>
      <c r="BK341" s="204">
        <f>ROUND(I341*H341,2)</f>
        <v>0</v>
      </c>
      <c r="BL341" s="18" t="s">
        <v>169</v>
      </c>
      <c r="BM341" s="203" t="s">
        <v>1128</v>
      </c>
    </row>
    <row r="342" spans="1:65" s="13" customFormat="1">
      <c r="B342" s="205"/>
      <c r="C342" s="206"/>
      <c r="D342" s="207" t="s">
        <v>157</v>
      </c>
      <c r="E342" s="208" t="s">
        <v>1</v>
      </c>
      <c r="F342" s="209" t="s">
        <v>1129</v>
      </c>
      <c r="G342" s="206"/>
      <c r="H342" s="210">
        <v>26.1</v>
      </c>
      <c r="I342" s="211"/>
      <c r="J342" s="206"/>
      <c r="K342" s="206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157</v>
      </c>
      <c r="AU342" s="216" t="s">
        <v>85</v>
      </c>
      <c r="AV342" s="13" t="s">
        <v>85</v>
      </c>
      <c r="AW342" s="13" t="s">
        <v>32</v>
      </c>
      <c r="AX342" s="13" t="s">
        <v>83</v>
      </c>
      <c r="AY342" s="216" t="s">
        <v>150</v>
      </c>
    </row>
    <row r="343" spans="1:65" s="2" customFormat="1" ht="21.75" customHeight="1">
      <c r="A343" s="35"/>
      <c r="B343" s="36"/>
      <c r="C343" s="191" t="s">
        <v>632</v>
      </c>
      <c r="D343" s="191" t="s">
        <v>151</v>
      </c>
      <c r="E343" s="192" t="s">
        <v>325</v>
      </c>
      <c r="F343" s="193" t="s">
        <v>326</v>
      </c>
      <c r="G343" s="194" t="s">
        <v>270</v>
      </c>
      <c r="H343" s="195">
        <v>526.29999999999995</v>
      </c>
      <c r="I343" s="196"/>
      <c r="J343" s="197">
        <f>ROUND(I343*H343,2)</f>
        <v>0</v>
      </c>
      <c r="K343" s="198"/>
      <c r="L343" s="40"/>
      <c r="M343" s="199" t="s">
        <v>1</v>
      </c>
      <c r="N343" s="200" t="s">
        <v>41</v>
      </c>
      <c r="O343" s="72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3" t="s">
        <v>169</v>
      </c>
      <c r="AT343" s="203" t="s">
        <v>151</v>
      </c>
      <c r="AU343" s="203" t="s">
        <v>85</v>
      </c>
      <c r="AY343" s="18" t="s">
        <v>150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18" t="s">
        <v>83</v>
      </c>
      <c r="BK343" s="204">
        <f>ROUND(I343*H343,2)</f>
        <v>0</v>
      </c>
      <c r="BL343" s="18" t="s">
        <v>169</v>
      </c>
      <c r="BM343" s="203" t="s">
        <v>1130</v>
      </c>
    </row>
    <row r="344" spans="1:65" s="2" customFormat="1" ht="21.75" customHeight="1">
      <c r="A344" s="35"/>
      <c r="B344" s="36"/>
      <c r="C344" s="191" t="s">
        <v>500</v>
      </c>
      <c r="D344" s="191" t="s">
        <v>151</v>
      </c>
      <c r="E344" s="192" t="s">
        <v>1131</v>
      </c>
      <c r="F344" s="193" t="s">
        <v>1132</v>
      </c>
      <c r="G344" s="194" t="s">
        <v>270</v>
      </c>
      <c r="H344" s="195">
        <v>526.29999999999995</v>
      </c>
      <c r="I344" s="196"/>
      <c r="J344" s="197">
        <f>ROUND(I344*H344,2)</f>
        <v>0</v>
      </c>
      <c r="K344" s="198"/>
      <c r="L344" s="40"/>
      <c r="M344" s="199" t="s">
        <v>1</v>
      </c>
      <c r="N344" s="200" t="s">
        <v>41</v>
      </c>
      <c r="O344" s="72"/>
      <c r="P344" s="201">
        <f>O344*H344</f>
        <v>0</v>
      </c>
      <c r="Q344" s="201">
        <v>0</v>
      </c>
      <c r="R344" s="201">
        <f>Q344*H344</f>
        <v>0</v>
      </c>
      <c r="S344" s="201">
        <v>0</v>
      </c>
      <c r="T344" s="202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3" t="s">
        <v>169</v>
      </c>
      <c r="AT344" s="203" t="s">
        <v>151</v>
      </c>
      <c r="AU344" s="203" t="s">
        <v>85</v>
      </c>
      <c r="AY344" s="18" t="s">
        <v>150</v>
      </c>
      <c r="BE344" s="204">
        <f>IF(N344="základní",J344,0)</f>
        <v>0</v>
      </c>
      <c r="BF344" s="204">
        <f>IF(N344="snížená",J344,0)</f>
        <v>0</v>
      </c>
      <c r="BG344" s="204">
        <f>IF(N344="zákl. přenesená",J344,0)</f>
        <v>0</v>
      </c>
      <c r="BH344" s="204">
        <f>IF(N344="sníž. přenesená",J344,0)</f>
        <v>0</v>
      </c>
      <c r="BI344" s="204">
        <f>IF(N344="nulová",J344,0)</f>
        <v>0</v>
      </c>
      <c r="BJ344" s="18" t="s">
        <v>83</v>
      </c>
      <c r="BK344" s="204">
        <f>ROUND(I344*H344,2)</f>
        <v>0</v>
      </c>
      <c r="BL344" s="18" t="s">
        <v>169</v>
      </c>
      <c r="BM344" s="203" t="s">
        <v>1133</v>
      </c>
    </row>
    <row r="345" spans="1:65" s="2" customFormat="1" ht="33" customHeight="1">
      <c r="A345" s="35"/>
      <c r="B345" s="36"/>
      <c r="C345" s="191" t="s">
        <v>639</v>
      </c>
      <c r="D345" s="191" t="s">
        <v>151</v>
      </c>
      <c r="E345" s="192" t="s">
        <v>332</v>
      </c>
      <c r="F345" s="193" t="s">
        <v>333</v>
      </c>
      <c r="G345" s="194" t="s">
        <v>270</v>
      </c>
      <c r="H345" s="195">
        <v>526.29999999999995</v>
      </c>
      <c r="I345" s="196"/>
      <c r="J345" s="197">
        <f>ROUND(I345*H345,2)</f>
        <v>0</v>
      </c>
      <c r="K345" s="198"/>
      <c r="L345" s="40"/>
      <c r="M345" s="199" t="s">
        <v>1</v>
      </c>
      <c r="N345" s="200" t="s">
        <v>41</v>
      </c>
      <c r="O345" s="72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3" t="s">
        <v>169</v>
      </c>
      <c r="AT345" s="203" t="s">
        <v>151</v>
      </c>
      <c r="AU345" s="203" t="s">
        <v>85</v>
      </c>
      <c r="AY345" s="18" t="s">
        <v>150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18" t="s">
        <v>83</v>
      </c>
      <c r="BK345" s="204">
        <f>ROUND(I345*H345,2)</f>
        <v>0</v>
      </c>
      <c r="BL345" s="18" t="s">
        <v>169</v>
      </c>
      <c r="BM345" s="203" t="s">
        <v>1134</v>
      </c>
    </row>
    <row r="346" spans="1:65" s="13" customFormat="1">
      <c r="B346" s="205"/>
      <c r="C346" s="206"/>
      <c r="D346" s="207" t="s">
        <v>157</v>
      </c>
      <c r="E346" s="208" t="s">
        <v>1</v>
      </c>
      <c r="F346" s="209" t="s">
        <v>1135</v>
      </c>
      <c r="G346" s="206"/>
      <c r="H346" s="210">
        <v>526.29999999999995</v>
      </c>
      <c r="I346" s="211"/>
      <c r="J346" s="206"/>
      <c r="K346" s="206"/>
      <c r="L346" s="212"/>
      <c r="M346" s="213"/>
      <c r="N346" s="214"/>
      <c r="O346" s="214"/>
      <c r="P346" s="214"/>
      <c r="Q346" s="214"/>
      <c r="R346" s="214"/>
      <c r="S346" s="214"/>
      <c r="T346" s="215"/>
      <c r="AT346" s="216" t="s">
        <v>157</v>
      </c>
      <c r="AU346" s="216" t="s">
        <v>85</v>
      </c>
      <c r="AV346" s="13" t="s">
        <v>85</v>
      </c>
      <c r="AW346" s="13" t="s">
        <v>32</v>
      </c>
      <c r="AX346" s="13" t="s">
        <v>83</v>
      </c>
      <c r="AY346" s="216" t="s">
        <v>150</v>
      </c>
    </row>
    <row r="347" spans="1:65" s="2" customFormat="1" ht="21.75" customHeight="1">
      <c r="A347" s="35"/>
      <c r="B347" s="36"/>
      <c r="C347" s="191" t="s">
        <v>504</v>
      </c>
      <c r="D347" s="191" t="s">
        <v>151</v>
      </c>
      <c r="E347" s="192" t="s">
        <v>336</v>
      </c>
      <c r="F347" s="193" t="s">
        <v>1136</v>
      </c>
      <c r="G347" s="194" t="s">
        <v>270</v>
      </c>
      <c r="H347" s="195">
        <v>526.29999999999995</v>
      </c>
      <c r="I347" s="196"/>
      <c r="J347" s="197">
        <f>ROUND(I347*H347,2)</f>
        <v>0</v>
      </c>
      <c r="K347" s="198"/>
      <c r="L347" s="40"/>
      <c r="M347" s="199" t="s">
        <v>1</v>
      </c>
      <c r="N347" s="200" t="s">
        <v>41</v>
      </c>
      <c r="O347" s="72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3" t="s">
        <v>169</v>
      </c>
      <c r="AT347" s="203" t="s">
        <v>151</v>
      </c>
      <c r="AU347" s="203" t="s">
        <v>85</v>
      </c>
      <c r="AY347" s="18" t="s">
        <v>150</v>
      </c>
      <c r="BE347" s="204">
        <f>IF(N347="základní",J347,0)</f>
        <v>0</v>
      </c>
      <c r="BF347" s="204">
        <f>IF(N347="snížená",J347,0)</f>
        <v>0</v>
      </c>
      <c r="BG347" s="204">
        <f>IF(N347="zákl. přenesená",J347,0)</f>
        <v>0</v>
      </c>
      <c r="BH347" s="204">
        <f>IF(N347="sníž. přenesená",J347,0)</f>
        <v>0</v>
      </c>
      <c r="BI347" s="204">
        <f>IF(N347="nulová",J347,0)</f>
        <v>0</v>
      </c>
      <c r="BJ347" s="18" t="s">
        <v>83</v>
      </c>
      <c r="BK347" s="204">
        <f>ROUND(I347*H347,2)</f>
        <v>0</v>
      </c>
      <c r="BL347" s="18" t="s">
        <v>169</v>
      </c>
      <c r="BM347" s="203" t="s">
        <v>1137</v>
      </c>
    </row>
    <row r="348" spans="1:65" s="2" customFormat="1" ht="16.5" customHeight="1">
      <c r="A348" s="35"/>
      <c r="B348" s="36"/>
      <c r="C348" s="191" t="s">
        <v>646</v>
      </c>
      <c r="D348" s="191" t="s">
        <v>151</v>
      </c>
      <c r="E348" s="192" t="s">
        <v>1138</v>
      </c>
      <c r="F348" s="193" t="s">
        <v>1139</v>
      </c>
      <c r="G348" s="194" t="s">
        <v>270</v>
      </c>
      <c r="H348" s="195">
        <v>3100</v>
      </c>
      <c r="I348" s="196"/>
      <c r="J348" s="197">
        <f>ROUND(I348*H348,2)</f>
        <v>0</v>
      </c>
      <c r="K348" s="198"/>
      <c r="L348" s="40"/>
      <c r="M348" s="199" t="s">
        <v>1</v>
      </c>
      <c r="N348" s="200" t="s">
        <v>41</v>
      </c>
      <c r="O348" s="72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169</v>
      </c>
      <c r="AT348" s="203" t="s">
        <v>151</v>
      </c>
      <c r="AU348" s="203" t="s">
        <v>85</v>
      </c>
      <c r="AY348" s="18" t="s">
        <v>150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83</v>
      </c>
      <c r="BK348" s="204">
        <f>ROUND(I348*H348,2)</f>
        <v>0</v>
      </c>
      <c r="BL348" s="18" t="s">
        <v>169</v>
      </c>
      <c r="BM348" s="203" t="s">
        <v>1140</v>
      </c>
    </row>
    <row r="349" spans="1:65" s="14" customFormat="1">
      <c r="B349" s="217"/>
      <c r="C349" s="218"/>
      <c r="D349" s="207" t="s">
        <v>157</v>
      </c>
      <c r="E349" s="219" t="s">
        <v>1</v>
      </c>
      <c r="F349" s="220" t="s">
        <v>272</v>
      </c>
      <c r="G349" s="218"/>
      <c r="H349" s="219" t="s">
        <v>1</v>
      </c>
      <c r="I349" s="221"/>
      <c r="J349" s="218"/>
      <c r="K349" s="218"/>
      <c r="L349" s="222"/>
      <c r="M349" s="223"/>
      <c r="N349" s="224"/>
      <c r="O349" s="224"/>
      <c r="P349" s="224"/>
      <c r="Q349" s="224"/>
      <c r="R349" s="224"/>
      <c r="S349" s="224"/>
      <c r="T349" s="225"/>
      <c r="AT349" s="226" t="s">
        <v>157</v>
      </c>
      <c r="AU349" s="226" t="s">
        <v>85</v>
      </c>
      <c r="AV349" s="14" t="s">
        <v>83</v>
      </c>
      <c r="AW349" s="14" t="s">
        <v>32</v>
      </c>
      <c r="AX349" s="14" t="s">
        <v>76</v>
      </c>
      <c r="AY349" s="226" t="s">
        <v>150</v>
      </c>
    </row>
    <row r="350" spans="1:65" s="14" customFormat="1">
      <c r="B350" s="217"/>
      <c r="C350" s="218"/>
      <c r="D350" s="207" t="s">
        <v>157</v>
      </c>
      <c r="E350" s="219" t="s">
        <v>1</v>
      </c>
      <c r="F350" s="220" t="s">
        <v>273</v>
      </c>
      <c r="G350" s="218"/>
      <c r="H350" s="219" t="s">
        <v>1</v>
      </c>
      <c r="I350" s="221"/>
      <c r="J350" s="218"/>
      <c r="K350" s="218"/>
      <c r="L350" s="222"/>
      <c r="M350" s="223"/>
      <c r="N350" s="224"/>
      <c r="O350" s="224"/>
      <c r="P350" s="224"/>
      <c r="Q350" s="224"/>
      <c r="R350" s="224"/>
      <c r="S350" s="224"/>
      <c r="T350" s="225"/>
      <c r="AT350" s="226" t="s">
        <v>157</v>
      </c>
      <c r="AU350" s="226" t="s">
        <v>85</v>
      </c>
      <c r="AV350" s="14" t="s">
        <v>83</v>
      </c>
      <c r="AW350" s="14" t="s">
        <v>32</v>
      </c>
      <c r="AX350" s="14" t="s">
        <v>76</v>
      </c>
      <c r="AY350" s="226" t="s">
        <v>150</v>
      </c>
    </row>
    <row r="351" spans="1:65" s="14" customFormat="1">
      <c r="B351" s="217"/>
      <c r="C351" s="218"/>
      <c r="D351" s="207" t="s">
        <v>157</v>
      </c>
      <c r="E351" s="219" t="s">
        <v>1</v>
      </c>
      <c r="F351" s="220" t="s">
        <v>274</v>
      </c>
      <c r="G351" s="218"/>
      <c r="H351" s="219" t="s">
        <v>1</v>
      </c>
      <c r="I351" s="221"/>
      <c r="J351" s="218"/>
      <c r="K351" s="218"/>
      <c r="L351" s="222"/>
      <c r="M351" s="223"/>
      <c r="N351" s="224"/>
      <c r="O351" s="224"/>
      <c r="P351" s="224"/>
      <c r="Q351" s="224"/>
      <c r="R351" s="224"/>
      <c r="S351" s="224"/>
      <c r="T351" s="225"/>
      <c r="AT351" s="226" t="s">
        <v>157</v>
      </c>
      <c r="AU351" s="226" t="s">
        <v>85</v>
      </c>
      <c r="AV351" s="14" t="s">
        <v>83</v>
      </c>
      <c r="AW351" s="14" t="s">
        <v>32</v>
      </c>
      <c r="AX351" s="14" t="s">
        <v>76</v>
      </c>
      <c r="AY351" s="226" t="s">
        <v>150</v>
      </c>
    </row>
    <row r="352" spans="1:65" s="13" customFormat="1">
      <c r="B352" s="205"/>
      <c r="C352" s="206"/>
      <c r="D352" s="207" t="s">
        <v>157</v>
      </c>
      <c r="E352" s="208" t="s">
        <v>1</v>
      </c>
      <c r="F352" s="209" t="s">
        <v>1141</v>
      </c>
      <c r="G352" s="206"/>
      <c r="H352" s="210">
        <v>3100</v>
      </c>
      <c r="I352" s="211"/>
      <c r="J352" s="206"/>
      <c r="K352" s="206"/>
      <c r="L352" s="212"/>
      <c r="M352" s="213"/>
      <c r="N352" s="214"/>
      <c r="O352" s="214"/>
      <c r="P352" s="214"/>
      <c r="Q352" s="214"/>
      <c r="R352" s="214"/>
      <c r="S352" s="214"/>
      <c r="T352" s="215"/>
      <c r="AT352" s="216" t="s">
        <v>157</v>
      </c>
      <c r="AU352" s="216" t="s">
        <v>85</v>
      </c>
      <c r="AV352" s="13" t="s">
        <v>85</v>
      </c>
      <c r="AW352" s="13" t="s">
        <v>32</v>
      </c>
      <c r="AX352" s="13" t="s">
        <v>83</v>
      </c>
      <c r="AY352" s="216" t="s">
        <v>150</v>
      </c>
    </row>
    <row r="353" spans="1:65" s="2" customFormat="1" ht="21.75" customHeight="1">
      <c r="A353" s="35"/>
      <c r="B353" s="36"/>
      <c r="C353" s="191" t="s">
        <v>507</v>
      </c>
      <c r="D353" s="191" t="s">
        <v>151</v>
      </c>
      <c r="E353" s="192" t="s">
        <v>1142</v>
      </c>
      <c r="F353" s="193" t="s">
        <v>1143</v>
      </c>
      <c r="G353" s="194" t="s">
        <v>270</v>
      </c>
      <c r="H353" s="195">
        <v>7</v>
      </c>
      <c r="I353" s="196"/>
      <c r="J353" s="197">
        <f>ROUND(I353*H353,2)</f>
        <v>0</v>
      </c>
      <c r="K353" s="198"/>
      <c r="L353" s="40"/>
      <c r="M353" s="199" t="s">
        <v>1</v>
      </c>
      <c r="N353" s="200" t="s">
        <v>41</v>
      </c>
      <c r="O353" s="72"/>
      <c r="P353" s="201">
        <f>O353*H353</f>
        <v>0</v>
      </c>
      <c r="Q353" s="201">
        <v>8.4250000000000005E-2</v>
      </c>
      <c r="R353" s="201">
        <f>Q353*H353</f>
        <v>0.58975</v>
      </c>
      <c r="S353" s="201">
        <v>0</v>
      </c>
      <c r="T353" s="20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3" t="s">
        <v>169</v>
      </c>
      <c r="AT353" s="203" t="s">
        <v>151</v>
      </c>
      <c r="AU353" s="203" t="s">
        <v>85</v>
      </c>
      <c r="AY353" s="18" t="s">
        <v>150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18" t="s">
        <v>83</v>
      </c>
      <c r="BK353" s="204">
        <f>ROUND(I353*H353,2)</f>
        <v>0</v>
      </c>
      <c r="BL353" s="18" t="s">
        <v>169</v>
      </c>
      <c r="BM353" s="203" t="s">
        <v>1144</v>
      </c>
    </row>
    <row r="354" spans="1:65" s="2" customFormat="1" ht="16.5" customHeight="1">
      <c r="A354" s="35"/>
      <c r="B354" s="36"/>
      <c r="C354" s="245" t="s">
        <v>655</v>
      </c>
      <c r="D354" s="245" t="s">
        <v>302</v>
      </c>
      <c r="E354" s="246" t="s">
        <v>1145</v>
      </c>
      <c r="F354" s="247" t="s">
        <v>1146</v>
      </c>
      <c r="G354" s="248" t="s">
        <v>270</v>
      </c>
      <c r="H354" s="249">
        <v>7</v>
      </c>
      <c r="I354" s="250"/>
      <c r="J354" s="251">
        <f>ROUND(I354*H354,2)</f>
        <v>0</v>
      </c>
      <c r="K354" s="252"/>
      <c r="L354" s="253"/>
      <c r="M354" s="254" t="s">
        <v>1</v>
      </c>
      <c r="N354" s="255" t="s">
        <v>41</v>
      </c>
      <c r="O354" s="72"/>
      <c r="P354" s="201">
        <f>O354*H354</f>
        <v>0</v>
      </c>
      <c r="Q354" s="201">
        <v>0.113</v>
      </c>
      <c r="R354" s="201">
        <f>Q354*H354</f>
        <v>0.79100000000000004</v>
      </c>
      <c r="S354" s="201">
        <v>0</v>
      </c>
      <c r="T354" s="20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3" t="s">
        <v>193</v>
      </c>
      <c r="AT354" s="203" t="s">
        <v>302</v>
      </c>
      <c r="AU354" s="203" t="s">
        <v>85</v>
      </c>
      <c r="AY354" s="18" t="s">
        <v>150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18" t="s">
        <v>83</v>
      </c>
      <c r="BK354" s="204">
        <f>ROUND(I354*H354,2)</f>
        <v>0</v>
      </c>
      <c r="BL354" s="18" t="s">
        <v>169</v>
      </c>
      <c r="BM354" s="203" t="s">
        <v>1147</v>
      </c>
    </row>
    <row r="355" spans="1:65" s="13" customFormat="1">
      <c r="B355" s="205"/>
      <c r="C355" s="206"/>
      <c r="D355" s="207" t="s">
        <v>157</v>
      </c>
      <c r="E355" s="208" t="s">
        <v>1</v>
      </c>
      <c r="F355" s="209" t="s">
        <v>1148</v>
      </c>
      <c r="G355" s="206"/>
      <c r="H355" s="210">
        <v>7</v>
      </c>
      <c r="I355" s="211"/>
      <c r="J355" s="206"/>
      <c r="K355" s="206"/>
      <c r="L355" s="212"/>
      <c r="M355" s="213"/>
      <c r="N355" s="214"/>
      <c r="O355" s="214"/>
      <c r="P355" s="214"/>
      <c r="Q355" s="214"/>
      <c r="R355" s="214"/>
      <c r="S355" s="214"/>
      <c r="T355" s="215"/>
      <c r="AT355" s="216" t="s">
        <v>157</v>
      </c>
      <c r="AU355" s="216" t="s">
        <v>85</v>
      </c>
      <c r="AV355" s="13" t="s">
        <v>85</v>
      </c>
      <c r="AW355" s="13" t="s">
        <v>32</v>
      </c>
      <c r="AX355" s="13" t="s">
        <v>83</v>
      </c>
      <c r="AY355" s="216" t="s">
        <v>150</v>
      </c>
    </row>
    <row r="356" spans="1:65" s="2" customFormat="1" ht="21.75" customHeight="1">
      <c r="A356" s="35"/>
      <c r="B356" s="36"/>
      <c r="C356" s="191" t="s">
        <v>511</v>
      </c>
      <c r="D356" s="191" t="s">
        <v>151</v>
      </c>
      <c r="E356" s="192" t="s">
        <v>1149</v>
      </c>
      <c r="F356" s="193" t="s">
        <v>1150</v>
      </c>
      <c r="G356" s="194" t="s">
        <v>270</v>
      </c>
      <c r="H356" s="195">
        <v>351</v>
      </c>
      <c r="I356" s="196"/>
      <c r="J356" s="197">
        <f>ROUND(I356*H356,2)</f>
        <v>0</v>
      </c>
      <c r="K356" s="198"/>
      <c r="L356" s="40"/>
      <c r="M356" s="199" t="s">
        <v>1</v>
      </c>
      <c r="N356" s="200" t="s">
        <v>41</v>
      </c>
      <c r="O356" s="72"/>
      <c r="P356" s="201">
        <f>O356*H356</f>
        <v>0</v>
      </c>
      <c r="Q356" s="201">
        <v>9.8000000000000004E-2</v>
      </c>
      <c r="R356" s="201">
        <f>Q356*H356</f>
        <v>34.398000000000003</v>
      </c>
      <c r="S356" s="201">
        <v>0</v>
      </c>
      <c r="T356" s="202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3" t="s">
        <v>169</v>
      </c>
      <c r="AT356" s="203" t="s">
        <v>151</v>
      </c>
      <c r="AU356" s="203" t="s">
        <v>85</v>
      </c>
      <c r="AY356" s="18" t="s">
        <v>150</v>
      </c>
      <c r="BE356" s="204">
        <f>IF(N356="základní",J356,0)</f>
        <v>0</v>
      </c>
      <c r="BF356" s="204">
        <f>IF(N356="snížená",J356,0)</f>
        <v>0</v>
      </c>
      <c r="BG356" s="204">
        <f>IF(N356="zákl. přenesená",J356,0)</f>
        <v>0</v>
      </c>
      <c r="BH356" s="204">
        <f>IF(N356="sníž. přenesená",J356,0)</f>
        <v>0</v>
      </c>
      <c r="BI356" s="204">
        <f>IF(N356="nulová",J356,0)</f>
        <v>0</v>
      </c>
      <c r="BJ356" s="18" t="s">
        <v>83</v>
      </c>
      <c r="BK356" s="204">
        <f>ROUND(I356*H356,2)</f>
        <v>0</v>
      </c>
      <c r="BL356" s="18" t="s">
        <v>169</v>
      </c>
      <c r="BM356" s="203" t="s">
        <v>1151</v>
      </c>
    </row>
    <row r="357" spans="1:65" s="14" customFormat="1">
      <c r="B357" s="217"/>
      <c r="C357" s="218"/>
      <c r="D357" s="207" t="s">
        <v>157</v>
      </c>
      <c r="E357" s="219" t="s">
        <v>1</v>
      </c>
      <c r="F357" s="220" t="s">
        <v>272</v>
      </c>
      <c r="G357" s="218"/>
      <c r="H357" s="219" t="s">
        <v>1</v>
      </c>
      <c r="I357" s="221"/>
      <c r="J357" s="218"/>
      <c r="K357" s="218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157</v>
      </c>
      <c r="AU357" s="226" t="s">
        <v>85</v>
      </c>
      <c r="AV357" s="14" t="s">
        <v>83</v>
      </c>
      <c r="AW357" s="14" t="s">
        <v>32</v>
      </c>
      <c r="AX357" s="14" t="s">
        <v>76</v>
      </c>
      <c r="AY357" s="226" t="s">
        <v>150</v>
      </c>
    </row>
    <row r="358" spans="1:65" s="14" customFormat="1">
      <c r="B358" s="217"/>
      <c r="C358" s="218"/>
      <c r="D358" s="207" t="s">
        <v>157</v>
      </c>
      <c r="E358" s="219" t="s">
        <v>1</v>
      </c>
      <c r="F358" s="220" t="s">
        <v>273</v>
      </c>
      <c r="G358" s="218"/>
      <c r="H358" s="219" t="s">
        <v>1</v>
      </c>
      <c r="I358" s="221"/>
      <c r="J358" s="218"/>
      <c r="K358" s="218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157</v>
      </c>
      <c r="AU358" s="226" t="s">
        <v>85</v>
      </c>
      <c r="AV358" s="14" t="s">
        <v>83</v>
      </c>
      <c r="AW358" s="14" t="s">
        <v>32</v>
      </c>
      <c r="AX358" s="14" t="s">
        <v>76</v>
      </c>
      <c r="AY358" s="226" t="s">
        <v>150</v>
      </c>
    </row>
    <row r="359" spans="1:65" s="14" customFormat="1">
      <c r="B359" s="217"/>
      <c r="C359" s="218"/>
      <c r="D359" s="207" t="s">
        <v>157</v>
      </c>
      <c r="E359" s="219" t="s">
        <v>1</v>
      </c>
      <c r="F359" s="220" t="s">
        <v>274</v>
      </c>
      <c r="G359" s="218"/>
      <c r="H359" s="219" t="s">
        <v>1</v>
      </c>
      <c r="I359" s="221"/>
      <c r="J359" s="218"/>
      <c r="K359" s="218"/>
      <c r="L359" s="222"/>
      <c r="M359" s="223"/>
      <c r="N359" s="224"/>
      <c r="O359" s="224"/>
      <c r="P359" s="224"/>
      <c r="Q359" s="224"/>
      <c r="R359" s="224"/>
      <c r="S359" s="224"/>
      <c r="T359" s="225"/>
      <c r="AT359" s="226" t="s">
        <v>157</v>
      </c>
      <c r="AU359" s="226" t="s">
        <v>85</v>
      </c>
      <c r="AV359" s="14" t="s">
        <v>83</v>
      </c>
      <c r="AW359" s="14" t="s">
        <v>32</v>
      </c>
      <c r="AX359" s="14" t="s">
        <v>76</v>
      </c>
      <c r="AY359" s="226" t="s">
        <v>150</v>
      </c>
    </row>
    <row r="360" spans="1:65" s="14" customFormat="1">
      <c r="B360" s="217"/>
      <c r="C360" s="218"/>
      <c r="D360" s="207" t="s">
        <v>157</v>
      </c>
      <c r="E360" s="219" t="s">
        <v>1</v>
      </c>
      <c r="F360" s="220" t="s">
        <v>878</v>
      </c>
      <c r="G360" s="218"/>
      <c r="H360" s="219" t="s">
        <v>1</v>
      </c>
      <c r="I360" s="221"/>
      <c r="J360" s="218"/>
      <c r="K360" s="218"/>
      <c r="L360" s="222"/>
      <c r="M360" s="223"/>
      <c r="N360" s="224"/>
      <c r="O360" s="224"/>
      <c r="P360" s="224"/>
      <c r="Q360" s="224"/>
      <c r="R360" s="224"/>
      <c r="S360" s="224"/>
      <c r="T360" s="225"/>
      <c r="AT360" s="226" t="s">
        <v>157</v>
      </c>
      <c r="AU360" s="226" t="s">
        <v>85</v>
      </c>
      <c r="AV360" s="14" t="s">
        <v>83</v>
      </c>
      <c r="AW360" s="14" t="s">
        <v>32</v>
      </c>
      <c r="AX360" s="14" t="s">
        <v>76</v>
      </c>
      <c r="AY360" s="226" t="s">
        <v>150</v>
      </c>
    </row>
    <row r="361" spans="1:65" s="13" customFormat="1">
      <c r="B361" s="205"/>
      <c r="C361" s="206"/>
      <c r="D361" s="207" t="s">
        <v>157</v>
      </c>
      <c r="E361" s="208" t="s">
        <v>1</v>
      </c>
      <c r="F361" s="209" t="s">
        <v>879</v>
      </c>
      <c r="G361" s="206"/>
      <c r="H361" s="210">
        <v>351</v>
      </c>
      <c r="I361" s="211"/>
      <c r="J361" s="206"/>
      <c r="K361" s="206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157</v>
      </c>
      <c r="AU361" s="216" t="s">
        <v>85</v>
      </c>
      <c r="AV361" s="13" t="s">
        <v>85</v>
      </c>
      <c r="AW361" s="13" t="s">
        <v>32</v>
      </c>
      <c r="AX361" s="13" t="s">
        <v>83</v>
      </c>
      <c r="AY361" s="216" t="s">
        <v>150</v>
      </c>
    </row>
    <row r="362" spans="1:65" s="2" customFormat="1" ht="16.5" customHeight="1">
      <c r="A362" s="35"/>
      <c r="B362" s="36"/>
      <c r="C362" s="245" t="s">
        <v>664</v>
      </c>
      <c r="D362" s="245" t="s">
        <v>302</v>
      </c>
      <c r="E362" s="246" t="s">
        <v>1152</v>
      </c>
      <c r="F362" s="247" t="s">
        <v>1153</v>
      </c>
      <c r="G362" s="248" t="s">
        <v>270</v>
      </c>
      <c r="H362" s="249">
        <v>351</v>
      </c>
      <c r="I362" s="250"/>
      <c r="J362" s="251">
        <f>ROUND(I362*H362,2)</f>
        <v>0</v>
      </c>
      <c r="K362" s="252"/>
      <c r="L362" s="253"/>
      <c r="M362" s="254" t="s">
        <v>1</v>
      </c>
      <c r="N362" s="255" t="s">
        <v>41</v>
      </c>
      <c r="O362" s="72"/>
      <c r="P362" s="201">
        <f>O362*H362</f>
        <v>0</v>
      </c>
      <c r="Q362" s="201">
        <v>2.7E-2</v>
      </c>
      <c r="R362" s="201">
        <f>Q362*H362</f>
        <v>9.4770000000000003</v>
      </c>
      <c r="S362" s="201">
        <v>0</v>
      </c>
      <c r="T362" s="202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3" t="s">
        <v>193</v>
      </c>
      <c r="AT362" s="203" t="s">
        <v>302</v>
      </c>
      <c r="AU362" s="203" t="s">
        <v>85</v>
      </c>
      <c r="AY362" s="18" t="s">
        <v>150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18" t="s">
        <v>83</v>
      </c>
      <c r="BK362" s="204">
        <f>ROUND(I362*H362,2)</f>
        <v>0</v>
      </c>
      <c r="BL362" s="18" t="s">
        <v>169</v>
      </c>
      <c r="BM362" s="203" t="s">
        <v>1154</v>
      </c>
    </row>
    <row r="363" spans="1:65" s="2" customFormat="1" ht="21.75" customHeight="1">
      <c r="A363" s="35"/>
      <c r="B363" s="36"/>
      <c r="C363" s="191" t="s">
        <v>514</v>
      </c>
      <c r="D363" s="191" t="s">
        <v>151</v>
      </c>
      <c r="E363" s="192" t="s">
        <v>353</v>
      </c>
      <c r="F363" s="193" t="s">
        <v>354</v>
      </c>
      <c r="G363" s="194" t="s">
        <v>355</v>
      </c>
      <c r="H363" s="195">
        <v>184</v>
      </c>
      <c r="I363" s="196"/>
      <c r="J363" s="197">
        <f>ROUND(I363*H363,2)</f>
        <v>0</v>
      </c>
      <c r="K363" s="198"/>
      <c r="L363" s="40"/>
      <c r="M363" s="199" t="s">
        <v>1</v>
      </c>
      <c r="N363" s="200" t="s">
        <v>41</v>
      </c>
      <c r="O363" s="72"/>
      <c r="P363" s="201">
        <f>O363*H363</f>
        <v>0</v>
      </c>
      <c r="Q363" s="201">
        <v>3.5999999999999999E-3</v>
      </c>
      <c r="R363" s="201">
        <f>Q363*H363</f>
        <v>0.66239999999999999</v>
      </c>
      <c r="S363" s="201">
        <v>0</v>
      </c>
      <c r="T363" s="202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3" t="s">
        <v>169</v>
      </c>
      <c r="AT363" s="203" t="s">
        <v>151</v>
      </c>
      <c r="AU363" s="203" t="s">
        <v>85</v>
      </c>
      <c r="AY363" s="18" t="s">
        <v>150</v>
      </c>
      <c r="BE363" s="204">
        <f>IF(N363="základní",J363,0)</f>
        <v>0</v>
      </c>
      <c r="BF363" s="204">
        <f>IF(N363="snížená",J363,0)</f>
        <v>0</v>
      </c>
      <c r="BG363" s="204">
        <f>IF(N363="zákl. přenesená",J363,0)</f>
        <v>0</v>
      </c>
      <c r="BH363" s="204">
        <f>IF(N363="sníž. přenesená",J363,0)</f>
        <v>0</v>
      </c>
      <c r="BI363" s="204">
        <f>IF(N363="nulová",J363,0)</f>
        <v>0</v>
      </c>
      <c r="BJ363" s="18" t="s">
        <v>83</v>
      </c>
      <c r="BK363" s="204">
        <f>ROUND(I363*H363,2)</f>
        <v>0</v>
      </c>
      <c r="BL363" s="18" t="s">
        <v>169</v>
      </c>
      <c r="BM363" s="203" t="s">
        <v>1155</v>
      </c>
    </row>
    <row r="364" spans="1:65" s="14" customFormat="1">
      <c r="B364" s="217"/>
      <c r="C364" s="218"/>
      <c r="D364" s="207" t="s">
        <v>157</v>
      </c>
      <c r="E364" s="219" t="s">
        <v>1</v>
      </c>
      <c r="F364" s="220" t="s">
        <v>272</v>
      </c>
      <c r="G364" s="218"/>
      <c r="H364" s="219" t="s">
        <v>1</v>
      </c>
      <c r="I364" s="221"/>
      <c r="J364" s="218"/>
      <c r="K364" s="218"/>
      <c r="L364" s="222"/>
      <c r="M364" s="223"/>
      <c r="N364" s="224"/>
      <c r="O364" s="224"/>
      <c r="P364" s="224"/>
      <c r="Q364" s="224"/>
      <c r="R364" s="224"/>
      <c r="S364" s="224"/>
      <c r="T364" s="225"/>
      <c r="AT364" s="226" t="s">
        <v>157</v>
      </c>
      <c r="AU364" s="226" t="s">
        <v>85</v>
      </c>
      <c r="AV364" s="14" t="s">
        <v>83</v>
      </c>
      <c r="AW364" s="14" t="s">
        <v>32</v>
      </c>
      <c r="AX364" s="14" t="s">
        <v>76</v>
      </c>
      <c r="AY364" s="226" t="s">
        <v>150</v>
      </c>
    </row>
    <row r="365" spans="1:65" s="14" customFormat="1">
      <c r="B365" s="217"/>
      <c r="C365" s="218"/>
      <c r="D365" s="207" t="s">
        <v>157</v>
      </c>
      <c r="E365" s="219" t="s">
        <v>1</v>
      </c>
      <c r="F365" s="220" t="s">
        <v>273</v>
      </c>
      <c r="G365" s="218"/>
      <c r="H365" s="219" t="s">
        <v>1</v>
      </c>
      <c r="I365" s="221"/>
      <c r="J365" s="218"/>
      <c r="K365" s="218"/>
      <c r="L365" s="222"/>
      <c r="M365" s="223"/>
      <c r="N365" s="224"/>
      <c r="O365" s="224"/>
      <c r="P365" s="224"/>
      <c r="Q365" s="224"/>
      <c r="R365" s="224"/>
      <c r="S365" s="224"/>
      <c r="T365" s="225"/>
      <c r="AT365" s="226" t="s">
        <v>157</v>
      </c>
      <c r="AU365" s="226" t="s">
        <v>85</v>
      </c>
      <c r="AV365" s="14" t="s">
        <v>83</v>
      </c>
      <c r="AW365" s="14" t="s">
        <v>32</v>
      </c>
      <c r="AX365" s="14" t="s">
        <v>76</v>
      </c>
      <c r="AY365" s="226" t="s">
        <v>150</v>
      </c>
    </row>
    <row r="366" spans="1:65" s="14" customFormat="1">
      <c r="B366" s="217"/>
      <c r="C366" s="218"/>
      <c r="D366" s="207" t="s">
        <v>157</v>
      </c>
      <c r="E366" s="219" t="s">
        <v>1</v>
      </c>
      <c r="F366" s="220" t="s">
        <v>274</v>
      </c>
      <c r="G366" s="218"/>
      <c r="H366" s="219" t="s">
        <v>1</v>
      </c>
      <c r="I366" s="221"/>
      <c r="J366" s="218"/>
      <c r="K366" s="218"/>
      <c r="L366" s="222"/>
      <c r="M366" s="223"/>
      <c r="N366" s="224"/>
      <c r="O366" s="224"/>
      <c r="P366" s="224"/>
      <c r="Q366" s="224"/>
      <c r="R366" s="224"/>
      <c r="S366" s="224"/>
      <c r="T366" s="225"/>
      <c r="AT366" s="226" t="s">
        <v>157</v>
      </c>
      <c r="AU366" s="226" t="s">
        <v>85</v>
      </c>
      <c r="AV366" s="14" t="s">
        <v>83</v>
      </c>
      <c r="AW366" s="14" t="s">
        <v>32</v>
      </c>
      <c r="AX366" s="14" t="s">
        <v>76</v>
      </c>
      <c r="AY366" s="226" t="s">
        <v>150</v>
      </c>
    </row>
    <row r="367" spans="1:65" s="13" customFormat="1">
      <c r="B367" s="205"/>
      <c r="C367" s="206"/>
      <c r="D367" s="207" t="s">
        <v>157</v>
      </c>
      <c r="E367" s="208" t="s">
        <v>1</v>
      </c>
      <c r="F367" s="209" t="s">
        <v>1156</v>
      </c>
      <c r="G367" s="206"/>
      <c r="H367" s="210">
        <v>184</v>
      </c>
      <c r="I367" s="211"/>
      <c r="J367" s="206"/>
      <c r="K367" s="206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157</v>
      </c>
      <c r="AU367" s="216" t="s">
        <v>85</v>
      </c>
      <c r="AV367" s="13" t="s">
        <v>85</v>
      </c>
      <c r="AW367" s="13" t="s">
        <v>32</v>
      </c>
      <c r="AX367" s="13" t="s">
        <v>83</v>
      </c>
      <c r="AY367" s="216" t="s">
        <v>150</v>
      </c>
    </row>
    <row r="368" spans="1:65" s="12" customFormat="1" ht="22.9" customHeight="1">
      <c r="B368" s="177"/>
      <c r="C368" s="178"/>
      <c r="D368" s="179" t="s">
        <v>75</v>
      </c>
      <c r="E368" s="227" t="s">
        <v>205</v>
      </c>
      <c r="F368" s="227" t="s">
        <v>358</v>
      </c>
      <c r="G368" s="178"/>
      <c r="H368" s="178"/>
      <c r="I368" s="181"/>
      <c r="J368" s="228">
        <f>BK368</f>
        <v>0</v>
      </c>
      <c r="K368" s="178"/>
      <c r="L368" s="183"/>
      <c r="M368" s="184"/>
      <c r="N368" s="185"/>
      <c r="O368" s="185"/>
      <c r="P368" s="186">
        <f>SUM(P369:P383)</f>
        <v>0</v>
      </c>
      <c r="Q368" s="185"/>
      <c r="R368" s="186">
        <f>SUM(R369:R383)</f>
        <v>15.097389999999999</v>
      </c>
      <c r="S368" s="185"/>
      <c r="T368" s="187">
        <f>SUM(T369:T383)</f>
        <v>0</v>
      </c>
      <c r="AR368" s="188" t="s">
        <v>83</v>
      </c>
      <c r="AT368" s="189" t="s">
        <v>75</v>
      </c>
      <c r="AU368" s="189" t="s">
        <v>83</v>
      </c>
      <c r="AY368" s="188" t="s">
        <v>150</v>
      </c>
      <c r="BK368" s="190">
        <f>SUM(BK369:BK383)</f>
        <v>0</v>
      </c>
    </row>
    <row r="369" spans="1:65" s="2" customFormat="1" ht="21.75" customHeight="1">
      <c r="A369" s="35"/>
      <c r="B369" s="36"/>
      <c r="C369" s="191" t="s">
        <v>671</v>
      </c>
      <c r="D369" s="191" t="s">
        <v>151</v>
      </c>
      <c r="E369" s="192" t="s">
        <v>1157</v>
      </c>
      <c r="F369" s="193" t="s">
        <v>1158</v>
      </c>
      <c r="G369" s="194" t="s">
        <v>355</v>
      </c>
      <c r="H369" s="195">
        <v>16</v>
      </c>
      <c r="I369" s="196"/>
      <c r="J369" s="197">
        <f>ROUND(I369*H369,2)</f>
        <v>0</v>
      </c>
      <c r="K369" s="198"/>
      <c r="L369" s="40"/>
      <c r="M369" s="199" t="s">
        <v>1</v>
      </c>
      <c r="N369" s="200" t="s">
        <v>41</v>
      </c>
      <c r="O369" s="72"/>
      <c r="P369" s="201">
        <f>O369*H369</f>
        <v>0</v>
      </c>
      <c r="Q369" s="201">
        <v>0.17488999999999999</v>
      </c>
      <c r="R369" s="201">
        <f>Q369*H369</f>
        <v>2.7982399999999998</v>
      </c>
      <c r="S369" s="201">
        <v>0</v>
      </c>
      <c r="T369" s="20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3" t="s">
        <v>169</v>
      </c>
      <c r="AT369" s="203" t="s">
        <v>151</v>
      </c>
      <c r="AU369" s="203" t="s">
        <v>85</v>
      </c>
      <c r="AY369" s="18" t="s">
        <v>150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18" t="s">
        <v>83</v>
      </c>
      <c r="BK369" s="204">
        <f>ROUND(I369*H369,2)</f>
        <v>0</v>
      </c>
      <c r="BL369" s="18" t="s">
        <v>169</v>
      </c>
      <c r="BM369" s="203" t="s">
        <v>1159</v>
      </c>
    </row>
    <row r="370" spans="1:65" s="13" customFormat="1">
      <c r="B370" s="205"/>
      <c r="C370" s="206"/>
      <c r="D370" s="207" t="s">
        <v>157</v>
      </c>
      <c r="E370" s="208" t="s">
        <v>1</v>
      </c>
      <c r="F370" s="209" t="s">
        <v>1160</v>
      </c>
      <c r="G370" s="206"/>
      <c r="H370" s="210">
        <v>16</v>
      </c>
      <c r="I370" s="211"/>
      <c r="J370" s="206"/>
      <c r="K370" s="206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157</v>
      </c>
      <c r="AU370" s="216" t="s">
        <v>85</v>
      </c>
      <c r="AV370" s="13" t="s">
        <v>85</v>
      </c>
      <c r="AW370" s="13" t="s">
        <v>32</v>
      </c>
      <c r="AX370" s="13" t="s">
        <v>83</v>
      </c>
      <c r="AY370" s="216" t="s">
        <v>150</v>
      </c>
    </row>
    <row r="371" spans="1:65" s="2" customFormat="1" ht="16.5" customHeight="1">
      <c r="A371" s="35"/>
      <c r="B371" s="36"/>
      <c r="C371" s="245" t="s">
        <v>518</v>
      </c>
      <c r="D371" s="245" t="s">
        <v>302</v>
      </c>
      <c r="E371" s="246" t="s">
        <v>1161</v>
      </c>
      <c r="F371" s="247" t="s">
        <v>1162</v>
      </c>
      <c r="G371" s="248" t="s">
        <v>355</v>
      </c>
      <c r="H371" s="249">
        <v>16</v>
      </c>
      <c r="I371" s="250"/>
      <c r="J371" s="251">
        <f>ROUND(I371*H371,2)</f>
        <v>0</v>
      </c>
      <c r="K371" s="252"/>
      <c r="L371" s="253"/>
      <c r="M371" s="254" t="s">
        <v>1</v>
      </c>
      <c r="N371" s="255" t="s">
        <v>41</v>
      </c>
      <c r="O371" s="72"/>
      <c r="P371" s="201">
        <f>O371*H371</f>
        <v>0</v>
      </c>
      <c r="Q371" s="201">
        <v>0.21199999999999999</v>
      </c>
      <c r="R371" s="201">
        <f>Q371*H371</f>
        <v>3.3919999999999999</v>
      </c>
      <c r="S371" s="201">
        <v>0</v>
      </c>
      <c r="T371" s="202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3" t="s">
        <v>193</v>
      </c>
      <c r="AT371" s="203" t="s">
        <v>302</v>
      </c>
      <c r="AU371" s="203" t="s">
        <v>85</v>
      </c>
      <c r="AY371" s="18" t="s">
        <v>150</v>
      </c>
      <c r="BE371" s="204">
        <f>IF(N371="základní",J371,0)</f>
        <v>0</v>
      </c>
      <c r="BF371" s="204">
        <f>IF(N371="snížená",J371,0)</f>
        <v>0</v>
      </c>
      <c r="BG371" s="204">
        <f>IF(N371="zákl. přenesená",J371,0)</f>
        <v>0</v>
      </c>
      <c r="BH371" s="204">
        <f>IF(N371="sníž. přenesená",J371,0)</f>
        <v>0</v>
      </c>
      <c r="BI371" s="204">
        <f>IF(N371="nulová",J371,0)</f>
        <v>0</v>
      </c>
      <c r="BJ371" s="18" t="s">
        <v>83</v>
      </c>
      <c r="BK371" s="204">
        <f>ROUND(I371*H371,2)</f>
        <v>0</v>
      </c>
      <c r="BL371" s="18" t="s">
        <v>169</v>
      </c>
      <c r="BM371" s="203" t="s">
        <v>1163</v>
      </c>
    </row>
    <row r="372" spans="1:65" s="2" customFormat="1" ht="21.75" customHeight="1">
      <c r="A372" s="35"/>
      <c r="B372" s="36"/>
      <c r="C372" s="191" t="s">
        <v>1164</v>
      </c>
      <c r="D372" s="191" t="s">
        <v>151</v>
      </c>
      <c r="E372" s="192" t="s">
        <v>1165</v>
      </c>
      <c r="F372" s="193" t="s">
        <v>1166</v>
      </c>
      <c r="G372" s="194" t="s">
        <v>355</v>
      </c>
      <c r="H372" s="195">
        <v>327</v>
      </c>
      <c r="I372" s="196"/>
      <c r="J372" s="197">
        <f>ROUND(I372*H372,2)</f>
        <v>0</v>
      </c>
      <c r="K372" s="198"/>
      <c r="L372" s="40"/>
      <c r="M372" s="199" t="s">
        <v>1</v>
      </c>
      <c r="N372" s="200" t="s">
        <v>41</v>
      </c>
      <c r="O372" s="72"/>
      <c r="P372" s="201">
        <f>O372*H372</f>
        <v>0</v>
      </c>
      <c r="Q372" s="201">
        <v>1.0000000000000001E-5</v>
      </c>
      <c r="R372" s="201">
        <f>Q372*H372</f>
        <v>3.2700000000000003E-3</v>
      </c>
      <c r="S372" s="201">
        <v>0</v>
      </c>
      <c r="T372" s="20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3" t="s">
        <v>169</v>
      </c>
      <c r="AT372" s="203" t="s">
        <v>151</v>
      </c>
      <c r="AU372" s="203" t="s">
        <v>85</v>
      </c>
      <c r="AY372" s="18" t="s">
        <v>150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18" t="s">
        <v>83</v>
      </c>
      <c r="BK372" s="204">
        <f>ROUND(I372*H372,2)</f>
        <v>0</v>
      </c>
      <c r="BL372" s="18" t="s">
        <v>169</v>
      </c>
      <c r="BM372" s="203" t="s">
        <v>1167</v>
      </c>
    </row>
    <row r="373" spans="1:65" s="13" customFormat="1">
      <c r="B373" s="205"/>
      <c r="C373" s="206"/>
      <c r="D373" s="207" t="s">
        <v>157</v>
      </c>
      <c r="E373" s="208" t="s">
        <v>1</v>
      </c>
      <c r="F373" s="209" t="s">
        <v>1168</v>
      </c>
      <c r="G373" s="206"/>
      <c r="H373" s="210">
        <v>327</v>
      </c>
      <c r="I373" s="211"/>
      <c r="J373" s="206"/>
      <c r="K373" s="206"/>
      <c r="L373" s="212"/>
      <c r="M373" s="213"/>
      <c r="N373" s="214"/>
      <c r="O373" s="214"/>
      <c r="P373" s="214"/>
      <c r="Q373" s="214"/>
      <c r="R373" s="214"/>
      <c r="S373" s="214"/>
      <c r="T373" s="215"/>
      <c r="AT373" s="216" t="s">
        <v>157</v>
      </c>
      <c r="AU373" s="216" t="s">
        <v>85</v>
      </c>
      <c r="AV373" s="13" t="s">
        <v>85</v>
      </c>
      <c r="AW373" s="13" t="s">
        <v>32</v>
      </c>
      <c r="AX373" s="13" t="s">
        <v>83</v>
      </c>
      <c r="AY373" s="216" t="s">
        <v>150</v>
      </c>
    </row>
    <row r="374" spans="1:65" s="2" customFormat="1" ht="21.75" customHeight="1">
      <c r="A374" s="35"/>
      <c r="B374" s="36"/>
      <c r="C374" s="191" t="s">
        <v>521</v>
      </c>
      <c r="D374" s="191" t="s">
        <v>151</v>
      </c>
      <c r="E374" s="192" t="s">
        <v>1169</v>
      </c>
      <c r="F374" s="193" t="s">
        <v>1170</v>
      </c>
      <c r="G374" s="194" t="s">
        <v>355</v>
      </c>
      <c r="H374" s="195">
        <v>327</v>
      </c>
      <c r="I374" s="196"/>
      <c r="J374" s="197">
        <f>ROUND(I374*H374,2)</f>
        <v>0</v>
      </c>
      <c r="K374" s="198"/>
      <c r="L374" s="40"/>
      <c r="M374" s="199" t="s">
        <v>1</v>
      </c>
      <c r="N374" s="200" t="s">
        <v>41</v>
      </c>
      <c r="O374" s="72"/>
      <c r="P374" s="201">
        <f>O374*H374</f>
        <v>0</v>
      </c>
      <c r="Q374" s="201">
        <v>1.2E-4</v>
      </c>
      <c r="R374" s="201">
        <f>Q374*H374</f>
        <v>3.9240000000000004E-2</v>
      </c>
      <c r="S374" s="201">
        <v>0</v>
      </c>
      <c r="T374" s="202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3" t="s">
        <v>169</v>
      </c>
      <c r="AT374" s="203" t="s">
        <v>151</v>
      </c>
      <c r="AU374" s="203" t="s">
        <v>85</v>
      </c>
      <c r="AY374" s="18" t="s">
        <v>150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18" t="s">
        <v>83</v>
      </c>
      <c r="BK374" s="204">
        <f>ROUND(I374*H374,2)</f>
        <v>0</v>
      </c>
      <c r="BL374" s="18" t="s">
        <v>169</v>
      </c>
      <c r="BM374" s="203" t="s">
        <v>1171</v>
      </c>
    </row>
    <row r="375" spans="1:65" s="2" customFormat="1" ht="21.75" customHeight="1">
      <c r="A375" s="35"/>
      <c r="B375" s="36"/>
      <c r="C375" s="191" t="s">
        <v>1172</v>
      </c>
      <c r="D375" s="191" t="s">
        <v>151</v>
      </c>
      <c r="E375" s="192" t="s">
        <v>1173</v>
      </c>
      <c r="F375" s="193" t="s">
        <v>1174</v>
      </c>
      <c r="G375" s="194" t="s">
        <v>184</v>
      </c>
      <c r="H375" s="195">
        <v>816</v>
      </c>
      <c r="I375" s="196"/>
      <c r="J375" s="197">
        <f>ROUND(I375*H375,2)</f>
        <v>0</v>
      </c>
      <c r="K375" s="198"/>
      <c r="L375" s="40"/>
      <c r="M375" s="199" t="s">
        <v>1</v>
      </c>
      <c r="N375" s="200" t="s">
        <v>41</v>
      </c>
      <c r="O375" s="72"/>
      <c r="P375" s="201">
        <f>O375*H375</f>
        <v>0</v>
      </c>
      <c r="Q375" s="201">
        <v>2.0400000000000001E-3</v>
      </c>
      <c r="R375" s="201">
        <f>Q375*H375</f>
        <v>1.6646400000000001</v>
      </c>
      <c r="S375" s="201">
        <v>0</v>
      </c>
      <c r="T375" s="20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3" t="s">
        <v>169</v>
      </c>
      <c r="AT375" s="203" t="s">
        <v>151</v>
      </c>
      <c r="AU375" s="203" t="s">
        <v>85</v>
      </c>
      <c r="AY375" s="18" t="s">
        <v>150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18" t="s">
        <v>83</v>
      </c>
      <c r="BK375" s="204">
        <f>ROUND(I375*H375,2)</f>
        <v>0</v>
      </c>
      <c r="BL375" s="18" t="s">
        <v>169</v>
      </c>
      <c r="BM375" s="203" t="s">
        <v>1175</v>
      </c>
    </row>
    <row r="376" spans="1:65" s="13" customFormat="1">
      <c r="B376" s="205"/>
      <c r="C376" s="206"/>
      <c r="D376" s="207" t="s">
        <v>157</v>
      </c>
      <c r="E376" s="208" t="s">
        <v>1</v>
      </c>
      <c r="F376" s="209" t="s">
        <v>1176</v>
      </c>
      <c r="G376" s="206"/>
      <c r="H376" s="210">
        <v>816</v>
      </c>
      <c r="I376" s="211"/>
      <c r="J376" s="206"/>
      <c r="K376" s="206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157</v>
      </c>
      <c r="AU376" s="216" t="s">
        <v>85</v>
      </c>
      <c r="AV376" s="13" t="s">
        <v>85</v>
      </c>
      <c r="AW376" s="13" t="s">
        <v>32</v>
      </c>
      <c r="AX376" s="13" t="s">
        <v>83</v>
      </c>
      <c r="AY376" s="216" t="s">
        <v>150</v>
      </c>
    </row>
    <row r="377" spans="1:65" s="2" customFormat="1" ht="21.75" customHeight="1">
      <c r="A377" s="35"/>
      <c r="B377" s="36"/>
      <c r="C377" s="191" t="s">
        <v>525</v>
      </c>
      <c r="D377" s="191" t="s">
        <v>151</v>
      </c>
      <c r="E377" s="192" t="s">
        <v>376</v>
      </c>
      <c r="F377" s="193" t="s">
        <v>377</v>
      </c>
      <c r="G377" s="194" t="s">
        <v>355</v>
      </c>
      <c r="H377" s="195">
        <v>184</v>
      </c>
      <c r="I377" s="196"/>
      <c r="J377" s="197">
        <f>ROUND(I377*H377,2)</f>
        <v>0</v>
      </c>
      <c r="K377" s="198"/>
      <c r="L377" s="40"/>
      <c r="M377" s="199" t="s">
        <v>1</v>
      </c>
      <c r="N377" s="200" t="s">
        <v>41</v>
      </c>
      <c r="O377" s="72"/>
      <c r="P377" s="201">
        <f>O377*H377</f>
        <v>0</v>
      </c>
      <c r="Q377" s="201">
        <v>0</v>
      </c>
      <c r="R377" s="201">
        <f>Q377*H377</f>
        <v>0</v>
      </c>
      <c r="S377" s="201">
        <v>0</v>
      </c>
      <c r="T377" s="202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3" t="s">
        <v>169</v>
      </c>
      <c r="AT377" s="203" t="s">
        <v>151</v>
      </c>
      <c r="AU377" s="203" t="s">
        <v>85</v>
      </c>
      <c r="AY377" s="18" t="s">
        <v>150</v>
      </c>
      <c r="BE377" s="204">
        <f>IF(N377="základní",J377,0)</f>
        <v>0</v>
      </c>
      <c r="BF377" s="204">
        <f>IF(N377="snížená",J377,0)</f>
        <v>0</v>
      </c>
      <c r="BG377" s="204">
        <f>IF(N377="zákl. přenesená",J377,0)</f>
        <v>0</v>
      </c>
      <c r="BH377" s="204">
        <f>IF(N377="sníž. přenesená",J377,0)</f>
        <v>0</v>
      </c>
      <c r="BI377" s="204">
        <f>IF(N377="nulová",J377,0)</f>
        <v>0</v>
      </c>
      <c r="BJ377" s="18" t="s">
        <v>83</v>
      </c>
      <c r="BK377" s="204">
        <f>ROUND(I377*H377,2)</f>
        <v>0</v>
      </c>
      <c r="BL377" s="18" t="s">
        <v>169</v>
      </c>
      <c r="BM377" s="203" t="s">
        <v>1177</v>
      </c>
    </row>
    <row r="378" spans="1:65" s="13" customFormat="1">
      <c r="B378" s="205"/>
      <c r="C378" s="206"/>
      <c r="D378" s="207" t="s">
        <v>157</v>
      </c>
      <c r="E378" s="208" t="s">
        <v>1</v>
      </c>
      <c r="F378" s="209" t="s">
        <v>1156</v>
      </c>
      <c r="G378" s="206"/>
      <c r="H378" s="210">
        <v>184</v>
      </c>
      <c r="I378" s="211"/>
      <c r="J378" s="206"/>
      <c r="K378" s="206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157</v>
      </c>
      <c r="AU378" s="216" t="s">
        <v>85</v>
      </c>
      <c r="AV378" s="13" t="s">
        <v>85</v>
      </c>
      <c r="AW378" s="13" t="s">
        <v>32</v>
      </c>
      <c r="AX378" s="13" t="s">
        <v>83</v>
      </c>
      <c r="AY378" s="216" t="s">
        <v>150</v>
      </c>
    </row>
    <row r="379" spans="1:65" s="2" customFormat="1" ht="16.5" customHeight="1">
      <c r="A379" s="35"/>
      <c r="B379" s="36"/>
      <c r="C379" s="191" t="s">
        <v>1178</v>
      </c>
      <c r="D379" s="191" t="s">
        <v>151</v>
      </c>
      <c r="E379" s="192" t="s">
        <v>1179</v>
      </c>
      <c r="F379" s="193" t="s">
        <v>1180</v>
      </c>
      <c r="G379" s="194" t="s">
        <v>270</v>
      </c>
      <c r="H379" s="195">
        <v>48</v>
      </c>
      <c r="I379" s="196"/>
      <c r="J379" s="197">
        <f>ROUND(I379*H379,2)</f>
        <v>0</v>
      </c>
      <c r="K379" s="198"/>
      <c r="L379" s="40"/>
      <c r="M379" s="199" t="s">
        <v>1</v>
      </c>
      <c r="N379" s="200" t="s">
        <v>41</v>
      </c>
      <c r="O379" s="72"/>
      <c r="P379" s="201">
        <f>O379*H379</f>
        <v>0</v>
      </c>
      <c r="Q379" s="201">
        <v>0</v>
      </c>
      <c r="R379" s="201">
        <f>Q379*H379</f>
        <v>0</v>
      </c>
      <c r="S379" s="201">
        <v>0</v>
      </c>
      <c r="T379" s="202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3" t="s">
        <v>169</v>
      </c>
      <c r="AT379" s="203" t="s">
        <v>151</v>
      </c>
      <c r="AU379" s="203" t="s">
        <v>85</v>
      </c>
      <c r="AY379" s="18" t="s">
        <v>150</v>
      </c>
      <c r="BE379" s="204">
        <f>IF(N379="základní",J379,0)</f>
        <v>0</v>
      </c>
      <c r="BF379" s="204">
        <f>IF(N379="snížená",J379,0)</f>
        <v>0</v>
      </c>
      <c r="BG379" s="204">
        <f>IF(N379="zákl. přenesená",J379,0)</f>
        <v>0</v>
      </c>
      <c r="BH379" s="204">
        <f>IF(N379="sníž. přenesená",J379,0)</f>
        <v>0</v>
      </c>
      <c r="BI379" s="204">
        <f>IF(N379="nulová",J379,0)</f>
        <v>0</v>
      </c>
      <c r="BJ379" s="18" t="s">
        <v>83</v>
      </c>
      <c r="BK379" s="204">
        <f>ROUND(I379*H379,2)</f>
        <v>0</v>
      </c>
      <c r="BL379" s="18" t="s">
        <v>169</v>
      </c>
      <c r="BM379" s="203" t="s">
        <v>1181</v>
      </c>
    </row>
    <row r="380" spans="1:65" s="2" customFormat="1" ht="16.5" customHeight="1">
      <c r="A380" s="35"/>
      <c r="B380" s="36"/>
      <c r="C380" s="245" t="s">
        <v>528</v>
      </c>
      <c r="D380" s="245" t="s">
        <v>302</v>
      </c>
      <c r="E380" s="246" t="s">
        <v>1182</v>
      </c>
      <c r="F380" s="247" t="s">
        <v>1183</v>
      </c>
      <c r="G380" s="248" t="s">
        <v>270</v>
      </c>
      <c r="H380" s="249">
        <v>48</v>
      </c>
      <c r="I380" s="250"/>
      <c r="J380" s="251">
        <f>ROUND(I380*H380,2)</f>
        <v>0</v>
      </c>
      <c r="K380" s="252"/>
      <c r="L380" s="253"/>
      <c r="M380" s="254" t="s">
        <v>1</v>
      </c>
      <c r="N380" s="255" t="s">
        <v>41</v>
      </c>
      <c r="O380" s="72"/>
      <c r="P380" s="201">
        <f>O380*H380</f>
        <v>0</v>
      </c>
      <c r="Q380" s="201">
        <v>0.15</v>
      </c>
      <c r="R380" s="201">
        <f>Q380*H380</f>
        <v>7.1999999999999993</v>
      </c>
      <c r="S380" s="201">
        <v>0</v>
      </c>
      <c r="T380" s="202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3" t="s">
        <v>193</v>
      </c>
      <c r="AT380" s="203" t="s">
        <v>302</v>
      </c>
      <c r="AU380" s="203" t="s">
        <v>85</v>
      </c>
      <c r="AY380" s="18" t="s">
        <v>150</v>
      </c>
      <c r="BE380" s="204">
        <f>IF(N380="základní",J380,0)</f>
        <v>0</v>
      </c>
      <c r="BF380" s="204">
        <f>IF(N380="snížená",J380,0)</f>
        <v>0</v>
      </c>
      <c r="BG380" s="204">
        <f>IF(N380="zákl. přenesená",J380,0)</f>
        <v>0</v>
      </c>
      <c r="BH380" s="204">
        <f>IF(N380="sníž. přenesená",J380,0)</f>
        <v>0</v>
      </c>
      <c r="BI380" s="204">
        <f>IF(N380="nulová",J380,0)</f>
        <v>0</v>
      </c>
      <c r="BJ380" s="18" t="s">
        <v>83</v>
      </c>
      <c r="BK380" s="204">
        <f>ROUND(I380*H380,2)</f>
        <v>0</v>
      </c>
      <c r="BL380" s="18" t="s">
        <v>169</v>
      </c>
      <c r="BM380" s="203" t="s">
        <v>1184</v>
      </c>
    </row>
    <row r="381" spans="1:65" s="13" customFormat="1">
      <c r="B381" s="205"/>
      <c r="C381" s="206"/>
      <c r="D381" s="207" t="s">
        <v>157</v>
      </c>
      <c r="E381" s="208" t="s">
        <v>1</v>
      </c>
      <c r="F381" s="209" t="s">
        <v>1185</v>
      </c>
      <c r="G381" s="206"/>
      <c r="H381" s="210">
        <v>48</v>
      </c>
      <c r="I381" s="211"/>
      <c r="J381" s="206"/>
      <c r="K381" s="206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157</v>
      </c>
      <c r="AU381" s="216" t="s">
        <v>85</v>
      </c>
      <c r="AV381" s="13" t="s">
        <v>85</v>
      </c>
      <c r="AW381" s="13" t="s">
        <v>32</v>
      </c>
      <c r="AX381" s="13" t="s">
        <v>83</v>
      </c>
      <c r="AY381" s="216" t="s">
        <v>150</v>
      </c>
    </row>
    <row r="382" spans="1:65" s="14" customFormat="1" ht="33.75">
      <c r="B382" s="217"/>
      <c r="C382" s="218"/>
      <c r="D382" s="207" t="s">
        <v>157</v>
      </c>
      <c r="E382" s="219" t="s">
        <v>1</v>
      </c>
      <c r="F382" s="220" t="s">
        <v>1186</v>
      </c>
      <c r="G382" s="218"/>
      <c r="H382" s="219" t="s">
        <v>1</v>
      </c>
      <c r="I382" s="221"/>
      <c r="J382" s="218"/>
      <c r="K382" s="218"/>
      <c r="L382" s="222"/>
      <c r="M382" s="223"/>
      <c r="N382" s="224"/>
      <c r="O382" s="224"/>
      <c r="P382" s="224"/>
      <c r="Q382" s="224"/>
      <c r="R382" s="224"/>
      <c r="S382" s="224"/>
      <c r="T382" s="225"/>
      <c r="AT382" s="226" t="s">
        <v>157</v>
      </c>
      <c r="AU382" s="226" t="s">
        <v>85</v>
      </c>
      <c r="AV382" s="14" t="s">
        <v>83</v>
      </c>
      <c r="AW382" s="14" t="s">
        <v>32</v>
      </c>
      <c r="AX382" s="14" t="s">
        <v>76</v>
      </c>
      <c r="AY382" s="226" t="s">
        <v>150</v>
      </c>
    </row>
    <row r="383" spans="1:65" s="14" customFormat="1">
      <c r="B383" s="217"/>
      <c r="C383" s="218"/>
      <c r="D383" s="207" t="s">
        <v>157</v>
      </c>
      <c r="E383" s="219" t="s">
        <v>1</v>
      </c>
      <c r="F383" s="220" t="s">
        <v>1187</v>
      </c>
      <c r="G383" s="218"/>
      <c r="H383" s="219" t="s">
        <v>1</v>
      </c>
      <c r="I383" s="221"/>
      <c r="J383" s="218"/>
      <c r="K383" s="218"/>
      <c r="L383" s="222"/>
      <c r="M383" s="223"/>
      <c r="N383" s="224"/>
      <c r="O383" s="224"/>
      <c r="P383" s="224"/>
      <c r="Q383" s="224"/>
      <c r="R383" s="224"/>
      <c r="S383" s="224"/>
      <c r="T383" s="225"/>
      <c r="AT383" s="226" t="s">
        <v>157</v>
      </c>
      <c r="AU383" s="226" t="s">
        <v>85</v>
      </c>
      <c r="AV383" s="14" t="s">
        <v>83</v>
      </c>
      <c r="AW383" s="14" t="s">
        <v>32</v>
      </c>
      <c r="AX383" s="14" t="s">
        <v>76</v>
      </c>
      <c r="AY383" s="226" t="s">
        <v>150</v>
      </c>
    </row>
    <row r="384" spans="1:65" s="12" customFormat="1" ht="22.9" customHeight="1">
      <c r="B384" s="177"/>
      <c r="C384" s="178"/>
      <c r="D384" s="179" t="s">
        <v>75</v>
      </c>
      <c r="E384" s="227" t="s">
        <v>379</v>
      </c>
      <c r="F384" s="227" t="s">
        <v>380</v>
      </c>
      <c r="G384" s="178"/>
      <c r="H384" s="178"/>
      <c r="I384" s="181"/>
      <c r="J384" s="228">
        <f>BK384</f>
        <v>0</v>
      </c>
      <c r="K384" s="178"/>
      <c r="L384" s="183"/>
      <c r="M384" s="184"/>
      <c r="N384" s="185"/>
      <c r="O384" s="185"/>
      <c r="P384" s="186">
        <f>SUM(P385:P398)</f>
        <v>0</v>
      </c>
      <c r="Q384" s="185"/>
      <c r="R384" s="186">
        <f>SUM(R385:R398)</f>
        <v>0</v>
      </c>
      <c r="S384" s="185"/>
      <c r="T384" s="187">
        <f>SUM(T385:T398)</f>
        <v>0</v>
      </c>
      <c r="AR384" s="188" t="s">
        <v>83</v>
      </c>
      <c r="AT384" s="189" t="s">
        <v>75</v>
      </c>
      <c r="AU384" s="189" t="s">
        <v>83</v>
      </c>
      <c r="AY384" s="188" t="s">
        <v>150</v>
      </c>
      <c r="BK384" s="190">
        <f>SUM(BK385:BK398)</f>
        <v>0</v>
      </c>
    </row>
    <row r="385" spans="1:65" s="2" customFormat="1" ht="21.75" customHeight="1">
      <c r="A385" s="35"/>
      <c r="B385" s="36"/>
      <c r="C385" s="191" t="s">
        <v>1188</v>
      </c>
      <c r="D385" s="191" t="s">
        <v>151</v>
      </c>
      <c r="E385" s="192" t="s">
        <v>382</v>
      </c>
      <c r="F385" s="193" t="s">
        <v>383</v>
      </c>
      <c r="G385" s="194" t="s">
        <v>295</v>
      </c>
      <c r="H385" s="195">
        <v>2651.8649999999998</v>
      </c>
      <c r="I385" s="196"/>
      <c r="J385" s="197">
        <f>ROUND(I385*H385,2)</f>
        <v>0</v>
      </c>
      <c r="K385" s="198"/>
      <c r="L385" s="40"/>
      <c r="M385" s="199" t="s">
        <v>1</v>
      </c>
      <c r="N385" s="200" t="s">
        <v>41</v>
      </c>
      <c r="O385" s="72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3" t="s">
        <v>169</v>
      </c>
      <c r="AT385" s="203" t="s">
        <v>151</v>
      </c>
      <c r="AU385" s="203" t="s">
        <v>85</v>
      </c>
      <c r="AY385" s="18" t="s">
        <v>150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18" t="s">
        <v>83</v>
      </c>
      <c r="BK385" s="204">
        <f>ROUND(I385*H385,2)</f>
        <v>0</v>
      </c>
      <c r="BL385" s="18" t="s">
        <v>169</v>
      </c>
      <c r="BM385" s="203" t="s">
        <v>1189</v>
      </c>
    </row>
    <row r="386" spans="1:65" s="13" customFormat="1">
      <c r="B386" s="205"/>
      <c r="C386" s="206"/>
      <c r="D386" s="207" t="s">
        <v>157</v>
      </c>
      <c r="E386" s="208" t="s">
        <v>1</v>
      </c>
      <c r="F386" s="209" t="s">
        <v>1190</v>
      </c>
      <c r="G386" s="206"/>
      <c r="H386" s="210">
        <v>2651.8649999999998</v>
      </c>
      <c r="I386" s="211"/>
      <c r="J386" s="206"/>
      <c r="K386" s="206"/>
      <c r="L386" s="212"/>
      <c r="M386" s="213"/>
      <c r="N386" s="214"/>
      <c r="O386" s="214"/>
      <c r="P386" s="214"/>
      <c r="Q386" s="214"/>
      <c r="R386" s="214"/>
      <c r="S386" s="214"/>
      <c r="T386" s="215"/>
      <c r="AT386" s="216" t="s">
        <v>157</v>
      </c>
      <c r="AU386" s="216" t="s">
        <v>85</v>
      </c>
      <c r="AV386" s="13" t="s">
        <v>85</v>
      </c>
      <c r="AW386" s="13" t="s">
        <v>32</v>
      </c>
      <c r="AX386" s="13" t="s">
        <v>83</v>
      </c>
      <c r="AY386" s="216" t="s">
        <v>150</v>
      </c>
    </row>
    <row r="387" spans="1:65" s="2" customFormat="1" ht="21.75" customHeight="1">
      <c r="A387" s="35"/>
      <c r="B387" s="36"/>
      <c r="C387" s="191" t="s">
        <v>534</v>
      </c>
      <c r="D387" s="191" t="s">
        <v>151</v>
      </c>
      <c r="E387" s="192" t="s">
        <v>386</v>
      </c>
      <c r="F387" s="193" t="s">
        <v>387</v>
      </c>
      <c r="G387" s="194" t="s">
        <v>295</v>
      </c>
      <c r="H387" s="195">
        <v>23866.785</v>
      </c>
      <c r="I387" s="196"/>
      <c r="J387" s="197">
        <f>ROUND(I387*H387,2)</f>
        <v>0</v>
      </c>
      <c r="K387" s="198"/>
      <c r="L387" s="40"/>
      <c r="M387" s="199" t="s">
        <v>1</v>
      </c>
      <c r="N387" s="200" t="s">
        <v>41</v>
      </c>
      <c r="O387" s="72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3" t="s">
        <v>169</v>
      </c>
      <c r="AT387" s="203" t="s">
        <v>151</v>
      </c>
      <c r="AU387" s="203" t="s">
        <v>85</v>
      </c>
      <c r="AY387" s="18" t="s">
        <v>150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18" t="s">
        <v>83</v>
      </c>
      <c r="BK387" s="204">
        <f>ROUND(I387*H387,2)</f>
        <v>0</v>
      </c>
      <c r="BL387" s="18" t="s">
        <v>169</v>
      </c>
      <c r="BM387" s="203" t="s">
        <v>1191</v>
      </c>
    </row>
    <row r="388" spans="1:65" s="13" customFormat="1">
      <c r="B388" s="205"/>
      <c r="C388" s="206"/>
      <c r="D388" s="207" t="s">
        <v>157</v>
      </c>
      <c r="E388" s="206"/>
      <c r="F388" s="209" t="s">
        <v>1192</v>
      </c>
      <c r="G388" s="206"/>
      <c r="H388" s="210">
        <v>23866.785</v>
      </c>
      <c r="I388" s="211"/>
      <c r="J388" s="206"/>
      <c r="K388" s="206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157</v>
      </c>
      <c r="AU388" s="216" t="s">
        <v>85</v>
      </c>
      <c r="AV388" s="13" t="s">
        <v>85</v>
      </c>
      <c r="AW388" s="13" t="s">
        <v>4</v>
      </c>
      <c r="AX388" s="13" t="s">
        <v>83</v>
      </c>
      <c r="AY388" s="216" t="s">
        <v>150</v>
      </c>
    </row>
    <row r="389" spans="1:65" s="2" customFormat="1" ht="33" customHeight="1">
      <c r="A389" s="35"/>
      <c r="B389" s="36"/>
      <c r="C389" s="191" t="s">
        <v>1193</v>
      </c>
      <c r="D389" s="191" t="s">
        <v>151</v>
      </c>
      <c r="E389" s="192" t="s">
        <v>391</v>
      </c>
      <c r="F389" s="193" t="s">
        <v>392</v>
      </c>
      <c r="G389" s="194" t="s">
        <v>295</v>
      </c>
      <c r="H389" s="195">
        <v>350.75</v>
      </c>
      <c r="I389" s="196"/>
      <c r="J389" s="197">
        <f>ROUND(I389*H389,2)</f>
        <v>0</v>
      </c>
      <c r="K389" s="198"/>
      <c r="L389" s="40"/>
      <c r="M389" s="199" t="s">
        <v>1</v>
      </c>
      <c r="N389" s="200" t="s">
        <v>41</v>
      </c>
      <c r="O389" s="72"/>
      <c r="P389" s="201">
        <f>O389*H389</f>
        <v>0</v>
      </c>
      <c r="Q389" s="201">
        <v>0</v>
      </c>
      <c r="R389" s="201">
        <f>Q389*H389</f>
        <v>0</v>
      </c>
      <c r="S389" s="201">
        <v>0</v>
      </c>
      <c r="T389" s="202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03" t="s">
        <v>169</v>
      </c>
      <c r="AT389" s="203" t="s">
        <v>151</v>
      </c>
      <c r="AU389" s="203" t="s">
        <v>85</v>
      </c>
      <c r="AY389" s="18" t="s">
        <v>150</v>
      </c>
      <c r="BE389" s="204">
        <f>IF(N389="základní",J389,0)</f>
        <v>0</v>
      </c>
      <c r="BF389" s="204">
        <f>IF(N389="snížená",J389,0)</f>
        <v>0</v>
      </c>
      <c r="BG389" s="204">
        <f>IF(N389="zákl. přenesená",J389,0)</f>
        <v>0</v>
      </c>
      <c r="BH389" s="204">
        <f>IF(N389="sníž. přenesená",J389,0)</f>
        <v>0</v>
      </c>
      <c r="BI389" s="204">
        <f>IF(N389="nulová",J389,0)</f>
        <v>0</v>
      </c>
      <c r="BJ389" s="18" t="s">
        <v>83</v>
      </c>
      <c r="BK389" s="204">
        <f>ROUND(I389*H389,2)</f>
        <v>0</v>
      </c>
      <c r="BL389" s="18" t="s">
        <v>169</v>
      </c>
      <c r="BM389" s="203" t="s">
        <v>1194</v>
      </c>
    </row>
    <row r="390" spans="1:65" s="2" customFormat="1" ht="21.75" customHeight="1">
      <c r="A390" s="35"/>
      <c r="B390" s="36"/>
      <c r="C390" s="191" t="s">
        <v>537</v>
      </c>
      <c r="D390" s="191" t="s">
        <v>151</v>
      </c>
      <c r="E390" s="192" t="s">
        <v>1195</v>
      </c>
      <c r="F390" s="193" t="s">
        <v>294</v>
      </c>
      <c r="G390" s="194" t="s">
        <v>295</v>
      </c>
      <c r="H390" s="195">
        <v>2288.7689999999998</v>
      </c>
      <c r="I390" s="196"/>
      <c r="J390" s="197">
        <f>ROUND(I390*H390,2)</f>
        <v>0</v>
      </c>
      <c r="K390" s="198"/>
      <c r="L390" s="40"/>
      <c r="M390" s="199" t="s">
        <v>1</v>
      </c>
      <c r="N390" s="200" t="s">
        <v>41</v>
      </c>
      <c r="O390" s="72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3" t="s">
        <v>169</v>
      </c>
      <c r="AT390" s="203" t="s">
        <v>151</v>
      </c>
      <c r="AU390" s="203" t="s">
        <v>85</v>
      </c>
      <c r="AY390" s="18" t="s">
        <v>150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18" t="s">
        <v>83</v>
      </c>
      <c r="BK390" s="204">
        <f>ROUND(I390*H390,2)</f>
        <v>0</v>
      </c>
      <c r="BL390" s="18" t="s">
        <v>169</v>
      </c>
      <c r="BM390" s="203" t="s">
        <v>1196</v>
      </c>
    </row>
    <row r="391" spans="1:65" s="2" customFormat="1" ht="33" customHeight="1">
      <c r="A391" s="35"/>
      <c r="B391" s="36"/>
      <c r="C391" s="191" t="s">
        <v>1197</v>
      </c>
      <c r="D391" s="191" t="s">
        <v>151</v>
      </c>
      <c r="E391" s="192" t="s">
        <v>1198</v>
      </c>
      <c r="F391" s="193" t="s">
        <v>1199</v>
      </c>
      <c r="G391" s="194" t="s">
        <v>295</v>
      </c>
      <c r="H391" s="195">
        <v>12.346</v>
      </c>
      <c r="I391" s="196"/>
      <c r="J391" s="197">
        <f>ROUND(I391*H391,2)</f>
        <v>0</v>
      </c>
      <c r="K391" s="198"/>
      <c r="L391" s="40"/>
      <c r="M391" s="199" t="s">
        <v>1</v>
      </c>
      <c r="N391" s="200" t="s">
        <v>41</v>
      </c>
      <c r="O391" s="72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3" t="s">
        <v>169</v>
      </c>
      <c r="AT391" s="203" t="s">
        <v>151</v>
      </c>
      <c r="AU391" s="203" t="s">
        <v>85</v>
      </c>
      <c r="AY391" s="18" t="s">
        <v>150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18" t="s">
        <v>83</v>
      </c>
      <c r="BK391" s="204">
        <f>ROUND(I391*H391,2)</f>
        <v>0</v>
      </c>
      <c r="BL391" s="18" t="s">
        <v>169</v>
      </c>
      <c r="BM391" s="203" t="s">
        <v>1200</v>
      </c>
    </row>
    <row r="392" spans="1:65" s="2" customFormat="1" ht="16.5" customHeight="1">
      <c r="A392" s="35"/>
      <c r="B392" s="36"/>
      <c r="C392" s="191" t="s">
        <v>541</v>
      </c>
      <c r="D392" s="191" t="s">
        <v>151</v>
      </c>
      <c r="E392" s="192" t="s">
        <v>1201</v>
      </c>
      <c r="F392" s="193" t="s">
        <v>1202</v>
      </c>
      <c r="G392" s="194" t="s">
        <v>295</v>
      </c>
      <c r="H392" s="195">
        <v>144.83199999999999</v>
      </c>
      <c r="I392" s="196"/>
      <c r="J392" s="197">
        <f>ROUND(I392*H392,2)</f>
        <v>0</v>
      </c>
      <c r="K392" s="198"/>
      <c r="L392" s="40"/>
      <c r="M392" s="199" t="s">
        <v>1</v>
      </c>
      <c r="N392" s="200" t="s">
        <v>41</v>
      </c>
      <c r="O392" s="72"/>
      <c r="P392" s="201">
        <f>O392*H392</f>
        <v>0</v>
      </c>
      <c r="Q392" s="201">
        <v>0</v>
      </c>
      <c r="R392" s="201">
        <f>Q392*H392</f>
        <v>0</v>
      </c>
      <c r="S392" s="201">
        <v>0</v>
      </c>
      <c r="T392" s="202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3" t="s">
        <v>169</v>
      </c>
      <c r="AT392" s="203" t="s">
        <v>151</v>
      </c>
      <c r="AU392" s="203" t="s">
        <v>85</v>
      </c>
      <c r="AY392" s="18" t="s">
        <v>150</v>
      </c>
      <c r="BE392" s="204">
        <f>IF(N392="základní",J392,0)</f>
        <v>0</v>
      </c>
      <c r="BF392" s="204">
        <f>IF(N392="snížená",J392,0)</f>
        <v>0</v>
      </c>
      <c r="BG392" s="204">
        <f>IF(N392="zákl. přenesená",J392,0)</f>
        <v>0</v>
      </c>
      <c r="BH392" s="204">
        <f>IF(N392="sníž. přenesená",J392,0)</f>
        <v>0</v>
      </c>
      <c r="BI392" s="204">
        <f>IF(N392="nulová",J392,0)</f>
        <v>0</v>
      </c>
      <c r="BJ392" s="18" t="s">
        <v>83</v>
      </c>
      <c r="BK392" s="204">
        <f>ROUND(I392*H392,2)</f>
        <v>0</v>
      </c>
      <c r="BL392" s="18" t="s">
        <v>169</v>
      </c>
      <c r="BM392" s="203" t="s">
        <v>1203</v>
      </c>
    </row>
    <row r="393" spans="1:65" s="14" customFormat="1">
      <c r="B393" s="217"/>
      <c r="C393" s="218"/>
      <c r="D393" s="207" t="s">
        <v>157</v>
      </c>
      <c r="E393" s="219" t="s">
        <v>1</v>
      </c>
      <c r="F393" s="220" t="s">
        <v>1204</v>
      </c>
      <c r="G393" s="218"/>
      <c r="H393" s="219" t="s">
        <v>1</v>
      </c>
      <c r="I393" s="221"/>
      <c r="J393" s="218"/>
      <c r="K393" s="218"/>
      <c r="L393" s="222"/>
      <c r="M393" s="223"/>
      <c r="N393" s="224"/>
      <c r="O393" s="224"/>
      <c r="P393" s="224"/>
      <c r="Q393" s="224"/>
      <c r="R393" s="224"/>
      <c r="S393" s="224"/>
      <c r="T393" s="225"/>
      <c r="AT393" s="226" t="s">
        <v>157</v>
      </c>
      <c r="AU393" s="226" t="s">
        <v>85</v>
      </c>
      <c r="AV393" s="14" t="s">
        <v>83</v>
      </c>
      <c r="AW393" s="14" t="s">
        <v>32</v>
      </c>
      <c r="AX393" s="14" t="s">
        <v>76</v>
      </c>
      <c r="AY393" s="226" t="s">
        <v>150</v>
      </c>
    </row>
    <row r="394" spans="1:65" s="13" customFormat="1">
      <c r="B394" s="205"/>
      <c r="C394" s="206"/>
      <c r="D394" s="207" t="s">
        <v>157</v>
      </c>
      <c r="E394" s="208" t="s">
        <v>1</v>
      </c>
      <c r="F394" s="209" t="s">
        <v>1205</v>
      </c>
      <c r="G394" s="206"/>
      <c r="H394" s="210">
        <v>144.83199999999999</v>
      </c>
      <c r="I394" s="211"/>
      <c r="J394" s="206"/>
      <c r="K394" s="206"/>
      <c r="L394" s="212"/>
      <c r="M394" s="213"/>
      <c r="N394" s="214"/>
      <c r="O394" s="214"/>
      <c r="P394" s="214"/>
      <c r="Q394" s="214"/>
      <c r="R394" s="214"/>
      <c r="S394" s="214"/>
      <c r="T394" s="215"/>
      <c r="AT394" s="216" t="s">
        <v>157</v>
      </c>
      <c r="AU394" s="216" t="s">
        <v>85</v>
      </c>
      <c r="AV394" s="13" t="s">
        <v>85</v>
      </c>
      <c r="AW394" s="13" t="s">
        <v>32</v>
      </c>
      <c r="AX394" s="13" t="s">
        <v>83</v>
      </c>
      <c r="AY394" s="216" t="s">
        <v>150</v>
      </c>
    </row>
    <row r="395" spans="1:65" s="2" customFormat="1" ht="21.75" customHeight="1">
      <c r="A395" s="35"/>
      <c r="B395" s="36"/>
      <c r="C395" s="191" t="s">
        <v>1206</v>
      </c>
      <c r="D395" s="191" t="s">
        <v>151</v>
      </c>
      <c r="E395" s="192" t="s">
        <v>1207</v>
      </c>
      <c r="F395" s="193" t="s">
        <v>1208</v>
      </c>
      <c r="G395" s="194" t="s">
        <v>295</v>
      </c>
      <c r="H395" s="195">
        <v>144.83199999999999</v>
      </c>
      <c r="I395" s="196"/>
      <c r="J395" s="197">
        <f>ROUND(I395*H395,2)</f>
        <v>0</v>
      </c>
      <c r="K395" s="198"/>
      <c r="L395" s="40"/>
      <c r="M395" s="199" t="s">
        <v>1</v>
      </c>
      <c r="N395" s="200" t="s">
        <v>41</v>
      </c>
      <c r="O395" s="72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3" t="s">
        <v>169</v>
      </c>
      <c r="AT395" s="203" t="s">
        <v>151</v>
      </c>
      <c r="AU395" s="203" t="s">
        <v>85</v>
      </c>
      <c r="AY395" s="18" t="s">
        <v>150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18" t="s">
        <v>83</v>
      </c>
      <c r="BK395" s="204">
        <f>ROUND(I395*H395,2)</f>
        <v>0</v>
      </c>
      <c r="BL395" s="18" t="s">
        <v>169</v>
      </c>
      <c r="BM395" s="203" t="s">
        <v>1209</v>
      </c>
    </row>
    <row r="396" spans="1:65" s="2" customFormat="1" ht="21.75" customHeight="1">
      <c r="A396" s="35"/>
      <c r="B396" s="36"/>
      <c r="C396" s="191" t="s">
        <v>544</v>
      </c>
      <c r="D396" s="191" t="s">
        <v>151</v>
      </c>
      <c r="E396" s="192" t="s">
        <v>1210</v>
      </c>
      <c r="F396" s="193" t="s">
        <v>1211</v>
      </c>
      <c r="G396" s="194" t="s">
        <v>295</v>
      </c>
      <c r="H396" s="195">
        <v>724.16</v>
      </c>
      <c r="I396" s="196"/>
      <c r="J396" s="197">
        <f>ROUND(I396*H396,2)</f>
        <v>0</v>
      </c>
      <c r="K396" s="198"/>
      <c r="L396" s="40"/>
      <c r="M396" s="199" t="s">
        <v>1</v>
      </c>
      <c r="N396" s="200" t="s">
        <v>41</v>
      </c>
      <c r="O396" s="72"/>
      <c r="P396" s="201">
        <f>O396*H396</f>
        <v>0</v>
      </c>
      <c r="Q396" s="201">
        <v>0</v>
      </c>
      <c r="R396" s="201">
        <f>Q396*H396</f>
        <v>0</v>
      </c>
      <c r="S396" s="201">
        <v>0</v>
      </c>
      <c r="T396" s="202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3" t="s">
        <v>169</v>
      </c>
      <c r="AT396" s="203" t="s">
        <v>151</v>
      </c>
      <c r="AU396" s="203" t="s">
        <v>85</v>
      </c>
      <c r="AY396" s="18" t="s">
        <v>150</v>
      </c>
      <c r="BE396" s="204">
        <f>IF(N396="základní",J396,0)</f>
        <v>0</v>
      </c>
      <c r="BF396" s="204">
        <f>IF(N396="snížená",J396,0)</f>
        <v>0</v>
      </c>
      <c r="BG396" s="204">
        <f>IF(N396="zákl. přenesená",J396,0)</f>
        <v>0</v>
      </c>
      <c r="BH396" s="204">
        <f>IF(N396="sníž. přenesená",J396,0)</f>
        <v>0</v>
      </c>
      <c r="BI396" s="204">
        <f>IF(N396="nulová",J396,0)</f>
        <v>0</v>
      </c>
      <c r="BJ396" s="18" t="s">
        <v>83</v>
      </c>
      <c r="BK396" s="204">
        <f>ROUND(I396*H396,2)</f>
        <v>0</v>
      </c>
      <c r="BL396" s="18" t="s">
        <v>169</v>
      </c>
      <c r="BM396" s="203" t="s">
        <v>1212</v>
      </c>
    </row>
    <row r="397" spans="1:65" s="13" customFormat="1">
      <c r="B397" s="205"/>
      <c r="C397" s="206"/>
      <c r="D397" s="207" t="s">
        <v>157</v>
      </c>
      <c r="E397" s="206"/>
      <c r="F397" s="209" t="s">
        <v>1213</v>
      </c>
      <c r="G397" s="206"/>
      <c r="H397" s="210">
        <v>724.16</v>
      </c>
      <c r="I397" s="211"/>
      <c r="J397" s="206"/>
      <c r="K397" s="206"/>
      <c r="L397" s="212"/>
      <c r="M397" s="213"/>
      <c r="N397" s="214"/>
      <c r="O397" s="214"/>
      <c r="P397" s="214"/>
      <c r="Q397" s="214"/>
      <c r="R397" s="214"/>
      <c r="S397" s="214"/>
      <c r="T397" s="215"/>
      <c r="AT397" s="216" t="s">
        <v>157</v>
      </c>
      <c r="AU397" s="216" t="s">
        <v>85</v>
      </c>
      <c r="AV397" s="13" t="s">
        <v>85</v>
      </c>
      <c r="AW397" s="13" t="s">
        <v>4</v>
      </c>
      <c r="AX397" s="13" t="s">
        <v>83</v>
      </c>
      <c r="AY397" s="216" t="s">
        <v>150</v>
      </c>
    </row>
    <row r="398" spans="1:65" s="2" customFormat="1" ht="16.5" customHeight="1">
      <c r="A398" s="35"/>
      <c r="B398" s="36"/>
      <c r="C398" s="191" t="s">
        <v>1214</v>
      </c>
      <c r="D398" s="191" t="s">
        <v>151</v>
      </c>
      <c r="E398" s="192" t="s">
        <v>1215</v>
      </c>
      <c r="F398" s="193" t="s">
        <v>1216</v>
      </c>
      <c r="G398" s="194" t="s">
        <v>295</v>
      </c>
      <c r="H398" s="195">
        <v>144.83199999999999</v>
      </c>
      <c r="I398" s="196"/>
      <c r="J398" s="197">
        <f>ROUND(I398*H398,2)</f>
        <v>0</v>
      </c>
      <c r="K398" s="198"/>
      <c r="L398" s="40"/>
      <c r="M398" s="199" t="s">
        <v>1</v>
      </c>
      <c r="N398" s="200" t="s">
        <v>41</v>
      </c>
      <c r="O398" s="72"/>
      <c r="P398" s="201">
        <f>O398*H398</f>
        <v>0</v>
      </c>
      <c r="Q398" s="201">
        <v>0</v>
      </c>
      <c r="R398" s="201">
        <f>Q398*H398</f>
        <v>0</v>
      </c>
      <c r="S398" s="201">
        <v>0</v>
      </c>
      <c r="T398" s="202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03" t="s">
        <v>169</v>
      </c>
      <c r="AT398" s="203" t="s">
        <v>151</v>
      </c>
      <c r="AU398" s="203" t="s">
        <v>85</v>
      </c>
      <c r="AY398" s="18" t="s">
        <v>150</v>
      </c>
      <c r="BE398" s="204">
        <f>IF(N398="základní",J398,0)</f>
        <v>0</v>
      </c>
      <c r="BF398" s="204">
        <f>IF(N398="snížená",J398,0)</f>
        <v>0</v>
      </c>
      <c r="BG398" s="204">
        <f>IF(N398="zákl. přenesená",J398,0)</f>
        <v>0</v>
      </c>
      <c r="BH398" s="204">
        <f>IF(N398="sníž. přenesená",J398,0)</f>
        <v>0</v>
      </c>
      <c r="BI398" s="204">
        <f>IF(N398="nulová",J398,0)</f>
        <v>0</v>
      </c>
      <c r="BJ398" s="18" t="s">
        <v>83</v>
      </c>
      <c r="BK398" s="204">
        <f>ROUND(I398*H398,2)</f>
        <v>0</v>
      </c>
      <c r="BL398" s="18" t="s">
        <v>169</v>
      </c>
      <c r="BM398" s="203" t="s">
        <v>1217</v>
      </c>
    </row>
    <row r="399" spans="1:65" s="12" customFormat="1" ht="22.9" customHeight="1">
      <c r="B399" s="177"/>
      <c r="C399" s="178"/>
      <c r="D399" s="179" t="s">
        <v>75</v>
      </c>
      <c r="E399" s="227" t="s">
        <v>398</v>
      </c>
      <c r="F399" s="227" t="s">
        <v>399</v>
      </c>
      <c r="G399" s="178"/>
      <c r="H399" s="178"/>
      <c r="I399" s="181"/>
      <c r="J399" s="228">
        <f>BK399</f>
        <v>0</v>
      </c>
      <c r="K399" s="178"/>
      <c r="L399" s="183"/>
      <c r="M399" s="184"/>
      <c r="N399" s="185"/>
      <c r="O399" s="185"/>
      <c r="P399" s="186">
        <f>P400</f>
        <v>0</v>
      </c>
      <c r="Q399" s="185"/>
      <c r="R399" s="186">
        <f>R400</f>
        <v>0</v>
      </c>
      <c r="S399" s="185"/>
      <c r="T399" s="187">
        <f>T400</f>
        <v>0</v>
      </c>
      <c r="AR399" s="188" t="s">
        <v>83</v>
      </c>
      <c r="AT399" s="189" t="s">
        <v>75</v>
      </c>
      <c r="AU399" s="189" t="s">
        <v>83</v>
      </c>
      <c r="AY399" s="188" t="s">
        <v>150</v>
      </c>
      <c r="BK399" s="190">
        <f>BK400</f>
        <v>0</v>
      </c>
    </row>
    <row r="400" spans="1:65" s="2" customFormat="1" ht="21.75" customHeight="1">
      <c r="A400" s="35"/>
      <c r="B400" s="36"/>
      <c r="C400" s="191" t="s">
        <v>550</v>
      </c>
      <c r="D400" s="191" t="s">
        <v>151</v>
      </c>
      <c r="E400" s="192" t="s">
        <v>1218</v>
      </c>
      <c r="F400" s="193" t="s">
        <v>1219</v>
      </c>
      <c r="G400" s="194" t="s">
        <v>295</v>
      </c>
      <c r="H400" s="195">
        <v>3679.0819999999999</v>
      </c>
      <c r="I400" s="196"/>
      <c r="J400" s="197">
        <f>ROUND(I400*H400,2)</f>
        <v>0</v>
      </c>
      <c r="K400" s="198"/>
      <c r="L400" s="40"/>
      <c r="M400" s="229" t="s">
        <v>1</v>
      </c>
      <c r="N400" s="230" t="s">
        <v>41</v>
      </c>
      <c r="O400" s="231"/>
      <c r="P400" s="232">
        <f>O400*H400</f>
        <v>0</v>
      </c>
      <c r="Q400" s="232">
        <v>0</v>
      </c>
      <c r="R400" s="232">
        <f>Q400*H400</f>
        <v>0</v>
      </c>
      <c r="S400" s="232">
        <v>0</v>
      </c>
      <c r="T400" s="233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3" t="s">
        <v>169</v>
      </c>
      <c r="AT400" s="203" t="s">
        <v>151</v>
      </c>
      <c r="AU400" s="203" t="s">
        <v>85</v>
      </c>
      <c r="AY400" s="18" t="s">
        <v>150</v>
      </c>
      <c r="BE400" s="204">
        <f>IF(N400="základní",J400,0)</f>
        <v>0</v>
      </c>
      <c r="BF400" s="204">
        <f>IF(N400="snížená",J400,0)</f>
        <v>0</v>
      </c>
      <c r="BG400" s="204">
        <f>IF(N400="zákl. přenesená",J400,0)</f>
        <v>0</v>
      </c>
      <c r="BH400" s="204">
        <f>IF(N400="sníž. přenesená",J400,0)</f>
        <v>0</v>
      </c>
      <c r="BI400" s="204">
        <f>IF(N400="nulová",J400,0)</f>
        <v>0</v>
      </c>
      <c r="BJ400" s="18" t="s">
        <v>83</v>
      </c>
      <c r="BK400" s="204">
        <f>ROUND(I400*H400,2)</f>
        <v>0</v>
      </c>
      <c r="BL400" s="18" t="s">
        <v>169</v>
      </c>
      <c r="BM400" s="203" t="s">
        <v>1220</v>
      </c>
    </row>
    <row r="401" spans="1:31" s="2" customFormat="1" ht="6.95" customHeight="1">
      <c r="A401" s="35"/>
      <c r="B401" s="55"/>
      <c r="C401" s="56"/>
      <c r="D401" s="56"/>
      <c r="E401" s="56"/>
      <c r="F401" s="56"/>
      <c r="G401" s="56"/>
      <c r="H401" s="56"/>
      <c r="I401" s="56"/>
      <c r="J401" s="56"/>
      <c r="K401" s="56"/>
      <c r="L401" s="40"/>
      <c r="M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</row>
  </sheetData>
  <sheetProtection algorithmName="SHA-512" hashValue="nf2hs9+uerj/H9YSGKnfCvf+N62U5ILrI/MSJ6kI4eFQZNFasHSXLek+JqVZsO1RBUFqjbPCdtN6e0/2uNgRmQ==" saltValue="6Epqh8ZUuMmLUGPViy1outysDYxXtEZ3iTvBjXAfDgSrLNbe6suSc+AsehxyXCx+mviHtlbPSdW3+Onwvv9fQg==" spinCount="100000" sheet="1" objects="1" scenarios="1" formatColumns="0" formatRows="0" autoFilter="0"/>
  <autoFilter ref="C130:K400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8" t="s">
        <v>115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6" t="str">
        <f>'Rekapitulace stavby'!K6</f>
        <v>PD – PJD na ul. Opavská</v>
      </c>
      <c r="F7" s="327"/>
      <c r="G7" s="327"/>
      <c r="H7" s="327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6" t="s">
        <v>124</v>
      </c>
      <c r="F9" s="286"/>
      <c r="G9" s="286"/>
      <c r="H9" s="286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4" t="s">
        <v>867</v>
      </c>
      <c r="F11" s="328"/>
      <c r="G11" s="328"/>
      <c r="H11" s="328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776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29" t="s">
        <v>1221</v>
      </c>
      <c r="F13" s="328"/>
      <c r="G13" s="328"/>
      <c r="H13" s="328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0" t="str">
        <f>'Rekapitulace stavby'!E14</f>
        <v>Vyplň údaj</v>
      </c>
      <c r="F22" s="331"/>
      <c r="G22" s="331"/>
      <c r="H22" s="331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2" t="s">
        <v>1</v>
      </c>
      <c r="F31" s="332"/>
      <c r="G31" s="332"/>
      <c r="H31" s="332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PD – PJD na ul. Opavská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4" t="s">
        <v>124</v>
      </c>
      <c r="F87" s="306"/>
      <c r="G87" s="306"/>
      <c r="H87" s="306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3" t="s">
        <v>867</v>
      </c>
      <c r="F89" s="323"/>
      <c r="G89" s="323"/>
      <c r="H89" s="323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776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4" t="str">
        <f>E13</f>
        <v>5b.2 - Tramvajový spodek</v>
      </c>
      <c r="F91" s="323"/>
      <c r="G91" s="323"/>
      <c r="H91" s="323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J136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869</v>
      </c>
      <c r="E103" s="162"/>
      <c r="F103" s="162"/>
      <c r="G103" s="162"/>
      <c r="H103" s="162"/>
      <c r="I103" s="162"/>
      <c r="J103" s="163">
        <f>J216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1222</v>
      </c>
      <c r="E104" s="162"/>
      <c r="F104" s="162"/>
      <c r="G104" s="162"/>
      <c r="H104" s="162"/>
      <c r="I104" s="162"/>
      <c r="J104" s="163">
        <f>J238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679</v>
      </c>
      <c r="E105" s="162"/>
      <c r="F105" s="162"/>
      <c r="G105" s="162"/>
      <c r="H105" s="162"/>
      <c r="I105" s="162"/>
      <c r="J105" s="163">
        <f>J244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261</v>
      </c>
      <c r="E106" s="162"/>
      <c r="F106" s="162"/>
      <c r="G106" s="162"/>
      <c r="H106" s="162"/>
      <c r="I106" s="162"/>
      <c r="J106" s="163">
        <f>J251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680</v>
      </c>
      <c r="E107" s="162"/>
      <c r="F107" s="162"/>
      <c r="G107" s="162"/>
      <c r="H107" s="162"/>
      <c r="I107" s="162"/>
      <c r="J107" s="163">
        <f>J271</f>
        <v>0</v>
      </c>
      <c r="K107" s="105"/>
      <c r="L107" s="164"/>
    </row>
    <row r="108" spans="1:47" s="10" customFormat="1" ht="19.899999999999999" customHeight="1">
      <c r="B108" s="160"/>
      <c r="C108" s="105"/>
      <c r="D108" s="161" t="s">
        <v>262</v>
      </c>
      <c r="E108" s="162"/>
      <c r="F108" s="162"/>
      <c r="G108" s="162"/>
      <c r="H108" s="162"/>
      <c r="I108" s="162"/>
      <c r="J108" s="163">
        <f>J311</f>
        <v>0</v>
      </c>
      <c r="K108" s="105"/>
      <c r="L108" s="164"/>
    </row>
    <row r="109" spans="1:47" s="10" customFormat="1" ht="19.899999999999999" customHeight="1">
      <c r="B109" s="160"/>
      <c r="C109" s="105"/>
      <c r="D109" s="161" t="s">
        <v>263</v>
      </c>
      <c r="E109" s="162"/>
      <c r="F109" s="162"/>
      <c r="G109" s="162"/>
      <c r="H109" s="162"/>
      <c r="I109" s="162"/>
      <c r="J109" s="163">
        <f>J345</f>
        <v>0</v>
      </c>
      <c r="K109" s="105"/>
      <c r="L109" s="164"/>
    </row>
    <row r="110" spans="1:47" s="10" customFormat="1" ht="19.899999999999999" customHeight="1">
      <c r="B110" s="160"/>
      <c r="C110" s="105"/>
      <c r="D110" s="161" t="s">
        <v>264</v>
      </c>
      <c r="E110" s="162"/>
      <c r="F110" s="162"/>
      <c r="G110" s="162"/>
      <c r="H110" s="162"/>
      <c r="I110" s="162"/>
      <c r="J110" s="163">
        <f>J354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4" t="str">
        <f>E7</f>
        <v>PD – PJD na ul. Opavská</v>
      </c>
      <c r="F120" s="325"/>
      <c r="G120" s="325"/>
      <c r="H120" s="325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4" t="s">
        <v>124</v>
      </c>
      <c r="F122" s="306"/>
      <c r="G122" s="306"/>
      <c r="H122" s="306"/>
      <c r="I122" s="23"/>
      <c r="J122" s="23"/>
      <c r="K122" s="23"/>
      <c r="L122" s="21"/>
    </row>
    <row r="123" spans="1:31" s="1" customFormat="1" ht="12" customHeight="1">
      <c r="B123" s="22"/>
      <c r="C123" s="30" t="s">
        <v>125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33" t="s">
        <v>867</v>
      </c>
      <c r="F124" s="323"/>
      <c r="G124" s="323"/>
      <c r="H124" s="323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776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314" t="str">
        <f>E13</f>
        <v>5b.2 - Tramvajový spodek</v>
      </c>
      <c r="F126" s="323"/>
      <c r="G126" s="323"/>
      <c r="H126" s="323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5"/>
      <c r="B133" s="166"/>
      <c r="C133" s="167" t="s">
        <v>135</v>
      </c>
      <c r="D133" s="168" t="s">
        <v>61</v>
      </c>
      <c r="E133" s="168" t="s">
        <v>57</v>
      </c>
      <c r="F133" s="168" t="s">
        <v>58</v>
      </c>
      <c r="G133" s="168" t="s">
        <v>136</v>
      </c>
      <c r="H133" s="168" t="s">
        <v>137</v>
      </c>
      <c r="I133" s="168" t="s">
        <v>138</v>
      </c>
      <c r="J133" s="169" t="s">
        <v>129</v>
      </c>
      <c r="K133" s="170" t="s">
        <v>139</v>
      </c>
      <c r="L133" s="171"/>
      <c r="M133" s="76" t="s">
        <v>1</v>
      </c>
      <c r="N133" s="77" t="s">
        <v>40</v>
      </c>
      <c r="O133" s="77" t="s">
        <v>140</v>
      </c>
      <c r="P133" s="77" t="s">
        <v>141</v>
      </c>
      <c r="Q133" s="77" t="s">
        <v>142</v>
      </c>
      <c r="R133" s="77" t="s">
        <v>143</v>
      </c>
      <c r="S133" s="77" t="s">
        <v>144</v>
      </c>
      <c r="T133" s="78" t="s">
        <v>145</v>
      </c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</row>
    <row r="134" spans="1:65" s="2" customFormat="1" ht="22.9" customHeight="1">
      <c r="A134" s="35"/>
      <c r="B134" s="36"/>
      <c r="C134" s="83" t="s">
        <v>146</v>
      </c>
      <c r="D134" s="37"/>
      <c r="E134" s="37"/>
      <c r="F134" s="37"/>
      <c r="G134" s="37"/>
      <c r="H134" s="37"/>
      <c r="I134" s="37"/>
      <c r="J134" s="172">
        <f>BK134</f>
        <v>0</v>
      </c>
      <c r="K134" s="37"/>
      <c r="L134" s="40"/>
      <c r="M134" s="79"/>
      <c r="N134" s="173"/>
      <c r="O134" s="80"/>
      <c r="P134" s="174">
        <f>P135</f>
        <v>0</v>
      </c>
      <c r="Q134" s="80"/>
      <c r="R134" s="174">
        <f>R135</f>
        <v>3063.6477060100001</v>
      </c>
      <c r="S134" s="80"/>
      <c r="T134" s="175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131</v>
      </c>
      <c r="BK134" s="176">
        <f>BK135</f>
        <v>0</v>
      </c>
    </row>
    <row r="135" spans="1:65" s="12" customFormat="1" ht="25.9" customHeight="1">
      <c r="B135" s="177"/>
      <c r="C135" s="178"/>
      <c r="D135" s="179" t="s">
        <v>75</v>
      </c>
      <c r="E135" s="180" t="s">
        <v>265</v>
      </c>
      <c r="F135" s="180" t="s">
        <v>266</v>
      </c>
      <c r="G135" s="178"/>
      <c r="H135" s="178"/>
      <c r="I135" s="181"/>
      <c r="J135" s="182">
        <f>BK135</f>
        <v>0</v>
      </c>
      <c r="K135" s="178"/>
      <c r="L135" s="183"/>
      <c r="M135" s="184"/>
      <c r="N135" s="185"/>
      <c r="O135" s="185"/>
      <c r="P135" s="186">
        <f>P136+P216+P238+P244+P251+P271+P311+P345+P354</f>
        <v>0</v>
      </c>
      <c r="Q135" s="185"/>
      <c r="R135" s="186">
        <f>R136+R216+R238+R244+R251+R271+R311+R345+R354</f>
        <v>3063.6477060100001</v>
      </c>
      <c r="S135" s="185"/>
      <c r="T135" s="187">
        <f>T136+T216+T238+T244+T251+T271+T311+T345+T354</f>
        <v>198.52500000000001</v>
      </c>
      <c r="AR135" s="188" t="s">
        <v>83</v>
      </c>
      <c r="AT135" s="189" t="s">
        <v>75</v>
      </c>
      <c r="AU135" s="189" t="s">
        <v>76</v>
      </c>
      <c r="AY135" s="188" t="s">
        <v>150</v>
      </c>
      <c r="BK135" s="190">
        <f>BK136+BK216+BK238+BK244+BK251+BK271+BK311+BK345+BK354</f>
        <v>0</v>
      </c>
    </row>
    <row r="136" spans="1:65" s="12" customFormat="1" ht="22.9" customHeight="1">
      <c r="B136" s="177"/>
      <c r="C136" s="178"/>
      <c r="D136" s="179" t="s">
        <v>75</v>
      </c>
      <c r="E136" s="227" t="s">
        <v>83</v>
      </c>
      <c r="F136" s="227" t="s">
        <v>267</v>
      </c>
      <c r="G136" s="178"/>
      <c r="H136" s="178"/>
      <c r="I136" s="181"/>
      <c r="J136" s="228">
        <f>BK136</f>
        <v>0</v>
      </c>
      <c r="K136" s="178"/>
      <c r="L136" s="183"/>
      <c r="M136" s="184"/>
      <c r="N136" s="185"/>
      <c r="O136" s="185"/>
      <c r="P136" s="186">
        <f>SUM(P137:P215)</f>
        <v>0</v>
      </c>
      <c r="Q136" s="185"/>
      <c r="R136" s="186">
        <f>SUM(R137:R215)</f>
        <v>2474.969912</v>
      </c>
      <c r="S136" s="185"/>
      <c r="T136" s="187">
        <f>SUM(T137:T215)</f>
        <v>161.352</v>
      </c>
      <c r="AR136" s="188" t="s">
        <v>83</v>
      </c>
      <c r="AT136" s="189" t="s">
        <v>75</v>
      </c>
      <c r="AU136" s="189" t="s">
        <v>83</v>
      </c>
      <c r="AY136" s="188" t="s">
        <v>150</v>
      </c>
      <c r="BK136" s="190">
        <f>SUM(BK137:BK215)</f>
        <v>0</v>
      </c>
    </row>
    <row r="137" spans="1:65" s="2" customFormat="1" ht="21.75" customHeight="1">
      <c r="A137" s="35"/>
      <c r="B137" s="36"/>
      <c r="C137" s="191" t="s">
        <v>83</v>
      </c>
      <c r="D137" s="191" t="s">
        <v>151</v>
      </c>
      <c r="E137" s="192" t="s">
        <v>1223</v>
      </c>
      <c r="F137" s="193" t="s">
        <v>1224</v>
      </c>
      <c r="G137" s="194" t="s">
        <v>270</v>
      </c>
      <c r="H137" s="195">
        <v>112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0.40799999999999997</v>
      </c>
      <c r="T137" s="202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1225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1226</v>
      </c>
      <c r="G141" s="206"/>
      <c r="H141" s="210">
        <v>112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85</v>
      </c>
      <c r="D142" s="191" t="s">
        <v>151</v>
      </c>
      <c r="E142" s="192" t="s">
        <v>1227</v>
      </c>
      <c r="F142" s="193" t="s">
        <v>1228</v>
      </c>
      <c r="G142" s="194" t="s">
        <v>270</v>
      </c>
      <c r="H142" s="195">
        <v>366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0.316</v>
      </c>
      <c r="T142" s="202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1229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272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273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274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1230</v>
      </c>
      <c r="G146" s="206"/>
      <c r="H146" s="210">
        <v>366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2" customFormat="1" ht="33" customHeight="1">
      <c r="A147" s="35"/>
      <c r="B147" s="36"/>
      <c r="C147" s="191" t="s">
        <v>105</v>
      </c>
      <c r="D147" s="191" t="s">
        <v>151</v>
      </c>
      <c r="E147" s="192" t="s">
        <v>1231</v>
      </c>
      <c r="F147" s="193" t="s">
        <v>1232</v>
      </c>
      <c r="G147" s="194" t="s">
        <v>285</v>
      </c>
      <c r="H147" s="195">
        <v>1171.02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1233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272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273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274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1234</v>
      </c>
      <c r="G151" s="206"/>
      <c r="H151" s="210">
        <v>1171.02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169</v>
      </c>
      <c r="D152" s="191" t="s">
        <v>151</v>
      </c>
      <c r="E152" s="192" t="s">
        <v>1235</v>
      </c>
      <c r="F152" s="193" t="s">
        <v>1236</v>
      </c>
      <c r="G152" s="194" t="s">
        <v>285</v>
      </c>
      <c r="H152" s="195">
        <v>2475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1237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272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273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274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1238</v>
      </c>
      <c r="G156" s="206"/>
      <c r="H156" s="210">
        <v>2475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33" customHeight="1">
      <c r="A157" s="35"/>
      <c r="B157" s="36"/>
      <c r="C157" s="191" t="s">
        <v>149</v>
      </c>
      <c r="D157" s="191" t="s">
        <v>151</v>
      </c>
      <c r="E157" s="192" t="s">
        <v>1239</v>
      </c>
      <c r="F157" s="193" t="s">
        <v>1240</v>
      </c>
      <c r="G157" s="194" t="s">
        <v>285</v>
      </c>
      <c r="H157" s="195">
        <v>219.2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1241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272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273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274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1242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3" customFormat="1">
      <c r="B162" s="205"/>
      <c r="C162" s="206"/>
      <c r="D162" s="207" t="s">
        <v>157</v>
      </c>
      <c r="E162" s="208" t="s">
        <v>1</v>
      </c>
      <c r="F162" s="209" t="s">
        <v>1243</v>
      </c>
      <c r="G162" s="206"/>
      <c r="H162" s="210">
        <v>219.2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32</v>
      </c>
      <c r="AX162" s="13" t="s">
        <v>83</v>
      </c>
      <c r="AY162" s="216" t="s">
        <v>150</v>
      </c>
    </row>
    <row r="163" spans="1:65" s="2" customFormat="1" ht="33" customHeight="1">
      <c r="A163" s="35"/>
      <c r="B163" s="36"/>
      <c r="C163" s="191" t="s">
        <v>181</v>
      </c>
      <c r="D163" s="191" t="s">
        <v>151</v>
      </c>
      <c r="E163" s="192" t="s">
        <v>1244</v>
      </c>
      <c r="F163" s="193" t="s">
        <v>1245</v>
      </c>
      <c r="G163" s="194" t="s">
        <v>285</v>
      </c>
      <c r="H163" s="195">
        <v>54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1246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272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>
      <c r="B165" s="217"/>
      <c r="C165" s="218"/>
      <c r="D165" s="207" t="s">
        <v>157</v>
      </c>
      <c r="E165" s="219" t="s">
        <v>1</v>
      </c>
      <c r="F165" s="220" t="s">
        <v>273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274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1247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3" customFormat="1">
      <c r="B168" s="205"/>
      <c r="C168" s="206"/>
      <c r="D168" s="207" t="s">
        <v>157</v>
      </c>
      <c r="E168" s="208" t="s">
        <v>1</v>
      </c>
      <c r="F168" s="209" t="s">
        <v>1248</v>
      </c>
      <c r="G168" s="206"/>
      <c r="H168" s="210">
        <v>54</v>
      </c>
      <c r="I168" s="211"/>
      <c r="J168" s="206"/>
      <c r="K168" s="206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157</v>
      </c>
      <c r="AU168" s="216" t="s">
        <v>85</v>
      </c>
      <c r="AV168" s="13" t="s">
        <v>85</v>
      </c>
      <c r="AW168" s="13" t="s">
        <v>32</v>
      </c>
      <c r="AX168" s="13" t="s">
        <v>83</v>
      </c>
      <c r="AY168" s="216" t="s">
        <v>150</v>
      </c>
    </row>
    <row r="169" spans="1:65" s="2" customFormat="1" ht="21.75" customHeight="1">
      <c r="A169" s="35"/>
      <c r="B169" s="36"/>
      <c r="C169" s="191" t="s">
        <v>187</v>
      </c>
      <c r="D169" s="191" t="s">
        <v>151</v>
      </c>
      <c r="E169" s="192" t="s">
        <v>688</v>
      </c>
      <c r="F169" s="193" t="s">
        <v>689</v>
      </c>
      <c r="G169" s="194" t="s">
        <v>270</v>
      </c>
      <c r="H169" s="195">
        <v>108</v>
      </c>
      <c r="I169" s="196"/>
      <c r="J169" s="197">
        <f>ROUND(I169*H169,2)</f>
        <v>0</v>
      </c>
      <c r="K169" s="198"/>
      <c r="L169" s="40"/>
      <c r="M169" s="199" t="s">
        <v>1</v>
      </c>
      <c r="N169" s="200" t="s">
        <v>41</v>
      </c>
      <c r="O169" s="72"/>
      <c r="P169" s="201">
        <f>O169*H169</f>
        <v>0</v>
      </c>
      <c r="Q169" s="201">
        <v>8.4000000000000003E-4</v>
      </c>
      <c r="R169" s="201">
        <f>Q169*H169</f>
        <v>9.0720000000000009E-2</v>
      </c>
      <c r="S169" s="201">
        <v>0</v>
      </c>
      <c r="T169" s="20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18" t="s">
        <v>83</v>
      </c>
      <c r="BK169" s="204">
        <f>ROUND(I169*H169,2)</f>
        <v>0</v>
      </c>
      <c r="BL169" s="18" t="s">
        <v>169</v>
      </c>
      <c r="BM169" s="203" t="s">
        <v>1249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272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>
      <c r="B171" s="217"/>
      <c r="C171" s="218"/>
      <c r="D171" s="207" t="s">
        <v>157</v>
      </c>
      <c r="E171" s="219" t="s">
        <v>1</v>
      </c>
      <c r="F171" s="220" t="s">
        <v>273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274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1247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3" customFormat="1">
      <c r="B174" s="205"/>
      <c r="C174" s="206"/>
      <c r="D174" s="207" t="s">
        <v>157</v>
      </c>
      <c r="E174" s="208" t="s">
        <v>1</v>
      </c>
      <c r="F174" s="209" t="s">
        <v>1250</v>
      </c>
      <c r="G174" s="206"/>
      <c r="H174" s="210">
        <v>108</v>
      </c>
      <c r="I174" s="211"/>
      <c r="J174" s="206"/>
      <c r="K174" s="206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157</v>
      </c>
      <c r="AU174" s="216" t="s">
        <v>85</v>
      </c>
      <c r="AV174" s="13" t="s">
        <v>85</v>
      </c>
      <c r="AW174" s="13" t="s">
        <v>32</v>
      </c>
      <c r="AX174" s="13" t="s">
        <v>83</v>
      </c>
      <c r="AY174" s="216" t="s">
        <v>150</v>
      </c>
    </row>
    <row r="175" spans="1:65" s="2" customFormat="1" ht="21.75" customHeight="1">
      <c r="A175" s="35"/>
      <c r="B175" s="36"/>
      <c r="C175" s="191" t="s">
        <v>193</v>
      </c>
      <c r="D175" s="191" t="s">
        <v>151</v>
      </c>
      <c r="E175" s="192" t="s">
        <v>692</v>
      </c>
      <c r="F175" s="193" t="s">
        <v>693</v>
      </c>
      <c r="G175" s="194" t="s">
        <v>270</v>
      </c>
      <c r="H175" s="195">
        <v>108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1251</v>
      </c>
    </row>
    <row r="176" spans="1:65" s="2" customFormat="1" ht="33" customHeight="1">
      <c r="A176" s="35"/>
      <c r="B176" s="36"/>
      <c r="C176" s="191" t="s">
        <v>205</v>
      </c>
      <c r="D176" s="191" t="s">
        <v>151</v>
      </c>
      <c r="E176" s="192" t="s">
        <v>290</v>
      </c>
      <c r="F176" s="193" t="s">
        <v>291</v>
      </c>
      <c r="G176" s="194" t="s">
        <v>285</v>
      </c>
      <c r="H176" s="195">
        <v>1444.22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1252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1253</v>
      </c>
      <c r="G177" s="206"/>
      <c r="H177" s="210">
        <v>1444.22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83</v>
      </c>
      <c r="AY177" s="216" t="s">
        <v>150</v>
      </c>
    </row>
    <row r="178" spans="1:65" s="2" customFormat="1" ht="33" customHeight="1">
      <c r="A178" s="35"/>
      <c r="B178" s="36"/>
      <c r="C178" s="191" t="s">
        <v>212</v>
      </c>
      <c r="D178" s="191" t="s">
        <v>151</v>
      </c>
      <c r="E178" s="192" t="s">
        <v>1254</v>
      </c>
      <c r="F178" s="193" t="s">
        <v>1255</v>
      </c>
      <c r="G178" s="194" t="s">
        <v>285</v>
      </c>
      <c r="H178" s="195">
        <v>2475</v>
      </c>
      <c r="I178" s="196"/>
      <c r="J178" s="197">
        <f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8" t="s">
        <v>83</v>
      </c>
      <c r="BK178" s="204">
        <f>ROUND(I178*H178,2)</f>
        <v>0</v>
      </c>
      <c r="BL178" s="18" t="s">
        <v>169</v>
      </c>
      <c r="BM178" s="203" t="s">
        <v>1256</v>
      </c>
    </row>
    <row r="179" spans="1:65" s="2" customFormat="1" ht="21.75" customHeight="1">
      <c r="A179" s="35"/>
      <c r="B179" s="36"/>
      <c r="C179" s="191" t="s">
        <v>219</v>
      </c>
      <c r="D179" s="191" t="s">
        <v>151</v>
      </c>
      <c r="E179" s="192" t="s">
        <v>293</v>
      </c>
      <c r="F179" s="193" t="s">
        <v>294</v>
      </c>
      <c r="G179" s="194" t="s">
        <v>295</v>
      </c>
      <c r="H179" s="195">
        <v>2599.596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1257</v>
      </c>
    </row>
    <row r="180" spans="1:65" s="13" customFormat="1">
      <c r="B180" s="205"/>
      <c r="C180" s="206"/>
      <c r="D180" s="207" t="s">
        <v>157</v>
      </c>
      <c r="E180" s="208" t="s">
        <v>1</v>
      </c>
      <c r="F180" s="209" t="s">
        <v>1258</v>
      </c>
      <c r="G180" s="206"/>
      <c r="H180" s="210">
        <v>2599.596</v>
      </c>
      <c r="I180" s="211"/>
      <c r="J180" s="206"/>
      <c r="K180" s="206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157</v>
      </c>
      <c r="AU180" s="216" t="s">
        <v>85</v>
      </c>
      <c r="AV180" s="13" t="s">
        <v>85</v>
      </c>
      <c r="AW180" s="13" t="s">
        <v>32</v>
      </c>
      <c r="AX180" s="13" t="s">
        <v>83</v>
      </c>
      <c r="AY180" s="216" t="s">
        <v>150</v>
      </c>
    </row>
    <row r="181" spans="1:65" s="2" customFormat="1" ht="33" customHeight="1">
      <c r="A181" s="35"/>
      <c r="B181" s="36"/>
      <c r="C181" s="191" t="s">
        <v>225</v>
      </c>
      <c r="D181" s="191" t="s">
        <v>151</v>
      </c>
      <c r="E181" s="192" t="s">
        <v>1259</v>
      </c>
      <c r="F181" s="193" t="s">
        <v>1260</v>
      </c>
      <c r="G181" s="194" t="s">
        <v>295</v>
      </c>
      <c r="H181" s="195">
        <v>4455</v>
      </c>
      <c r="I181" s="196"/>
      <c r="J181" s="197">
        <f>ROUND(I181*H181,2)</f>
        <v>0</v>
      </c>
      <c r="K181" s="198"/>
      <c r="L181" s="40"/>
      <c r="M181" s="199" t="s">
        <v>1</v>
      </c>
      <c r="N181" s="200" t="s">
        <v>41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83</v>
      </c>
      <c r="BK181" s="204">
        <f>ROUND(I181*H181,2)</f>
        <v>0</v>
      </c>
      <c r="BL181" s="18" t="s">
        <v>169</v>
      </c>
      <c r="BM181" s="203" t="s">
        <v>1261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1262</v>
      </c>
      <c r="G182" s="206"/>
      <c r="H182" s="210">
        <v>4455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83</v>
      </c>
      <c r="AY182" s="216" t="s">
        <v>150</v>
      </c>
    </row>
    <row r="183" spans="1:65" s="2" customFormat="1" ht="21.75" customHeight="1">
      <c r="A183" s="35"/>
      <c r="B183" s="36"/>
      <c r="C183" s="191" t="s">
        <v>233</v>
      </c>
      <c r="D183" s="191" t="s">
        <v>151</v>
      </c>
      <c r="E183" s="192" t="s">
        <v>700</v>
      </c>
      <c r="F183" s="193" t="s">
        <v>701</v>
      </c>
      <c r="G183" s="194" t="s">
        <v>285</v>
      </c>
      <c r="H183" s="195">
        <v>32.4</v>
      </c>
      <c r="I183" s="196"/>
      <c r="J183" s="197">
        <f>ROUND(I183*H183,2)</f>
        <v>0</v>
      </c>
      <c r="K183" s="198"/>
      <c r="L183" s="40"/>
      <c r="M183" s="199" t="s">
        <v>1</v>
      </c>
      <c r="N183" s="200" t="s">
        <v>41</v>
      </c>
      <c r="O183" s="72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85</v>
      </c>
      <c r="AY183" s="18" t="s">
        <v>150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8" t="s">
        <v>83</v>
      </c>
      <c r="BK183" s="204">
        <f>ROUND(I183*H183,2)</f>
        <v>0</v>
      </c>
      <c r="BL183" s="18" t="s">
        <v>169</v>
      </c>
      <c r="BM183" s="203" t="s">
        <v>1263</v>
      </c>
    </row>
    <row r="184" spans="1:65" s="14" customFormat="1">
      <c r="B184" s="217"/>
      <c r="C184" s="218"/>
      <c r="D184" s="207" t="s">
        <v>157</v>
      </c>
      <c r="E184" s="219" t="s">
        <v>1</v>
      </c>
      <c r="F184" s="220" t="s">
        <v>272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273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274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1247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1264</v>
      </c>
      <c r="G188" s="206"/>
      <c r="H188" s="210">
        <v>32.4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2" customFormat="1" ht="16.5" customHeight="1">
      <c r="A189" s="35"/>
      <c r="B189" s="36"/>
      <c r="C189" s="245" t="s">
        <v>237</v>
      </c>
      <c r="D189" s="245" t="s">
        <v>302</v>
      </c>
      <c r="E189" s="246" t="s">
        <v>704</v>
      </c>
      <c r="F189" s="247" t="s">
        <v>705</v>
      </c>
      <c r="G189" s="248" t="s">
        <v>295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201">
        <f>O189*H189</f>
        <v>0</v>
      </c>
      <c r="Q189" s="201">
        <v>1</v>
      </c>
      <c r="R189" s="201">
        <f>Q189*H189</f>
        <v>64.8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193</v>
      </c>
      <c r="AT189" s="203" t="s">
        <v>302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1265</v>
      </c>
    </row>
    <row r="190" spans="1:65" s="13" customFormat="1">
      <c r="B190" s="205"/>
      <c r="C190" s="206"/>
      <c r="D190" s="207" t="s">
        <v>157</v>
      </c>
      <c r="E190" s="208" t="s">
        <v>1</v>
      </c>
      <c r="F190" s="209" t="s">
        <v>1266</v>
      </c>
      <c r="G190" s="206"/>
      <c r="H190" s="210">
        <v>64.8</v>
      </c>
      <c r="I190" s="211"/>
      <c r="J190" s="206"/>
      <c r="K190" s="206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157</v>
      </c>
      <c r="AU190" s="216" t="s">
        <v>85</v>
      </c>
      <c r="AV190" s="13" t="s">
        <v>85</v>
      </c>
      <c r="AW190" s="13" t="s">
        <v>32</v>
      </c>
      <c r="AX190" s="13" t="s">
        <v>83</v>
      </c>
      <c r="AY190" s="216" t="s">
        <v>150</v>
      </c>
    </row>
    <row r="191" spans="1:65" s="2" customFormat="1" ht="21.75" customHeight="1">
      <c r="A191" s="35"/>
      <c r="B191" s="36"/>
      <c r="C191" s="191" t="s">
        <v>8</v>
      </c>
      <c r="D191" s="191" t="s">
        <v>151</v>
      </c>
      <c r="E191" s="192" t="s">
        <v>708</v>
      </c>
      <c r="F191" s="193" t="s">
        <v>709</v>
      </c>
      <c r="G191" s="194" t="s">
        <v>285</v>
      </c>
      <c r="H191" s="195">
        <v>237.2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1267</v>
      </c>
    </row>
    <row r="192" spans="1:65" s="14" customFormat="1">
      <c r="B192" s="217"/>
      <c r="C192" s="218"/>
      <c r="D192" s="207" t="s">
        <v>157</v>
      </c>
      <c r="E192" s="219" t="s">
        <v>1</v>
      </c>
      <c r="F192" s="220" t="s">
        <v>272</v>
      </c>
      <c r="G192" s="218"/>
      <c r="H192" s="219" t="s">
        <v>1</v>
      </c>
      <c r="I192" s="221"/>
      <c r="J192" s="218"/>
      <c r="K192" s="218"/>
      <c r="L192" s="222"/>
      <c r="M192" s="223"/>
      <c r="N192" s="224"/>
      <c r="O192" s="224"/>
      <c r="P192" s="224"/>
      <c r="Q192" s="224"/>
      <c r="R192" s="224"/>
      <c r="S192" s="224"/>
      <c r="T192" s="225"/>
      <c r="AT192" s="226" t="s">
        <v>157</v>
      </c>
      <c r="AU192" s="226" t="s">
        <v>85</v>
      </c>
      <c r="AV192" s="14" t="s">
        <v>83</v>
      </c>
      <c r="AW192" s="14" t="s">
        <v>32</v>
      </c>
      <c r="AX192" s="14" t="s">
        <v>76</v>
      </c>
      <c r="AY192" s="226" t="s">
        <v>150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273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274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1247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1268</v>
      </c>
      <c r="G196" s="206"/>
      <c r="H196" s="210">
        <v>18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6" customFormat="1">
      <c r="B197" s="256"/>
      <c r="C197" s="257"/>
      <c r="D197" s="207" t="s">
        <v>157</v>
      </c>
      <c r="E197" s="258" t="s">
        <v>1</v>
      </c>
      <c r="F197" s="259" t="s">
        <v>1026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157</v>
      </c>
      <c r="AU197" s="266" t="s">
        <v>85</v>
      </c>
      <c r="AV197" s="16" t="s">
        <v>105</v>
      </c>
      <c r="AW197" s="16" t="s">
        <v>32</v>
      </c>
      <c r="AX197" s="16" t="s">
        <v>76</v>
      </c>
      <c r="AY197" s="266" t="s">
        <v>150</v>
      </c>
    </row>
    <row r="198" spans="1:65" s="14" customFormat="1">
      <c r="B198" s="217"/>
      <c r="C198" s="218"/>
      <c r="D198" s="207" t="s">
        <v>157</v>
      </c>
      <c r="E198" s="219" t="s">
        <v>1</v>
      </c>
      <c r="F198" s="220" t="s">
        <v>1242</v>
      </c>
      <c r="G198" s="218"/>
      <c r="H198" s="219" t="s">
        <v>1</v>
      </c>
      <c r="I198" s="221"/>
      <c r="J198" s="218"/>
      <c r="K198" s="218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157</v>
      </c>
      <c r="AU198" s="226" t="s">
        <v>85</v>
      </c>
      <c r="AV198" s="14" t="s">
        <v>83</v>
      </c>
      <c r="AW198" s="14" t="s">
        <v>32</v>
      </c>
      <c r="AX198" s="14" t="s">
        <v>76</v>
      </c>
      <c r="AY198" s="226" t="s">
        <v>150</v>
      </c>
    </row>
    <row r="199" spans="1:65" s="13" customFormat="1">
      <c r="B199" s="205"/>
      <c r="C199" s="206"/>
      <c r="D199" s="207" t="s">
        <v>157</v>
      </c>
      <c r="E199" s="208" t="s">
        <v>1</v>
      </c>
      <c r="F199" s="209" t="s">
        <v>1243</v>
      </c>
      <c r="G199" s="206"/>
      <c r="H199" s="210">
        <v>219.2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157</v>
      </c>
      <c r="AU199" s="216" t="s">
        <v>85</v>
      </c>
      <c r="AV199" s="13" t="s">
        <v>85</v>
      </c>
      <c r="AW199" s="13" t="s">
        <v>32</v>
      </c>
      <c r="AX199" s="13" t="s">
        <v>76</v>
      </c>
      <c r="AY199" s="216" t="s">
        <v>150</v>
      </c>
    </row>
    <row r="200" spans="1:65" s="16" customFormat="1">
      <c r="B200" s="256"/>
      <c r="C200" s="257"/>
      <c r="D200" s="207" t="s">
        <v>157</v>
      </c>
      <c r="E200" s="258" t="s">
        <v>1</v>
      </c>
      <c r="F200" s="259" t="s">
        <v>1026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157</v>
      </c>
      <c r="AU200" s="266" t="s">
        <v>85</v>
      </c>
      <c r="AV200" s="16" t="s">
        <v>105</v>
      </c>
      <c r="AW200" s="16" t="s">
        <v>32</v>
      </c>
      <c r="AX200" s="16" t="s">
        <v>76</v>
      </c>
      <c r="AY200" s="266" t="s">
        <v>150</v>
      </c>
    </row>
    <row r="201" spans="1:65" s="15" customFormat="1">
      <c r="B201" s="234"/>
      <c r="C201" s="235"/>
      <c r="D201" s="207" t="s">
        <v>157</v>
      </c>
      <c r="E201" s="236" t="s">
        <v>1</v>
      </c>
      <c r="F201" s="237" t="s">
        <v>289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157</v>
      </c>
      <c r="AU201" s="244" t="s">
        <v>85</v>
      </c>
      <c r="AV201" s="15" t="s">
        <v>169</v>
      </c>
      <c r="AW201" s="15" t="s">
        <v>32</v>
      </c>
      <c r="AX201" s="15" t="s">
        <v>83</v>
      </c>
      <c r="AY201" s="244" t="s">
        <v>150</v>
      </c>
    </row>
    <row r="202" spans="1:65" s="2" customFormat="1" ht="16.5" customHeight="1">
      <c r="A202" s="35"/>
      <c r="B202" s="36"/>
      <c r="C202" s="245" t="s">
        <v>247</v>
      </c>
      <c r="D202" s="245" t="s">
        <v>302</v>
      </c>
      <c r="E202" s="246" t="s">
        <v>712</v>
      </c>
      <c r="F202" s="247" t="s">
        <v>713</v>
      </c>
      <c r="G202" s="248" t="s">
        <v>295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201">
        <f>O202*H202</f>
        <v>0</v>
      </c>
      <c r="Q202" s="201">
        <v>1</v>
      </c>
      <c r="R202" s="201">
        <f>Q202*H202</f>
        <v>36</v>
      </c>
      <c r="S202" s="201">
        <v>0</v>
      </c>
      <c r="T202" s="20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193</v>
      </c>
      <c r="AT202" s="203" t="s">
        <v>302</v>
      </c>
      <c r="AU202" s="203" t="s">
        <v>85</v>
      </c>
      <c r="AY202" s="18" t="s">
        <v>150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18" t="s">
        <v>83</v>
      </c>
      <c r="BK202" s="204">
        <f>ROUND(I202*H202,2)</f>
        <v>0</v>
      </c>
      <c r="BL202" s="18" t="s">
        <v>169</v>
      </c>
      <c r="BM202" s="203" t="s">
        <v>1269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1270</v>
      </c>
      <c r="G203" s="206"/>
      <c r="H203" s="210">
        <v>36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83</v>
      </c>
      <c r="AY203" s="216" t="s">
        <v>150</v>
      </c>
    </row>
    <row r="204" spans="1:65" s="2" customFormat="1" ht="16.5" customHeight="1">
      <c r="A204" s="35"/>
      <c r="B204" s="36"/>
      <c r="C204" s="245" t="s">
        <v>254</v>
      </c>
      <c r="D204" s="245" t="s">
        <v>302</v>
      </c>
      <c r="E204" s="246" t="s">
        <v>1271</v>
      </c>
      <c r="F204" s="247" t="s">
        <v>1272</v>
      </c>
      <c r="G204" s="248" t="s">
        <v>295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201">
        <f>O204*H204</f>
        <v>0</v>
      </c>
      <c r="Q204" s="201">
        <v>1</v>
      </c>
      <c r="R204" s="201">
        <f>Q204*H204</f>
        <v>438.4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193</v>
      </c>
      <c r="AT204" s="203" t="s">
        <v>302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1273</v>
      </c>
    </row>
    <row r="205" spans="1:65" s="13" customFormat="1">
      <c r="B205" s="205"/>
      <c r="C205" s="206"/>
      <c r="D205" s="207" t="s">
        <v>157</v>
      </c>
      <c r="E205" s="208" t="s">
        <v>1</v>
      </c>
      <c r="F205" s="209" t="s">
        <v>1274</v>
      </c>
      <c r="G205" s="206"/>
      <c r="H205" s="210">
        <v>438.4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157</v>
      </c>
      <c r="AU205" s="216" t="s">
        <v>85</v>
      </c>
      <c r="AV205" s="13" t="s">
        <v>85</v>
      </c>
      <c r="AW205" s="13" t="s">
        <v>32</v>
      </c>
      <c r="AX205" s="13" t="s">
        <v>83</v>
      </c>
      <c r="AY205" s="216" t="s">
        <v>150</v>
      </c>
    </row>
    <row r="206" spans="1:65" s="2" customFormat="1" ht="33" customHeight="1">
      <c r="A206" s="35"/>
      <c r="B206" s="36"/>
      <c r="C206" s="191" t="s">
        <v>339</v>
      </c>
      <c r="D206" s="191" t="s">
        <v>151</v>
      </c>
      <c r="E206" s="192" t="s">
        <v>1275</v>
      </c>
      <c r="F206" s="193" t="s">
        <v>1276</v>
      </c>
      <c r="G206" s="194" t="s">
        <v>285</v>
      </c>
      <c r="H206" s="195">
        <v>966.75199999999995</v>
      </c>
      <c r="I206" s="196"/>
      <c r="J206" s="197">
        <f>ROUND(I206*H206,2)</f>
        <v>0</v>
      </c>
      <c r="K206" s="198"/>
      <c r="L206" s="40"/>
      <c r="M206" s="199" t="s">
        <v>1</v>
      </c>
      <c r="N206" s="200" t="s">
        <v>41</v>
      </c>
      <c r="O206" s="72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1277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1278</v>
      </c>
      <c r="G207" s="206"/>
      <c r="H207" s="210">
        <v>966.75199999999995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16.5" customHeight="1">
      <c r="A208" s="35"/>
      <c r="B208" s="36"/>
      <c r="C208" s="245" t="s">
        <v>343</v>
      </c>
      <c r="D208" s="245" t="s">
        <v>302</v>
      </c>
      <c r="E208" s="246" t="s">
        <v>1279</v>
      </c>
      <c r="F208" s="247" t="s">
        <v>1280</v>
      </c>
      <c r="G208" s="248" t="s">
        <v>295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1</v>
      </c>
      <c r="R208" s="201">
        <f>Q208*H208</f>
        <v>1933.5039999999999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1281</v>
      </c>
    </row>
    <row r="209" spans="1:65" s="13" customFormat="1">
      <c r="B209" s="205"/>
      <c r="C209" s="206"/>
      <c r="D209" s="207" t="s">
        <v>157</v>
      </c>
      <c r="E209" s="208" t="s">
        <v>1</v>
      </c>
      <c r="F209" s="209" t="s">
        <v>1282</v>
      </c>
      <c r="G209" s="206"/>
      <c r="H209" s="210">
        <v>1933.5039999999999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157</v>
      </c>
      <c r="AU209" s="216" t="s">
        <v>85</v>
      </c>
      <c r="AV209" s="13" t="s">
        <v>85</v>
      </c>
      <c r="AW209" s="13" t="s">
        <v>32</v>
      </c>
      <c r="AX209" s="13" t="s">
        <v>83</v>
      </c>
      <c r="AY209" s="216" t="s">
        <v>150</v>
      </c>
    </row>
    <row r="210" spans="1:65" s="2" customFormat="1" ht="16.5" customHeight="1">
      <c r="A210" s="35"/>
      <c r="B210" s="36"/>
      <c r="C210" s="191" t="s">
        <v>348</v>
      </c>
      <c r="D210" s="191" t="s">
        <v>151</v>
      </c>
      <c r="E210" s="192" t="s">
        <v>1283</v>
      </c>
      <c r="F210" s="193" t="s">
        <v>1284</v>
      </c>
      <c r="G210" s="194" t="s">
        <v>270</v>
      </c>
      <c r="H210" s="195">
        <v>5656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1285</v>
      </c>
    </row>
    <row r="211" spans="1:65" s="2" customFormat="1" ht="21.75" customHeight="1">
      <c r="A211" s="35"/>
      <c r="B211" s="36"/>
      <c r="C211" s="191" t="s">
        <v>7</v>
      </c>
      <c r="D211" s="191" t="s">
        <v>151</v>
      </c>
      <c r="E211" s="192" t="s">
        <v>1286</v>
      </c>
      <c r="F211" s="193" t="s">
        <v>1287</v>
      </c>
      <c r="G211" s="194" t="s">
        <v>270</v>
      </c>
      <c r="H211" s="195">
        <v>6042.2</v>
      </c>
      <c r="I211" s="196"/>
      <c r="J211" s="197">
        <f>ROUND(I211*H211,2)</f>
        <v>0</v>
      </c>
      <c r="K211" s="198"/>
      <c r="L211" s="40"/>
      <c r="M211" s="199" t="s">
        <v>1</v>
      </c>
      <c r="N211" s="200" t="s">
        <v>41</v>
      </c>
      <c r="O211" s="72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247</v>
      </c>
      <c r="AT211" s="203" t="s">
        <v>151</v>
      </c>
      <c r="AU211" s="203" t="s">
        <v>85</v>
      </c>
      <c r="AY211" s="18" t="s">
        <v>150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18" t="s">
        <v>83</v>
      </c>
      <c r="BK211" s="204">
        <f>ROUND(I211*H211,2)</f>
        <v>0</v>
      </c>
      <c r="BL211" s="18" t="s">
        <v>247</v>
      </c>
      <c r="BM211" s="203" t="s">
        <v>1288</v>
      </c>
    </row>
    <row r="212" spans="1:65" s="13" customFormat="1">
      <c r="B212" s="205"/>
      <c r="C212" s="206"/>
      <c r="D212" s="207" t="s">
        <v>157</v>
      </c>
      <c r="E212" s="208" t="s">
        <v>1</v>
      </c>
      <c r="F212" s="209" t="s">
        <v>1289</v>
      </c>
      <c r="G212" s="206"/>
      <c r="H212" s="210">
        <v>6042.2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157</v>
      </c>
      <c r="AU212" s="216" t="s">
        <v>85</v>
      </c>
      <c r="AV212" s="13" t="s">
        <v>85</v>
      </c>
      <c r="AW212" s="13" t="s">
        <v>32</v>
      </c>
      <c r="AX212" s="13" t="s">
        <v>83</v>
      </c>
      <c r="AY212" s="216" t="s">
        <v>150</v>
      </c>
    </row>
    <row r="213" spans="1:65" s="2" customFormat="1" ht="16.5" customHeight="1">
      <c r="A213" s="35"/>
      <c r="B213" s="36"/>
      <c r="C213" s="245" t="s">
        <v>359</v>
      </c>
      <c r="D213" s="245" t="s">
        <v>302</v>
      </c>
      <c r="E213" s="246" t="s">
        <v>1290</v>
      </c>
      <c r="F213" s="247" t="s">
        <v>1291</v>
      </c>
      <c r="G213" s="248" t="s">
        <v>270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201">
        <f>O213*H213</f>
        <v>0</v>
      </c>
      <c r="Q213" s="201">
        <v>2.9999999999999997E-4</v>
      </c>
      <c r="R213" s="201">
        <f>Q213*H213</f>
        <v>2.175192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453</v>
      </c>
      <c r="AT213" s="203" t="s">
        <v>302</v>
      </c>
      <c r="AU213" s="203" t="s">
        <v>85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247</v>
      </c>
      <c r="BM213" s="203" t="s">
        <v>1292</v>
      </c>
    </row>
    <row r="214" spans="1:65" s="13" customFormat="1">
      <c r="B214" s="205"/>
      <c r="C214" s="206"/>
      <c r="D214" s="207" t="s">
        <v>157</v>
      </c>
      <c r="E214" s="206"/>
      <c r="F214" s="209" t="s">
        <v>1293</v>
      </c>
      <c r="G214" s="206"/>
      <c r="H214" s="210">
        <v>7250.64</v>
      </c>
      <c r="I214" s="211"/>
      <c r="J214" s="206"/>
      <c r="K214" s="206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157</v>
      </c>
      <c r="AU214" s="216" t="s">
        <v>85</v>
      </c>
      <c r="AV214" s="13" t="s">
        <v>85</v>
      </c>
      <c r="AW214" s="13" t="s">
        <v>4</v>
      </c>
      <c r="AX214" s="13" t="s">
        <v>83</v>
      </c>
      <c r="AY214" s="216" t="s">
        <v>150</v>
      </c>
    </row>
    <row r="215" spans="1:65" s="2" customFormat="1" ht="16.5" customHeight="1">
      <c r="A215" s="35"/>
      <c r="B215" s="36"/>
      <c r="C215" s="191" t="s">
        <v>365</v>
      </c>
      <c r="D215" s="191" t="s">
        <v>151</v>
      </c>
      <c r="E215" s="192" t="s">
        <v>1294</v>
      </c>
      <c r="F215" s="193" t="s">
        <v>1295</v>
      </c>
      <c r="G215" s="194" t="s">
        <v>270</v>
      </c>
      <c r="H215" s="195">
        <v>3021.1</v>
      </c>
      <c r="I215" s="196"/>
      <c r="J215" s="197">
        <f>ROUND(I215*H215,2)</f>
        <v>0</v>
      </c>
      <c r="K215" s="198"/>
      <c r="L215" s="40"/>
      <c r="M215" s="199" t="s">
        <v>1</v>
      </c>
      <c r="N215" s="200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247</v>
      </c>
      <c r="AT215" s="203" t="s">
        <v>151</v>
      </c>
      <c r="AU215" s="203" t="s">
        <v>85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247</v>
      </c>
      <c r="BM215" s="203" t="s">
        <v>1296</v>
      </c>
    </row>
    <row r="216" spans="1:65" s="12" customFormat="1" ht="22.9" customHeight="1">
      <c r="B216" s="177"/>
      <c r="C216" s="178"/>
      <c r="D216" s="179" t="s">
        <v>75</v>
      </c>
      <c r="E216" s="227" t="s">
        <v>85</v>
      </c>
      <c r="F216" s="227" t="s">
        <v>913</v>
      </c>
      <c r="G216" s="178"/>
      <c r="H216" s="178"/>
      <c r="I216" s="181"/>
      <c r="J216" s="228">
        <f>BK216</f>
        <v>0</v>
      </c>
      <c r="K216" s="178"/>
      <c r="L216" s="183"/>
      <c r="M216" s="184"/>
      <c r="N216" s="185"/>
      <c r="O216" s="185"/>
      <c r="P216" s="186">
        <f>SUM(P217:P237)</f>
        <v>0</v>
      </c>
      <c r="Q216" s="185"/>
      <c r="R216" s="186">
        <f>SUM(R217:R237)</f>
        <v>283.76449401000002</v>
      </c>
      <c r="S216" s="185"/>
      <c r="T216" s="187">
        <f>SUM(T217:T237)</f>
        <v>0</v>
      </c>
      <c r="AR216" s="188" t="s">
        <v>83</v>
      </c>
      <c r="AT216" s="189" t="s">
        <v>75</v>
      </c>
      <c r="AU216" s="189" t="s">
        <v>83</v>
      </c>
      <c r="AY216" s="188" t="s">
        <v>150</v>
      </c>
      <c r="BK216" s="190">
        <f>SUM(BK217:BK237)</f>
        <v>0</v>
      </c>
    </row>
    <row r="217" spans="1:65" s="2" customFormat="1" ht="33" customHeight="1">
      <c r="A217" s="35"/>
      <c r="B217" s="36"/>
      <c r="C217" s="191" t="s">
        <v>370</v>
      </c>
      <c r="D217" s="191" t="s">
        <v>151</v>
      </c>
      <c r="E217" s="192" t="s">
        <v>1297</v>
      </c>
      <c r="F217" s="193" t="s">
        <v>1298</v>
      </c>
      <c r="G217" s="194" t="s">
        <v>270</v>
      </c>
      <c r="H217" s="195">
        <v>2192</v>
      </c>
      <c r="I217" s="196"/>
      <c r="J217" s="197">
        <f>ROUND(I217*H217,2)</f>
        <v>0</v>
      </c>
      <c r="K217" s="198"/>
      <c r="L217" s="40"/>
      <c r="M217" s="199" t="s">
        <v>1</v>
      </c>
      <c r="N217" s="200" t="s">
        <v>41</v>
      </c>
      <c r="O217" s="72"/>
      <c r="P217" s="201">
        <f>O217*H217</f>
        <v>0</v>
      </c>
      <c r="Q217" s="201">
        <v>3.1E-4</v>
      </c>
      <c r="R217" s="201">
        <f>Q217*H217</f>
        <v>0.67952000000000001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169</v>
      </c>
      <c r="AT217" s="203" t="s">
        <v>151</v>
      </c>
      <c r="AU217" s="203" t="s">
        <v>85</v>
      </c>
      <c r="AY217" s="18" t="s">
        <v>150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83</v>
      </c>
      <c r="BK217" s="204">
        <f>ROUND(I217*H217,2)</f>
        <v>0</v>
      </c>
      <c r="BL217" s="18" t="s">
        <v>169</v>
      </c>
      <c r="BM217" s="203" t="s">
        <v>1299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272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273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274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1242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3" customFormat="1">
      <c r="B222" s="205"/>
      <c r="C222" s="206"/>
      <c r="D222" s="207" t="s">
        <v>157</v>
      </c>
      <c r="E222" s="208" t="s">
        <v>1</v>
      </c>
      <c r="F222" s="209" t="s">
        <v>1300</v>
      </c>
      <c r="G222" s="206"/>
      <c r="H222" s="210">
        <v>2192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157</v>
      </c>
      <c r="AU222" s="216" t="s">
        <v>85</v>
      </c>
      <c r="AV222" s="13" t="s">
        <v>85</v>
      </c>
      <c r="AW222" s="13" t="s">
        <v>32</v>
      </c>
      <c r="AX222" s="13" t="s">
        <v>83</v>
      </c>
      <c r="AY222" s="216" t="s">
        <v>150</v>
      </c>
    </row>
    <row r="223" spans="1:65" s="2" customFormat="1" ht="21.75" customHeight="1">
      <c r="A223" s="35"/>
      <c r="B223" s="36"/>
      <c r="C223" s="245" t="s">
        <v>375</v>
      </c>
      <c r="D223" s="245" t="s">
        <v>302</v>
      </c>
      <c r="E223" s="246" t="s">
        <v>1301</v>
      </c>
      <c r="F223" s="247" t="s">
        <v>1302</v>
      </c>
      <c r="G223" s="248" t="s">
        <v>270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201">
        <f>O223*H223</f>
        <v>0</v>
      </c>
      <c r="Q223" s="201">
        <v>2.9999999999999997E-4</v>
      </c>
      <c r="R223" s="201">
        <f>Q223*H223</f>
        <v>0.67075200000000001</v>
      </c>
      <c r="S223" s="201">
        <v>0</v>
      </c>
      <c r="T223" s="20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193</v>
      </c>
      <c r="AT223" s="203" t="s">
        <v>302</v>
      </c>
      <c r="AU223" s="203" t="s">
        <v>85</v>
      </c>
      <c r="AY223" s="18" t="s">
        <v>150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83</v>
      </c>
      <c r="BK223" s="204">
        <f>ROUND(I223*H223,2)</f>
        <v>0</v>
      </c>
      <c r="BL223" s="18" t="s">
        <v>169</v>
      </c>
      <c r="BM223" s="203" t="s">
        <v>1303</v>
      </c>
    </row>
    <row r="224" spans="1:65" s="13" customFormat="1">
      <c r="B224" s="205"/>
      <c r="C224" s="206"/>
      <c r="D224" s="207" t="s">
        <v>157</v>
      </c>
      <c r="E224" s="206"/>
      <c r="F224" s="209" t="s">
        <v>1304</v>
      </c>
      <c r="G224" s="206"/>
      <c r="H224" s="210">
        <v>2235.84</v>
      </c>
      <c r="I224" s="211"/>
      <c r="J224" s="206"/>
      <c r="K224" s="206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157</v>
      </c>
      <c r="AU224" s="216" t="s">
        <v>85</v>
      </c>
      <c r="AV224" s="13" t="s">
        <v>85</v>
      </c>
      <c r="AW224" s="13" t="s">
        <v>4</v>
      </c>
      <c r="AX224" s="13" t="s">
        <v>83</v>
      </c>
      <c r="AY224" s="216" t="s">
        <v>150</v>
      </c>
    </row>
    <row r="225" spans="1:65" s="2" customFormat="1" ht="33" customHeight="1">
      <c r="A225" s="35"/>
      <c r="B225" s="36"/>
      <c r="C225" s="191" t="s">
        <v>381</v>
      </c>
      <c r="D225" s="191" t="s">
        <v>151</v>
      </c>
      <c r="E225" s="192" t="s">
        <v>1305</v>
      </c>
      <c r="F225" s="193" t="s">
        <v>1306</v>
      </c>
      <c r="G225" s="194" t="s">
        <v>355</v>
      </c>
      <c r="H225" s="195">
        <v>1370</v>
      </c>
      <c r="I225" s="196"/>
      <c r="J225" s="197">
        <f>ROUND(I225*H225,2)</f>
        <v>0</v>
      </c>
      <c r="K225" s="198"/>
      <c r="L225" s="40"/>
      <c r="M225" s="199" t="s">
        <v>1</v>
      </c>
      <c r="N225" s="200" t="s">
        <v>41</v>
      </c>
      <c r="O225" s="72"/>
      <c r="P225" s="201">
        <f>O225*H225</f>
        <v>0</v>
      </c>
      <c r="Q225" s="201">
        <v>0.20477000000000001</v>
      </c>
      <c r="R225" s="201">
        <f>Q225*H225</f>
        <v>280.53489999999999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169</v>
      </c>
      <c r="AT225" s="203" t="s">
        <v>151</v>
      </c>
      <c r="AU225" s="203" t="s">
        <v>85</v>
      </c>
      <c r="AY225" s="18" t="s">
        <v>150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83</v>
      </c>
      <c r="BK225" s="204">
        <f>ROUND(I225*H225,2)</f>
        <v>0</v>
      </c>
      <c r="BL225" s="18" t="s">
        <v>169</v>
      </c>
      <c r="BM225" s="203" t="s">
        <v>1307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272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273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274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1242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3" customFormat="1">
      <c r="B230" s="205"/>
      <c r="C230" s="206"/>
      <c r="D230" s="207" t="s">
        <v>157</v>
      </c>
      <c r="E230" s="208" t="s">
        <v>1</v>
      </c>
      <c r="F230" s="209" t="s">
        <v>1308</v>
      </c>
      <c r="G230" s="206"/>
      <c r="H230" s="210">
        <v>1370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157</v>
      </c>
      <c r="AU230" s="216" t="s">
        <v>85</v>
      </c>
      <c r="AV230" s="13" t="s">
        <v>85</v>
      </c>
      <c r="AW230" s="13" t="s">
        <v>32</v>
      </c>
      <c r="AX230" s="13" t="s">
        <v>83</v>
      </c>
      <c r="AY230" s="216" t="s">
        <v>150</v>
      </c>
    </row>
    <row r="231" spans="1:65" s="2" customFormat="1" ht="21.75" customHeight="1">
      <c r="A231" s="35"/>
      <c r="B231" s="36"/>
      <c r="C231" s="191" t="s">
        <v>385</v>
      </c>
      <c r="D231" s="191" t="s">
        <v>151</v>
      </c>
      <c r="E231" s="192" t="s">
        <v>1309</v>
      </c>
      <c r="F231" s="193" t="s">
        <v>1310</v>
      </c>
      <c r="G231" s="194" t="s">
        <v>270</v>
      </c>
      <c r="H231" s="195">
        <v>3785.14</v>
      </c>
      <c r="I231" s="196"/>
      <c r="J231" s="197">
        <f>ROUND(I231*H231,2)</f>
        <v>0</v>
      </c>
      <c r="K231" s="198"/>
      <c r="L231" s="40"/>
      <c r="M231" s="199" t="s">
        <v>1</v>
      </c>
      <c r="N231" s="200" t="s">
        <v>41</v>
      </c>
      <c r="O231" s="72"/>
      <c r="P231" s="201">
        <f>O231*H231</f>
        <v>0</v>
      </c>
      <c r="Q231" s="201">
        <v>1.3999999999999999E-4</v>
      </c>
      <c r="R231" s="201">
        <f>Q231*H231</f>
        <v>0.52991959999999994</v>
      </c>
      <c r="S231" s="201">
        <v>0</v>
      </c>
      <c r="T231" s="20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169</v>
      </c>
      <c r="AT231" s="203" t="s">
        <v>151</v>
      </c>
      <c r="AU231" s="203" t="s">
        <v>85</v>
      </c>
      <c r="AY231" s="18" t="s">
        <v>150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8" t="s">
        <v>83</v>
      </c>
      <c r="BK231" s="204">
        <f>ROUND(I231*H231,2)</f>
        <v>0</v>
      </c>
      <c r="BL231" s="18" t="s">
        <v>169</v>
      </c>
      <c r="BM231" s="203" t="s">
        <v>1311</v>
      </c>
    </row>
    <row r="232" spans="1:65" s="14" customFormat="1">
      <c r="B232" s="217"/>
      <c r="C232" s="218"/>
      <c r="D232" s="207" t="s">
        <v>157</v>
      </c>
      <c r="E232" s="219" t="s">
        <v>1</v>
      </c>
      <c r="F232" s="220" t="s">
        <v>272</v>
      </c>
      <c r="G232" s="218"/>
      <c r="H232" s="219" t="s">
        <v>1</v>
      </c>
      <c r="I232" s="221"/>
      <c r="J232" s="218"/>
      <c r="K232" s="218"/>
      <c r="L232" s="222"/>
      <c r="M232" s="223"/>
      <c r="N232" s="224"/>
      <c r="O232" s="224"/>
      <c r="P232" s="224"/>
      <c r="Q232" s="224"/>
      <c r="R232" s="224"/>
      <c r="S232" s="224"/>
      <c r="T232" s="225"/>
      <c r="AT232" s="226" t="s">
        <v>157</v>
      </c>
      <c r="AU232" s="226" t="s">
        <v>85</v>
      </c>
      <c r="AV232" s="14" t="s">
        <v>83</v>
      </c>
      <c r="AW232" s="14" t="s">
        <v>32</v>
      </c>
      <c r="AX232" s="14" t="s">
        <v>76</v>
      </c>
      <c r="AY232" s="226" t="s">
        <v>150</v>
      </c>
    </row>
    <row r="233" spans="1:65" s="14" customFormat="1">
      <c r="B233" s="217"/>
      <c r="C233" s="218"/>
      <c r="D233" s="207" t="s">
        <v>157</v>
      </c>
      <c r="E233" s="219" t="s">
        <v>1</v>
      </c>
      <c r="F233" s="220" t="s">
        <v>273</v>
      </c>
      <c r="G233" s="218"/>
      <c r="H233" s="219" t="s">
        <v>1</v>
      </c>
      <c r="I233" s="221"/>
      <c r="J233" s="218"/>
      <c r="K233" s="218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157</v>
      </c>
      <c r="AU233" s="226" t="s">
        <v>85</v>
      </c>
      <c r="AV233" s="14" t="s">
        <v>83</v>
      </c>
      <c r="AW233" s="14" t="s">
        <v>32</v>
      </c>
      <c r="AX233" s="14" t="s">
        <v>76</v>
      </c>
      <c r="AY233" s="226" t="s">
        <v>150</v>
      </c>
    </row>
    <row r="234" spans="1:65" s="14" customFormat="1">
      <c r="B234" s="217"/>
      <c r="C234" s="218"/>
      <c r="D234" s="207" t="s">
        <v>157</v>
      </c>
      <c r="E234" s="219" t="s">
        <v>1</v>
      </c>
      <c r="F234" s="220" t="s">
        <v>274</v>
      </c>
      <c r="G234" s="218"/>
      <c r="H234" s="219" t="s">
        <v>1</v>
      </c>
      <c r="I234" s="221"/>
      <c r="J234" s="218"/>
      <c r="K234" s="218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157</v>
      </c>
      <c r="AU234" s="226" t="s">
        <v>85</v>
      </c>
      <c r="AV234" s="14" t="s">
        <v>83</v>
      </c>
      <c r="AW234" s="14" t="s">
        <v>32</v>
      </c>
      <c r="AX234" s="14" t="s">
        <v>76</v>
      </c>
      <c r="AY234" s="226" t="s">
        <v>150</v>
      </c>
    </row>
    <row r="235" spans="1:65" s="13" customFormat="1">
      <c r="B235" s="205"/>
      <c r="C235" s="206"/>
      <c r="D235" s="207" t="s">
        <v>157</v>
      </c>
      <c r="E235" s="208" t="s">
        <v>1</v>
      </c>
      <c r="F235" s="209" t="s">
        <v>1122</v>
      </c>
      <c r="G235" s="206"/>
      <c r="H235" s="210">
        <v>3785.14</v>
      </c>
      <c r="I235" s="211"/>
      <c r="J235" s="206"/>
      <c r="K235" s="206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157</v>
      </c>
      <c r="AU235" s="216" t="s">
        <v>85</v>
      </c>
      <c r="AV235" s="13" t="s">
        <v>85</v>
      </c>
      <c r="AW235" s="13" t="s">
        <v>32</v>
      </c>
      <c r="AX235" s="13" t="s">
        <v>83</v>
      </c>
      <c r="AY235" s="216" t="s">
        <v>150</v>
      </c>
    </row>
    <row r="236" spans="1:65" s="2" customFormat="1" ht="21.75" customHeight="1">
      <c r="A236" s="35"/>
      <c r="B236" s="36"/>
      <c r="C236" s="245" t="s">
        <v>390</v>
      </c>
      <c r="D236" s="245" t="s">
        <v>302</v>
      </c>
      <c r="E236" s="246" t="s">
        <v>1312</v>
      </c>
      <c r="F236" s="247" t="s">
        <v>1313</v>
      </c>
      <c r="G236" s="248" t="s">
        <v>270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201">
        <f>O236*H236</f>
        <v>0</v>
      </c>
      <c r="Q236" s="201">
        <v>3.1E-4</v>
      </c>
      <c r="R236" s="201">
        <f>Q236*H236</f>
        <v>1.3494024099999999</v>
      </c>
      <c r="S236" s="201">
        <v>0</v>
      </c>
      <c r="T236" s="20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193</v>
      </c>
      <c r="AT236" s="203" t="s">
        <v>302</v>
      </c>
      <c r="AU236" s="203" t="s">
        <v>85</v>
      </c>
      <c r="AY236" s="18" t="s">
        <v>150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18" t="s">
        <v>83</v>
      </c>
      <c r="BK236" s="204">
        <f>ROUND(I236*H236,2)</f>
        <v>0</v>
      </c>
      <c r="BL236" s="18" t="s">
        <v>169</v>
      </c>
      <c r="BM236" s="203" t="s">
        <v>1314</v>
      </c>
    </row>
    <row r="237" spans="1:65" s="13" customFormat="1">
      <c r="B237" s="205"/>
      <c r="C237" s="206"/>
      <c r="D237" s="207" t="s">
        <v>157</v>
      </c>
      <c r="E237" s="206"/>
      <c r="F237" s="209" t="s">
        <v>1315</v>
      </c>
      <c r="G237" s="206"/>
      <c r="H237" s="210">
        <v>4352.9110000000001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157</v>
      </c>
      <c r="AU237" s="216" t="s">
        <v>85</v>
      </c>
      <c r="AV237" s="13" t="s">
        <v>85</v>
      </c>
      <c r="AW237" s="13" t="s">
        <v>4</v>
      </c>
      <c r="AX237" s="13" t="s">
        <v>83</v>
      </c>
      <c r="AY237" s="216" t="s">
        <v>150</v>
      </c>
    </row>
    <row r="238" spans="1:65" s="12" customFormat="1" ht="22.9" customHeight="1">
      <c r="B238" s="177"/>
      <c r="C238" s="178"/>
      <c r="D238" s="179" t="s">
        <v>75</v>
      </c>
      <c r="E238" s="227" t="s">
        <v>105</v>
      </c>
      <c r="F238" s="227" t="s">
        <v>1316</v>
      </c>
      <c r="G238" s="178"/>
      <c r="H238" s="178"/>
      <c r="I238" s="181"/>
      <c r="J238" s="228">
        <f>BK238</f>
        <v>0</v>
      </c>
      <c r="K238" s="178"/>
      <c r="L238" s="183"/>
      <c r="M238" s="184"/>
      <c r="N238" s="185"/>
      <c r="O238" s="185"/>
      <c r="P238" s="186">
        <f>SUM(P239:P243)</f>
        <v>0</v>
      </c>
      <c r="Q238" s="185"/>
      <c r="R238" s="186">
        <f>SUM(R239:R243)</f>
        <v>0</v>
      </c>
      <c r="S238" s="185"/>
      <c r="T238" s="187">
        <f>SUM(T239:T243)</f>
        <v>18.238</v>
      </c>
      <c r="AR238" s="188" t="s">
        <v>83</v>
      </c>
      <c r="AT238" s="189" t="s">
        <v>75</v>
      </c>
      <c r="AU238" s="189" t="s">
        <v>83</v>
      </c>
      <c r="AY238" s="188" t="s">
        <v>150</v>
      </c>
      <c r="BK238" s="190">
        <f>SUM(BK239:BK243)</f>
        <v>0</v>
      </c>
    </row>
    <row r="239" spans="1:65" s="2" customFormat="1" ht="21.75" customHeight="1">
      <c r="A239" s="35"/>
      <c r="B239" s="36"/>
      <c r="C239" s="191" t="s">
        <v>394</v>
      </c>
      <c r="D239" s="191" t="s">
        <v>151</v>
      </c>
      <c r="E239" s="192" t="s">
        <v>1317</v>
      </c>
      <c r="F239" s="193" t="s">
        <v>1318</v>
      </c>
      <c r="G239" s="194" t="s">
        <v>285</v>
      </c>
      <c r="H239" s="195">
        <v>8.2899999999999991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0</v>
      </c>
      <c r="R239" s="201">
        <f>Q239*H239</f>
        <v>0</v>
      </c>
      <c r="S239" s="201">
        <v>2.2000000000000002</v>
      </c>
      <c r="T239" s="202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1319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1320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3" customFormat="1">
      <c r="B243" s="205"/>
      <c r="C243" s="206"/>
      <c r="D243" s="207" t="s">
        <v>157</v>
      </c>
      <c r="E243" s="208" t="s">
        <v>1</v>
      </c>
      <c r="F243" s="209" t="s">
        <v>1321</v>
      </c>
      <c r="G243" s="206"/>
      <c r="H243" s="210">
        <v>8.2899999999999991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157</v>
      </c>
      <c r="AU243" s="216" t="s">
        <v>85</v>
      </c>
      <c r="AV243" s="13" t="s">
        <v>85</v>
      </c>
      <c r="AW243" s="13" t="s">
        <v>32</v>
      </c>
      <c r="AX243" s="13" t="s">
        <v>83</v>
      </c>
      <c r="AY243" s="216" t="s">
        <v>150</v>
      </c>
    </row>
    <row r="244" spans="1:65" s="12" customFormat="1" ht="22.9" customHeight="1">
      <c r="B244" s="177"/>
      <c r="C244" s="178"/>
      <c r="D244" s="179" t="s">
        <v>75</v>
      </c>
      <c r="E244" s="227" t="s">
        <v>169</v>
      </c>
      <c r="F244" s="227" t="s">
        <v>716</v>
      </c>
      <c r="G244" s="178"/>
      <c r="H244" s="178"/>
      <c r="I244" s="181"/>
      <c r="J244" s="228">
        <f>BK244</f>
        <v>0</v>
      </c>
      <c r="K244" s="178"/>
      <c r="L244" s="183"/>
      <c r="M244" s="184"/>
      <c r="N244" s="185"/>
      <c r="O244" s="185"/>
      <c r="P244" s="186">
        <f>SUM(P245:P250)</f>
        <v>0</v>
      </c>
      <c r="Q244" s="185"/>
      <c r="R244" s="186">
        <f>SUM(R245:R250)</f>
        <v>0</v>
      </c>
      <c r="S244" s="185"/>
      <c r="T244" s="187">
        <f>SUM(T245:T250)</f>
        <v>0</v>
      </c>
      <c r="AR244" s="188" t="s">
        <v>83</v>
      </c>
      <c r="AT244" s="189" t="s">
        <v>75</v>
      </c>
      <c r="AU244" s="189" t="s">
        <v>83</v>
      </c>
      <c r="AY244" s="188" t="s">
        <v>150</v>
      </c>
      <c r="BK244" s="190">
        <f>SUM(BK245:BK250)</f>
        <v>0</v>
      </c>
    </row>
    <row r="245" spans="1:65" s="2" customFormat="1" ht="16.5" customHeight="1">
      <c r="A245" s="35"/>
      <c r="B245" s="36"/>
      <c r="C245" s="191" t="s">
        <v>400</v>
      </c>
      <c r="D245" s="191" t="s">
        <v>151</v>
      </c>
      <c r="E245" s="192" t="s">
        <v>717</v>
      </c>
      <c r="F245" s="193" t="s">
        <v>718</v>
      </c>
      <c r="G245" s="194" t="s">
        <v>285</v>
      </c>
      <c r="H245" s="195">
        <v>3.6</v>
      </c>
      <c r="I245" s="196"/>
      <c r="J245" s="197">
        <f>ROUND(I245*H245,2)</f>
        <v>0</v>
      </c>
      <c r="K245" s="198"/>
      <c r="L245" s="40"/>
      <c r="M245" s="199" t="s">
        <v>1</v>
      </c>
      <c r="N245" s="200" t="s">
        <v>41</v>
      </c>
      <c r="O245" s="72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169</v>
      </c>
      <c r="AT245" s="203" t="s">
        <v>151</v>
      </c>
      <c r="AU245" s="203" t="s">
        <v>85</v>
      </c>
      <c r="AY245" s="18" t="s">
        <v>150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83</v>
      </c>
      <c r="BK245" s="204">
        <f>ROUND(I245*H245,2)</f>
        <v>0</v>
      </c>
      <c r="BL245" s="18" t="s">
        <v>169</v>
      </c>
      <c r="BM245" s="203" t="s">
        <v>1322</v>
      </c>
    </row>
    <row r="246" spans="1:65" s="14" customFormat="1">
      <c r="B246" s="217"/>
      <c r="C246" s="218"/>
      <c r="D246" s="207" t="s">
        <v>157</v>
      </c>
      <c r="E246" s="219" t="s">
        <v>1</v>
      </c>
      <c r="F246" s="220" t="s">
        <v>272</v>
      </c>
      <c r="G246" s="218"/>
      <c r="H246" s="219" t="s">
        <v>1</v>
      </c>
      <c r="I246" s="221"/>
      <c r="J246" s="218"/>
      <c r="K246" s="218"/>
      <c r="L246" s="222"/>
      <c r="M246" s="223"/>
      <c r="N246" s="224"/>
      <c r="O246" s="224"/>
      <c r="P246" s="224"/>
      <c r="Q246" s="224"/>
      <c r="R246" s="224"/>
      <c r="S246" s="224"/>
      <c r="T246" s="225"/>
      <c r="AT246" s="226" t="s">
        <v>157</v>
      </c>
      <c r="AU246" s="226" t="s">
        <v>85</v>
      </c>
      <c r="AV246" s="14" t="s">
        <v>83</v>
      </c>
      <c r="AW246" s="14" t="s">
        <v>32</v>
      </c>
      <c r="AX246" s="14" t="s">
        <v>76</v>
      </c>
      <c r="AY246" s="226" t="s">
        <v>150</v>
      </c>
    </row>
    <row r="247" spans="1:65" s="14" customFormat="1">
      <c r="B247" s="217"/>
      <c r="C247" s="218"/>
      <c r="D247" s="207" t="s">
        <v>157</v>
      </c>
      <c r="E247" s="219" t="s">
        <v>1</v>
      </c>
      <c r="F247" s="220" t="s">
        <v>273</v>
      </c>
      <c r="G247" s="218"/>
      <c r="H247" s="219" t="s">
        <v>1</v>
      </c>
      <c r="I247" s="221"/>
      <c r="J247" s="218"/>
      <c r="K247" s="218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157</v>
      </c>
      <c r="AU247" s="226" t="s">
        <v>85</v>
      </c>
      <c r="AV247" s="14" t="s">
        <v>83</v>
      </c>
      <c r="AW247" s="14" t="s">
        <v>32</v>
      </c>
      <c r="AX247" s="14" t="s">
        <v>76</v>
      </c>
      <c r="AY247" s="226" t="s">
        <v>150</v>
      </c>
    </row>
    <row r="248" spans="1:65" s="14" customFormat="1">
      <c r="B248" s="217"/>
      <c r="C248" s="218"/>
      <c r="D248" s="207" t="s">
        <v>157</v>
      </c>
      <c r="E248" s="219" t="s">
        <v>1</v>
      </c>
      <c r="F248" s="220" t="s">
        <v>274</v>
      </c>
      <c r="G248" s="218"/>
      <c r="H248" s="219" t="s">
        <v>1</v>
      </c>
      <c r="I248" s="221"/>
      <c r="J248" s="218"/>
      <c r="K248" s="218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157</v>
      </c>
      <c r="AU248" s="226" t="s">
        <v>85</v>
      </c>
      <c r="AV248" s="14" t="s">
        <v>83</v>
      </c>
      <c r="AW248" s="14" t="s">
        <v>32</v>
      </c>
      <c r="AX248" s="14" t="s">
        <v>76</v>
      </c>
      <c r="AY248" s="226" t="s">
        <v>150</v>
      </c>
    </row>
    <row r="249" spans="1:65" s="14" customFormat="1">
      <c r="B249" s="217"/>
      <c r="C249" s="218"/>
      <c r="D249" s="207" t="s">
        <v>157</v>
      </c>
      <c r="E249" s="219" t="s">
        <v>1</v>
      </c>
      <c r="F249" s="220" t="s">
        <v>1247</v>
      </c>
      <c r="G249" s="218"/>
      <c r="H249" s="219" t="s">
        <v>1</v>
      </c>
      <c r="I249" s="221"/>
      <c r="J249" s="218"/>
      <c r="K249" s="218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157</v>
      </c>
      <c r="AU249" s="226" t="s">
        <v>85</v>
      </c>
      <c r="AV249" s="14" t="s">
        <v>83</v>
      </c>
      <c r="AW249" s="14" t="s">
        <v>32</v>
      </c>
      <c r="AX249" s="14" t="s">
        <v>76</v>
      </c>
      <c r="AY249" s="226" t="s">
        <v>150</v>
      </c>
    </row>
    <row r="250" spans="1:65" s="13" customFormat="1">
      <c r="B250" s="205"/>
      <c r="C250" s="206"/>
      <c r="D250" s="207" t="s">
        <v>157</v>
      </c>
      <c r="E250" s="208" t="s">
        <v>1</v>
      </c>
      <c r="F250" s="209" t="s">
        <v>1323</v>
      </c>
      <c r="G250" s="206"/>
      <c r="H250" s="210">
        <v>3.6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157</v>
      </c>
      <c r="AU250" s="216" t="s">
        <v>85</v>
      </c>
      <c r="AV250" s="13" t="s">
        <v>85</v>
      </c>
      <c r="AW250" s="13" t="s">
        <v>32</v>
      </c>
      <c r="AX250" s="13" t="s">
        <v>83</v>
      </c>
      <c r="AY250" s="216" t="s">
        <v>150</v>
      </c>
    </row>
    <row r="251" spans="1:65" s="12" customFormat="1" ht="22.9" customHeight="1">
      <c r="B251" s="177"/>
      <c r="C251" s="178"/>
      <c r="D251" s="179" t="s">
        <v>75</v>
      </c>
      <c r="E251" s="227" t="s">
        <v>149</v>
      </c>
      <c r="F251" s="227" t="s">
        <v>315</v>
      </c>
      <c r="G251" s="178"/>
      <c r="H251" s="178"/>
      <c r="I251" s="181"/>
      <c r="J251" s="228">
        <f>BK251</f>
        <v>0</v>
      </c>
      <c r="K251" s="178"/>
      <c r="L251" s="183"/>
      <c r="M251" s="184"/>
      <c r="N251" s="185"/>
      <c r="O251" s="185"/>
      <c r="P251" s="186">
        <f>SUM(P252:P270)</f>
        <v>0</v>
      </c>
      <c r="Q251" s="185"/>
      <c r="R251" s="186">
        <f>SUM(R252:R270)</f>
        <v>0</v>
      </c>
      <c r="S251" s="185"/>
      <c r="T251" s="187">
        <f>SUM(T252:T270)</f>
        <v>0</v>
      </c>
      <c r="AR251" s="188" t="s">
        <v>83</v>
      </c>
      <c r="AT251" s="189" t="s">
        <v>75</v>
      </c>
      <c r="AU251" s="189" t="s">
        <v>83</v>
      </c>
      <c r="AY251" s="188" t="s">
        <v>150</v>
      </c>
      <c r="BK251" s="190">
        <f>SUM(BK252:BK270)</f>
        <v>0</v>
      </c>
    </row>
    <row r="252" spans="1:65" s="2" customFormat="1" ht="21.75" customHeight="1">
      <c r="A252" s="35"/>
      <c r="B252" s="36"/>
      <c r="C252" s="191" t="s">
        <v>501</v>
      </c>
      <c r="D252" s="191" t="s">
        <v>151</v>
      </c>
      <c r="E252" s="192" t="s">
        <v>1324</v>
      </c>
      <c r="F252" s="193" t="s">
        <v>1325</v>
      </c>
      <c r="G252" s="194" t="s">
        <v>270</v>
      </c>
      <c r="H252" s="195">
        <v>5220</v>
      </c>
      <c r="I252" s="196"/>
      <c r="J252" s="197">
        <f>ROUND(I252*H252,2)</f>
        <v>0</v>
      </c>
      <c r="K252" s="198"/>
      <c r="L252" s="40"/>
      <c r="M252" s="199" t="s">
        <v>1</v>
      </c>
      <c r="N252" s="200" t="s">
        <v>41</v>
      </c>
      <c r="O252" s="72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3" t="s">
        <v>169</v>
      </c>
      <c r="AT252" s="203" t="s">
        <v>151</v>
      </c>
      <c r="AU252" s="203" t="s">
        <v>85</v>
      </c>
      <c r="AY252" s="18" t="s">
        <v>150</v>
      </c>
      <c r="BE252" s="204">
        <f>IF(N252="základní",J252,0)</f>
        <v>0</v>
      </c>
      <c r="BF252" s="204">
        <f>IF(N252="snížená",J252,0)</f>
        <v>0</v>
      </c>
      <c r="BG252" s="204">
        <f>IF(N252="zákl. přenesená",J252,0)</f>
        <v>0</v>
      </c>
      <c r="BH252" s="204">
        <f>IF(N252="sníž. přenesená",J252,0)</f>
        <v>0</v>
      </c>
      <c r="BI252" s="204">
        <f>IF(N252="nulová",J252,0)</f>
        <v>0</v>
      </c>
      <c r="BJ252" s="18" t="s">
        <v>83</v>
      </c>
      <c r="BK252" s="204">
        <f>ROUND(I252*H252,2)</f>
        <v>0</v>
      </c>
      <c r="BL252" s="18" t="s">
        <v>169</v>
      </c>
      <c r="BM252" s="203" t="s">
        <v>1326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272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4" customFormat="1">
      <c r="B254" s="217"/>
      <c r="C254" s="218"/>
      <c r="D254" s="207" t="s">
        <v>157</v>
      </c>
      <c r="E254" s="219" t="s">
        <v>1</v>
      </c>
      <c r="F254" s="220" t="s">
        <v>273</v>
      </c>
      <c r="G254" s="218"/>
      <c r="H254" s="219" t="s">
        <v>1</v>
      </c>
      <c r="I254" s="221"/>
      <c r="J254" s="218"/>
      <c r="K254" s="218"/>
      <c r="L254" s="222"/>
      <c r="M254" s="223"/>
      <c r="N254" s="224"/>
      <c r="O254" s="224"/>
      <c r="P254" s="224"/>
      <c r="Q254" s="224"/>
      <c r="R254" s="224"/>
      <c r="S254" s="224"/>
      <c r="T254" s="225"/>
      <c r="AT254" s="226" t="s">
        <v>157</v>
      </c>
      <c r="AU254" s="226" t="s">
        <v>85</v>
      </c>
      <c r="AV254" s="14" t="s">
        <v>83</v>
      </c>
      <c r="AW254" s="14" t="s">
        <v>32</v>
      </c>
      <c r="AX254" s="14" t="s">
        <v>76</v>
      </c>
      <c r="AY254" s="226" t="s">
        <v>150</v>
      </c>
    </row>
    <row r="255" spans="1:65" s="14" customFormat="1">
      <c r="B255" s="217"/>
      <c r="C255" s="218"/>
      <c r="D255" s="207" t="s">
        <v>157</v>
      </c>
      <c r="E255" s="219" t="s">
        <v>1</v>
      </c>
      <c r="F255" s="220" t="s">
        <v>274</v>
      </c>
      <c r="G255" s="218"/>
      <c r="H255" s="219" t="s">
        <v>1</v>
      </c>
      <c r="I255" s="221"/>
      <c r="J255" s="218"/>
      <c r="K255" s="218"/>
      <c r="L255" s="222"/>
      <c r="M255" s="223"/>
      <c r="N255" s="224"/>
      <c r="O255" s="224"/>
      <c r="P255" s="224"/>
      <c r="Q255" s="224"/>
      <c r="R255" s="224"/>
      <c r="S255" s="224"/>
      <c r="T255" s="225"/>
      <c r="AT255" s="226" t="s">
        <v>157</v>
      </c>
      <c r="AU255" s="226" t="s">
        <v>85</v>
      </c>
      <c r="AV255" s="14" t="s">
        <v>83</v>
      </c>
      <c r="AW255" s="14" t="s">
        <v>32</v>
      </c>
      <c r="AX255" s="14" t="s">
        <v>76</v>
      </c>
      <c r="AY255" s="226" t="s">
        <v>150</v>
      </c>
    </row>
    <row r="256" spans="1:65" s="13" customFormat="1">
      <c r="B256" s="205"/>
      <c r="C256" s="206"/>
      <c r="D256" s="207" t="s">
        <v>157</v>
      </c>
      <c r="E256" s="208" t="s">
        <v>1</v>
      </c>
      <c r="F256" s="209" t="s">
        <v>1327</v>
      </c>
      <c r="G256" s="206"/>
      <c r="H256" s="210">
        <v>4950</v>
      </c>
      <c r="I256" s="211"/>
      <c r="J256" s="206"/>
      <c r="K256" s="206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157</v>
      </c>
      <c r="AU256" s="216" t="s">
        <v>85</v>
      </c>
      <c r="AV256" s="13" t="s">
        <v>85</v>
      </c>
      <c r="AW256" s="13" t="s">
        <v>32</v>
      </c>
      <c r="AX256" s="13" t="s">
        <v>76</v>
      </c>
      <c r="AY256" s="216" t="s">
        <v>150</v>
      </c>
    </row>
    <row r="257" spans="1:65" s="14" customFormat="1">
      <c r="B257" s="217"/>
      <c r="C257" s="218"/>
      <c r="D257" s="207" t="s">
        <v>157</v>
      </c>
      <c r="E257" s="219" t="s">
        <v>1</v>
      </c>
      <c r="F257" s="220" t="s">
        <v>1328</v>
      </c>
      <c r="G257" s="218"/>
      <c r="H257" s="219" t="s">
        <v>1</v>
      </c>
      <c r="I257" s="221"/>
      <c r="J257" s="218"/>
      <c r="K257" s="218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157</v>
      </c>
      <c r="AU257" s="226" t="s">
        <v>85</v>
      </c>
      <c r="AV257" s="14" t="s">
        <v>83</v>
      </c>
      <c r="AW257" s="14" t="s">
        <v>32</v>
      </c>
      <c r="AX257" s="14" t="s">
        <v>76</v>
      </c>
      <c r="AY257" s="226" t="s">
        <v>150</v>
      </c>
    </row>
    <row r="258" spans="1:65" s="13" customFormat="1">
      <c r="B258" s="205"/>
      <c r="C258" s="206"/>
      <c r="D258" s="207" t="s">
        <v>157</v>
      </c>
      <c r="E258" s="208" t="s">
        <v>1</v>
      </c>
      <c r="F258" s="209" t="s">
        <v>1329</v>
      </c>
      <c r="G258" s="206"/>
      <c r="H258" s="210">
        <v>270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157</v>
      </c>
      <c r="AU258" s="216" t="s">
        <v>85</v>
      </c>
      <c r="AV258" s="13" t="s">
        <v>85</v>
      </c>
      <c r="AW258" s="13" t="s">
        <v>32</v>
      </c>
      <c r="AX258" s="13" t="s">
        <v>76</v>
      </c>
      <c r="AY258" s="216" t="s">
        <v>150</v>
      </c>
    </row>
    <row r="259" spans="1:65" s="15" customFormat="1">
      <c r="B259" s="234"/>
      <c r="C259" s="235"/>
      <c r="D259" s="207" t="s">
        <v>157</v>
      </c>
      <c r="E259" s="236" t="s">
        <v>1</v>
      </c>
      <c r="F259" s="237" t="s">
        <v>289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157</v>
      </c>
      <c r="AU259" s="244" t="s">
        <v>85</v>
      </c>
      <c r="AV259" s="15" t="s">
        <v>169</v>
      </c>
      <c r="AW259" s="15" t="s">
        <v>32</v>
      </c>
      <c r="AX259" s="15" t="s">
        <v>83</v>
      </c>
      <c r="AY259" s="244" t="s">
        <v>150</v>
      </c>
    </row>
    <row r="260" spans="1:65" s="2" customFormat="1" ht="16.5" customHeight="1">
      <c r="A260" s="35"/>
      <c r="B260" s="36"/>
      <c r="C260" s="191" t="s">
        <v>453</v>
      </c>
      <c r="D260" s="191" t="s">
        <v>151</v>
      </c>
      <c r="E260" s="192" t="s">
        <v>1330</v>
      </c>
      <c r="F260" s="193" t="s">
        <v>1331</v>
      </c>
      <c r="G260" s="194" t="s">
        <v>270</v>
      </c>
      <c r="H260" s="195">
        <v>115.2</v>
      </c>
      <c r="I260" s="196"/>
      <c r="J260" s="197">
        <f>ROUND(I260*H260,2)</f>
        <v>0</v>
      </c>
      <c r="K260" s="198"/>
      <c r="L260" s="40"/>
      <c r="M260" s="199" t="s">
        <v>1</v>
      </c>
      <c r="N260" s="200" t="s">
        <v>41</v>
      </c>
      <c r="O260" s="72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169</v>
      </c>
      <c r="AT260" s="203" t="s">
        <v>151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1332</v>
      </c>
    </row>
    <row r="261" spans="1:65" s="14" customFormat="1">
      <c r="B261" s="217"/>
      <c r="C261" s="218"/>
      <c r="D261" s="207" t="s">
        <v>157</v>
      </c>
      <c r="E261" s="219" t="s">
        <v>1</v>
      </c>
      <c r="F261" s="220" t="s">
        <v>272</v>
      </c>
      <c r="G261" s="218"/>
      <c r="H261" s="219" t="s">
        <v>1</v>
      </c>
      <c r="I261" s="221"/>
      <c r="J261" s="218"/>
      <c r="K261" s="218"/>
      <c r="L261" s="222"/>
      <c r="M261" s="223"/>
      <c r="N261" s="224"/>
      <c r="O261" s="224"/>
      <c r="P261" s="224"/>
      <c r="Q261" s="224"/>
      <c r="R261" s="224"/>
      <c r="S261" s="224"/>
      <c r="T261" s="225"/>
      <c r="AT261" s="226" t="s">
        <v>157</v>
      </c>
      <c r="AU261" s="226" t="s">
        <v>85</v>
      </c>
      <c r="AV261" s="14" t="s">
        <v>83</v>
      </c>
      <c r="AW261" s="14" t="s">
        <v>32</v>
      </c>
      <c r="AX261" s="14" t="s">
        <v>76</v>
      </c>
      <c r="AY261" s="226" t="s">
        <v>150</v>
      </c>
    </row>
    <row r="262" spans="1:65" s="14" customFormat="1">
      <c r="B262" s="217"/>
      <c r="C262" s="218"/>
      <c r="D262" s="207" t="s">
        <v>157</v>
      </c>
      <c r="E262" s="219" t="s">
        <v>1</v>
      </c>
      <c r="F262" s="220" t="s">
        <v>273</v>
      </c>
      <c r="G262" s="218"/>
      <c r="H262" s="219" t="s">
        <v>1</v>
      </c>
      <c r="I262" s="221"/>
      <c r="J262" s="218"/>
      <c r="K262" s="218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157</v>
      </c>
      <c r="AU262" s="226" t="s">
        <v>85</v>
      </c>
      <c r="AV262" s="14" t="s">
        <v>83</v>
      </c>
      <c r="AW262" s="14" t="s">
        <v>32</v>
      </c>
      <c r="AX262" s="14" t="s">
        <v>76</v>
      </c>
      <c r="AY262" s="226" t="s">
        <v>150</v>
      </c>
    </row>
    <row r="263" spans="1:65" s="14" customFormat="1">
      <c r="B263" s="217"/>
      <c r="C263" s="218"/>
      <c r="D263" s="207" t="s">
        <v>157</v>
      </c>
      <c r="E263" s="219" t="s">
        <v>1</v>
      </c>
      <c r="F263" s="220" t="s">
        <v>274</v>
      </c>
      <c r="G263" s="218"/>
      <c r="H263" s="219" t="s">
        <v>1</v>
      </c>
      <c r="I263" s="221"/>
      <c r="J263" s="218"/>
      <c r="K263" s="218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157</v>
      </c>
      <c r="AU263" s="226" t="s">
        <v>85</v>
      </c>
      <c r="AV263" s="14" t="s">
        <v>83</v>
      </c>
      <c r="AW263" s="14" t="s">
        <v>32</v>
      </c>
      <c r="AX263" s="14" t="s">
        <v>76</v>
      </c>
      <c r="AY263" s="226" t="s">
        <v>150</v>
      </c>
    </row>
    <row r="264" spans="1:65" s="14" customFormat="1">
      <c r="B264" s="217"/>
      <c r="C264" s="218"/>
      <c r="D264" s="207" t="s">
        <v>157</v>
      </c>
      <c r="E264" s="219" t="s">
        <v>1</v>
      </c>
      <c r="F264" s="220" t="s">
        <v>1333</v>
      </c>
      <c r="G264" s="218"/>
      <c r="H264" s="219" t="s">
        <v>1</v>
      </c>
      <c r="I264" s="221"/>
      <c r="J264" s="218"/>
      <c r="K264" s="218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157</v>
      </c>
      <c r="AU264" s="226" t="s">
        <v>85</v>
      </c>
      <c r="AV264" s="14" t="s">
        <v>83</v>
      </c>
      <c r="AW264" s="14" t="s">
        <v>32</v>
      </c>
      <c r="AX264" s="14" t="s">
        <v>76</v>
      </c>
      <c r="AY264" s="226" t="s">
        <v>150</v>
      </c>
    </row>
    <row r="265" spans="1:65" s="13" customFormat="1">
      <c r="B265" s="205"/>
      <c r="C265" s="206"/>
      <c r="D265" s="207" t="s">
        <v>157</v>
      </c>
      <c r="E265" s="208" t="s">
        <v>1</v>
      </c>
      <c r="F265" s="209" t="s">
        <v>1334</v>
      </c>
      <c r="G265" s="206"/>
      <c r="H265" s="210">
        <v>115.2</v>
      </c>
      <c r="I265" s="211"/>
      <c r="J265" s="206"/>
      <c r="K265" s="206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157</v>
      </c>
      <c r="AU265" s="216" t="s">
        <v>85</v>
      </c>
      <c r="AV265" s="13" t="s">
        <v>85</v>
      </c>
      <c r="AW265" s="13" t="s">
        <v>32</v>
      </c>
      <c r="AX265" s="13" t="s">
        <v>83</v>
      </c>
      <c r="AY265" s="216" t="s">
        <v>150</v>
      </c>
    </row>
    <row r="266" spans="1:65" s="2" customFormat="1" ht="21.75" customHeight="1">
      <c r="A266" s="35"/>
      <c r="B266" s="36"/>
      <c r="C266" s="191" t="s">
        <v>508</v>
      </c>
      <c r="D266" s="191" t="s">
        <v>151</v>
      </c>
      <c r="E266" s="192" t="s">
        <v>1335</v>
      </c>
      <c r="F266" s="193" t="s">
        <v>1336</v>
      </c>
      <c r="G266" s="194" t="s">
        <v>270</v>
      </c>
      <c r="H266" s="195">
        <v>9900</v>
      </c>
      <c r="I266" s="196"/>
      <c r="J266" s="197">
        <f>ROUND(I266*H266,2)</f>
        <v>0</v>
      </c>
      <c r="K266" s="198"/>
      <c r="L266" s="40"/>
      <c r="M266" s="199" t="s">
        <v>1</v>
      </c>
      <c r="N266" s="200" t="s">
        <v>41</v>
      </c>
      <c r="O266" s="72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169</v>
      </c>
      <c r="AT266" s="203" t="s">
        <v>151</v>
      </c>
      <c r="AU266" s="203" t="s">
        <v>85</v>
      </c>
      <c r="AY266" s="18" t="s">
        <v>150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8" t="s">
        <v>83</v>
      </c>
      <c r="BK266" s="204">
        <f>ROUND(I266*H266,2)</f>
        <v>0</v>
      </c>
      <c r="BL266" s="18" t="s">
        <v>169</v>
      </c>
      <c r="BM266" s="203" t="s">
        <v>1337</v>
      </c>
    </row>
    <row r="267" spans="1:65" s="14" customFormat="1">
      <c r="B267" s="217"/>
      <c r="C267" s="218"/>
      <c r="D267" s="207" t="s">
        <v>157</v>
      </c>
      <c r="E267" s="219" t="s">
        <v>1</v>
      </c>
      <c r="F267" s="220" t="s">
        <v>272</v>
      </c>
      <c r="G267" s="218"/>
      <c r="H267" s="219" t="s">
        <v>1</v>
      </c>
      <c r="I267" s="221"/>
      <c r="J267" s="218"/>
      <c r="K267" s="218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157</v>
      </c>
      <c r="AU267" s="226" t="s">
        <v>85</v>
      </c>
      <c r="AV267" s="14" t="s">
        <v>83</v>
      </c>
      <c r="AW267" s="14" t="s">
        <v>32</v>
      </c>
      <c r="AX267" s="14" t="s">
        <v>76</v>
      </c>
      <c r="AY267" s="226" t="s">
        <v>150</v>
      </c>
    </row>
    <row r="268" spans="1:65" s="14" customFormat="1">
      <c r="B268" s="217"/>
      <c r="C268" s="218"/>
      <c r="D268" s="207" t="s">
        <v>157</v>
      </c>
      <c r="E268" s="219" t="s">
        <v>1</v>
      </c>
      <c r="F268" s="220" t="s">
        <v>273</v>
      </c>
      <c r="G268" s="218"/>
      <c r="H268" s="219" t="s">
        <v>1</v>
      </c>
      <c r="I268" s="221"/>
      <c r="J268" s="218"/>
      <c r="K268" s="218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157</v>
      </c>
      <c r="AU268" s="226" t="s">
        <v>85</v>
      </c>
      <c r="AV268" s="14" t="s">
        <v>83</v>
      </c>
      <c r="AW268" s="14" t="s">
        <v>32</v>
      </c>
      <c r="AX268" s="14" t="s">
        <v>76</v>
      </c>
      <c r="AY268" s="226" t="s">
        <v>150</v>
      </c>
    </row>
    <row r="269" spans="1:65" s="14" customFormat="1">
      <c r="B269" s="217"/>
      <c r="C269" s="218"/>
      <c r="D269" s="207" t="s">
        <v>157</v>
      </c>
      <c r="E269" s="219" t="s">
        <v>1</v>
      </c>
      <c r="F269" s="220" t="s">
        <v>274</v>
      </c>
      <c r="G269" s="218"/>
      <c r="H269" s="219" t="s">
        <v>1</v>
      </c>
      <c r="I269" s="221"/>
      <c r="J269" s="218"/>
      <c r="K269" s="218"/>
      <c r="L269" s="222"/>
      <c r="M269" s="223"/>
      <c r="N269" s="224"/>
      <c r="O269" s="224"/>
      <c r="P269" s="224"/>
      <c r="Q269" s="224"/>
      <c r="R269" s="224"/>
      <c r="S269" s="224"/>
      <c r="T269" s="225"/>
      <c r="AT269" s="226" t="s">
        <v>157</v>
      </c>
      <c r="AU269" s="226" t="s">
        <v>85</v>
      </c>
      <c r="AV269" s="14" t="s">
        <v>83</v>
      </c>
      <c r="AW269" s="14" t="s">
        <v>32</v>
      </c>
      <c r="AX269" s="14" t="s">
        <v>76</v>
      </c>
      <c r="AY269" s="226" t="s">
        <v>150</v>
      </c>
    </row>
    <row r="270" spans="1:65" s="13" customFormat="1">
      <c r="B270" s="205"/>
      <c r="C270" s="206"/>
      <c r="D270" s="207" t="s">
        <v>157</v>
      </c>
      <c r="E270" s="208" t="s">
        <v>1</v>
      </c>
      <c r="F270" s="209" t="s">
        <v>1338</v>
      </c>
      <c r="G270" s="206"/>
      <c r="H270" s="210">
        <v>9900</v>
      </c>
      <c r="I270" s="211"/>
      <c r="J270" s="206"/>
      <c r="K270" s="206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157</v>
      </c>
      <c r="AU270" s="216" t="s">
        <v>85</v>
      </c>
      <c r="AV270" s="13" t="s">
        <v>85</v>
      </c>
      <c r="AW270" s="13" t="s">
        <v>32</v>
      </c>
      <c r="AX270" s="13" t="s">
        <v>83</v>
      </c>
      <c r="AY270" s="216" t="s">
        <v>150</v>
      </c>
    </row>
    <row r="271" spans="1:65" s="12" customFormat="1" ht="22.9" customHeight="1">
      <c r="B271" s="177"/>
      <c r="C271" s="178"/>
      <c r="D271" s="179" t="s">
        <v>75</v>
      </c>
      <c r="E271" s="227" t="s">
        <v>193</v>
      </c>
      <c r="F271" s="227" t="s">
        <v>721</v>
      </c>
      <c r="G271" s="178"/>
      <c r="H271" s="178"/>
      <c r="I271" s="181"/>
      <c r="J271" s="228">
        <f>BK271</f>
        <v>0</v>
      </c>
      <c r="K271" s="178"/>
      <c r="L271" s="183"/>
      <c r="M271" s="184"/>
      <c r="N271" s="185"/>
      <c r="O271" s="185"/>
      <c r="P271" s="186">
        <f>SUM(P272:P310)</f>
        <v>0</v>
      </c>
      <c r="Q271" s="185"/>
      <c r="R271" s="186">
        <f>SUM(R272:R310)</f>
        <v>1.79556</v>
      </c>
      <c r="S271" s="185"/>
      <c r="T271" s="187">
        <f>SUM(T272:T310)</f>
        <v>0</v>
      </c>
      <c r="AR271" s="188" t="s">
        <v>83</v>
      </c>
      <c r="AT271" s="189" t="s">
        <v>75</v>
      </c>
      <c r="AU271" s="189" t="s">
        <v>83</v>
      </c>
      <c r="AY271" s="188" t="s">
        <v>150</v>
      </c>
      <c r="BK271" s="190">
        <f>SUM(BK272:BK310)</f>
        <v>0</v>
      </c>
    </row>
    <row r="272" spans="1:65" s="2" customFormat="1" ht="21.75" customHeight="1">
      <c r="A272" s="35"/>
      <c r="B272" s="36"/>
      <c r="C272" s="191" t="s">
        <v>456</v>
      </c>
      <c r="D272" s="191" t="s">
        <v>151</v>
      </c>
      <c r="E272" s="192" t="s">
        <v>1339</v>
      </c>
      <c r="F272" s="193" t="s">
        <v>1340</v>
      </c>
      <c r="G272" s="194" t="s">
        <v>355</v>
      </c>
      <c r="H272" s="195">
        <v>36</v>
      </c>
      <c r="I272" s="196"/>
      <c r="J272" s="197">
        <f>ROUND(I272*H272,2)</f>
        <v>0</v>
      </c>
      <c r="K272" s="198"/>
      <c r="L272" s="40"/>
      <c r="M272" s="199" t="s">
        <v>1</v>
      </c>
      <c r="N272" s="200" t="s">
        <v>41</v>
      </c>
      <c r="O272" s="72"/>
      <c r="P272" s="201">
        <f>O272*H272</f>
        <v>0</v>
      </c>
      <c r="Q272" s="201">
        <v>4.2199999999999998E-3</v>
      </c>
      <c r="R272" s="201">
        <f>Q272*H272</f>
        <v>0.15192</v>
      </c>
      <c r="S272" s="201">
        <v>0</v>
      </c>
      <c r="T272" s="20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169</v>
      </c>
      <c r="AT272" s="203" t="s">
        <v>151</v>
      </c>
      <c r="AU272" s="203" t="s">
        <v>85</v>
      </c>
      <c r="AY272" s="18" t="s">
        <v>150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8" t="s">
        <v>83</v>
      </c>
      <c r="BK272" s="204">
        <f>ROUND(I272*H272,2)</f>
        <v>0</v>
      </c>
      <c r="BL272" s="18" t="s">
        <v>169</v>
      </c>
      <c r="BM272" s="203" t="s">
        <v>1341</v>
      </c>
    </row>
    <row r="273" spans="1:65" s="14" customFormat="1">
      <c r="B273" s="217"/>
      <c r="C273" s="218"/>
      <c r="D273" s="207" t="s">
        <v>157</v>
      </c>
      <c r="E273" s="219" t="s">
        <v>1</v>
      </c>
      <c r="F273" s="220" t="s">
        <v>272</v>
      </c>
      <c r="G273" s="218"/>
      <c r="H273" s="219" t="s">
        <v>1</v>
      </c>
      <c r="I273" s="221"/>
      <c r="J273" s="218"/>
      <c r="K273" s="218"/>
      <c r="L273" s="222"/>
      <c r="M273" s="223"/>
      <c r="N273" s="224"/>
      <c r="O273" s="224"/>
      <c r="P273" s="224"/>
      <c r="Q273" s="224"/>
      <c r="R273" s="224"/>
      <c r="S273" s="224"/>
      <c r="T273" s="225"/>
      <c r="AT273" s="226" t="s">
        <v>157</v>
      </c>
      <c r="AU273" s="226" t="s">
        <v>85</v>
      </c>
      <c r="AV273" s="14" t="s">
        <v>83</v>
      </c>
      <c r="AW273" s="14" t="s">
        <v>32</v>
      </c>
      <c r="AX273" s="14" t="s">
        <v>76</v>
      </c>
      <c r="AY273" s="226" t="s">
        <v>150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273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4" customFormat="1">
      <c r="B275" s="217"/>
      <c r="C275" s="218"/>
      <c r="D275" s="207" t="s">
        <v>157</v>
      </c>
      <c r="E275" s="219" t="s">
        <v>1</v>
      </c>
      <c r="F275" s="220" t="s">
        <v>274</v>
      </c>
      <c r="G275" s="218"/>
      <c r="H275" s="219" t="s">
        <v>1</v>
      </c>
      <c r="I275" s="221"/>
      <c r="J275" s="218"/>
      <c r="K275" s="218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157</v>
      </c>
      <c r="AU275" s="226" t="s">
        <v>85</v>
      </c>
      <c r="AV275" s="14" t="s">
        <v>83</v>
      </c>
      <c r="AW275" s="14" t="s">
        <v>32</v>
      </c>
      <c r="AX275" s="14" t="s">
        <v>76</v>
      </c>
      <c r="AY275" s="226" t="s">
        <v>150</v>
      </c>
    </row>
    <row r="276" spans="1:65" s="14" customFormat="1">
      <c r="B276" s="217"/>
      <c r="C276" s="218"/>
      <c r="D276" s="207" t="s">
        <v>157</v>
      </c>
      <c r="E276" s="219" t="s">
        <v>1</v>
      </c>
      <c r="F276" s="220" t="s">
        <v>1247</v>
      </c>
      <c r="G276" s="218"/>
      <c r="H276" s="219" t="s">
        <v>1</v>
      </c>
      <c r="I276" s="221"/>
      <c r="J276" s="218"/>
      <c r="K276" s="218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157</v>
      </c>
      <c r="AU276" s="226" t="s">
        <v>85</v>
      </c>
      <c r="AV276" s="14" t="s">
        <v>83</v>
      </c>
      <c r="AW276" s="14" t="s">
        <v>32</v>
      </c>
      <c r="AX276" s="14" t="s">
        <v>76</v>
      </c>
      <c r="AY276" s="226" t="s">
        <v>150</v>
      </c>
    </row>
    <row r="277" spans="1:65" s="13" customFormat="1">
      <c r="B277" s="205"/>
      <c r="C277" s="206"/>
      <c r="D277" s="207" t="s">
        <v>157</v>
      </c>
      <c r="E277" s="208" t="s">
        <v>1</v>
      </c>
      <c r="F277" s="209" t="s">
        <v>1342</v>
      </c>
      <c r="G277" s="206"/>
      <c r="H277" s="210">
        <v>36</v>
      </c>
      <c r="I277" s="211"/>
      <c r="J277" s="206"/>
      <c r="K277" s="206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157</v>
      </c>
      <c r="AU277" s="216" t="s">
        <v>85</v>
      </c>
      <c r="AV277" s="13" t="s">
        <v>85</v>
      </c>
      <c r="AW277" s="13" t="s">
        <v>32</v>
      </c>
      <c r="AX277" s="13" t="s">
        <v>83</v>
      </c>
      <c r="AY277" s="216" t="s">
        <v>150</v>
      </c>
    </row>
    <row r="278" spans="1:65" s="2" customFormat="1" ht="16.5" customHeight="1">
      <c r="A278" s="35"/>
      <c r="B278" s="36"/>
      <c r="C278" s="191" t="s">
        <v>515</v>
      </c>
      <c r="D278" s="191" t="s">
        <v>151</v>
      </c>
      <c r="E278" s="192" t="s">
        <v>1343</v>
      </c>
      <c r="F278" s="193" t="s">
        <v>1344</v>
      </c>
      <c r="G278" s="194" t="s">
        <v>355</v>
      </c>
      <c r="H278" s="195">
        <v>36</v>
      </c>
      <c r="I278" s="196"/>
      <c r="J278" s="197">
        <f>ROUND(I278*H278,2)</f>
        <v>0</v>
      </c>
      <c r="K278" s="198"/>
      <c r="L278" s="40"/>
      <c r="M278" s="199" t="s">
        <v>1</v>
      </c>
      <c r="N278" s="200" t="s">
        <v>41</v>
      </c>
      <c r="O278" s="72"/>
      <c r="P278" s="201">
        <f>O278*H278</f>
        <v>0</v>
      </c>
      <c r="Q278" s="201">
        <v>0</v>
      </c>
      <c r="R278" s="201">
        <f>Q278*H278</f>
        <v>0</v>
      </c>
      <c r="S278" s="201">
        <v>0</v>
      </c>
      <c r="T278" s="20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169</v>
      </c>
      <c r="AT278" s="203" t="s">
        <v>151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169</v>
      </c>
      <c r="BM278" s="203" t="s">
        <v>1345</v>
      </c>
    </row>
    <row r="279" spans="1:65" s="14" customFormat="1">
      <c r="B279" s="217"/>
      <c r="C279" s="218"/>
      <c r="D279" s="207" t="s">
        <v>157</v>
      </c>
      <c r="E279" s="219" t="s">
        <v>1</v>
      </c>
      <c r="F279" s="220" t="s">
        <v>1247</v>
      </c>
      <c r="G279" s="218"/>
      <c r="H279" s="219" t="s">
        <v>1</v>
      </c>
      <c r="I279" s="221"/>
      <c r="J279" s="218"/>
      <c r="K279" s="218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157</v>
      </c>
      <c r="AU279" s="226" t="s">
        <v>85</v>
      </c>
      <c r="AV279" s="14" t="s">
        <v>83</v>
      </c>
      <c r="AW279" s="14" t="s">
        <v>32</v>
      </c>
      <c r="AX279" s="14" t="s">
        <v>76</v>
      </c>
      <c r="AY279" s="226" t="s">
        <v>150</v>
      </c>
    </row>
    <row r="280" spans="1:65" s="13" customFormat="1">
      <c r="B280" s="205"/>
      <c r="C280" s="206"/>
      <c r="D280" s="207" t="s">
        <v>157</v>
      </c>
      <c r="E280" s="208" t="s">
        <v>1</v>
      </c>
      <c r="F280" s="209" t="s">
        <v>1342</v>
      </c>
      <c r="G280" s="206"/>
      <c r="H280" s="210">
        <v>36</v>
      </c>
      <c r="I280" s="211"/>
      <c r="J280" s="206"/>
      <c r="K280" s="206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157</v>
      </c>
      <c r="AU280" s="216" t="s">
        <v>85</v>
      </c>
      <c r="AV280" s="13" t="s">
        <v>85</v>
      </c>
      <c r="AW280" s="13" t="s">
        <v>32</v>
      </c>
      <c r="AX280" s="13" t="s">
        <v>83</v>
      </c>
      <c r="AY280" s="216" t="s">
        <v>150</v>
      </c>
    </row>
    <row r="281" spans="1:65" s="14" customFormat="1">
      <c r="B281" s="217"/>
      <c r="C281" s="218"/>
      <c r="D281" s="207" t="s">
        <v>157</v>
      </c>
      <c r="E281" s="219" t="s">
        <v>1</v>
      </c>
      <c r="F281" s="220" t="s">
        <v>1346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4" customFormat="1" ht="22.5">
      <c r="B282" s="217"/>
      <c r="C282" s="218"/>
      <c r="D282" s="207" t="s">
        <v>157</v>
      </c>
      <c r="E282" s="219" t="s">
        <v>1</v>
      </c>
      <c r="F282" s="220" t="s">
        <v>1347</v>
      </c>
      <c r="G282" s="218"/>
      <c r="H282" s="219" t="s">
        <v>1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157</v>
      </c>
      <c r="AU282" s="226" t="s">
        <v>85</v>
      </c>
      <c r="AV282" s="14" t="s">
        <v>83</v>
      </c>
      <c r="AW282" s="14" t="s">
        <v>32</v>
      </c>
      <c r="AX282" s="14" t="s">
        <v>76</v>
      </c>
      <c r="AY282" s="226" t="s">
        <v>150</v>
      </c>
    </row>
    <row r="283" spans="1:65" s="14" customFormat="1">
      <c r="B283" s="217"/>
      <c r="C283" s="218"/>
      <c r="D283" s="207" t="s">
        <v>157</v>
      </c>
      <c r="E283" s="219" t="s">
        <v>1</v>
      </c>
      <c r="F283" s="220" t="s">
        <v>1348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4" customFormat="1" ht="22.5">
      <c r="B284" s="217"/>
      <c r="C284" s="218"/>
      <c r="D284" s="207" t="s">
        <v>157</v>
      </c>
      <c r="E284" s="219" t="s">
        <v>1</v>
      </c>
      <c r="F284" s="220" t="s">
        <v>1349</v>
      </c>
      <c r="G284" s="218"/>
      <c r="H284" s="219" t="s">
        <v>1</v>
      </c>
      <c r="I284" s="221"/>
      <c r="J284" s="218"/>
      <c r="K284" s="218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157</v>
      </c>
      <c r="AU284" s="226" t="s">
        <v>85</v>
      </c>
      <c r="AV284" s="14" t="s">
        <v>83</v>
      </c>
      <c r="AW284" s="14" t="s">
        <v>32</v>
      </c>
      <c r="AX284" s="14" t="s">
        <v>76</v>
      </c>
      <c r="AY284" s="226" t="s">
        <v>150</v>
      </c>
    </row>
    <row r="285" spans="1:65" s="14" customFormat="1" ht="22.5">
      <c r="B285" s="217"/>
      <c r="C285" s="218"/>
      <c r="D285" s="207" t="s">
        <v>157</v>
      </c>
      <c r="E285" s="219" t="s">
        <v>1</v>
      </c>
      <c r="F285" s="220" t="s">
        <v>1350</v>
      </c>
      <c r="G285" s="218"/>
      <c r="H285" s="219" t="s">
        <v>1</v>
      </c>
      <c r="I285" s="221"/>
      <c r="J285" s="218"/>
      <c r="K285" s="218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157</v>
      </c>
      <c r="AU285" s="226" t="s">
        <v>85</v>
      </c>
      <c r="AV285" s="14" t="s">
        <v>83</v>
      </c>
      <c r="AW285" s="14" t="s">
        <v>32</v>
      </c>
      <c r="AX285" s="14" t="s">
        <v>76</v>
      </c>
      <c r="AY285" s="226" t="s">
        <v>150</v>
      </c>
    </row>
    <row r="286" spans="1:65" s="14" customFormat="1" ht="22.5">
      <c r="B286" s="217"/>
      <c r="C286" s="218"/>
      <c r="D286" s="207" t="s">
        <v>157</v>
      </c>
      <c r="E286" s="219" t="s">
        <v>1</v>
      </c>
      <c r="F286" s="220" t="s">
        <v>1351</v>
      </c>
      <c r="G286" s="218"/>
      <c r="H286" s="219" t="s">
        <v>1</v>
      </c>
      <c r="I286" s="221"/>
      <c r="J286" s="218"/>
      <c r="K286" s="218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157</v>
      </c>
      <c r="AU286" s="226" t="s">
        <v>85</v>
      </c>
      <c r="AV286" s="14" t="s">
        <v>83</v>
      </c>
      <c r="AW286" s="14" t="s">
        <v>32</v>
      </c>
      <c r="AX286" s="14" t="s">
        <v>76</v>
      </c>
      <c r="AY286" s="226" t="s">
        <v>150</v>
      </c>
    </row>
    <row r="287" spans="1:65" s="14" customFormat="1" ht="22.5">
      <c r="B287" s="217"/>
      <c r="C287" s="218"/>
      <c r="D287" s="207" t="s">
        <v>157</v>
      </c>
      <c r="E287" s="219" t="s">
        <v>1</v>
      </c>
      <c r="F287" s="220" t="s">
        <v>1352</v>
      </c>
      <c r="G287" s="218"/>
      <c r="H287" s="219" t="s">
        <v>1</v>
      </c>
      <c r="I287" s="221"/>
      <c r="J287" s="218"/>
      <c r="K287" s="218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157</v>
      </c>
      <c r="AU287" s="226" t="s">
        <v>85</v>
      </c>
      <c r="AV287" s="14" t="s">
        <v>83</v>
      </c>
      <c r="AW287" s="14" t="s">
        <v>32</v>
      </c>
      <c r="AX287" s="14" t="s">
        <v>76</v>
      </c>
      <c r="AY287" s="226" t="s">
        <v>150</v>
      </c>
    </row>
    <row r="288" spans="1:65" s="14" customFormat="1">
      <c r="B288" s="217"/>
      <c r="C288" s="218"/>
      <c r="D288" s="207" t="s">
        <v>157</v>
      </c>
      <c r="E288" s="219" t="s">
        <v>1</v>
      </c>
      <c r="F288" s="220" t="s">
        <v>1353</v>
      </c>
      <c r="G288" s="218"/>
      <c r="H288" s="219" t="s">
        <v>1</v>
      </c>
      <c r="I288" s="221"/>
      <c r="J288" s="218"/>
      <c r="K288" s="218"/>
      <c r="L288" s="222"/>
      <c r="M288" s="223"/>
      <c r="N288" s="224"/>
      <c r="O288" s="224"/>
      <c r="P288" s="224"/>
      <c r="Q288" s="224"/>
      <c r="R288" s="224"/>
      <c r="S288" s="224"/>
      <c r="T288" s="225"/>
      <c r="AT288" s="226" t="s">
        <v>157</v>
      </c>
      <c r="AU288" s="226" t="s">
        <v>85</v>
      </c>
      <c r="AV288" s="14" t="s">
        <v>83</v>
      </c>
      <c r="AW288" s="14" t="s">
        <v>32</v>
      </c>
      <c r="AX288" s="14" t="s">
        <v>76</v>
      </c>
      <c r="AY288" s="226" t="s">
        <v>150</v>
      </c>
    </row>
    <row r="289" spans="1:65" s="2" customFormat="1" ht="16.5" customHeight="1">
      <c r="A289" s="35"/>
      <c r="B289" s="36"/>
      <c r="C289" s="191" t="s">
        <v>459</v>
      </c>
      <c r="D289" s="191" t="s">
        <v>151</v>
      </c>
      <c r="E289" s="192" t="s">
        <v>1354</v>
      </c>
      <c r="F289" s="193" t="s">
        <v>1355</v>
      </c>
      <c r="G289" s="194" t="s">
        <v>355</v>
      </c>
      <c r="H289" s="195">
        <v>36</v>
      </c>
      <c r="I289" s="196"/>
      <c r="J289" s="197">
        <f>ROUND(I289*H289,2)</f>
        <v>0</v>
      </c>
      <c r="K289" s="198"/>
      <c r="L289" s="40"/>
      <c r="M289" s="199" t="s">
        <v>1</v>
      </c>
      <c r="N289" s="200" t="s">
        <v>41</v>
      </c>
      <c r="O289" s="72"/>
      <c r="P289" s="201">
        <f>O289*H289</f>
        <v>0</v>
      </c>
      <c r="Q289" s="201">
        <v>0</v>
      </c>
      <c r="R289" s="201">
        <f>Q289*H289</f>
        <v>0</v>
      </c>
      <c r="S289" s="201">
        <v>0</v>
      </c>
      <c r="T289" s="20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169</v>
      </c>
      <c r="AT289" s="203" t="s">
        <v>151</v>
      </c>
      <c r="AU289" s="203" t="s">
        <v>85</v>
      </c>
      <c r="AY289" s="18" t="s">
        <v>150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18" t="s">
        <v>83</v>
      </c>
      <c r="BK289" s="204">
        <f>ROUND(I289*H289,2)</f>
        <v>0</v>
      </c>
      <c r="BL289" s="18" t="s">
        <v>169</v>
      </c>
      <c r="BM289" s="203" t="s">
        <v>1356</v>
      </c>
    </row>
    <row r="290" spans="1:65" s="13" customFormat="1">
      <c r="B290" s="205"/>
      <c r="C290" s="206"/>
      <c r="D290" s="207" t="s">
        <v>157</v>
      </c>
      <c r="E290" s="208" t="s">
        <v>1</v>
      </c>
      <c r="F290" s="209" t="s">
        <v>1357</v>
      </c>
      <c r="G290" s="206"/>
      <c r="H290" s="210">
        <v>36</v>
      </c>
      <c r="I290" s="211"/>
      <c r="J290" s="206"/>
      <c r="K290" s="206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157</v>
      </c>
      <c r="AU290" s="216" t="s">
        <v>85</v>
      </c>
      <c r="AV290" s="13" t="s">
        <v>85</v>
      </c>
      <c r="AW290" s="13" t="s">
        <v>32</v>
      </c>
      <c r="AX290" s="13" t="s">
        <v>83</v>
      </c>
      <c r="AY290" s="216" t="s">
        <v>150</v>
      </c>
    </row>
    <row r="291" spans="1:65" s="14" customFormat="1">
      <c r="B291" s="217"/>
      <c r="C291" s="218"/>
      <c r="D291" s="207" t="s">
        <v>157</v>
      </c>
      <c r="E291" s="219" t="s">
        <v>1</v>
      </c>
      <c r="F291" s="220" t="s">
        <v>1346</v>
      </c>
      <c r="G291" s="218"/>
      <c r="H291" s="219" t="s">
        <v>1</v>
      </c>
      <c r="I291" s="221"/>
      <c r="J291" s="218"/>
      <c r="K291" s="218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157</v>
      </c>
      <c r="AU291" s="226" t="s">
        <v>85</v>
      </c>
      <c r="AV291" s="14" t="s">
        <v>83</v>
      </c>
      <c r="AW291" s="14" t="s">
        <v>32</v>
      </c>
      <c r="AX291" s="14" t="s">
        <v>76</v>
      </c>
      <c r="AY291" s="226" t="s">
        <v>150</v>
      </c>
    </row>
    <row r="292" spans="1:65" s="14" customFormat="1" ht="22.5">
      <c r="B292" s="217"/>
      <c r="C292" s="218"/>
      <c r="D292" s="207" t="s">
        <v>157</v>
      </c>
      <c r="E292" s="219" t="s">
        <v>1</v>
      </c>
      <c r="F292" s="220" t="s">
        <v>1358</v>
      </c>
      <c r="G292" s="218"/>
      <c r="H292" s="219" t="s">
        <v>1</v>
      </c>
      <c r="I292" s="221"/>
      <c r="J292" s="218"/>
      <c r="K292" s="218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157</v>
      </c>
      <c r="AU292" s="226" t="s">
        <v>85</v>
      </c>
      <c r="AV292" s="14" t="s">
        <v>83</v>
      </c>
      <c r="AW292" s="14" t="s">
        <v>32</v>
      </c>
      <c r="AX292" s="14" t="s">
        <v>76</v>
      </c>
      <c r="AY292" s="226" t="s">
        <v>150</v>
      </c>
    </row>
    <row r="293" spans="1:65" s="14" customFormat="1" ht="33.75">
      <c r="B293" s="217"/>
      <c r="C293" s="218"/>
      <c r="D293" s="207" t="s">
        <v>157</v>
      </c>
      <c r="E293" s="219" t="s">
        <v>1</v>
      </c>
      <c r="F293" s="220" t="s">
        <v>1359</v>
      </c>
      <c r="G293" s="218"/>
      <c r="H293" s="219" t="s">
        <v>1</v>
      </c>
      <c r="I293" s="221"/>
      <c r="J293" s="218"/>
      <c r="K293" s="218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157</v>
      </c>
      <c r="AU293" s="226" t="s">
        <v>85</v>
      </c>
      <c r="AV293" s="14" t="s">
        <v>83</v>
      </c>
      <c r="AW293" s="14" t="s">
        <v>32</v>
      </c>
      <c r="AX293" s="14" t="s">
        <v>76</v>
      </c>
      <c r="AY293" s="226" t="s">
        <v>150</v>
      </c>
    </row>
    <row r="294" spans="1:65" s="14" customFormat="1">
      <c r="B294" s="217"/>
      <c r="C294" s="218"/>
      <c r="D294" s="207" t="s">
        <v>157</v>
      </c>
      <c r="E294" s="219" t="s">
        <v>1</v>
      </c>
      <c r="F294" s="220" t="s">
        <v>1360</v>
      </c>
      <c r="G294" s="218"/>
      <c r="H294" s="219" t="s">
        <v>1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157</v>
      </c>
      <c r="AU294" s="226" t="s">
        <v>85</v>
      </c>
      <c r="AV294" s="14" t="s">
        <v>83</v>
      </c>
      <c r="AW294" s="14" t="s">
        <v>32</v>
      </c>
      <c r="AX294" s="14" t="s">
        <v>76</v>
      </c>
      <c r="AY294" s="226" t="s">
        <v>150</v>
      </c>
    </row>
    <row r="295" spans="1:65" s="14" customFormat="1" ht="22.5">
      <c r="B295" s="217"/>
      <c r="C295" s="218"/>
      <c r="D295" s="207" t="s">
        <v>157</v>
      </c>
      <c r="E295" s="219" t="s">
        <v>1</v>
      </c>
      <c r="F295" s="220" t="s">
        <v>1361</v>
      </c>
      <c r="G295" s="218"/>
      <c r="H295" s="219" t="s">
        <v>1</v>
      </c>
      <c r="I295" s="221"/>
      <c r="J295" s="218"/>
      <c r="K295" s="218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157</v>
      </c>
      <c r="AU295" s="226" t="s">
        <v>85</v>
      </c>
      <c r="AV295" s="14" t="s">
        <v>83</v>
      </c>
      <c r="AW295" s="14" t="s">
        <v>32</v>
      </c>
      <c r="AX295" s="14" t="s">
        <v>76</v>
      </c>
      <c r="AY295" s="226" t="s">
        <v>150</v>
      </c>
    </row>
    <row r="296" spans="1:65" s="14" customFormat="1" ht="22.5">
      <c r="B296" s="217"/>
      <c r="C296" s="218"/>
      <c r="D296" s="207" t="s">
        <v>157</v>
      </c>
      <c r="E296" s="219" t="s">
        <v>1</v>
      </c>
      <c r="F296" s="220" t="s">
        <v>1362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 ht="22.5">
      <c r="B297" s="217"/>
      <c r="C297" s="218"/>
      <c r="D297" s="207" t="s">
        <v>157</v>
      </c>
      <c r="E297" s="219" t="s">
        <v>1</v>
      </c>
      <c r="F297" s="220" t="s">
        <v>1363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4" customFormat="1" ht="22.5">
      <c r="B298" s="217"/>
      <c r="C298" s="218"/>
      <c r="D298" s="207" t="s">
        <v>157</v>
      </c>
      <c r="E298" s="219" t="s">
        <v>1</v>
      </c>
      <c r="F298" s="220" t="s">
        <v>1364</v>
      </c>
      <c r="G298" s="218"/>
      <c r="H298" s="219" t="s">
        <v>1</v>
      </c>
      <c r="I298" s="221"/>
      <c r="J298" s="218"/>
      <c r="K298" s="218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157</v>
      </c>
      <c r="AU298" s="226" t="s">
        <v>85</v>
      </c>
      <c r="AV298" s="14" t="s">
        <v>83</v>
      </c>
      <c r="AW298" s="14" t="s">
        <v>32</v>
      </c>
      <c r="AX298" s="14" t="s">
        <v>76</v>
      </c>
      <c r="AY298" s="226" t="s">
        <v>150</v>
      </c>
    </row>
    <row r="299" spans="1:65" s="14" customFormat="1">
      <c r="B299" s="217"/>
      <c r="C299" s="218"/>
      <c r="D299" s="207" t="s">
        <v>157</v>
      </c>
      <c r="E299" s="219" t="s">
        <v>1</v>
      </c>
      <c r="F299" s="220" t="s">
        <v>1365</v>
      </c>
      <c r="G299" s="218"/>
      <c r="H299" s="219" t="s">
        <v>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157</v>
      </c>
      <c r="AU299" s="226" t="s">
        <v>85</v>
      </c>
      <c r="AV299" s="14" t="s">
        <v>83</v>
      </c>
      <c r="AW299" s="14" t="s">
        <v>32</v>
      </c>
      <c r="AX299" s="14" t="s">
        <v>76</v>
      </c>
      <c r="AY299" s="226" t="s">
        <v>150</v>
      </c>
    </row>
    <row r="300" spans="1:65" s="2" customFormat="1" ht="16.5" customHeight="1">
      <c r="A300" s="35"/>
      <c r="B300" s="36"/>
      <c r="C300" s="191" t="s">
        <v>522</v>
      </c>
      <c r="D300" s="191" t="s">
        <v>151</v>
      </c>
      <c r="E300" s="192" t="s">
        <v>1366</v>
      </c>
      <c r="F300" s="193" t="s">
        <v>1367</v>
      </c>
      <c r="G300" s="194" t="s">
        <v>184</v>
      </c>
      <c r="H300" s="195">
        <v>12</v>
      </c>
      <c r="I300" s="196"/>
      <c r="J300" s="197">
        <f>ROUND(I300*H300,2)</f>
        <v>0</v>
      </c>
      <c r="K300" s="198"/>
      <c r="L300" s="40"/>
      <c r="M300" s="199" t="s">
        <v>1</v>
      </c>
      <c r="N300" s="200" t="s">
        <v>41</v>
      </c>
      <c r="O300" s="72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3" t="s">
        <v>169</v>
      </c>
      <c r="AT300" s="203" t="s">
        <v>151</v>
      </c>
      <c r="AU300" s="203" t="s">
        <v>85</v>
      </c>
      <c r="AY300" s="18" t="s">
        <v>150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18" t="s">
        <v>83</v>
      </c>
      <c r="BK300" s="204">
        <f>ROUND(I300*H300,2)</f>
        <v>0</v>
      </c>
      <c r="BL300" s="18" t="s">
        <v>169</v>
      </c>
      <c r="BM300" s="203" t="s">
        <v>1368</v>
      </c>
    </row>
    <row r="301" spans="1:65" s="13" customFormat="1">
      <c r="B301" s="205"/>
      <c r="C301" s="206"/>
      <c r="D301" s="207" t="s">
        <v>157</v>
      </c>
      <c r="E301" s="208" t="s">
        <v>1</v>
      </c>
      <c r="F301" s="209" t="s">
        <v>225</v>
      </c>
      <c r="G301" s="206"/>
      <c r="H301" s="210">
        <v>12</v>
      </c>
      <c r="I301" s="211"/>
      <c r="J301" s="206"/>
      <c r="K301" s="206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157</v>
      </c>
      <c r="AU301" s="216" t="s">
        <v>85</v>
      </c>
      <c r="AV301" s="13" t="s">
        <v>85</v>
      </c>
      <c r="AW301" s="13" t="s">
        <v>32</v>
      </c>
      <c r="AX301" s="13" t="s">
        <v>83</v>
      </c>
      <c r="AY301" s="216" t="s">
        <v>150</v>
      </c>
    </row>
    <row r="302" spans="1:65" s="14" customFormat="1">
      <c r="B302" s="217"/>
      <c r="C302" s="218"/>
      <c r="D302" s="207" t="s">
        <v>157</v>
      </c>
      <c r="E302" s="219" t="s">
        <v>1</v>
      </c>
      <c r="F302" s="220" t="s">
        <v>1369</v>
      </c>
      <c r="G302" s="218"/>
      <c r="H302" s="219" t="s">
        <v>1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157</v>
      </c>
      <c r="AU302" s="226" t="s">
        <v>85</v>
      </c>
      <c r="AV302" s="14" t="s">
        <v>83</v>
      </c>
      <c r="AW302" s="14" t="s">
        <v>32</v>
      </c>
      <c r="AX302" s="14" t="s">
        <v>76</v>
      </c>
      <c r="AY302" s="226" t="s">
        <v>150</v>
      </c>
    </row>
    <row r="303" spans="1:65" s="14" customFormat="1" ht="22.5">
      <c r="B303" s="217"/>
      <c r="C303" s="218"/>
      <c r="D303" s="207" t="s">
        <v>157</v>
      </c>
      <c r="E303" s="219" t="s">
        <v>1</v>
      </c>
      <c r="F303" s="220" t="s">
        <v>1370</v>
      </c>
      <c r="G303" s="218"/>
      <c r="H303" s="219" t="s">
        <v>1</v>
      </c>
      <c r="I303" s="221"/>
      <c r="J303" s="218"/>
      <c r="K303" s="218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157</v>
      </c>
      <c r="AU303" s="226" t="s">
        <v>85</v>
      </c>
      <c r="AV303" s="14" t="s">
        <v>83</v>
      </c>
      <c r="AW303" s="14" t="s">
        <v>32</v>
      </c>
      <c r="AX303" s="14" t="s">
        <v>76</v>
      </c>
      <c r="AY303" s="226" t="s">
        <v>150</v>
      </c>
    </row>
    <row r="304" spans="1:65" s="14" customFormat="1" ht="22.5">
      <c r="B304" s="217"/>
      <c r="C304" s="218"/>
      <c r="D304" s="207" t="s">
        <v>157</v>
      </c>
      <c r="E304" s="219" t="s">
        <v>1</v>
      </c>
      <c r="F304" s="220" t="s">
        <v>1371</v>
      </c>
      <c r="G304" s="218"/>
      <c r="H304" s="219" t="s">
        <v>1</v>
      </c>
      <c r="I304" s="221"/>
      <c r="J304" s="218"/>
      <c r="K304" s="218"/>
      <c r="L304" s="222"/>
      <c r="M304" s="223"/>
      <c r="N304" s="224"/>
      <c r="O304" s="224"/>
      <c r="P304" s="224"/>
      <c r="Q304" s="224"/>
      <c r="R304" s="224"/>
      <c r="S304" s="224"/>
      <c r="T304" s="225"/>
      <c r="AT304" s="226" t="s">
        <v>157</v>
      </c>
      <c r="AU304" s="226" t="s">
        <v>85</v>
      </c>
      <c r="AV304" s="14" t="s">
        <v>83</v>
      </c>
      <c r="AW304" s="14" t="s">
        <v>32</v>
      </c>
      <c r="AX304" s="14" t="s">
        <v>76</v>
      </c>
      <c r="AY304" s="226" t="s">
        <v>150</v>
      </c>
    </row>
    <row r="305" spans="1:65" s="14" customFormat="1" ht="33.75">
      <c r="B305" s="217"/>
      <c r="C305" s="218"/>
      <c r="D305" s="207" t="s">
        <v>157</v>
      </c>
      <c r="E305" s="219" t="s">
        <v>1</v>
      </c>
      <c r="F305" s="220" t="s">
        <v>1372</v>
      </c>
      <c r="G305" s="218"/>
      <c r="H305" s="219" t="s">
        <v>1</v>
      </c>
      <c r="I305" s="221"/>
      <c r="J305" s="218"/>
      <c r="K305" s="218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157</v>
      </c>
      <c r="AU305" s="226" t="s">
        <v>85</v>
      </c>
      <c r="AV305" s="14" t="s">
        <v>83</v>
      </c>
      <c r="AW305" s="14" t="s">
        <v>32</v>
      </c>
      <c r="AX305" s="14" t="s">
        <v>76</v>
      </c>
      <c r="AY305" s="226" t="s">
        <v>150</v>
      </c>
    </row>
    <row r="306" spans="1:65" s="2" customFormat="1" ht="21.75" customHeight="1">
      <c r="A306" s="35"/>
      <c r="B306" s="36"/>
      <c r="C306" s="191" t="s">
        <v>462</v>
      </c>
      <c r="D306" s="191" t="s">
        <v>151</v>
      </c>
      <c r="E306" s="192" t="s">
        <v>1373</v>
      </c>
      <c r="F306" s="193" t="s">
        <v>1374</v>
      </c>
      <c r="G306" s="194" t="s">
        <v>184</v>
      </c>
      <c r="H306" s="195">
        <v>12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5.8029999999999998E-2</v>
      </c>
      <c r="R306" s="201">
        <f>Q306*H306</f>
        <v>0.69635999999999998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169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169</v>
      </c>
      <c r="BM306" s="203" t="s">
        <v>1375</v>
      </c>
    </row>
    <row r="307" spans="1:65" s="2" customFormat="1" ht="33" customHeight="1">
      <c r="A307" s="35"/>
      <c r="B307" s="36"/>
      <c r="C307" s="191" t="s">
        <v>531</v>
      </c>
      <c r="D307" s="191" t="s">
        <v>151</v>
      </c>
      <c r="E307" s="192" t="s">
        <v>1376</v>
      </c>
      <c r="F307" s="193" t="s">
        <v>1377</v>
      </c>
      <c r="G307" s="194" t="s">
        <v>184</v>
      </c>
      <c r="H307" s="195">
        <v>12</v>
      </c>
      <c r="I307" s="196"/>
      <c r="J307" s="197">
        <f>ROUND(I307*H307,2)</f>
        <v>0</v>
      </c>
      <c r="K307" s="198"/>
      <c r="L307" s="40"/>
      <c r="M307" s="199" t="s">
        <v>1</v>
      </c>
      <c r="N307" s="200" t="s">
        <v>41</v>
      </c>
      <c r="O307" s="72"/>
      <c r="P307" s="201">
        <f>O307*H307</f>
        <v>0</v>
      </c>
      <c r="Q307" s="201">
        <v>1.8180000000000002E-2</v>
      </c>
      <c r="R307" s="201">
        <f>Q307*H307</f>
        <v>0.21816000000000002</v>
      </c>
      <c r="S307" s="201">
        <v>0</v>
      </c>
      <c r="T307" s="20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3" t="s">
        <v>169</v>
      </c>
      <c r="AT307" s="203" t="s">
        <v>151</v>
      </c>
      <c r="AU307" s="203" t="s">
        <v>85</v>
      </c>
      <c r="AY307" s="18" t="s">
        <v>150</v>
      </c>
      <c r="BE307" s="204">
        <f>IF(N307="základní",J307,0)</f>
        <v>0</v>
      </c>
      <c r="BF307" s="204">
        <f>IF(N307="snížená",J307,0)</f>
        <v>0</v>
      </c>
      <c r="BG307" s="204">
        <f>IF(N307="zákl. přenesená",J307,0)</f>
        <v>0</v>
      </c>
      <c r="BH307" s="204">
        <f>IF(N307="sníž. přenesená",J307,0)</f>
        <v>0</v>
      </c>
      <c r="BI307" s="204">
        <f>IF(N307="nulová",J307,0)</f>
        <v>0</v>
      </c>
      <c r="BJ307" s="18" t="s">
        <v>83</v>
      </c>
      <c r="BK307" s="204">
        <f>ROUND(I307*H307,2)</f>
        <v>0</v>
      </c>
      <c r="BL307" s="18" t="s">
        <v>169</v>
      </c>
      <c r="BM307" s="203" t="s">
        <v>1378</v>
      </c>
    </row>
    <row r="308" spans="1:65" s="2" customFormat="1" ht="21.75" customHeight="1">
      <c r="A308" s="35"/>
      <c r="B308" s="36"/>
      <c r="C308" s="191" t="s">
        <v>465</v>
      </c>
      <c r="D308" s="191" t="s">
        <v>151</v>
      </c>
      <c r="E308" s="192" t="s">
        <v>1379</v>
      </c>
      <c r="F308" s="193" t="s">
        <v>1380</v>
      </c>
      <c r="G308" s="194" t="s">
        <v>184</v>
      </c>
      <c r="H308" s="195">
        <v>12</v>
      </c>
      <c r="I308" s="196"/>
      <c r="J308" s="197">
        <f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>O308*H308</f>
        <v>0</v>
      </c>
      <c r="Q308" s="201">
        <v>6.2199999999999998E-3</v>
      </c>
      <c r="R308" s="201">
        <f>Q308*H308</f>
        <v>7.4639999999999998E-2</v>
      </c>
      <c r="S308" s="201">
        <v>0</v>
      </c>
      <c r="T308" s="20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169</v>
      </c>
      <c r="AT308" s="203" t="s">
        <v>151</v>
      </c>
      <c r="AU308" s="203" t="s">
        <v>85</v>
      </c>
      <c r="AY308" s="18" t="s">
        <v>150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8" t="s">
        <v>83</v>
      </c>
      <c r="BK308" s="204">
        <f>ROUND(I308*H308,2)</f>
        <v>0</v>
      </c>
      <c r="BL308" s="18" t="s">
        <v>169</v>
      </c>
      <c r="BM308" s="203" t="s">
        <v>1381</v>
      </c>
    </row>
    <row r="309" spans="1:65" s="2" customFormat="1" ht="21.75" customHeight="1">
      <c r="A309" s="35"/>
      <c r="B309" s="36"/>
      <c r="C309" s="191" t="s">
        <v>538</v>
      </c>
      <c r="D309" s="191" t="s">
        <v>151</v>
      </c>
      <c r="E309" s="192" t="s">
        <v>1382</v>
      </c>
      <c r="F309" s="193" t="s">
        <v>1383</v>
      </c>
      <c r="G309" s="194" t="s">
        <v>184</v>
      </c>
      <c r="H309" s="195">
        <v>12</v>
      </c>
      <c r="I309" s="196"/>
      <c r="J309" s="197">
        <f>ROUND(I309*H309,2)</f>
        <v>0</v>
      </c>
      <c r="K309" s="198"/>
      <c r="L309" s="40"/>
      <c r="M309" s="199" t="s">
        <v>1</v>
      </c>
      <c r="N309" s="200" t="s">
        <v>41</v>
      </c>
      <c r="O309" s="72"/>
      <c r="P309" s="201">
        <f>O309*H309</f>
        <v>0</v>
      </c>
      <c r="Q309" s="201">
        <v>0</v>
      </c>
      <c r="R309" s="201">
        <f>Q309*H309</f>
        <v>0</v>
      </c>
      <c r="S309" s="201">
        <v>0</v>
      </c>
      <c r="T309" s="20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169</v>
      </c>
      <c r="AT309" s="203" t="s">
        <v>151</v>
      </c>
      <c r="AU309" s="203" t="s">
        <v>85</v>
      </c>
      <c r="AY309" s="18" t="s">
        <v>150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18" t="s">
        <v>83</v>
      </c>
      <c r="BK309" s="204">
        <f>ROUND(I309*H309,2)</f>
        <v>0</v>
      </c>
      <c r="BL309" s="18" t="s">
        <v>169</v>
      </c>
      <c r="BM309" s="203" t="s">
        <v>1384</v>
      </c>
    </row>
    <row r="310" spans="1:65" s="2" customFormat="1" ht="33" customHeight="1">
      <c r="A310" s="35"/>
      <c r="B310" s="36"/>
      <c r="C310" s="191" t="s">
        <v>470</v>
      </c>
      <c r="D310" s="191" t="s">
        <v>151</v>
      </c>
      <c r="E310" s="192" t="s">
        <v>1385</v>
      </c>
      <c r="F310" s="193" t="s">
        <v>1386</v>
      </c>
      <c r="G310" s="194" t="s">
        <v>184</v>
      </c>
      <c r="H310" s="195">
        <v>12</v>
      </c>
      <c r="I310" s="196"/>
      <c r="J310" s="197">
        <f>ROUND(I310*H310,2)</f>
        <v>0</v>
      </c>
      <c r="K310" s="198"/>
      <c r="L310" s="40"/>
      <c r="M310" s="199" t="s">
        <v>1</v>
      </c>
      <c r="N310" s="200" t="s">
        <v>41</v>
      </c>
      <c r="O310" s="72"/>
      <c r="P310" s="201">
        <f>O310*H310</f>
        <v>0</v>
      </c>
      <c r="Q310" s="201">
        <v>5.4539999999999998E-2</v>
      </c>
      <c r="R310" s="201">
        <f>Q310*H310</f>
        <v>0.65447999999999995</v>
      </c>
      <c r="S310" s="201">
        <v>0</v>
      </c>
      <c r="T310" s="20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169</v>
      </c>
      <c r="AT310" s="203" t="s">
        <v>151</v>
      </c>
      <c r="AU310" s="203" t="s">
        <v>85</v>
      </c>
      <c r="AY310" s="18" t="s">
        <v>150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18" t="s">
        <v>83</v>
      </c>
      <c r="BK310" s="204">
        <f>ROUND(I310*H310,2)</f>
        <v>0</v>
      </c>
      <c r="BL310" s="18" t="s">
        <v>169</v>
      </c>
      <c r="BM310" s="203" t="s">
        <v>1387</v>
      </c>
    </row>
    <row r="311" spans="1:65" s="12" customFormat="1" ht="22.9" customHeight="1">
      <c r="B311" s="177"/>
      <c r="C311" s="178"/>
      <c r="D311" s="179" t="s">
        <v>75</v>
      </c>
      <c r="E311" s="227" t="s">
        <v>205</v>
      </c>
      <c r="F311" s="227" t="s">
        <v>358</v>
      </c>
      <c r="G311" s="178"/>
      <c r="H311" s="178"/>
      <c r="I311" s="181"/>
      <c r="J311" s="228">
        <f>BK311</f>
        <v>0</v>
      </c>
      <c r="K311" s="178"/>
      <c r="L311" s="183"/>
      <c r="M311" s="184"/>
      <c r="N311" s="185"/>
      <c r="O311" s="185"/>
      <c r="P311" s="186">
        <f>SUM(P312:P344)</f>
        <v>0</v>
      </c>
      <c r="Q311" s="185"/>
      <c r="R311" s="186">
        <f>SUM(R312:R344)</f>
        <v>303.11773999999997</v>
      </c>
      <c r="S311" s="185"/>
      <c r="T311" s="187">
        <f>SUM(T312:T344)</f>
        <v>18.935000000000002</v>
      </c>
      <c r="AR311" s="188" t="s">
        <v>83</v>
      </c>
      <c r="AT311" s="189" t="s">
        <v>75</v>
      </c>
      <c r="AU311" s="189" t="s">
        <v>83</v>
      </c>
      <c r="AY311" s="188" t="s">
        <v>150</v>
      </c>
      <c r="BK311" s="190">
        <f>SUM(BK312:BK344)</f>
        <v>0</v>
      </c>
    </row>
    <row r="312" spans="1:65" s="2" customFormat="1" ht="21.75" customHeight="1">
      <c r="A312" s="35"/>
      <c r="B312" s="36"/>
      <c r="C312" s="191" t="s">
        <v>547</v>
      </c>
      <c r="D312" s="191" t="s">
        <v>151</v>
      </c>
      <c r="E312" s="192" t="s">
        <v>1388</v>
      </c>
      <c r="F312" s="193" t="s">
        <v>1389</v>
      </c>
      <c r="G312" s="194" t="s">
        <v>355</v>
      </c>
      <c r="H312" s="195">
        <v>137</v>
      </c>
      <c r="I312" s="196"/>
      <c r="J312" s="197">
        <f>ROUND(I312*H312,2)</f>
        <v>0</v>
      </c>
      <c r="K312" s="198"/>
      <c r="L312" s="40"/>
      <c r="M312" s="199" t="s">
        <v>1</v>
      </c>
      <c r="N312" s="200" t="s">
        <v>41</v>
      </c>
      <c r="O312" s="72"/>
      <c r="P312" s="201">
        <f>O312*H312</f>
        <v>0</v>
      </c>
      <c r="Q312" s="201">
        <v>7.3999999999999999E-4</v>
      </c>
      <c r="R312" s="201">
        <f>Q312*H312</f>
        <v>0.10138</v>
      </c>
      <c r="S312" s="201">
        <v>0</v>
      </c>
      <c r="T312" s="20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169</v>
      </c>
      <c r="AT312" s="203" t="s">
        <v>151</v>
      </c>
      <c r="AU312" s="203" t="s">
        <v>85</v>
      </c>
      <c r="AY312" s="18" t="s">
        <v>150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8" t="s">
        <v>83</v>
      </c>
      <c r="BK312" s="204">
        <f>ROUND(I312*H312,2)</f>
        <v>0</v>
      </c>
      <c r="BL312" s="18" t="s">
        <v>169</v>
      </c>
      <c r="BM312" s="203" t="s">
        <v>1390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272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273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4" customFormat="1">
      <c r="B315" s="217"/>
      <c r="C315" s="218"/>
      <c r="D315" s="207" t="s">
        <v>157</v>
      </c>
      <c r="E315" s="219" t="s">
        <v>1</v>
      </c>
      <c r="F315" s="220" t="s">
        <v>274</v>
      </c>
      <c r="G315" s="218"/>
      <c r="H315" s="219" t="s">
        <v>1</v>
      </c>
      <c r="I315" s="221"/>
      <c r="J315" s="218"/>
      <c r="K315" s="218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157</v>
      </c>
      <c r="AU315" s="226" t="s">
        <v>85</v>
      </c>
      <c r="AV315" s="14" t="s">
        <v>83</v>
      </c>
      <c r="AW315" s="14" t="s">
        <v>32</v>
      </c>
      <c r="AX315" s="14" t="s">
        <v>76</v>
      </c>
      <c r="AY315" s="226" t="s">
        <v>150</v>
      </c>
    </row>
    <row r="316" spans="1:65" s="13" customFormat="1">
      <c r="B316" s="205"/>
      <c r="C316" s="206"/>
      <c r="D316" s="207" t="s">
        <v>157</v>
      </c>
      <c r="E316" s="208" t="s">
        <v>1</v>
      </c>
      <c r="F316" s="209" t="s">
        <v>1391</v>
      </c>
      <c r="G316" s="206"/>
      <c r="H316" s="210">
        <v>137</v>
      </c>
      <c r="I316" s="211"/>
      <c r="J316" s="206"/>
      <c r="K316" s="206"/>
      <c r="L316" s="212"/>
      <c r="M316" s="213"/>
      <c r="N316" s="214"/>
      <c r="O316" s="214"/>
      <c r="P316" s="214"/>
      <c r="Q316" s="214"/>
      <c r="R316" s="214"/>
      <c r="S316" s="214"/>
      <c r="T316" s="215"/>
      <c r="AT316" s="216" t="s">
        <v>157</v>
      </c>
      <c r="AU316" s="216" t="s">
        <v>85</v>
      </c>
      <c r="AV316" s="13" t="s">
        <v>85</v>
      </c>
      <c r="AW316" s="13" t="s">
        <v>32</v>
      </c>
      <c r="AX316" s="13" t="s">
        <v>83</v>
      </c>
      <c r="AY316" s="216" t="s">
        <v>150</v>
      </c>
    </row>
    <row r="317" spans="1:65" s="2" customFormat="1" ht="16.5" customHeight="1">
      <c r="A317" s="35"/>
      <c r="B317" s="36"/>
      <c r="C317" s="245" t="s">
        <v>473</v>
      </c>
      <c r="D317" s="245" t="s">
        <v>302</v>
      </c>
      <c r="E317" s="246" t="s">
        <v>1392</v>
      </c>
      <c r="F317" s="247" t="s">
        <v>1393</v>
      </c>
      <c r="G317" s="248" t="s">
        <v>1394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201">
        <f>O317*H317</f>
        <v>0</v>
      </c>
      <c r="Q317" s="201">
        <v>0</v>
      </c>
      <c r="R317" s="201">
        <f>Q317*H317</f>
        <v>0</v>
      </c>
      <c r="S317" s="201">
        <v>0</v>
      </c>
      <c r="T317" s="20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193</v>
      </c>
      <c r="AT317" s="203" t="s">
        <v>302</v>
      </c>
      <c r="AU317" s="203" t="s">
        <v>85</v>
      </c>
      <c r="AY317" s="18" t="s">
        <v>150</v>
      </c>
      <c r="BE317" s="204">
        <f>IF(N317="základní",J317,0)</f>
        <v>0</v>
      </c>
      <c r="BF317" s="204">
        <f>IF(N317="snížená",J317,0)</f>
        <v>0</v>
      </c>
      <c r="BG317" s="204">
        <f>IF(N317="zákl. přenesená",J317,0)</f>
        <v>0</v>
      </c>
      <c r="BH317" s="204">
        <f>IF(N317="sníž. přenesená",J317,0)</f>
        <v>0</v>
      </c>
      <c r="BI317" s="204">
        <f>IF(N317="nulová",J317,0)</f>
        <v>0</v>
      </c>
      <c r="BJ317" s="18" t="s">
        <v>83</v>
      </c>
      <c r="BK317" s="204">
        <f>ROUND(I317*H317,2)</f>
        <v>0</v>
      </c>
      <c r="BL317" s="18" t="s">
        <v>169</v>
      </c>
      <c r="BM317" s="203" t="s">
        <v>1395</v>
      </c>
    </row>
    <row r="318" spans="1:65" s="2" customFormat="1" ht="33" customHeight="1">
      <c r="A318" s="35"/>
      <c r="B318" s="36"/>
      <c r="C318" s="191" t="s">
        <v>554</v>
      </c>
      <c r="D318" s="191" t="s">
        <v>151</v>
      </c>
      <c r="E318" s="192" t="s">
        <v>1396</v>
      </c>
      <c r="F318" s="193" t="s">
        <v>1397</v>
      </c>
      <c r="G318" s="194" t="s">
        <v>355</v>
      </c>
      <c r="H318" s="195">
        <v>80</v>
      </c>
      <c r="I318" s="196"/>
      <c r="J318" s="197">
        <f>ROUND(I318*H318,2)</f>
        <v>0</v>
      </c>
      <c r="K318" s="198"/>
      <c r="L318" s="40"/>
      <c r="M318" s="199" t="s">
        <v>1</v>
      </c>
      <c r="N318" s="200" t="s">
        <v>41</v>
      </c>
      <c r="O318" s="72"/>
      <c r="P318" s="201">
        <f>O318*H318</f>
        <v>0</v>
      </c>
      <c r="Q318" s="201">
        <v>0.15540000000000001</v>
      </c>
      <c r="R318" s="201">
        <f>Q318*H318</f>
        <v>12.432</v>
      </c>
      <c r="S318" s="201">
        <v>0</v>
      </c>
      <c r="T318" s="202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169</v>
      </c>
      <c r="AT318" s="203" t="s">
        <v>151</v>
      </c>
      <c r="AU318" s="203" t="s">
        <v>85</v>
      </c>
      <c r="AY318" s="18" t="s">
        <v>150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18" t="s">
        <v>83</v>
      </c>
      <c r="BK318" s="204">
        <f>ROUND(I318*H318,2)</f>
        <v>0</v>
      </c>
      <c r="BL318" s="18" t="s">
        <v>169</v>
      </c>
      <c r="BM318" s="203" t="s">
        <v>1398</v>
      </c>
    </row>
    <row r="319" spans="1:65" s="14" customFormat="1">
      <c r="B319" s="217"/>
      <c r="C319" s="218"/>
      <c r="D319" s="207" t="s">
        <v>157</v>
      </c>
      <c r="E319" s="219" t="s">
        <v>1</v>
      </c>
      <c r="F319" s="220" t="s">
        <v>272</v>
      </c>
      <c r="G319" s="218"/>
      <c r="H319" s="219" t="s">
        <v>1</v>
      </c>
      <c r="I319" s="221"/>
      <c r="J319" s="218"/>
      <c r="K319" s="218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157</v>
      </c>
      <c r="AU319" s="226" t="s">
        <v>85</v>
      </c>
      <c r="AV319" s="14" t="s">
        <v>83</v>
      </c>
      <c r="AW319" s="14" t="s">
        <v>32</v>
      </c>
      <c r="AX319" s="14" t="s">
        <v>76</v>
      </c>
      <c r="AY319" s="226" t="s">
        <v>150</v>
      </c>
    </row>
    <row r="320" spans="1:65" s="14" customFormat="1">
      <c r="B320" s="217"/>
      <c r="C320" s="218"/>
      <c r="D320" s="207" t="s">
        <v>157</v>
      </c>
      <c r="E320" s="219" t="s">
        <v>1</v>
      </c>
      <c r="F320" s="220" t="s">
        <v>273</v>
      </c>
      <c r="G320" s="218"/>
      <c r="H320" s="219" t="s">
        <v>1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157</v>
      </c>
      <c r="AU320" s="226" t="s">
        <v>85</v>
      </c>
      <c r="AV320" s="14" t="s">
        <v>83</v>
      </c>
      <c r="AW320" s="14" t="s">
        <v>32</v>
      </c>
      <c r="AX320" s="14" t="s">
        <v>76</v>
      </c>
      <c r="AY320" s="226" t="s">
        <v>150</v>
      </c>
    </row>
    <row r="321" spans="1:65" s="14" customFormat="1">
      <c r="B321" s="217"/>
      <c r="C321" s="218"/>
      <c r="D321" s="207" t="s">
        <v>157</v>
      </c>
      <c r="E321" s="219" t="s">
        <v>1</v>
      </c>
      <c r="F321" s="220" t="s">
        <v>274</v>
      </c>
      <c r="G321" s="218"/>
      <c r="H321" s="219" t="s">
        <v>1</v>
      </c>
      <c r="I321" s="221"/>
      <c r="J321" s="218"/>
      <c r="K321" s="218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157</v>
      </c>
      <c r="AU321" s="226" t="s">
        <v>85</v>
      </c>
      <c r="AV321" s="14" t="s">
        <v>83</v>
      </c>
      <c r="AW321" s="14" t="s">
        <v>32</v>
      </c>
      <c r="AX321" s="14" t="s">
        <v>76</v>
      </c>
      <c r="AY321" s="226" t="s">
        <v>150</v>
      </c>
    </row>
    <row r="322" spans="1:65" s="13" customFormat="1">
      <c r="B322" s="205"/>
      <c r="C322" s="206"/>
      <c r="D322" s="207" t="s">
        <v>157</v>
      </c>
      <c r="E322" s="208" t="s">
        <v>1</v>
      </c>
      <c r="F322" s="209" t="s">
        <v>1399</v>
      </c>
      <c r="G322" s="206"/>
      <c r="H322" s="210">
        <v>80</v>
      </c>
      <c r="I322" s="211"/>
      <c r="J322" s="206"/>
      <c r="K322" s="206"/>
      <c r="L322" s="212"/>
      <c r="M322" s="213"/>
      <c r="N322" s="214"/>
      <c r="O322" s="214"/>
      <c r="P322" s="214"/>
      <c r="Q322" s="214"/>
      <c r="R322" s="214"/>
      <c r="S322" s="214"/>
      <c r="T322" s="215"/>
      <c r="AT322" s="216" t="s">
        <v>157</v>
      </c>
      <c r="AU322" s="216" t="s">
        <v>85</v>
      </c>
      <c r="AV322" s="13" t="s">
        <v>85</v>
      </c>
      <c r="AW322" s="13" t="s">
        <v>32</v>
      </c>
      <c r="AX322" s="13" t="s">
        <v>83</v>
      </c>
      <c r="AY322" s="216" t="s">
        <v>150</v>
      </c>
    </row>
    <row r="323" spans="1:65" s="2" customFormat="1" ht="21.75" customHeight="1">
      <c r="A323" s="35"/>
      <c r="B323" s="36"/>
      <c r="C323" s="245" t="s">
        <v>558</v>
      </c>
      <c r="D323" s="245" t="s">
        <v>302</v>
      </c>
      <c r="E323" s="246" t="s">
        <v>1400</v>
      </c>
      <c r="F323" s="247" t="s">
        <v>1401</v>
      </c>
      <c r="G323" s="248" t="s">
        <v>355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193</v>
      </c>
      <c r="AT323" s="203" t="s">
        <v>302</v>
      </c>
      <c r="AU323" s="203" t="s">
        <v>85</v>
      </c>
      <c r="AY323" s="18" t="s">
        <v>150</v>
      </c>
      <c r="BE323" s="204">
        <f>IF(N323="základní",J323,0)</f>
        <v>0</v>
      </c>
      <c r="BF323" s="204">
        <f>IF(N323="snížená",J323,0)</f>
        <v>0</v>
      </c>
      <c r="BG323" s="204">
        <f>IF(N323="zákl. přenesená",J323,0)</f>
        <v>0</v>
      </c>
      <c r="BH323" s="204">
        <f>IF(N323="sníž. přenesená",J323,0)</f>
        <v>0</v>
      </c>
      <c r="BI323" s="204">
        <f>IF(N323="nulová",J323,0)</f>
        <v>0</v>
      </c>
      <c r="BJ323" s="18" t="s">
        <v>83</v>
      </c>
      <c r="BK323" s="204">
        <f>ROUND(I323*H323,2)</f>
        <v>0</v>
      </c>
      <c r="BL323" s="18" t="s">
        <v>169</v>
      </c>
      <c r="BM323" s="203" t="s">
        <v>1402</v>
      </c>
    </row>
    <row r="324" spans="1:65" s="2" customFormat="1" ht="33" customHeight="1">
      <c r="A324" s="35"/>
      <c r="B324" s="36"/>
      <c r="C324" s="191" t="s">
        <v>562</v>
      </c>
      <c r="D324" s="191" t="s">
        <v>151</v>
      </c>
      <c r="E324" s="192" t="s">
        <v>1403</v>
      </c>
      <c r="F324" s="193" t="s">
        <v>1404</v>
      </c>
      <c r="G324" s="194" t="s">
        <v>355</v>
      </c>
      <c r="H324" s="195">
        <v>1078</v>
      </c>
      <c r="I324" s="196"/>
      <c r="J324" s="197">
        <f>ROUND(I324*H324,2)</f>
        <v>0</v>
      </c>
      <c r="K324" s="198"/>
      <c r="L324" s="40"/>
      <c r="M324" s="199" t="s">
        <v>1</v>
      </c>
      <c r="N324" s="200" t="s">
        <v>41</v>
      </c>
      <c r="O324" s="72"/>
      <c r="P324" s="201">
        <f>O324*H324</f>
        <v>0</v>
      </c>
      <c r="Q324" s="201">
        <v>0.1295</v>
      </c>
      <c r="R324" s="201">
        <f>Q324*H324</f>
        <v>139.601</v>
      </c>
      <c r="S324" s="201">
        <v>0</v>
      </c>
      <c r="T324" s="20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169</v>
      </c>
      <c r="AT324" s="203" t="s">
        <v>151</v>
      </c>
      <c r="AU324" s="203" t="s">
        <v>85</v>
      </c>
      <c r="AY324" s="18" t="s">
        <v>150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18" t="s">
        <v>83</v>
      </c>
      <c r="BK324" s="204">
        <f>ROUND(I324*H324,2)</f>
        <v>0</v>
      </c>
      <c r="BL324" s="18" t="s">
        <v>169</v>
      </c>
      <c r="BM324" s="203" t="s">
        <v>1405</v>
      </c>
    </row>
    <row r="325" spans="1:65" s="14" customFormat="1">
      <c r="B325" s="217"/>
      <c r="C325" s="218"/>
      <c r="D325" s="207" t="s">
        <v>157</v>
      </c>
      <c r="E325" s="219" t="s">
        <v>1</v>
      </c>
      <c r="F325" s="220" t="s">
        <v>272</v>
      </c>
      <c r="G325" s="218"/>
      <c r="H325" s="219" t="s">
        <v>1</v>
      </c>
      <c r="I325" s="221"/>
      <c r="J325" s="218"/>
      <c r="K325" s="218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157</v>
      </c>
      <c r="AU325" s="226" t="s">
        <v>85</v>
      </c>
      <c r="AV325" s="14" t="s">
        <v>83</v>
      </c>
      <c r="AW325" s="14" t="s">
        <v>32</v>
      </c>
      <c r="AX325" s="14" t="s">
        <v>76</v>
      </c>
      <c r="AY325" s="226" t="s">
        <v>150</v>
      </c>
    </row>
    <row r="326" spans="1:65" s="14" customFormat="1">
      <c r="B326" s="217"/>
      <c r="C326" s="218"/>
      <c r="D326" s="207" t="s">
        <v>157</v>
      </c>
      <c r="E326" s="219" t="s">
        <v>1</v>
      </c>
      <c r="F326" s="220" t="s">
        <v>273</v>
      </c>
      <c r="G326" s="218"/>
      <c r="H326" s="219" t="s">
        <v>1</v>
      </c>
      <c r="I326" s="221"/>
      <c r="J326" s="218"/>
      <c r="K326" s="218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157</v>
      </c>
      <c r="AU326" s="226" t="s">
        <v>85</v>
      </c>
      <c r="AV326" s="14" t="s">
        <v>83</v>
      </c>
      <c r="AW326" s="14" t="s">
        <v>32</v>
      </c>
      <c r="AX326" s="14" t="s">
        <v>76</v>
      </c>
      <c r="AY326" s="226" t="s">
        <v>150</v>
      </c>
    </row>
    <row r="327" spans="1:65" s="14" customFormat="1">
      <c r="B327" s="217"/>
      <c r="C327" s="218"/>
      <c r="D327" s="207" t="s">
        <v>157</v>
      </c>
      <c r="E327" s="219" t="s">
        <v>1</v>
      </c>
      <c r="F327" s="220" t="s">
        <v>274</v>
      </c>
      <c r="G327" s="218"/>
      <c r="H327" s="219" t="s">
        <v>1</v>
      </c>
      <c r="I327" s="221"/>
      <c r="J327" s="218"/>
      <c r="K327" s="218"/>
      <c r="L327" s="222"/>
      <c r="M327" s="223"/>
      <c r="N327" s="224"/>
      <c r="O327" s="224"/>
      <c r="P327" s="224"/>
      <c r="Q327" s="224"/>
      <c r="R327" s="224"/>
      <c r="S327" s="224"/>
      <c r="T327" s="225"/>
      <c r="AT327" s="226" t="s">
        <v>157</v>
      </c>
      <c r="AU327" s="226" t="s">
        <v>85</v>
      </c>
      <c r="AV327" s="14" t="s">
        <v>83</v>
      </c>
      <c r="AW327" s="14" t="s">
        <v>32</v>
      </c>
      <c r="AX327" s="14" t="s">
        <v>76</v>
      </c>
      <c r="AY327" s="226" t="s">
        <v>150</v>
      </c>
    </row>
    <row r="328" spans="1:65" s="13" customFormat="1">
      <c r="B328" s="205"/>
      <c r="C328" s="206"/>
      <c r="D328" s="207" t="s">
        <v>157</v>
      </c>
      <c r="E328" s="208" t="s">
        <v>1</v>
      </c>
      <c r="F328" s="209" t="s">
        <v>1406</v>
      </c>
      <c r="G328" s="206"/>
      <c r="H328" s="210">
        <v>1078</v>
      </c>
      <c r="I328" s="211"/>
      <c r="J328" s="206"/>
      <c r="K328" s="206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157</v>
      </c>
      <c r="AU328" s="216" t="s">
        <v>85</v>
      </c>
      <c r="AV328" s="13" t="s">
        <v>85</v>
      </c>
      <c r="AW328" s="13" t="s">
        <v>32</v>
      </c>
      <c r="AX328" s="13" t="s">
        <v>83</v>
      </c>
      <c r="AY328" s="216" t="s">
        <v>150</v>
      </c>
    </row>
    <row r="329" spans="1:65" s="2" customFormat="1" ht="16.5" customHeight="1">
      <c r="A329" s="35"/>
      <c r="B329" s="36"/>
      <c r="C329" s="245" t="s">
        <v>566</v>
      </c>
      <c r="D329" s="245" t="s">
        <v>302</v>
      </c>
      <c r="E329" s="246" t="s">
        <v>1407</v>
      </c>
      <c r="F329" s="247" t="s">
        <v>1408</v>
      </c>
      <c r="G329" s="248" t="s">
        <v>355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201">
        <f>O329*H329</f>
        <v>0</v>
      </c>
      <c r="Q329" s="201">
        <v>5.6120000000000003E-2</v>
      </c>
      <c r="R329" s="201">
        <f>Q329*H329</f>
        <v>60.49736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193</v>
      </c>
      <c r="AT329" s="203" t="s">
        <v>302</v>
      </c>
      <c r="AU329" s="203" t="s">
        <v>85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169</v>
      </c>
      <c r="BM329" s="203" t="s">
        <v>1409</v>
      </c>
    </row>
    <row r="330" spans="1:65" s="2" customFormat="1" ht="21.75" customHeight="1">
      <c r="A330" s="35"/>
      <c r="B330" s="36"/>
      <c r="C330" s="191" t="s">
        <v>570</v>
      </c>
      <c r="D330" s="191" t="s">
        <v>151</v>
      </c>
      <c r="E330" s="192" t="s">
        <v>1410</v>
      </c>
      <c r="F330" s="193" t="s">
        <v>1411</v>
      </c>
      <c r="G330" s="194" t="s">
        <v>270</v>
      </c>
      <c r="H330" s="195">
        <v>6600</v>
      </c>
      <c r="I330" s="196"/>
      <c r="J330" s="197">
        <f>ROUND(I330*H330,2)</f>
        <v>0</v>
      </c>
      <c r="K330" s="198"/>
      <c r="L330" s="40"/>
      <c r="M330" s="199" t="s">
        <v>1</v>
      </c>
      <c r="N330" s="200" t="s">
        <v>41</v>
      </c>
      <c r="O330" s="72"/>
      <c r="P330" s="201">
        <f>O330*H330</f>
        <v>0</v>
      </c>
      <c r="Q330" s="201">
        <v>6.8999999999999997E-4</v>
      </c>
      <c r="R330" s="201">
        <f>Q330*H330</f>
        <v>4.5539999999999994</v>
      </c>
      <c r="S330" s="201">
        <v>0</v>
      </c>
      <c r="T330" s="202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169</v>
      </c>
      <c r="AT330" s="203" t="s">
        <v>151</v>
      </c>
      <c r="AU330" s="203" t="s">
        <v>85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169</v>
      </c>
      <c r="BM330" s="203" t="s">
        <v>1412</v>
      </c>
    </row>
    <row r="331" spans="1:65" s="14" customFormat="1">
      <c r="B331" s="217"/>
      <c r="C331" s="218"/>
      <c r="D331" s="207" t="s">
        <v>157</v>
      </c>
      <c r="E331" s="219" t="s">
        <v>1</v>
      </c>
      <c r="F331" s="220" t="s">
        <v>272</v>
      </c>
      <c r="G331" s="218"/>
      <c r="H331" s="219" t="s">
        <v>1</v>
      </c>
      <c r="I331" s="221"/>
      <c r="J331" s="218"/>
      <c r="K331" s="218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157</v>
      </c>
      <c r="AU331" s="226" t="s">
        <v>85</v>
      </c>
      <c r="AV331" s="14" t="s">
        <v>83</v>
      </c>
      <c r="AW331" s="14" t="s">
        <v>32</v>
      </c>
      <c r="AX331" s="14" t="s">
        <v>76</v>
      </c>
      <c r="AY331" s="226" t="s">
        <v>150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273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4" customFormat="1">
      <c r="B333" s="217"/>
      <c r="C333" s="218"/>
      <c r="D333" s="207" t="s">
        <v>157</v>
      </c>
      <c r="E333" s="219" t="s">
        <v>1</v>
      </c>
      <c r="F333" s="220" t="s">
        <v>274</v>
      </c>
      <c r="G333" s="218"/>
      <c r="H333" s="219" t="s">
        <v>1</v>
      </c>
      <c r="I333" s="221"/>
      <c r="J333" s="218"/>
      <c r="K333" s="218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157</v>
      </c>
      <c r="AU333" s="226" t="s">
        <v>85</v>
      </c>
      <c r="AV333" s="14" t="s">
        <v>83</v>
      </c>
      <c r="AW333" s="14" t="s">
        <v>32</v>
      </c>
      <c r="AX333" s="14" t="s">
        <v>76</v>
      </c>
      <c r="AY333" s="226" t="s">
        <v>150</v>
      </c>
    </row>
    <row r="334" spans="1:65" s="13" customFormat="1">
      <c r="B334" s="205"/>
      <c r="C334" s="206"/>
      <c r="D334" s="207" t="s">
        <v>157</v>
      </c>
      <c r="E334" s="208" t="s">
        <v>1</v>
      </c>
      <c r="F334" s="209" t="s">
        <v>1413</v>
      </c>
      <c r="G334" s="206"/>
      <c r="H334" s="210">
        <v>6600</v>
      </c>
      <c r="I334" s="211"/>
      <c r="J334" s="206"/>
      <c r="K334" s="206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157</v>
      </c>
      <c r="AU334" s="216" t="s">
        <v>85</v>
      </c>
      <c r="AV334" s="13" t="s">
        <v>85</v>
      </c>
      <c r="AW334" s="13" t="s">
        <v>32</v>
      </c>
      <c r="AX334" s="13" t="s">
        <v>83</v>
      </c>
      <c r="AY334" s="216" t="s">
        <v>150</v>
      </c>
    </row>
    <row r="335" spans="1:65" s="2" customFormat="1" ht="16.5" customHeight="1">
      <c r="A335" s="35"/>
      <c r="B335" s="36"/>
      <c r="C335" s="191" t="s">
        <v>476</v>
      </c>
      <c r="D335" s="191" t="s">
        <v>151</v>
      </c>
      <c r="E335" s="192" t="s">
        <v>1414</v>
      </c>
      <c r="F335" s="193" t="s">
        <v>1415</v>
      </c>
      <c r="G335" s="194" t="s">
        <v>270</v>
      </c>
      <c r="H335" s="195">
        <v>3720</v>
      </c>
      <c r="I335" s="196"/>
      <c r="J335" s="197">
        <f>ROUND(I335*H335,2)</f>
        <v>0</v>
      </c>
      <c r="K335" s="198"/>
      <c r="L335" s="40"/>
      <c r="M335" s="199" t="s">
        <v>1</v>
      </c>
      <c r="N335" s="200" t="s">
        <v>41</v>
      </c>
      <c r="O335" s="72"/>
      <c r="P335" s="201">
        <f>O335*H335</f>
        <v>0</v>
      </c>
      <c r="Q335" s="201">
        <v>2.3099999999999999E-2</v>
      </c>
      <c r="R335" s="201">
        <f>Q335*H335</f>
        <v>85.932000000000002</v>
      </c>
      <c r="S335" s="201">
        <v>0</v>
      </c>
      <c r="T335" s="20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3" t="s">
        <v>169</v>
      </c>
      <c r="AT335" s="203" t="s">
        <v>151</v>
      </c>
      <c r="AU335" s="203" t="s">
        <v>85</v>
      </c>
      <c r="AY335" s="18" t="s">
        <v>150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18" t="s">
        <v>83</v>
      </c>
      <c r="BK335" s="204">
        <f>ROUND(I335*H335,2)</f>
        <v>0</v>
      </c>
      <c r="BL335" s="18" t="s">
        <v>169</v>
      </c>
      <c r="BM335" s="203" t="s">
        <v>1416</v>
      </c>
    </row>
    <row r="336" spans="1:65" s="14" customFormat="1">
      <c r="B336" s="217"/>
      <c r="C336" s="218"/>
      <c r="D336" s="207" t="s">
        <v>157</v>
      </c>
      <c r="E336" s="219" t="s">
        <v>1</v>
      </c>
      <c r="F336" s="220" t="s">
        <v>272</v>
      </c>
      <c r="G336" s="218"/>
      <c r="H336" s="219" t="s">
        <v>1</v>
      </c>
      <c r="I336" s="221"/>
      <c r="J336" s="218"/>
      <c r="K336" s="218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157</v>
      </c>
      <c r="AU336" s="226" t="s">
        <v>85</v>
      </c>
      <c r="AV336" s="14" t="s">
        <v>83</v>
      </c>
      <c r="AW336" s="14" t="s">
        <v>32</v>
      </c>
      <c r="AX336" s="14" t="s">
        <v>76</v>
      </c>
      <c r="AY336" s="226" t="s">
        <v>150</v>
      </c>
    </row>
    <row r="337" spans="1:65" s="14" customFormat="1">
      <c r="B337" s="217"/>
      <c r="C337" s="218"/>
      <c r="D337" s="207" t="s">
        <v>157</v>
      </c>
      <c r="E337" s="219" t="s">
        <v>1</v>
      </c>
      <c r="F337" s="220" t="s">
        <v>273</v>
      </c>
      <c r="G337" s="218"/>
      <c r="H337" s="219" t="s">
        <v>1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157</v>
      </c>
      <c r="AU337" s="226" t="s">
        <v>85</v>
      </c>
      <c r="AV337" s="14" t="s">
        <v>83</v>
      </c>
      <c r="AW337" s="14" t="s">
        <v>32</v>
      </c>
      <c r="AX337" s="14" t="s">
        <v>76</v>
      </c>
      <c r="AY337" s="226" t="s">
        <v>150</v>
      </c>
    </row>
    <row r="338" spans="1:65" s="14" customFormat="1">
      <c r="B338" s="217"/>
      <c r="C338" s="218"/>
      <c r="D338" s="207" t="s">
        <v>157</v>
      </c>
      <c r="E338" s="219" t="s">
        <v>1</v>
      </c>
      <c r="F338" s="220" t="s">
        <v>274</v>
      </c>
      <c r="G338" s="218"/>
      <c r="H338" s="219" t="s">
        <v>1</v>
      </c>
      <c r="I338" s="221"/>
      <c r="J338" s="218"/>
      <c r="K338" s="218"/>
      <c r="L338" s="222"/>
      <c r="M338" s="223"/>
      <c r="N338" s="224"/>
      <c r="O338" s="224"/>
      <c r="P338" s="224"/>
      <c r="Q338" s="224"/>
      <c r="R338" s="224"/>
      <c r="S338" s="224"/>
      <c r="T338" s="225"/>
      <c r="AT338" s="226" t="s">
        <v>157</v>
      </c>
      <c r="AU338" s="226" t="s">
        <v>85</v>
      </c>
      <c r="AV338" s="14" t="s">
        <v>83</v>
      </c>
      <c r="AW338" s="14" t="s">
        <v>32</v>
      </c>
      <c r="AX338" s="14" t="s">
        <v>76</v>
      </c>
      <c r="AY338" s="226" t="s">
        <v>150</v>
      </c>
    </row>
    <row r="339" spans="1:65" s="13" customFormat="1">
      <c r="B339" s="205"/>
      <c r="C339" s="206"/>
      <c r="D339" s="207" t="s">
        <v>157</v>
      </c>
      <c r="E339" s="208" t="s">
        <v>1</v>
      </c>
      <c r="F339" s="209" t="s">
        <v>1417</v>
      </c>
      <c r="G339" s="206"/>
      <c r="H339" s="210">
        <v>3720</v>
      </c>
      <c r="I339" s="211"/>
      <c r="J339" s="206"/>
      <c r="K339" s="206"/>
      <c r="L339" s="212"/>
      <c r="M339" s="213"/>
      <c r="N339" s="214"/>
      <c r="O339" s="214"/>
      <c r="P339" s="214"/>
      <c r="Q339" s="214"/>
      <c r="R339" s="214"/>
      <c r="S339" s="214"/>
      <c r="T339" s="215"/>
      <c r="AT339" s="216" t="s">
        <v>157</v>
      </c>
      <c r="AU339" s="216" t="s">
        <v>85</v>
      </c>
      <c r="AV339" s="13" t="s">
        <v>85</v>
      </c>
      <c r="AW339" s="13" t="s">
        <v>32</v>
      </c>
      <c r="AX339" s="13" t="s">
        <v>83</v>
      </c>
      <c r="AY339" s="216" t="s">
        <v>150</v>
      </c>
    </row>
    <row r="340" spans="1:65" s="2" customFormat="1" ht="21.75" customHeight="1">
      <c r="A340" s="35"/>
      <c r="B340" s="36"/>
      <c r="C340" s="191" t="s">
        <v>577</v>
      </c>
      <c r="D340" s="191" t="s">
        <v>151</v>
      </c>
      <c r="E340" s="192" t="s">
        <v>1418</v>
      </c>
      <c r="F340" s="193" t="s">
        <v>1419</v>
      </c>
      <c r="G340" s="194" t="s">
        <v>355</v>
      </c>
      <c r="H340" s="195">
        <v>541</v>
      </c>
      <c r="I340" s="196"/>
      <c r="J340" s="197">
        <f>ROUND(I340*H340,2)</f>
        <v>0</v>
      </c>
      <c r="K340" s="198"/>
      <c r="L340" s="40"/>
      <c r="M340" s="199" t="s">
        <v>1</v>
      </c>
      <c r="N340" s="200" t="s">
        <v>41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3.5000000000000003E-2</v>
      </c>
      <c r="T340" s="202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169</v>
      </c>
      <c r="AT340" s="203" t="s">
        <v>151</v>
      </c>
      <c r="AU340" s="203" t="s">
        <v>85</v>
      </c>
      <c r="AY340" s="18" t="s">
        <v>150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83</v>
      </c>
      <c r="BK340" s="204">
        <f>ROUND(I340*H340,2)</f>
        <v>0</v>
      </c>
      <c r="BL340" s="18" t="s">
        <v>169</v>
      </c>
      <c r="BM340" s="203" t="s">
        <v>1420</v>
      </c>
    </row>
    <row r="341" spans="1:65" s="14" customFormat="1">
      <c r="B341" s="217"/>
      <c r="C341" s="218"/>
      <c r="D341" s="207" t="s">
        <v>157</v>
      </c>
      <c r="E341" s="219" t="s">
        <v>1</v>
      </c>
      <c r="F341" s="220" t="s">
        <v>272</v>
      </c>
      <c r="G341" s="218"/>
      <c r="H341" s="219" t="s">
        <v>1</v>
      </c>
      <c r="I341" s="221"/>
      <c r="J341" s="218"/>
      <c r="K341" s="218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157</v>
      </c>
      <c r="AU341" s="226" t="s">
        <v>85</v>
      </c>
      <c r="AV341" s="14" t="s">
        <v>83</v>
      </c>
      <c r="AW341" s="14" t="s">
        <v>32</v>
      </c>
      <c r="AX341" s="14" t="s">
        <v>76</v>
      </c>
      <c r="AY341" s="226" t="s">
        <v>150</v>
      </c>
    </row>
    <row r="342" spans="1:65" s="14" customFormat="1">
      <c r="B342" s="217"/>
      <c r="C342" s="218"/>
      <c r="D342" s="207" t="s">
        <v>157</v>
      </c>
      <c r="E342" s="219" t="s">
        <v>1</v>
      </c>
      <c r="F342" s="220" t="s">
        <v>273</v>
      </c>
      <c r="G342" s="218"/>
      <c r="H342" s="219" t="s">
        <v>1</v>
      </c>
      <c r="I342" s="221"/>
      <c r="J342" s="218"/>
      <c r="K342" s="218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157</v>
      </c>
      <c r="AU342" s="226" t="s">
        <v>85</v>
      </c>
      <c r="AV342" s="14" t="s">
        <v>83</v>
      </c>
      <c r="AW342" s="14" t="s">
        <v>32</v>
      </c>
      <c r="AX342" s="14" t="s">
        <v>76</v>
      </c>
      <c r="AY342" s="226" t="s">
        <v>150</v>
      </c>
    </row>
    <row r="343" spans="1:65" s="14" customFormat="1">
      <c r="B343" s="217"/>
      <c r="C343" s="218"/>
      <c r="D343" s="207" t="s">
        <v>157</v>
      </c>
      <c r="E343" s="219" t="s">
        <v>1</v>
      </c>
      <c r="F343" s="220" t="s">
        <v>274</v>
      </c>
      <c r="G343" s="218"/>
      <c r="H343" s="219" t="s">
        <v>1</v>
      </c>
      <c r="I343" s="221"/>
      <c r="J343" s="218"/>
      <c r="K343" s="218"/>
      <c r="L343" s="222"/>
      <c r="M343" s="223"/>
      <c r="N343" s="224"/>
      <c r="O343" s="224"/>
      <c r="P343" s="224"/>
      <c r="Q343" s="224"/>
      <c r="R343" s="224"/>
      <c r="S343" s="224"/>
      <c r="T343" s="225"/>
      <c r="AT343" s="226" t="s">
        <v>157</v>
      </c>
      <c r="AU343" s="226" t="s">
        <v>85</v>
      </c>
      <c r="AV343" s="14" t="s">
        <v>83</v>
      </c>
      <c r="AW343" s="14" t="s">
        <v>32</v>
      </c>
      <c r="AX343" s="14" t="s">
        <v>76</v>
      </c>
      <c r="AY343" s="226" t="s">
        <v>150</v>
      </c>
    </row>
    <row r="344" spans="1:65" s="13" customFormat="1">
      <c r="B344" s="205"/>
      <c r="C344" s="206"/>
      <c r="D344" s="207" t="s">
        <v>157</v>
      </c>
      <c r="E344" s="208" t="s">
        <v>1</v>
      </c>
      <c r="F344" s="209" t="s">
        <v>1421</v>
      </c>
      <c r="G344" s="206"/>
      <c r="H344" s="210">
        <v>541</v>
      </c>
      <c r="I344" s="211"/>
      <c r="J344" s="206"/>
      <c r="K344" s="206"/>
      <c r="L344" s="212"/>
      <c r="M344" s="213"/>
      <c r="N344" s="214"/>
      <c r="O344" s="214"/>
      <c r="P344" s="214"/>
      <c r="Q344" s="214"/>
      <c r="R344" s="214"/>
      <c r="S344" s="214"/>
      <c r="T344" s="215"/>
      <c r="AT344" s="216" t="s">
        <v>157</v>
      </c>
      <c r="AU344" s="216" t="s">
        <v>85</v>
      </c>
      <c r="AV344" s="13" t="s">
        <v>85</v>
      </c>
      <c r="AW344" s="13" t="s">
        <v>32</v>
      </c>
      <c r="AX344" s="13" t="s">
        <v>83</v>
      </c>
      <c r="AY344" s="216" t="s">
        <v>150</v>
      </c>
    </row>
    <row r="345" spans="1:65" s="12" customFormat="1" ht="22.9" customHeight="1">
      <c r="B345" s="177"/>
      <c r="C345" s="178"/>
      <c r="D345" s="179" t="s">
        <v>75</v>
      </c>
      <c r="E345" s="227" t="s">
        <v>379</v>
      </c>
      <c r="F345" s="227" t="s">
        <v>380</v>
      </c>
      <c r="G345" s="178"/>
      <c r="H345" s="178"/>
      <c r="I345" s="181"/>
      <c r="J345" s="228">
        <f>BK345</f>
        <v>0</v>
      </c>
      <c r="K345" s="178"/>
      <c r="L345" s="183"/>
      <c r="M345" s="184"/>
      <c r="N345" s="185"/>
      <c r="O345" s="185"/>
      <c r="P345" s="186">
        <f>SUM(P346:P353)</f>
        <v>0</v>
      </c>
      <c r="Q345" s="185"/>
      <c r="R345" s="186">
        <f>SUM(R346:R353)</f>
        <v>0</v>
      </c>
      <c r="S345" s="185"/>
      <c r="T345" s="187">
        <f>SUM(T346:T353)</f>
        <v>0</v>
      </c>
      <c r="AR345" s="188" t="s">
        <v>83</v>
      </c>
      <c r="AT345" s="189" t="s">
        <v>75</v>
      </c>
      <c r="AU345" s="189" t="s">
        <v>83</v>
      </c>
      <c r="AY345" s="188" t="s">
        <v>150</v>
      </c>
      <c r="BK345" s="190">
        <f>SUM(BK346:BK353)</f>
        <v>0</v>
      </c>
    </row>
    <row r="346" spans="1:65" s="2" customFormat="1" ht="21.75" customHeight="1">
      <c r="A346" s="35"/>
      <c r="B346" s="36"/>
      <c r="C346" s="191" t="s">
        <v>479</v>
      </c>
      <c r="D346" s="191" t="s">
        <v>151</v>
      </c>
      <c r="E346" s="192" t="s">
        <v>382</v>
      </c>
      <c r="F346" s="193" t="s">
        <v>383</v>
      </c>
      <c r="G346" s="194" t="s">
        <v>295</v>
      </c>
      <c r="H346" s="195">
        <v>198.52500000000001</v>
      </c>
      <c r="I346" s="196"/>
      <c r="J346" s="197">
        <f>ROUND(I346*H346,2)</f>
        <v>0</v>
      </c>
      <c r="K346" s="198"/>
      <c r="L346" s="40"/>
      <c r="M346" s="199" t="s">
        <v>1</v>
      </c>
      <c r="N346" s="200" t="s">
        <v>41</v>
      </c>
      <c r="O346" s="72"/>
      <c r="P346" s="201">
        <f>O346*H346</f>
        <v>0</v>
      </c>
      <c r="Q346" s="201">
        <v>0</v>
      </c>
      <c r="R346" s="201">
        <f>Q346*H346</f>
        <v>0</v>
      </c>
      <c r="S346" s="201">
        <v>0</v>
      </c>
      <c r="T346" s="202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3" t="s">
        <v>169</v>
      </c>
      <c r="AT346" s="203" t="s">
        <v>151</v>
      </c>
      <c r="AU346" s="203" t="s">
        <v>85</v>
      </c>
      <c r="AY346" s="18" t="s">
        <v>150</v>
      </c>
      <c r="BE346" s="204">
        <f>IF(N346="základní",J346,0)</f>
        <v>0</v>
      </c>
      <c r="BF346" s="204">
        <f>IF(N346="snížená",J346,0)</f>
        <v>0</v>
      </c>
      <c r="BG346" s="204">
        <f>IF(N346="zákl. přenesená",J346,0)</f>
        <v>0</v>
      </c>
      <c r="BH346" s="204">
        <f>IF(N346="sníž. přenesená",J346,0)</f>
        <v>0</v>
      </c>
      <c r="BI346" s="204">
        <f>IF(N346="nulová",J346,0)</f>
        <v>0</v>
      </c>
      <c r="BJ346" s="18" t="s">
        <v>83</v>
      </c>
      <c r="BK346" s="204">
        <f>ROUND(I346*H346,2)</f>
        <v>0</v>
      </c>
      <c r="BL346" s="18" t="s">
        <v>169</v>
      </c>
      <c r="BM346" s="203" t="s">
        <v>1189</v>
      </c>
    </row>
    <row r="347" spans="1:65" s="13" customFormat="1">
      <c r="B347" s="205"/>
      <c r="C347" s="206"/>
      <c r="D347" s="207" t="s">
        <v>157</v>
      </c>
      <c r="E347" s="208" t="s">
        <v>1</v>
      </c>
      <c r="F347" s="209" t="s">
        <v>1422</v>
      </c>
      <c r="G347" s="206"/>
      <c r="H347" s="210">
        <v>198.52500000000001</v>
      </c>
      <c r="I347" s="211"/>
      <c r="J347" s="206"/>
      <c r="K347" s="206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157</v>
      </c>
      <c r="AU347" s="216" t="s">
        <v>85</v>
      </c>
      <c r="AV347" s="13" t="s">
        <v>85</v>
      </c>
      <c r="AW347" s="13" t="s">
        <v>32</v>
      </c>
      <c r="AX347" s="13" t="s">
        <v>83</v>
      </c>
      <c r="AY347" s="216" t="s">
        <v>150</v>
      </c>
    </row>
    <row r="348" spans="1:65" s="2" customFormat="1" ht="21.75" customHeight="1">
      <c r="A348" s="35"/>
      <c r="B348" s="36"/>
      <c r="C348" s="191" t="s">
        <v>586</v>
      </c>
      <c r="D348" s="191" t="s">
        <v>151</v>
      </c>
      <c r="E348" s="192" t="s">
        <v>386</v>
      </c>
      <c r="F348" s="193" t="s">
        <v>387</v>
      </c>
      <c r="G348" s="194" t="s">
        <v>295</v>
      </c>
      <c r="H348" s="195">
        <v>1786.7249999999999</v>
      </c>
      <c r="I348" s="196"/>
      <c r="J348" s="197">
        <f>ROUND(I348*H348,2)</f>
        <v>0</v>
      </c>
      <c r="K348" s="198"/>
      <c r="L348" s="40"/>
      <c r="M348" s="199" t="s">
        <v>1</v>
      </c>
      <c r="N348" s="200" t="s">
        <v>41</v>
      </c>
      <c r="O348" s="72"/>
      <c r="P348" s="201">
        <f>O348*H348</f>
        <v>0</v>
      </c>
      <c r="Q348" s="201">
        <v>0</v>
      </c>
      <c r="R348" s="201">
        <f>Q348*H348</f>
        <v>0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169</v>
      </c>
      <c r="AT348" s="203" t="s">
        <v>151</v>
      </c>
      <c r="AU348" s="203" t="s">
        <v>85</v>
      </c>
      <c r="AY348" s="18" t="s">
        <v>150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83</v>
      </c>
      <c r="BK348" s="204">
        <f>ROUND(I348*H348,2)</f>
        <v>0</v>
      </c>
      <c r="BL348" s="18" t="s">
        <v>169</v>
      </c>
      <c r="BM348" s="203" t="s">
        <v>1191</v>
      </c>
    </row>
    <row r="349" spans="1:65" s="13" customFormat="1">
      <c r="B349" s="205"/>
      <c r="C349" s="206"/>
      <c r="D349" s="207" t="s">
        <v>157</v>
      </c>
      <c r="E349" s="206"/>
      <c r="F349" s="209" t="s">
        <v>1423</v>
      </c>
      <c r="G349" s="206"/>
      <c r="H349" s="210">
        <v>1786.7249999999999</v>
      </c>
      <c r="I349" s="211"/>
      <c r="J349" s="206"/>
      <c r="K349" s="206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157</v>
      </c>
      <c r="AU349" s="216" t="s">
        <v>85</v>
      </c>
      <c r="AV349" s="13" t="s">
        <v>85</v>
      </c>
      <c r="AW349" s="13" t="s">
        <v>4</v>
      </c>
      <c r="AX349" s="13" t="s">
        <v>83</v>
      </c>
      <c r="AY349" s="216" t="s">
        <v>150</v>
      </c>
    </row>
    <row r="350" spans="1:65" s="2" customFormat="1" ht="33" customHeight="1">
      <c r="A350" s="35"/>
      <c r="B350" s="36"/>
      <c r="C350" s="191" t="s">
        <v>482</v>
      </c>
      <c r="D350" s="191" t="s">
        <v>151</v>
      </c>
      <c r="E350" s="192" t="s">
        <v>391</v>
      </c>
      <c r="F350" s="193" t="s">
        <v>392</v>
      </c>
      <c r="G350" s="194" t="s">
        <v>295</v>
      </c>
      <c r="H350" s="195">
        <v>18.238</v>
      </c>
      <c r="I350" s="196"/>
      <c r="J350" s="197">
        <f>ROUND(I350*H350,2)</f>
        <v>0</v>
      </c>
      <c r="K350" s="198"/>
      <c r="L350" s="40"/>
      <c r="M350" s="199" t="s">
        <v>1</v>
      </c>
      <c r="N350" s="200" t="s">
        <v>41</v>
      </c>
      <c r="O350" s="72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3" t="s">
        <v>169</v>
      </c>
      <c r="AT350" s="203" t="s">
        <v>151</v>
      </c>
      <c r="AU350" s="203" t="s">
        <v>85</v>
      </c>
      <c r="AY350" s="18" t="s">
        <v>150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18" t="s">
        <v>83</v>
      </c>
      <c r="BK350" s="204">
        <f>ROUND(I350*H350,2)</f>
        <v>0</v>
      </c>
      <c r="BL350" s="18" t="s">
        <v>169</v>
      </c>
      <c r="BM350" s="203" t="s">
        <v>1194</v>
      </c>
    </row>
    <row r="351" spans="1:65" s="2" customFormat="1" ht="33" customHeight="1">
      <c r="A351" s="35"/>
      <c r="B351" s="36"/>
      <c r="C351" s="191" t="s">
        <v>593</v>
      </c>
      <c r="D351" s="191" t="s">
        <v>151</v>
      </c>
      <c r="E351" s="192" t="s">
        <v>1424</v>
      </c>
      <c r="F351" s="193" t="s">
        <v>1425</v>
      </c>
      <c r="G351" s="194" t="s">
        <v>295</v>
      </c>
      <c r="H351" s="195">
        <v>45.695999999999998</v>
      </c>
      <c r="I351" s="196"/>
      <c r="J351" s="197">
        <f>ROUND(I351*H351,2)</f>
        <v>0</v>
      </c>
      <c r="K351" s="198"/>
      <c r="L351" s="40"/>
      <c r="M351" s="199" t="s">
        <v>1</v>
      </c>
      <c r="N351" s="200" t="s">
        <v>41</v>
      </c>
      <c r="O351" s="72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3" t="s">
        <v>169</v>
      </c>
      <c r="AT351" s="203" t="s">
        <v>151</v>
      </c>
      <c r="AU351" s="203" t="s">
        <v>85</v>
      </c>
      <c r="AY351" s="18" t="s">
        <v>150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18" t="s">
        <v>83</v>
      </c>
      <c r="BK351" s="204">
        <f>ROUND(I351*H351,2)</f>
        <v>0</v>
      </c>
      <c r="BL351" s="18" t="s">
        <v>169</v>
      </c>
      <c r="BM351" s="203" t="s">
        <v>1426</v>
      </c>
    </row>
    <row r="352" spans="1:65" s="2" customFormat="1" ht="33" customHeight="1">
      <c r="A352" s="35"/>
      <c r="B352" s="36"/>
      <c r="C352" s="191" t="s">
        <v>485</v>
      </c>
      <c r="D352" s="191" t="s">
        <v>151</v>
      </c>
      <c r="E352" s="192" t="s">
        <v>395</v>
      </c>
      <c r="F352" s="193" t="s">
        <v>396</v>
      </c>
      <c r="G352" s="194" t="s">
        <v>295</v>
      </c>
      <c r="H352" s="195">
        <v>115.65600000000001</v>
      </c>
      <c r="I352" s="196"/>
      <c r="J352" s="197">
        <f>ROUND(I352*H352,2)</f>
        <v>0</v>
      </c>
      <c r="K352" s="198"/>
      <c r="L352" s="40"/>
      <c r="M352" s="199" t="s">
        <v>1</v>
      </c>
      <c r="N352" s="200" t="s">
        <v>41</v>
      </c>
      <c r="O352" s="72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3" t="s">
        <v>169</v>
      </c>
      <c r="AT352" s="203" t="s">
        <v>151</v>
      </c>
      <c r="AU352" s="203" t="s">
        <v>85</v>
      </c>
      <c r="AY352" s="18" t="s">
        <v>150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18" t="s">
        <v>83</v>
      </c>
      <c r="BK352" s="204">
        <f>ROUND(I352*H352,2)</f>
        <v>0</v>
      </c>
      <c r="BL352" s="18" t="s">
        <v>169</v>
      </c>
      <c r="BM352" s="203" t="s">
        <v>1427</v>
      </c>
    </row>
    <row r="353" spans="1:65" s="2" customFormat="1" ht="33" customHeight="1">
      <c r="A353" s="35"/>
      <c r="B353" s="36"/>
      <c r="C353" s="191" t="s">
        <v>600</v>
      </c>
      <c r="D353" s="191" t="s">
        <v>151</v>
      </c>
      <c r="E353" s="192" t="s">
        <v>1428</v>
      </c>
      <c r="F353" s="193" t="s">
        <v>1429</v>
      </c>
      <c r="G353" s="194" t="s">
        <v>295</v>
      </c>
      <c r="H353" s="195">
        <v>18.934999999999999</v>
      </c>
      <c r="I353" s="196"/>
      <c r="J353" s="197">
        <f>ROUND(I353*H353,2)</f>
        <v>0</v>
      </c>
      <c r="K353" s="198"/>
      <c r="L353" s="40"/>
      <c r="M353" s="199" t="s">
        <v>1</v>
      </c>
      <c r="N353" s="200" t="s">
        <v>41</v>
      </c>
      <c r="O353" s="72"/>
      <c r="P353" s="201">
        <f>O353*H353</f>
        <v>0</v>
      </c>
      <c r="Q353" s="201">
        <v>0</v>
      </c>
      <c r="R353" s="201">
        <f>Q353*H353</f>
        <v>0</v>
      </c>
      <c r="S353" s="201">
        <v>0</v>
      </c>
      <c r="T353" s="20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3" t="s">
        <v>169</v>
      </c>
      <c r="AT353" s="203" t="s">
        <v>151</v>
      </c>
      <c r="AU353" s="203" t="s">
        <v>85</v>
      </c>
      <c r="AY353" s="18" t="s">
        <v>150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18" t="s">
        <v>83</v>
      </c>
      <c r="BK353" s="204">
        <f>ROUND(I353*H353,2)</f>
        <v>0</v>
      </c>
      <c r="BL353" s="18" t="s">
        <v>169</v>
      </c>
      <c r="BM353" s="203" t="s">
        <v>1430</v>
      </c>
    </row>
    <row r="354" spans="1:65" s="12" customFormat="1" ht="22.9" customHeight="1">
      <c r="B354" s="177"/>
      <c r="C354" s="178"/>
      <c r="D354" s="179" t="s">
        <v>75</v>
      </c>
      <c r="E354" s="227" t="s">
        <v>398</v>
      </c>
      <c r="F354" s="227" t="s">
        <v>399</v>
      </c>
      <c r="G354" s="178"/>
      <c r="H354" s="178"/>
      <c r="I354" s="181"/>
      <c r="J354" s="228">
        <f>BK354</f>
        <v>0</v>
      </c>
      <c r="K354" s="178"/>
      <c r="L354" s="183"/>
      <c r="M354" s="184"/>
      <c r="N354" s="185"/>
      <c r="O354" s="185"/>
      <c r="P354" s="186">
        <f>P355</f>
        <v>0</v>
      </c>
      <c r="Q354" s="185"/>
      <c r="R354" s="186">
        <f>R355</f>
        <v>0</v>
      </c>
      <c r="S354" s="185"/>
      <c r="T354" s="187">
        <f>T355</f>
        <v>0</v>
      </c>
      <c r="AR354" s="188" t="s">
        <v>83</v>
      </c>
      <c r="AT354" s="189" t="s">
        <v>75</v>
      </c>
      <c r="AU354" s="189" t="s">
        <v>83</v>
      </c>
      <c r="AY354" s="188" t="s">
        <v>150</v>
      </c>
      <c r="BK354" s="190">
        <f>BK355</f>
        <v>0</v>
      </c>
    </row>
    <row r="355" spans="1:65" s="2" customFormat="1" ht="21.75" customHeight="1">
      <c r="A355" s="35"/>
      <c r="B355" s="36"/>
      <c r="C355" s="191" t="s">
        <v>488</v>
      </c>
      <c r="D355" s="191" t="s">
        <v>151</v>
      </c>
      <c r="E355" s="192" t="s">
        <v>1218</v>
      </c>
      <c r="F355" s="193" t="s">
        <v>1219</v>
      </c>
      <c r="G355" s="194" t="s">
        <v>295</v>
      </c>
      <c r="H355" s="195">
        <v>3061.473</v>
      </c>
      <c r="I355" s="196"/>
      <c r="J355" s="197">
        <f>ROUND(I355*H355,2)</f>
        <v>0</v>
      </c>
      <c r="K355" s="198"/>
      <c r="L355" s="40"/>
      <c r="M355" s="229" t="s">
        <v>1</v>
      </c>
      <c r="N355" s="230" t="s">
        <v>41</v>
      </c>
      <c r="O355" s="231"/>
      <c r="P355" s="232">
        <f>O355*H355</f>
        <v>0</v>
      </c>
      <c r="Q355" s="232">
        <v>0</v>
      </c>
      <c r="R355" s="232">
        <f>Q355*H355</f>
        <v>0</v>
      </c>
      <c r="S355" s="232">
        <v>0</v>
      </c>
      <c r="T355" s="233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3" t="s">
        <v>169</v>
      </c>
      <c r="AT355" s="203" t="s">
        <v>151</v>
      </c>
      <c r="AU355" s="203" t="s">
        <v>85</v>
      </c>
      <c r="AY355" s="18" t="s">
        <v>150</v>
      </c>
      <c r="BE355" s="204">
        <f>IF(N355="základní",J355,0)</f>
        <v>0</v>
      </c>
      <c r="BF355" s="204">
        <f>IF(N355="snížená",J355,0)</f>
        <v>0</v>
      </c>
      <c r="BG355" s="204">
        <f>IF(N355="zákl. přenesená",J355,0)</f>
        <v>0</v>
      </c>
      <c r="BH355" s="204">
        <f>IF(N355="sníž. přenesená",J355,0)</f>
        <v>0</v>
      </c>
      <c r="BI355" s="204">
        <f>IF(N355="nulová",J355,0)</f>
        <v>0</v>
      </c>
      <c r="BJ355" s="18" t="s">
        <v>83</v>
      </c>
      <c r="BK355" s="204">
        <f>ROUND(I355*H355,2)</f>
        <v>0</v>
      </c>
      <c r="BL355" s="18" t="s">
        <v>169</v>
      </c>
      <c r="BM355" s="203" t="s">
        <v>1220</v>
      </c>
    </row>
    <row r="356" spans="1:65" s="2" customFormat="1" ht="6.95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RspEf6k7CrVJMvQq0sMDagVhhrPt4r+u2YgN0U1NHx3ROJlqhV0B1Y0kXAzjSDf5wU/2W3YrGFVwvs8gWRBlLQ==" saltValue="r0oVgTWgxoaKfMRGFDokolXldxszPO6o86DM5Aa7MJlUBn7iLPb0CSJ96F9nPF0V7TlbqvxZfjVDWvpZ37bzMQ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0b - Ostatní a vedlejší n...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'0b - Ostatní a vedlejší n...'!Názvy_tisku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'0b - Ostatní a vedlejší n...'!Oblast_tisku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cp:lastPrinted>2021-04-07T10:22:22Z</cp:lastPrinted>
  <dcterms:created xsi:type="dcterms:W3CDTF">2021-04-07T10:21:21Z</dcterms:created>
  <dcterms:modified xsi:type="dcterms:W3CDTF">2021-04-07T10:22:46Z</dcterms:modified>
</cp:coreProperties>
</file>