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05" windowWidth="28440" windowHeight="15000"/>
  </bookViews>
  <sheets>
    <sheet name="Rekapitulace stavby" sheetId="1" r:id="rId1"/>
    <sheet name="S-20-2019 - Panský dům - ..." sheetId="2" r:id="rId2"/>
  </sheets>
  <definedNames>
    <definedName name="_xlnm._FilterDatabase" localSheetId="1" hidden="1">'S-20-2019 - Panský dům - ...'!$C$121:$K$205</definedName>
    <definedName name="_xlnm.Print_Titles" localSheetId="0">'Rekapitulace stavby'!$92:$92</definedName>
    <definedName name="_xlnm.Print_Titles" localSheetId="1">'S-20-2019 - Panský dům - ...'!$121:$121</definedName>
    <definedName name="_xlnm.Print_Area" localSheetId="0">'Rekapitulace stavby'!$D$4:$AO$76,'Rekapitulace stavby'!$C$82:$AQ$96</definedName>
    <definedName name="_xlnm.Print_Area" localSheetId="1">'S-20-2019 - Panský dům - ...'!$C$4:$J$75,'S-20-2019 - Panský dům - ...'!$C$81:$J$105,'S-20-2019 - Panský dům - ...'!$C$111:$J$205</definedName>
  </definedNames>
  <calcPr calcId="145621"/>
</workbook>
</file>

<file path=xl/calcChain.xml><?xml version="1.0" encoding="utf-8"?>
<calcChain xmlns="http://schemas.openxmlformats.org/spreadsheetml/2006/main">
  <c r="J10" i="2" l="1"/>
  <c r="J86" i="2" l="1"/>
  <c r="AN8" i="1"/>
  <c r="AM87" i="1" s="1"/>
  <c r="J116" i="2"/>
  <c r="J193" i="2"/>
  <c r="J191" i="2"/>
  <c r="J189" i="2"/>
  <c r="J186" i="2"/>
  <c r="J183" i="2"/>
  <c r="J181" i="2"/>
  <c r="J178" i="2"/>
  <c r="J177" i="2" s="1"/>
  <c r="J175" i="2"/>
  <c r="J173" i="2"/>
  <c r="J171" i="2"/>
  <c r="J166" i="2"/>
  <c r="J163" i="2"/>
  <c r="J158" i="2"/>
  <c r="J156" i="2"/>
  <c r="J154" i="2"/>
  <c r="J152" i="2"/>
  <c r="J149" i="2"/>
  <c r="J147" i="2"/>
  <c r="J145" i="2"/>
  <c r="J142" i="2"/>
  <c r="J139" i="2"/>
  <c r="J137" i="2"/>
  <c r="J134" i="2"/>
  <c r="J130" i="2"/>
  <c r="J128" i="2"/>
  <c r="J125" i="2"/>
  <c r="H201" i="2"/>
  <c r="H196" i="2"/>
  <c r="J196" i="2" s="1"/>
  <c r="P166" i="2"/>
  <c r="R166" i="2"/>
  <c r="T166" i="2"/>
  <c r="BE166" i="2"/>
  <c r="BF166" i="2"/>
  <c r="BG166" i="2"/>
  <c r="BH166" i="2"/>
  <c r="BI166" i="2"/>
  <c r="BK166" i="2"/>
  <c r="J124" i="2" l="1"/>
  <c r="J170" i="2"/>
  <c r="J141" i="2"/>
  <c r="J133" i="2"/>
  <c r="H202" i="2"/>
  <c r="J202" i="2" s="1"/>
  <c r="H204" i="2"/>
  <c r="J204" i="2" s="1"/>
  <c r="J151" i="2"/>
  <c r="J180" i="2"/>
  <c r="H161" i="2"/>
  <c r="J161" i="2" s="1"/>
  <c r="J160" i="2" s="1"/>
  <c r="J195" i="2" l="1"/>
  <c r="J169" i="2"/>
  <c r="J35" i="2"/>
  <c r="J34" i="2"/>
  <c r="AY95" i="1"/>
  <c r="J33" i="2"/>
  <c r="AX95" i="1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T177" i="2" s="1"/>
  <c r="R178" i="2"/>
  <c r="R177" i="2"/>
  <c r="P178" i="2"/>
  <c r="P177" i="2" s="1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F118" i="2"/>
  <c r="F116" i="2"/>
  <c r="E114" i="2"/>
  <c r="F88" i="2"/>
  <c r="F86" i="2"/>
  <c r="E84" i="2"/>
  <c r="J22" i="2"/>
  <c r="E22" i="2"/>
  <c r="J89" i="2" s="1"/>
  <c r="J21" i="2"/>
  <c r="J19" i="2"/>
  <c r="E19" i="2"/>
  <c r="J118" i="2" s="1"/>
  <c r="J18" i="2"/>
  <c r="J16" i="2"/>
  <c r="E16" i="2"/>
  <c r="F119" i="2" s="1"/>
  <c r="J15" i="2"/>
  <c r="L90" i="1"/>
  <c r="AM90" i="1"/>
  <c r="AM89" i="1"/>
  <c r="L89" i="1"/>
  <c r="L87" i="1"/>
  <c r="L85" i="1"/>
  <c r="L84" i="1"/>
  <c r="BK202" i="2"/>
  <c r="BK196" i="2"/>
  <c r="BK189" i="2"/>
  <c r="BK183" i="2"/>
  <c r="BK175" i="2"/>
  <c r="BK161" i="2"/>
  <c r="BK158" i="2"/>
  <c r="BK154" i="2"/>
  <c r="BK149" i="2"/>
  <c r="BK142" i="2"/>
  <c r="BK137" i="2"/>
  <c r="BK130" i="2"/>
  <c r="BK128" i="2"/>
  <c r="BK186" i="2"/>
  <c r="BK181" i="2"/>
  <c r="BK173" i="2"/>
  <c r="BK171" i="2"/>
  <c r="BK152" i="2"/>
  <c r="BK147" i="2"/>
  <c r="BK125" i="2"/>
  <c r="AS94" i="1"/>
  <c r="BK204" i="2"/>
  <c r="BK193" i="2"/>
  <c r="BK191" i="2"/>
  <c r="BK178" i="2"/>
  <c r="BK163" i="2"/>
  <c r="BK156" i="2"/>
  <c r="BK145" i="2"/>
  <c r="BK139" i="2"/>
  <c r="BK134" i="2"/>
  <c r="P124" i="2" l="1"/>
  <c r="BK133" i="2"/>
  <c r="J96" i="2" s="1"/>
  <c r="R133" i="2"/>
  <c r="P141" i="2"/>
  <c r="BK151" i="2"/>
  <c r="J98" i="2" s="1"/>
  <c r="BK160" i="2"/>
  <c r="J99" i="2" s="1"/>
  <c r="T160" i="2"/>
  <c r="BK170" i="2"/>
  <c r="J101" i="2" s="1"/>
  <c r="P170" i="2"/>
  <c r="R170" i="2"/>
  <c r="T170" i="2"/>
  <c r="BK180" i="2"/>
  <c r="J103" i="2" s="1"/>
  <c r="P180" i="2"/>
  <c r="R180" i="2"/>
  <c r="T180" i="2"/>
  <c r="BK195" i="2"/>
  <c r="J104" i="2" s="1"/>
  <c r="T195" i="2"/>
  <c r="T124" i="2"/>
  <c r="BK141" i="2"/>
  <c r="J97" i="2" s="1"/>
  <c r="R141" i="2"/>
  <c r="P151" i="2"/>
  <c r="T151" i="2"/>
  <c r="R160" i="2"/>
  <c r="R195" i="2"/>
  <c r="BK124" i="2"/>
  <c r="J95" i="2" s="1"/>
  <c r="R124" i="2"/>
  <c r="P133" i="2"/>
  <c r="T133" i="2"/>
  <c r="T141" i="2"/>
  <c r="R151" i="2"/>
  <c r="P160" i="2"/>
  <c r="P195" i="2"/>
  <c r="J119" i="2"/>
  <c r="BE137" i="2"/>
  <c r="BE142" i="2"/>
  <c r="BE154" i="2"/>
  <c r="BE158" i="2"/>
  <c r="BE161" i="2"/>
  <c r="BE171" i="2"/>
  <c r="BE186" i="2"/>
  <c r="BE189" i="2"/>
  <c r="BE196" i="2"/>
  <c r="BE202" i="2"/>
  <c r="BE204" i="2"/>
  <c r="BK177" i="2"/>
  <c r="J102" i="2" s="1"/>
  <c r="J88" i="2"/>
  <c r="BE130" i="2"/>
  <c r="BE139" i="2"/>
  <c r="BE145" i="2"/>
  <c r="BE149" i="2"/>
  <c r="BE163" i="2"/>
  <c r="BE175" i="2"/>
  <c r="BE183" i="2"/>
  <c r="BE193" i="2"/>
  <c r="F89" i="2"/>
  <c r="BE125" i="2"/>
  <c r="BE128" i="2"/>
  <c r="BE134" i="2"/>
  <c r="BE147" i="2"/>
  <c r="BE152" i="2"/>
  <c r="BE156" i="2"/>
  <c r="BE173" i="2"/>
  <c r="BE178" i="2"/>
  <c r="BE181" i="2"/>
  <c r="BE191" i="2"/>
  <c r="J32" i="2"/>
  <c r="AW95" i="1" s="1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AY94" i="1" s="1"/>
  <c r="F32" i="2"/>
  <c r="BA95" i="1" s="1"/>
  <c r="BA94" i="1" s="1"/>
  <c r="AW94" i="1" s="1"/>
  <c r="AK30" i="1" s="1"/>
  <c r="T169" i="2" l="1"/>
  <c r="R169" i="2"/>
  <c r="P169" i="2"/>
  <c r="P123" i="2"/>
  <c r="R123" i="2"/>
  <c r="T123" i="2"/>
  <c r="T122" i="2" s="1"/>
  <c r="BK123" i="2"/>
  <c r="BK169" i="2"/>
  <c r="J100" i="2" s="1"/>
  <c r="W32" i="1"/>
  <c r="J31" i="2"/>
  <c r="AV95" i="1" s="1"/>
  <c r="AT95" i="1" s="1"/>
  <c r="AX94" i="1"/>
  <c r="W30" i="1"/>
  <c r="F31" i="2"/>
  <c r="AZ95" i="1" s="1"/>
  <c r="AZ94" i="1" s="1"/>
  <c r="AV94" i="1" s="1"/>
  <c r="R122" i="2" l="1"/>
  <c r="P122" i="2"/>
  <c r="AU95" i="1" s="1"/>
  <c r="AU94" i="1" s="1"/>
  <c r="BK122" i="2"/>
  <c r="J123" i="2"/>
  <c r="AT94" i="1"/>
  <c r="J94" i="2" l="1"/>
  <c r="J122" i="2"/>
  <c r="J93" i="2" l="1"/>
  <c r="AG94" i="1"/>
  <c r="J28" i="2"/>
  <c r="AK26" i="1" l="1"/>
  <c r="AN94" i="1"/>
  <c r="AN95" i="1" s="1"/>
  <c r="AG95" i="1"/>
  <c r="J37" i="2"/>
  <c r="W29" i="1" l="1"/>
  <c r="AK35" i="1"/>
  <c r="AK29" i="1" s="1"/>
</calcChain>
</file>

<file path=xl/sharedStrings.xml><?xml version="1.0" encoding="utf-8"?>
<sst xmlns="http://schemas.openxmlformats.org/spreadsheetml/2006/main" count="937" uniqueCount="274">
  <si>
    <t>Export Komplet</t>
  </si>
  <si>
    <t/>
  </si>
  <si>
    <t>2.0</t>
  </si>
  <si>
    <t>False</t>
  </si>
  <si>
    <t>{6742cf94-63a8-4b5f-950a-ed503a4d2bc8}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</si>
  <si>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</si>
  <si>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</si>
  <si>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</si>
  <si>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</si>
  <si>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</si>
  <si>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</si>
  <si>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</si>
  <si>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</si>
  <si>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</si>
  <si>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S-20/2019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</si>
  <si>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</si>
  <si>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</si>
  <si>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</si>
  <si>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</si>
  <si>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</si>
  <si>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Uherský Brod</t>
  </si>
  <si>
    <t>Datum:</t>
  </si>
  <si>
    <t>Zadavatel:</t>
  </si>
  <si>
    <t>IČ:</t>
  </si>
  <si>
    <t>00291463</t>
  </si>
  <si>
    <t>Město Uherský Brod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</si>
  <si>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</si>
  <si>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</si>
  <si>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</si>
  <si>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</si>
  <si>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</si>
  <si>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</si>
  <si>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</si>
  <si>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</si>
  <si>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</si>
  <si>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</si>
  <si>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</si>
  <si>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</si>
  <si>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</si>
  <si>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</si>
  <si>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</si>
  <si>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</si>
  <si>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</si>
  <si>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</si>
  <si>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</si>
  <si>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</si>
  <si>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</si>
  <si>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</si>
  <si>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</si>
  <si>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</si>
  <si>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</si>
  <si>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</si>
  <si>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</si>
  <si>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</si>
  <si>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</si>
  <si>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</si>
  <si>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</si>
  <si>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</si>
  <si>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</si>
  <si>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</si>
  <si>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</si>
  <si>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</si>
  <si>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</si>
  <si>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</si>
  <si>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</si>
  <si>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</si>
  <si>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</si>
  <si>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</si>
  <si>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</si>
  <si>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</si>
  <si>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</si>
  <si>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</si>
  <si>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</si>
  <si>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</si>
  <si>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</si>
  <si>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</si>
  <si>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</si>
  <si>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</si>
  <si>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</si>
  <si>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</si>
  <si>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</si>
  <si>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</si>
  <si>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</si>
  <si>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</si>
  <si>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</si>
  <si>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</si>
  <si>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</si>
  <si>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</si>
  <si>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</si>
  <si>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</si>
  <si>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</si>
  <si>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</si>
  <si>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</si>
  <si>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</si>
  <si>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</si>
  <si>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</si>
  <si>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</si>
  <si>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</si>
  <si>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</si>
  <si>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</si>
  <si>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</si>
  <si>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</si>
  <si>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</si>
  <si>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</si>
  <si>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</si>
  <si>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</si>
  <si>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</si>
  <si>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</si>
  <si>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</si>
  <si>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</si>
  <si>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</si>
  <si>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</si>
  <si>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</si>
  <si>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</si>
  <si>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</si>
  <si>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</si>
  <si>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</si>
  <si>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131201101</t>
  </si>
  <si>
    <t>Hloubení jam nezapažených v hornině tř. 3 objemu do 100 m3</t>
  </si>
  <si>
    <t>m3</t>
  </si>
  <si>
    <t>4</t>
  </si>
  <si>
    <t>1507084891</t>
  </si>
  <si>
    <t>PP</t>
  </si>
  <si>
    <t>Hloubení nezapažených jam a zářezů s urovnáním dna do předepsaného profilu a spádu v hornině tř. 3 do 100 m3</t>
  </si>
  <si>
    <t>VV</t>
  </si>
  <si>
    <t>1,0*1,45*1,17</t>
  </si>
  <si>
    <t>162201211</t>
  </si>
  <si>
    <t>Vodorovné přemístění výkopku z horniny tř. 1 až 4 stavebním kolečkem do 10 m</t>
  </si>
  <si>
    <t>-370811633</t>
  </si>
  <si>
    <t>Vodorovné přemístění výkopku nebo sypaniny stavebním kolečkem s naložením a vyprázdněním kolečka na hromady nebo do dopravního prostředku na vzdálenost do 10 m z horniny tř. 1 až 4</t>
  </si>
  <si>
    <t>5</t>
  </si>
  <si>
    <t>162201219</t>
  </si>
  <si>
    <t>Příplatek k vodorovnému přemístění výkopku z horniny tř. 1 až 4 stavebním kolečkem ZKD 10 m</t>
  </si>
  <si>
    <t>880965036</t>
  </si>
  <si>
    <t>Vodorovné přemístění výkopku nebo sypaniny stavebním kolečkem s naložením a vyprázdněním kolečka na hromady nebo do dopravního prostředku na vzdálenost do 10 m z horniny Příplatek k ceně horniny tř. 1 až 4 za každých dalších 10 m</t>
  </si>
  <si>
    <t>4,844*3 'Přepočtené koeficientem množství</t>
  </si>
  <si>
    <t>Zakládání</t>
  </si>
  <si>
    <t>32</t>
  </si>
  <si>
    <t>274313711</t>
  </si>
  <si>
    <t>Základové pásy z betonu tř. C 20/25</t>
  </si>
  <si>
    <t>-370622280</t>
  </si>
  <si>
    <t>Základy z betonu prostého pasy betonu kamenem neprokládaného tř. C 20/25</t>
  </si>
  <si>
    <t>1*1,45*1,17</t>
  </si>
  <si>
    <t>274351121</t>
  </si>
  <si>
    <t>Zřízení bednění základových pasů rovného</t>
  </si>
  <si>
    <t>m2</t>
  </si>
  <si>
    <t>660038634</t>
  </si>
  <si>
    <t>Bednění základů pasů rovné zřízení</t>
  </si>
  <si>
    <t>274351122</t>
  </si>
  <si>
    <t>Odstranění bednění základových pasů rovného</t>
  </si>
  <si>
    <t>1389068999</t>
  </si>
  <si>
    <t>Bednění základů pasů rovné odstranění</t>
  </si>
  <si>
    <t>Komunikace pozemní</t>
  </si>
  <si>
    <t>596211110</t>
  </si>
  <si>
    <t>Kladení zámkové dlažby komunikací pro pěší tl 60 mm skupiny A pl do 50 m2</t>
  </si>
  <si>
    <t>-960670650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</si>
  <si>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</si>
  <si>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2,3*1,8</t>
  </si>
  <si>
    <t>8</t>
  </si>
  <si>
    <t>M</t>
  </si>
  <si>
    <t>BTB.21101</t>
  </si>
  <si>
    <t>dlažba zámková Ičko 4 20x16,5x4 cm přírodní</t>
  </si>
  <si>
    <t>749045557</t>
  </si>
  <si>
    <t>9</t>
  </si>
  <si>
    <t>916231113</t>
  </si>
  <si>
    <t>Osazení chodníkového obrubníku betonového ležatého s boční opěrou do lože z betonu prostého</t>
  </si>
  <si>
    <t>m</t>
  </si>
  <si>
    <t>1465492260</t>
  </si>
  <si>
    <t>Osazení chodníkového obrubníku betonového se zřízením lože, s vyplněním a zatřením spár cementovou maltou ležatého s boční opěrou z betonu prostého, do lože z betonu prostého</t>
  </si>
  <si>
    <t>10</t>
  </si>
  <si>
    <t>59217011</t>
  </si>
  <si>
    <t>obrubník betonový zahradní 500x50x200mm</t>
  </si>
  <si>
    <t>-333376311</t>
  </si>
  <si>
    <t>6</t>
  </si>
  <si>
    <t>Úpravy povrchů, podlahy a osazování výplní</t>
  </si>
  <si>
    <t>612135101</t>
  </si>
  <si>
    <t>Hrubá výplň rýh ve stěnách maltou jakékoli šířky rýhy</t>
  </si>
  <si>
    <t>-544649411</t>
  </si>
  <si>
    <t>Hrubá výplň rýh maltou  jakékoli šířky rýhy ve stěnách</t>
  </si>
  <si>
    <t>612311131</t>
  </si>
  <si>
    <t>Potažení vnitřních stěn vápenným štukem tloušťky do 3 mm</t>
  </si>
  <si>
    <t>-730228843</t>
  </si>
  <si>
    <t>Potažení vnitřních ploch štukem tloušťky do 3 mm svislých konstrukcí stěn</t>
  </si>
  <si>
    <t>612315111</t>
  </si>
  <si>
    <t>Vápenná hladká omítka rýh ve stěnách šířky do 150 mm</t>
  </si>
  <si>
    <t>1121819038</t>
  </si>
  <si>
    <t>Vápenná omítka rýh hladká ve stěnách, šířky rýhy do 150 mm</t>
  </si>
  <si>
    <t>612315121</t>
  </si>
  <si>
    <t>Vápenná štuková omítka rýh ve stěnách šířky do 150 mm</t>
  </si>
  <si>
    <t>1430221492</t>
  </si>
  <si>
    <t>Vápenná omítka rýh štuková ve stěnách, šířky rýhy do 150 mm</t>
  </si>
  <si>
    <t>Ostatní konstrukce a práce, bourání</t>
  </si>
  <si>
    <t>949101111</t>
  </si>
  <si>
    <t>Lešení pomocné pro objekty pozemních staveb s lešeňovou podlahou v do 1,9 m zatížení do 150 kg/m2</t>
  </si>
  <si>
    <t>1940066695</t>
  </si>
  <si>
    <t>Lešení pomocné pracovní pro objekty pozemních staveb  pro zatížení do 150 kg/m2, o výšce lešeňové podlahy do 1,9 m</t>
  </si>
  <si>
    <t>971033261A</t>
  </si>
  <si>
    <t>Vybourání otvorů ve zdivu cihelném pl do 0,0225 m2 na MVC nebo MV tl do 900 mm</t>
  </si>
  <si>
    <t>kus</t>
  </si>
  <si>
    <t>1639609008</t>
  </si>
  <si>
    <t>Vybourání otvorů ve zdivu základovém nebo nadzákladovém z cihel, tvárnic, příčkovek  z cihel pálených na maltu vápennou nebo vápenocementovou plochy do 0,0225 m2, tl. do 600 mm</t>
  </si>
  <si>
    <t>P</t>
  </si>
  <si>
    <t>Poznámka k položce:_x000D_
prostupy pro rozvody klima + elelktro</t>
  </si>
  <si>
    <t>16</t>
  </si>
  <si>
    <t>974031132</t>
  </si>
  <si>
    <t>Vysekání rýh ve zdivu cihelném hl do 50 mm š do 70 mm</t>
  </si>
  <si>
    <t>-1405819638</t>
  </si>
  <si>
    <t>Vysekání rýh ve zdivu cihelném na maltu vápennou nebo vápenocementovou  do hl. 50 mm a šířky do 70 mm</t>
  </si>
  <si>
    <t>PSV</t>
  </si>
  <si>
    <t>Práce a dodávky PSV</t>
  </si>
  <si>
    <t>soubor</t>
  </si>
  <si>
    <t>741</t>
  </si>
  <si>
    <t>Elektroinstalace - silnoproud</t>
  </si>
  <si>
    <t>Elektroinstalace - dle samostatného rozpočtu</t>
  </si>
  <si>
    <t>430528747</t>
  </si>
  <si>
    <t>741111001</t>
  </si>
  <si>
    <t>Montáž podlahových kanálů</t>
  </si>
  <si>
    <t>-1283820701</t>
  </si>
  <si>
    <t>Montáž systému podlahových kanálů se spojkami, ohyby a rohy a s nasunutím do krabic kanálů</t>
  </si>
  <si>
    <t>5624512X</t>
  </si>
  <si>
    <t>žlab kabelový s víkem ze směsových plastů 500 x 250 mm dl 0,5 m</t>
  </si>
  <si>
    <t>-1017875838</t>
  </si>
  <si>
    <t>žlab kabelový s víkem ze směsových plastů 200x130mm dl 1,2m</t>
  </si>
  <si>
    <t>751</t>
  </si>
  <si>
    <t>Vzduchotechnika</t>
  </si>
  <si>
    <t>Klimatizace - dle samostatného rozpočtu</t>
  </si>
  <si>
    <t>-366596116</t>
  </si>
  <si>
    <t>763</t>
  </si>
  <si>
    <t>Konstrukce suché výstavby</t>
  </si>
  <si>
    <t>763111621</t>
  </si>
  <si>
    <t>Montáž desek tl 12,5 mm SDK příčka</t>
  </si>
  <si>
    <t>1955993840</t>
  </si>
  <si>
    <t>Příčka ze sádrokartonových desek  montáž desek tl. 12,5 mm</t>
  </si>
  <si>
    <t>59030021</t>
  </si>
  <si>
    <t>deska SDK A tl 12,5mm</t>
  </si>
  <si>
    <t>1817699083</t>
  </si>
  <si>
    <t>2,5*1,1 'Přepočtené koeficientem množství</t>
  </si>
  <si>
    <t>59030029</t>
  </si>
  <si>
    <t>deska SDK protipožární DF tl 15mm</t>
  </si>
  <si>
    <t>-586458058</t>
  </si>
  <si>
    <t>8,5*1,1 'Přepočtené koeficientem množství</t>
  </si>
  <si>
    <t>763112811</t>
  </si>
  <si>
    <t>Demontáž desek jednoduché opláštění SDK příčka</t>
  </si>
  <si>
    <t>-56735793</t>
  </si>
  <si>
    <t>Demontáž příček ze sádrokartonových desek  desek, opláštění jednoduché</t>
  </si>
  <si>
    <t>763131414</t>
  </si>
  <si>
    <t>SDK podhled desky 1xA 15 bez TI dvouvrstvá spodní kce profil CD+UD</t>
  </si>
  <si>
    <t>-1422327617</t>
  </si>
  <si>
    <t>Podhled ze sádrokartonových desek  dvouvrstvá zavěšená spodní konstrukce z ocelových profilů CD, UD jednoduše opláštěná deskou standardní A, tl. 15 mm, bez TI</t>
  </si>
  <si>
    <t>763131821</t>
  </si>
  <si>
    <t>Demontáž SDK podhledu s dvouvrstvou nosnou kcí z ocelových profilů opláštění jednoduché</t>
  </si>
  <si>
    <t>1065016756</t>
  </si>
  <si>
    <t>Demontáž podhledu nebo samostatného požárního předělu ze sádrokartonových desek  s nosnou konstrukcí dvouvrstvou z ocelových profilů, opláštění jednoduché</t>
  </si>
  <si>
    <t>784</t>
  </si>
  <si>
    <t>Dokončovací práce - malby a tapety</t>
  </si>
  <si>
    <t>784111001</t>
  </si>
  <si>
    <t>Oprášení (ometení ) podkladu v místnostech výšky do 3,80 m</t>
  </si>
  <si>
    <t>-505673110</t>
  </si>
  <si>
    <t>Oprášení (ometení) podkladu v místnostech výšky do 3,80 m</t>
  </si>
  <si>
    <t>"podkroví"</t>
  </si>
  <si>
    <t>4,949*7,2+(0,5+1,5+5,75)*3,3</t>
  </si>
  <si>
    <t>3,65+2,85</t>
  </si>
  <si>
    <t>Součet</t>
  </si>
  <si>
    <t>784181101</t>
  </si>
  <si>
    <t>Základní akrylátová jednonásobná penetrace podkladu v místnostech výšky do 3,80m</t>
  </si>
  <si>
    <t>1986568612</t>
  </si>
  <si>
    <t>Penetrace podkladu jednonásobná základní akrylátová v místnostech výšky do 3,80 m</t>
  </si>
  <si>
    <t>784221001</t>
  </si>
  <si>
    <t>Jednonásobné bílé malby ze směsí za sucha dobře otěruvzdorných v místnostech do 3,80 m</t>
  </si>
  <si>
    <t>-289717015</t>
  </si>
  <si>
    <t>Malby z malířských směsí otěruvzdorných za sucha jednonásobné, bílé za sucha otěruvzdorné dobře v místnostech výšky do 3,80 m</t>
  </si>
  <si>
    <t>Panský dům - NZDM - KLIMATIZACE</t>
  </si>
  <si>
    <t>dle samostatného rozpočtu 3.2_VV_PD_VZT.xlsx</t>
  </si>
  <si>
    <t>dle samostatného rozpočtu 3.3_VV_PD_Silnoproud.xlsx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</si>
</sst>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7"/>
      <color rgb="FFFF0000"/>
      <name val="Arial CE"/>
    </font>
    <font>
      <sz val="8"/>
      <name val="Arial CE"/>
    </font>
    <font>
      <i/>
      <sz val="7"/>
      <name val="Arial CE"/>
    </font>
    <font>
      <sz val="8"/>
      <color theme="1" tint="0.34998626667073579"/>
      <name val="Arial CE"/>
    </font>
    <font>
      <i/>
      <sz val="9"/>
      <name val="Arial CE"/>
    </font>
    <font>
      <sz val="7"/>
      <color rgb="FF7030A0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0" borderId="0" xfId="0" applyFont="1" applyFill="1" applyAlignment="1" applyProtection="1">
      <alignment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9" fillId="0" borderId="0" xfId="0" applyFont="1" applyFill="1" applyAlignment="1" applyProtection="1">
      <alignment vertical="center"/>
      <protection locked="0"/>
    </xf>
    <xf numFmtId="4" fontId="8" fillId="0" borderId="0" xfId="0" applyNumberFormat="1" applyFont="1" applyAlignment="1"/>
    <xf numFmtId="0" fontId="8" fillId="6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6" borderId="0" xfId="0" applyFont="1" applyFill="1" applyAlignment="1" applyProtection="1"/>
    <xf numFmtId="0" fontId="8" fillId="6" borderId="0" xfId="0" applyFont="1" applyFill="1" applyAlignment="1" applyProtection="1">
      <alignment horizontal="left"/>
    </xf>
    <xf numFmtId="0" fontId="7" fillId="6" borderId="0" xfId="0" applyFont="1" applyFill="1" applyAlignment="1" applyProtection="1">
      <alignment horizontal="left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 wrapText="1"/>
    </xf>
    <xf numFmtId="167" fontId="9" fillId="0" borderId="0" xfId="0" applyNumberFormat="1" applyFont="1" applyFill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22" fillId="0" borderId="22" xfId="0" applyFont="1" applyFill="1" applyBorder="1" applyAlignment="1" applyProtection="1">
      <alignment horizontal="center" vertical="center"/>
    </xf>
    <xf numFmtId="49" fontId="22" fillId="0" borderId="22" xfId="0" applyNumberFormat="1" applyFont="1" applyFill="1" applyBorder="1" applyAlignment="1" applyProtection="1">
      <alignment horizontal="left" vertical="center" wrapText="1"/>
    </xf>
    <xf numFmtId="0" fontId="22" fillId="0" borderId="22" xfId="0" applyFont="1" applyFill="1" applyBorder="1" applyAlignment="1" applyProtection="1">
      <alignment horizontal="left" vertical="center" wrapText="1"/>
    </xf>
    <xf numFmtId="0" fontId="22" fillId="0" borderId="22" xfId="0" applyFont="1" applyFill="1" applyBorder="1" applyAlignment="1" applyProtection="1">
      <alignment horizontal="center" vertical="center" wrapText="1"/>
    </xf>
    <xf numFmtId="167" fontId="22" fillId="0" borderId="22" xfId="0" applyNumberFormat="1" applyFont="1" applyFill="1" applyBorder="1" applyAlignment="1" applyProtection="1">
      <alignment vertical="center"/>
    </xf>
    <xf numFmtId="0" fontId="39" fillId="0" borderId="0" xfId="0" applyFont="1" applyFill="1" applyAlignment="1" applyProtection="1">
      <alignment vertical="center"/>
    </xf>
    <xf numFmtId="0" fontId="34" fillId="0" borderId="0" xfId="0" applyFont="1" applyFill="1" applyAlignment="1" applyProtection="1">
      <alignment horizontal="left" vertical="center"/>
    </xf>
    <xf numFmtId="0" fontId="34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center"/>
    </xf>
    <xf numFmtId="0" fontId="38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 wrapText="1"/>
    </xf>
    <xf numFmtId="167" fontId="11" fillId="0" borderId="0" xfId="0" applyNumberFormat="1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41" fillId="0" borderId="0" xfId="0" applyFont="1" applyAlignment="1" applyProtection="1">
      <alignment vertical="center"/>
    </xf>
    <xf numFmtId="167" fontId="41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6" borderId="0" xfId="0" applyNumberFormat="1" applyFont="1" applyFill="1" applyAlignment="1" applyProtection="1"/>
    <xf numFmtId="4" fontId="22" fillId="0" borderId="22" xfId="0" applyNumberFormat="1" applyFont="1" applyBorder="1" applyAlignment="1" applyProtection="1">
      <alignment vertical="center"/>
    </xf>
    <xf numFmtId="4" fontId="4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Fill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 wrapText="1"/>
    </xf>
    <xf numFmtId="165" fontId="2" fillId="7" borderId="0" xfId="0" applyNumberFormat="1" applyFont="1" applyFill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N49" sqref="N4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44" t="s">
        <v>5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72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20"/>
      <c r="BE5" s="269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73" t="s">
        <v>271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20"/>
      <c r="BE6" s="270"/>
      <c r="BS6" s="17" t="s">
        <v>6</v>
      </c>
    </row>
    <row r="7" spans="1:74" s="1" customFormat="1" ht="12" customHeight="1" x14ac:dyDescent="0.2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70"/>
      <c r="BS7" s="17" t="s">
        <v>6</v>
      </c>
    </row>
    <row r="8" spans="1:74" s="1" customFormat="1" ht="12" customHeight="1" x14ac:dyDescent="0.2">
      <c r="B8" s="20"/>
      <c r="D8" s="27" t="s">
        <v>19</v>
      </c>
      <c r="K8" s="25" t="s">
        <v>20</v>
      </c>
      <c r="AK8" s="27" t="s">
        <v>21</v>
      </c>
      <c r="AN8" s="282">
        <f ca="1">'S-20-2019 - Panský dům - ...'!J10</f>
        <v>44273</v>
      </c>
      <c r="AR8" s="20"/>
      <c r="BE8" s="270"/>
      <c r="BS8" s="17" t="s">
        <v>6</v>
      </c>
    </row>
    <row r="9" spans="1:74" s="1" customFormat="1" ht="14.45" customHeight="1" x14ac:dyDescent="0.2">
      <c r="B9" s="20"/>
      <c r="AR9" s="20"/>
      <c r="BE9" s="270"/>
      <c r="BS9" s="17" t="s">
        <v>6</v>
      </c>
    </row>
    <row r="10" spans="1:74" s="1" customFormat="1" ht="12" customHeight="1" x14ac:dyDescent="0.2">
      <c r="B10" s="20"/>
      <c r="D10" s="27" t="s">
        <v>22</v>
      </c>
      <c r="AK10" s="27" t="s">
        <v>23</v>
      </c>
      <c r="AN10" s="25" t="s">
        <v>24</v>
      </c>
      <c r="AR10" s="20"/>
      <c r="BE10" s="270"/>
      <c r="BS10" s="17" t="s">
        <v>6</v>
      </c>
    </row>
    <row r="11" spans="1:74" s="1" customFormat="1" ht="18.399999999999999" customHeight="1" x14ac:dyDescent="0.2">
      <c r="B11" s="20"/>
      <c r="E11" s="25" t="s">
        <v>25</v>
      </c>
      <c r="AK11" s="27" t="s">
        <v>26</v>
      </c>
      <c r="AN11" s="25" t="s">
        <v>1</v>
      </c>
      <c r="AR11" s="20"/>
      <c r="BE11" s="270"/>
      <c r="BS11" s="17" t="s">
        <v>6</v>
      </c>
    </row>
    <row r="12" spans="1:74" s="1" customFormat="1" ht="6.95" customHeight="1" x14ac:dyDescent="0.2">
      <c r="B12" s="20"/>
      <c r="AR12" s="20"/>
      <c r="BE12" s="270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23</v>
      </c>
      <c r="AN13" s="29" t="s">
        <v>28</v>
      </c>
      <c r="AR13" s="20"/>
      <c r="BE13" s="270"/>
      <c r="BS13" s="17" t="s">
        <v>6</v>
      </c>
    </row>
    <row r="14" spans="1:74" ht="12.75" x14ac:dyDescent="0.2">
      <c r="B14" s="20"/>
      <c r="E14" s="274" t="s">
        <v>28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7" t="s">
        <v>26</v>
      </c>
      <c r="AN14" s="29" t="s">
        <v>28</v>
      </c>
      <c r="AR14" s="20"/>
      <c r="BE14" s="270"/>
      <c r="BS14" s="17" t="s">
        <v>6</v>
      </c>
    </row>
    <row r="15" spans="1:74" s="1" customFormat="1" ht="6.95" customHeight="1" x14ac:dyDescent="0.2">
      <c r="B15" s="20"/>
      <c r="AR15" s="20"/>
      <c r="BE15" s="270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23</v>
      </c>
      <c r="AN16" s="25" t="s">
        <v>1</v>
      </c>
      <c r="AR16" s="20"/>
      <c r="BE16" s="270"/>
      <c r="BS16" s="17" t="s">
        <v>3</v>
      </c>
    </row>
    <row r="17" spans="1:71" s="1" customFormat="1" ht="18.399999999999999" customHeight="1" x14ac:dyDescent="0.2">
      <c r="B17" s="20"/>
      <c r="E17" s="25" t="s">
        <v>30</v>
      </c>
      <c r="AK17" s="27" t="s">
        <v>26</v>
      </c>
      <c r="AN17" s="25" t="s">
        <v>1</v>
      </c>
      <c r="AR17" s="20"/>
      <c r="BE17" s="270"/>
      <c r="BS17" s="17" t="s">
        <v>31</v>
      </c>
    </row>
    <row r="18" spans="1:71" s="1" customFormat="1" ht="6.95" customHeight="1" x14ac:dyDescent="0.2">
      <c r="B18" s="20"/>
      <c r="AR18" s="20"/>
      <c r="BE18" s="270"/>
      <c r="BS18" s="17" t="s">
        <v>6</v>
      </c>
    </row>
    <row r="19" spans="1:71" s="1" customFormat="1" ht="12" customHeight="1" x14ac:dyDescent="0.2">
      <c r="B19" s="20"/>
      <c r="D19" s="27" t="s">
        <v>32</v>
      </c>
      <c r="AK19" s="27" t="s">
        <v>23</v>
      </c>
      <c r="AN19" s="25" t="s">
        <v>1</v>
      </c>
      <c r="AR19" s="20"/>
      <c r="BE19" s="270"/>
      <c r="BS19" s="17" t="s">
        <v>6</v>
      </c>
    </row>
    <row r="20" spans="1:71" s="1" customFormat="1" ht="18.399999999999999" customHeight="1" x14ac:dyDescent="0.2">
      <c r="B20" s="20"/>
      <c r="E20" s="25" t="s">
        <v>30</v>
      </c>
      <c r="AK20" s="27" t="s">
        <v>26</v>
      </c>
      <c r="AN20" s="25" t="s">
        <v>1</v>
      </c>
      <c r="AR20" s="20"/>
      <c r="BE20" s="270"/>
      <c r="BS20" s="17" t="s">
        <v>31</v>
      </c>
    </row>
    <row r="21" spans="1:71" s="1" customFormat="1" ht="6.95" customHeight="1" x14ac:dyDescent="0.2">
      <c r="B21" s="20"/>
      <c r="AR21" s="20"/>
      <c r="BE21" s="270"/>
    </row>
    <row r="22" spans="1:71" s="1" customFormat="1" ht="12" customHeight="1" x14ac:dyDescent="0.2">
      <c r="B22" s="20"/>
      <c r="D22" s="27" t="s">
        <v>33</v>
      </c>
      <c r="AR22" s="20"/>
      <c r="BE22" s="270"/>
    </row>
    <row r="23" spans="1:71" s="1" customFormat="1" ht="16.5" customHeight="1" x14ac:dyDescent="0.2">
      <c r="B23" s="20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R23" s="20"/>
      <c r="BE23" s="270"/>
    </row>
    <row r="24" spans="1:71" s="1" customFormat="1" ht="6.95" customHeight="1" x14ac:dyDescent="0.2">
      <c r="B24" s="20"/>
      <c r="AR24" s="20"/>
      <c r="BE24" s="270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0"/>
    </row>
    <row r="26" spans="1:71" s="2" customFormat="1" ht="25.9" customHeight="1" x14ac:dyDescent="0.2">
      <c r="A26" s="32"/>
      <c r="B26" s="33"/>
      <c r="C26" s="32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7">
        <f>AG94</f>
        <v>1</v>
      </c>
      <c r="AL26" s="278"/>
      <c r="AM26" s="278"/>
      <c r="AN26" s="278"/>
      <c r="AO26" s="278"/>
      <c r="AP26" s="32"/>
      <c r="AQ26" s="32"/>
      <c r="AR26" s="33"/>
      <c r="BE26" s="270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70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79" t="s">
        <v>35</v>
      </c>
      <c r="M28" s="279"/>
      <c r="N28" s="279"/>
      <c r="O28" s="279"/>
      <c r="P28" s="279"/>
      <c r="Q28" s="32"/>
      <c r="R28" s="32"/>
      <c r="S28" s="32"/>
      <c r="T28" s="32"/>
      <c r="U28" s="32"/>
      <c r="V28" s="32"/>
      <c r="W28" s="279" t="s">
        <v>36</v>
      </c>
      <c r="X28" s="279"/>
      <c r="Y28" s="279"/>
      <c r="Z28" s="279"/>
      <c r="AA28" s="279"/>
      <c r="AB28" s="279"/>
      <c r="AC28" s="279"/>
      <c r="AD28" s="279"/>
      <c r="AE28" s="279"/>
      <c r="AF28" s="32"/>
      <c r="AG28" s="32"/>
      <c r="AH28" s="32"/>
      <c r="AI28" s="32"/>
      <c r="AJ28" s="32"/>
      <c r="AK28" s="279" t="s">
        <v>37</v>
      </c>
      <c r="AL28" s="279"/>
      <c r="AM28" s="279"/>
      <c r="AN28" s="279"/>
      <c r="AO28" s="279"/>
      <c r="AP28" s="32"/>
      <c r="AQ28" s="32"/>
      <c r="AR28" s="33"/>
      <c r="BE28" s="270"/>
    </row>
    <row r="29" spans="1:71" s="3" customFormat="1" ht="14.45" customHeight="1" x14ac:dyDescent="0.2">
      <c r="B29" s="37"/>
      <c r="D29" s="27" t="s">
        <v>38</v>
      </c>
      <c r="F29" s="27" t="s">
        <v>39</v>
      </c>
      <c r="L29" s="262">
        <v>0.21</v>
      </c>
      <c r="M29" s="261"/>
      <c r="N29" s="261"/>
      <c r="O29" s="261"/>
      <c r="P29" s="261"/>
      <c r="W29" s="260">
        <f>AK26</f>
        <v>1</v>
      </c>
      <c r="X29" s="261"/>
      <c r="Y29" s="261"/>
      <c r="Z29" s="261"/>
      <c r="AA29" s="261"/>
      <c r="AB29" s="261"/>
      <c r="AC29" s="261"/>
      <c r="AD29" s="261"/>
      <c r="AE29" s="261"/>
      <c r="AK29" s="260">
        <f>AK35-AK26</f>
        <v>0.20999999999999996</v>
      </c>
      <c r="AL29" s="261"/>
      <c r="AM29" s="261"/>
      <c r="AN29" s="261"/>
      <c r="AO29" s="261"/>
      <c r="AR29" s="37"/>
      <c r="BE29" s="271"/>
    </row>
    <row r="30" spans="1:71" s="3" customFormat="1" ht="14.45" customHeight="1" x14ac:dyDescent="0.2">
      <c r="B30" s="37"/>
      <c r="F30" s="27" t="s">
        <v>40</v>
      </c>
      <c r="L30" s="262">
        <v>0.15</v>
      </c>
      <c r="M30" s="261"/>
      <c r="N30" s="261"/>
      <c r="O30" s="261"/>
      <c r="P30" s="261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K30" s="260">
        <f>ROUND(AW94, 2)</f>
        <v>0</v>
      </c>
      <c r="AL30" s="261"/>
      <c r="AM30" s="261"/>
      <c r="AN30" s="261"/>
      <c r="AO30" s="261"/>
      <c r="AR30" s="37"/>
      <c r="BE30" s="271"/>
    </row>
    <row r="31" spans="1:71" s="3" customFormat="1" ht="14.45" hidden="1" customHeight="1" x14ac:dyDescent="0.2">
      <c r="B31" s="37"/>
      <c r="F31" s="27" t="s">
        <v>41</v>
      </c>
      <c r="L31" s="262">
        <v>0.21</v>
      </c>
      <c r="M31" s="261"/>
      <c r="N31" s="261"/>
      <c r="O31" s="261"/>
      <c r="P31" s="261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K31" s="260">
        <v>0</v>
      </c>
      <c r="AL31" s="261"/>
      <c r="AM31" s="261"/>
      <c r="AN31" s="261"/>
      <c r="AO31" s="261"/>
      <c r="AR31" s="37"/>
      <c r="BE31" s="271"/>
    </row>
    <row r="32" spans="1:71" s="3" customFormat="1" ht="14.45" hidden="1" customHeight="1" x14ac:dyDescent="0.2">
      <c r="B32" s="37"/>
      <c r="F32" s="27" t="s">
        <v>42</v>
      </c>
      <c r="L32" s="262">
        <v>0.15</v>
      </c>
      <c r="M32" s="261"/>
      <c r="N32" s="261"/>
      <c r="O32" s="261"/>
      <c r="P32" s="261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K32" s="260">
        <v>0</v>
      </c>
      <c r="AL32" s="261"/>
      <c r="AM32" s="261"/>
      <c r="AN32" s="261"/>
      <c r="AO32" s="261"/>
      <c r="AR32" s="37"/>
      <c r="BE32" s="271"/>
    </row>
    <row r="33" spans="1:57" s="3" customFormat="1" ht="14.45" hidden="1" customHeight="1" x14ac:dyDescent="0.2">
      <c r="B33" s="37"/>
      <c r="F33" s="27" t="s">
        <v>43</v>
      </c>
      <c r="L33" s="262">
        <v>0</v>
      </c>
      <c r="M33" s="261"/>
      <c r="N33" s="261"/>
      <c r="O33" s="261"/>
      <c r="P33" s="261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K33" s="260">
        <v>0</v>
      </c>
      <c r="AL33" s="261"/>
      <c r="AM33" s="261"/>
      <c r="AN33" s="261"/>
      <c r="AO33" s="261"/>
      <c r="AR33" s="37"/>
      <c r="BE33" s="271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70"/>
    </row>
    <row r="35" spans="1:57" s="2" customFormat="1" ht="25.9" customHeight="1" x14ac:dyDescent="0.2">
      <c r="A35" s="32"/>
      <c r="B35" s="3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65" t="s">
        <v>46</v>
      </c>
      <c r="Y35" s="266"/>
      <c r="Z35" s="266"/>
      <c r="AA35" s="266"/>
      <c r="AB35" s="266"/>
      <c r="AC35" s="40"/>
      <c r="AD35" s="40"/>
      <c r="AE35" s="40"/>
      <c r="AF35" s="40"/>
      <c r="AG35" s="40"/>
      <c r="AH35" s="40"/>
      <c r="AI35" s="40"/>
      <c r="AJ35" s="40"/>
      <c r="AK35" s="267">
        <f>AK26*1.21</f>
        <v>1.21</v>
      </c>
      <c r="AL35" s="266"/>
      <c r="AM35" s="266"/>
      <c r="AN35" s="266"/>
      <c r="AO35" s="268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49</v>
      </c>
      <c r="AI60" s="35"/>
      <c r="AJ60" s="35"/>
      <c r="AK60" s="35"/>
      <c r="AL60" s="35"/>
      <c r="AM60" s="45" t="s">
        <v>50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49</v>
      </c>
      <c r="AI75" s="35"/>
      <c r="AJ75" s="35"/>
      <c r="AK75" s="35"/>
      <c r="AL75" s="35"/>
      <c r="AM75" s="45" t="s">
        <v>50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 x14ac:dyDescent="0.2">
      <c r="A82" s="32"/>
      <c r="B82" s="33"/>
      <c r="C82" s="21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 x14ac:dyDescent="0.2">
      <c r="B84" s="51"/>
      <c r="C84" s="27" t="s">
        <v>13</v>
      </c>
      <c r="L84" s="4" t="str">
        <f>K5</f>
        <v>S-20/2019</v>
      </c>
      <c r="AR84" s="51"/>
    </row>
    <row r="85" spans="1:90" s="5" customFormat="1" ht="36.950000000000003" customHeight="1" x14ac:dyDescent="0.2">
      <c r="B85" s="52"/>
      <c r="C85" s="53" t="s">
        <v>16</v>
      </c>
      <c r="L85" s="251" t="str">
        <f>K6</f>
        <v>Panský dům - NZDM - KLIMATIZACE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R85" s="52"/>
    </row>
    <row r="86" spans="1:90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 x14ac:dyDescent="0.2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Uherský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53">
        <f ca="1">AN8</f>
        <v>44273</v>
      </c>
      <c r="AN87" s="253"/>
      <c r="AO87" s="32"/>
      <c r="AP87" s="32"/>
      <c r="AQ87" s="32"/>
      <c r="AR87" s="33"/>
      <c r="BE87" s="32"/>
    </row>
    <row r="88" spans="1:90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 x14ac:dyDescent="0.2">
      <c r="A89" s="32"/>
      <c r="B89" s="33"/>
      <c r="C89" s="27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Uherský Brod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54" t="str">
        <f>IF(E17="","",E17)</f>
        <v xml:space="preserve"> </v>
      </c>
      <c r="AN89" s="255"/>
      <c r="AO89" s="255"/>
      <c r="AP89" s="255"/>
      <c r="AQ89" s="32"/>
      <c r="AR89" s="33"/>
      <c r="AS89" s="256" t="s">
        <v>54</v>
      </c>
      <c r="AT89" s="25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54" t="str">
        <f>IF(E20="","",E20)</f>
        <v xml:space="preserve"> </v>
      </c>
      <c r="AN90" s="255"/>
      <c r="AO90" s="255"/>
      <c r="AP90" s="255"/>
      <c r="AQ90" s="32"/>
      <c r="AR90" s="33"/>
      <c r="AS90" s="258"/>
      <c r="AT90" s="25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58"/>
      <c r="AT91" s="25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 x14ac:dyDescent="0.2">
      <c r="A92" s="32"/>
      <c r="B92" s="33"/>
      <c r="C92" s="246" t="s">
        <v>55</v>
      </c>
      <c r="D92" s="247"/>
      <c r="E92" s="247"/>
      <c r="F92" s="247"/>
      <c r="G92" s="247"/>
      <c r="H92" s="60"/>
      <c r="I92" s="248" t="s">
        <v>56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57</v>
      </c>
      <c r="AH92" s="247"/>
      <c r="AI92" s="247"/>
      <c r="AJ92" s="247"/>
      <c r="AK92" s="247"/>
      <c r="AL92" s="247"/>
      <c r="AM92" s="247"/>
      <c r="AN92" s="248" t="s">
        <v>58</v>
      </c>
      <c r="AO92" s="247"/>
      <c r="AP92" s="250"/>
      <c r="AQ92" s="61" t="s">
        <v>59</v>
      </c>
      <c r="AR92" s="3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32"/>
    </row>
    <row r="93" spans="1:90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 x14ac:dyDescent="0.2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2">
        <f>'S-20-2019 - Panský dům - ...'!J122</f>
        <v>1</v>
      </c>
      <c r="AH94" s="242"/>
      <c r="AI94" s="242"/>
      <c r="AJ94" s="242"/>
      <c r="AK94" s="242"/>
      <c r="AL94" s="242"/>
      <c r="AM94" s="242"/>
      <c r="AN94" s="243">
        <f>AG94*1.21</f>
        <v>1.21</v>
      </c>
      <c r="AO94" s="243"/>
      <c r="AP94" s="243"/>
      <c r="AQ94" s="72" t="s">
        <v>1</v>
      </c>
      <c r="AR94" s="68"/>
      <c r="AS94" s="73">
        <f>ROUND(AS95,2)</f>
        <v>0</v>
      </c>
      <c r="AT94" s="74">
        <f>ROUND(SUM(AV94:AW94),2)</f>
        <v>0.21</v>
      </c>
      <c r="AU94" s="75" t="e">
        <f>ROUND(AU95,5)</f>
        <v>#REF!</v>
      </c>
      <c r="AV94" s="74">
        <f>ROUND(AZ94*L29,2)</f>
        <v>0.21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1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0" s="7" customFormat="1" ht="24.75" customHeight="1" x14ac:dyDescent="0.2">
      <c r="A95" s="78" t="s">
        <v>77</v>
      </c>
      <c r="B95" s="79"/>
      <c r="C95" s="80"/>
      <c r="D95" s="241" t="s">
        <v>14</v>
      </c>
      <c r="E95" s="241"/>
      <c r="F95" s="241"/>
      <c r="G95" s="241"/>
      <c r="H95" s="241"/>
      <c r="I95" s="81"/>
      <c r="J95" s="241" t="s">
        <v>271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63">
        <f>AG94</f>
        <v>1</v>
      </c>
      <c r="AH95" s="264"/>
      <c r="AI95" s="264"/>
      <c r="AJ95" s="264"/>
      <c r="AK95" s="264"/>
      <c r="AL95" s="264"/>
      <c r="AM95" s="264"/>
      <c r="AN95" s="263">
        <f>AN94</f>
        <v>1.21</v>
      </c>
      <c r="AO95" s="264"/>
      <c r="AP95" s="264"/>
      <c r="AQ95" s="82" t="s">
        <v>78</v>
      </c>
      <c r="AR95" s="79"/>
      <c r="AS95" s="83">
        <v>0</v>
      </c>
      <c r="AT95" s="84">
        <f>ROUND(SUM(AV95:AW95),2)</f>
        <v>0.21</v>
      </c>
      <c r="AU95" s="85" t="e">
        <f>'S-20-2019 - Panský dům - ...'!P122</f>
        <v>#REF!</v>
      </c>
      <c r="AV95" s="84">
        <f>'S-20-2019 - Panský dům - ...'!J31</f>
        <v>0.21</v>
      </c>
      <c r="AW95" s="84">
        <f>'S-20-2019 - Panský dům - ...'!J32</f>
        <v>0</v>
      </c>
      <c r="AX95" s="84">
        <f>'S-20-2019 - Panský dům - ...'!J33</f>
        <v>0</v>
      </c>
      <c r="AY95" s="84">
        <f>'S-20-2019 - Panský dům - ...'!J34</f>
        <v>0</v>
      </c>
      <c r="AZ95" s="84">
        <f>'S-20-2019 - Panský dům - ...'!F31</f>
        <v>1</v>
      </c>
      <c r="BA95" s="84">
        <f>'S-20-2019 - Panský dům - ...'!F32</f>
        <v>0</v>
      </c>
      <c r="BB95" s="84">
        <f>'S-20-2019 - Panský dům - ...'!F33</f>
        <v>0</v>
      </c>
      <c r="BC95" s="84">
        <f>'S-20-2019 - Panský dům - ...'!F34</f>
        <v>0</v>
      </c>
      <c r="BD95" s="86">
        <f>'S-20-2019 - Panský dům - ...'!F35</f>
        <v>0</v>
      </c>
      <c r="BT95" s="87" t="s">
        <v>79</v>
      </c>
      <c r="BU95" s="87" t="s">
        <v>80</v>
      </c>
      <c r="BV95" s="87" t="s">
        <v>75</v>
      </c>
      <c r="BW95" s="87" t="s">
        <v>4</v>
      </c>
      <c r="BX95" s="87" t="s">
        <v>76</v>
      </c>
      <c r="CL95" s="87" t="s">
        <v>1</v>
      </c>
    </row>
    <row r="96" spans="1:90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password="DCC5" sheet="1" objects="1" scenarios="1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S-20-2019 - Panský dům -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topLeftCell="A4" zoomScale="160" zoomScaleNormal="160" workbookViewId="0">
      <selection activeCell="F23" sqref="F2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 x14ac:dyDescent="0.2">
      <c r="B4" s="20"/>
      <c r="D4" s="21" t="s">
        <v>82</v>
      </c>
      <c r="L4" s="20"/>
      <c r="M4" s="88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2" customFormat="1" ht="12" customHeight="1" x14ac:dyDescent="0.2">
      <c r="A6" s="32"/>
      <c r="B6" s="33"/>
      <c r="C6" s="32"/>
      <c r="D6" s="27" t="s">
        <v>16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 x14ac:dyDescent="0.2">
      <c r="A7" s="32"/>
      <c r="B7" s="33"/>
      <c r="C7" s="32"/>
      <c r="D7" s="32"/>
      <c r="E7" s="251" t="s">
        <v>271</v>
      </c>
      <c r="F7" s="280"/>
      <c r="G7" s="280"/>
      <c r="H7" s="280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x14ac:dyDescent="0.2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 x14ac:dyDescent="0.2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27" t="s">
        <v>18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19</v>
      </c>
      <c r="E10" s="32"/>
      <c r="F10" s="25" t="s">
        <v>20</v>
      </c>
      <c r="G10" s="32"/>
      <c r="H10" s="32"/>
      <c r="I10" s="27" t="s">
        <v>21</v>
      </c>
      <c r="J10" s="240">
        <f ca="1">TODAY()</f>
        <v>44273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 x14ac:dyDescent="0.2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22</v>
      </c>
      <c r="E12" s="32"/>
      <c r="F12" s="32"/>
      <c r="G12" s="32"/>
      <c r="H12" s="32"/>
      <c r="I12" s="27" t="s">
        <v>23</v>
      </c>
      <c r="J12" s="25" t="s">
        <v>24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 x14ac:dyDescent="0.2">
      <c r="A13" s="32"/>
      <c r="B13" s="33"/>
      <c r="C13" s="32"/>
      <c r="D13" s="32"/>
      <c r="E13" s="25" t="s">
        <v>25</v>
      </c>
      <c r="F13" s="32"/>
      <c r="G13" s="32"/>
      <c r="H13" s="32"/>
      <c r="I13" s="27" t="s">
        <v>26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 x14ac:dyDescent="0.2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 x14ac:dyDescent="0.2">
      <c r="A15" s="32"/>
      <c r="B15" s="33"/>
      <c r="C15" s="32"/>
      <c r="D15" s="27" t="s">
        <v>27</v>
      </c>
      <c r="E15" s="32"/>
      <c r="F15" s="32"/>
      <c r="G15" s="32"/>
      <c r="H15" s="32"/>
      <c r="I15" s="27" t="s">
        <v>23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 x14ac:dyDescent="0.2">
      <c r="A16" s="32"/>
      <c r="B16" s="33"/>
      <c r="C16" s="32"/>
      <c r="D16" s="32"/>
      <c r="E16" s="281" t="str">
        <f>'Rekapitulace stavby'!E14</f>
        <v>Vyplň údaj</v>
      </c>
      <c r="F16" s="272"/>
      <c r="G16" s="272"/>
      <c r="H16" s="272"/>
      <c r="I16" s="27" t="s">
        <v>26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 x14ac:dyDescent="0.2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 x14ac:dyDescent="0.2">
      <c r="A18" s="32"/>
      <c r="B18" s="33"/>
      <c r="C18" s="32"/>
      <c r="D18" s="27" t="s">
        <v>29</v>
      </c>
      <c r="E18" s="32"/>
      <c r="F18" s="32"/>
      <c r="G18" s="32"/>
      <c r="H18" s="32"/>
      <c r="I18" s="27" t="s">
        <v>23</v>
      </c>
      <c r="J18" s="25" t="str">
        <f>IF('Rekapitulace stavby'!AN16="","",'Rekapitulace stavby'!AN16)</f>
        <v/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 x14ac:dyDescent="0.2">
      <c r="A19" s="32"/>
      <c r="B19" s="33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27" t="s">
        <v>26</v>
      </c>
      <c r="J19" s="25" t="str">
        <f>IF('Rekapitulace stavby'!AN17="","",'Rekapitulace stavby'!AN17)</f>
        <v/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 x14ac:dyDescent="0.2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 x14ac:dyDescent="0.2">
      <c r="A21" s="32"/>
      <c r="B21" s="33"/>
      <c r="C21" s="32"/>
      <c r="D21" s="27" t="s">
        <v>32</v>
      </c>
      <c r="E21" s="32"/>
      <c r="F21" s="32"/>
      <c r="G21" s="32"/>
      <c r="H21" s="32"/>
      <c r="I21" s="27" t="s">
        <v>23</v>
      </c>
      <c r="J21" s="25" t="str">
        <f>IF('Rekapitulace stavby'!AN19="","",'Rekapitulace stavby'!AN19)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 x14ac:dyDescent="0.2">
      <c r="A22" s="32"/>
      <c r="B22" s="33"/>
      <c r="C22" s="32"/>
      <c r="D22" s="32"/>
      <c r="E22" s="25" t="str">
        <f>IF('Rekapitulace stavby'!E20="","",'Rekapitulace stavby'!E20)</f>
        <v xml:space="preserve"> </v>
      </c>
      <c r="F22" s="32"/>
      <c r="G22" s="32"/>
      <c r="H22" s="32"/>
      <c r="I22" s="27" t="s">
        <v>26</v>
      </c>
      <c r="J22" s="25" t="str">
        <f>IF('Rekapitulace stavby'!AN20="","",'Rekapitulace stavby'!AN20)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 x14ac:dyDescent="0.2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 x14ac:dyDescent="0.2">
      <c r="A24" s="32"/>
      <c r="B24" s="33"/>
      <c r="C24" s="32"/>
      <c r="D24" s="27" t="s">
        <v>33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 x14ac:dyDescent="0.2">
      <c r="A25" s="89"/>
      <c r="B25" s="90"/>
      <c r="C25" s="89"/>
      <c r="D25" s="89"/>
      <c r="E25" s="276" t="s">
        <v>1</v>
      </c>
      <c r="F25" s="276"/>
      <c r="G25" s="276"/>
      <c r="H25" s="276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 x14ac:dyDescent="0.2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 x14ac:dyDescent="0.2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 x14ac:dyDescent="0.2">
      <c r="A28" s="32"/>
      <c r="B28" s="33"/>
      <c r="C28" s="32"/>
      <c r="D28" s="92" t="s">
        <v>34</v>
      </c>
      <c r="E28" s="32"/>
      <c r="F28" s="32"/>
      <c r="G28" s="32"/>
      <c r="H28" s="32"/>
      <c r="I28" s="32"/>
      <c r="J28" s="71">
        <f>ROUND(J122, 2)</f>
        <v>1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 x14ac:dyDescent="0.2">
      <c r="A30" s="32"/>
      <c r="B30" s="33"/>
      <c r="C30" s="32"/>
      <c r="D30" s="32"/>
      <c r="E30" s="32"/>
      <c r="F30" s="36" t="s">
        <v>36</v>
      </c>
      <c r="G30" s="32"/>
      <c r="H30" s="32"/>
      <c r="I30" s="36" t="s">
        <v>35</v>
      </c>
      <c r="J30" s="36" t="s">
        <v>37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 x14ac:dyDescent="0.2">
      <c r="A31" s="32"/>
      <c r="B31" s="33"/>
      <c r="C31" s="32"/>
      <c r="D31" s="93" t="s">
        <v>38</v>
      </c>
      <c r="E31" s="27" t="s">
        <v>39</v>
      </c>
      <c r="F31" s="94">
        <f>ROUND((SUM(BE122:BE205)),  2)</f>
        <v>1</v>
      </c>
      <c r="G31" s="32"/>
      <c r="H31" s="32"/>
      <c r="I31" s="95">
        <v>0.21</v>
      </c>
      <c r="J31" s="94">
        <f>ROUND(((SUM(BE122:BE205))*I31),  2)</f>
        <v>0.21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27" t="s">
        <v>40</v>
      </c>
      <c r="F32" s="94">
        <f>ROUND((SUM(BF122:BF205)),  2)</f>
        <v>0</v>
      </c>
      <c r="G32" s="32"/>
      <c r="H32" s="32"/>
      <c r="I32" s="95">
        <v>0.15</v>
      </c>
      <c r="J32" s="94">
        <f>ROUND(((SUM(BF122:BF205))*I32),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 x14ac:dyDescent="0.2">
      <c r="A33" s="32"/>
      <c r="B33" s="33"/>
      <c r="C33" s="32"/>
      <c r="D33" s="32"/>
      <c r="E33" s="27" t="s">
        <v>41</v>
      </c>
      <c r="F33" s="94">
        <f>ROUND((SUM(BG122:BG205)),  2)</f>
        <v>0</v>
      </c>
      <c r="G33" s="32"/>
      <c r="H33" s="32"/>
      <c r="I33" s="95">
        <v>0.21</v>
      </c>
      <c r="J33" s="94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3"/>
      <c r="C34" s="32"/>
      <c r="D34" s="32"/>
      <c r="E34" s="27" t="s">
        <v>42</v>
      </c>
      <c r="F34" s="94">
        <f>ROUND((SUM(BH122:BH205)),  2)</f>
        <v>0</v>
      </c>
      <c r="G34" s="32"/>
      <c r="H34" s="32"/>
      <c r="I34" s="95">
        <v>0.15</v>
      </c>
      <c r="J34" s="94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94">
        <f>ROUND((SUM(BI122:BI205)),  2)</f>
        <v>0</v>
      </c>
      <c r="G35" s="32"/>
      <c r="H35" s="32"/>
      <c r="I35" s="95">
        <v>0</v>
      </c>
      <c r="J35" s="9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 x14ac:dyDescent="0.2">
      <c r="A37" s="32"/>
      <c r="B37" s="33"/>
      <c r="C37" s="96"/>
      <c r="D37" s="97" t="s">
        <v>44</v>
      </c>
      <c r="E37" s="60"/>
      <c r="F37" s="60"/>
      <c r="G37" s="98" t="s">
        <v>45</v>
      </c>
      <c r="H37" s="99" t="s">
        <v>46</v>
      </c>
      <c r="I37" s="60"/>
      <c r="J37" s="100">
        <f>SUM(J28:J35)</f>
        <v>1.21</v>
      </c>
      <c r="K37" s="101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 x14ac:dyDescent="0.2">
      <c r="B39" s="20"/>
      <c r="L39" s="20"/>
    </row>
    <row r="40" spans="1:31" s="1" customFormat="1" ht="14.45" customHeight="1" x14ac:dyDescent="0.2">
      <c r="B40" s="20"/>
      <c r="L40" s="20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2" customFormat="1" ht="14.45" customHeight="1" x14ac:dyDescent="0.2">
      <c r="B49" s="42"/>
      <c r="D49" s="43" t="s">
        <v>47</v>
      </c>
      <c r="E49" s="44"/>
      <c r="F49" s="44"/>
      <c r="G49" s="43" t="s">
        <v>48</v>
      </c>
      <c r="H49" s="44"/>
      <c r="I49" s="44"/>
      <c r="J49" s="44"/>
      <c r="K49" s="44"/>
      <c r="L49" s="42"/>
    </row>
    <row r="50" spans="1:31" x14ac:dyDescent="0.2">
      <c r="B50" s="20"/>
      <c r="L50" s="20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s="2" customFormat="1" ht="12.75" x14ac:dyDescent="0.2">
      <c r="A60" s="32"/>
      <c r="B60" s="33"/>
      <c r="C60" s="32"/>
      <c r="D60" s="45" t="s">
        <v>49</v>
      </c>
      <c r="E60" s="35"/>
      <c r="F60" s="102" t="s">
        <v>50</v>
      </c>
      <c r="G60" s="45" t="s">
        <v>49</v>
      </c>
      <c r="H60" s="35"/>
      <c r="I60" s="35"/>
      <c r="J60" s="103" t="s">
        <v>50</v>
      </c>
      <c r="K60" s="35"/>
      <c r="L60" s="4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31" x14ac:dyDescent="0.2">
      <c r="B61" s="20"/>
      <c r="L61" s="20"/>
    </row>
    <row r="62" spans="1:31" x14ac:dyDescent="0.2">
      <c r="B62" s="20"/>
      <c r="L62" s="20"/>
    </row>
    <row r="63" spans="1:31" x14ac:dyDescent="0.2">
      <c r="B63" s="20"/>
      <c r="L63" s="20"/>
    </row>
    <row r="64" spans="1:31" s="2" customFormat="1" ht="12.75" x14ac:dyDescent="0.2">
      <c r="A64" s="32"/>
      <c r="B64" s="33"/>
      <c r="C64" s="32"/>
      <c r="D64" s="43" t="s">
        <v>51</v>
      </c>
      <c r="E64" s="46"/>
      <c r="F64" s="46"/>
      <c r="G64" s="43" t="s">
        <v>52</v>
      </c>
      <c r="H64" s="46"/>
      <c r="I64" s="46"/>
      <c r="J64" s="46"/>
      <c r="K64" s="46"/>
      <c r="L64" s="4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x14ac:dyDescent="0.2">
      <c r="B65" s="20"/>
      <c r="L65" s="20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s="2" customFormat="1" ht="12.75" x14ac:dyDescent="0.2">
      <c r="A75" s="32"/>
      <c r="B75" s="33"/>
      <c r="C75" s="32"/>
      <c r="D75" s="45" t="s">
        <v>49</v>
      </c>
      <c r="E75" s="35"/>
      <c r="F75" s="102" t="s">
        <v>50</v>
      </c>
      <c r="G75" s="45" t="s">
        <v>49</v>
      </c>
      <c r="H75" s="35"/>
      <c r="I75" s="35"/>
      <c r="J75" s="103" t="s">
        <v>50</v>
      </c>
      <c r="K75" s="35"/>
      <c r="L75" s="4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4.45" customHeight="1" x14ac:dyDescent="0.2">
      <c r="A76" s="32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80" spans="1:31" s="2" customFormat="1" ht="6.95" customHeight="1" x14ac:dyDescent="0.2">
      <c r="A80" s="32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4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47" s="2" customFormat="1" ht="24.95" customHeight="1" x14ac:dyDescent="0.2">
      <c r="A81" s="32"/>
      <c r="B81" s="33"/>
      <c r="C81" s="21" t="s">
        <v>83</v>
      </c>
      <c r="D81" s="32"/>
      <c r="E81" s="32"/>
      <c r="F81" s="32"/>
      <c r="G81" s="32"/>
      <c r="H81" s="32"/>
      <c r="I81" s="32"/>
      <c r="J81" s="32"/>
      <c r="K81" s="32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6.95" customHeight="1" x14ac:dyDescent="0.2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12" customHeight="1" x14ac:dyDescent="0.2">
      <c r="A83" s="32"/>
      <c r="B83" s="33"/>
      <c r="C83" s="27" t="s">
        <v>16</v>
      </c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6.5" customHeight="1" x14ac:dyDescent="0.2">
      <c r="A84" s="32"/>
      <c r="B84" s="33"/>
      <c r="C84" s="32"/>
      <c r="D84" s="32"/>
      <c r="E84" s="251" t="str">
        <f>E7</f>
        <v>Panský dům - NZDM - KLIMATIZACE</v>
      </c>
      <c r="F84" s="280"/>
      <c r="G84" s="280"/>
      <c r="H84" s="280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6.95" customHeight="1" x14ac:dyDescent="0.2">
      <c r="A85" s="32"/>
      <c r="B85" s="33"/>
      <c r="C85" s="32"/>
      <c r="D85" s="32"/>
      <c r="E85" s="32"/>
      <c r="F85" s="32"/>
      <c r="G85" s="32"/>
      <c r="H85" s="3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19</v>
      </c>
      <c r="D86" s="32"/>
      <c r="E86" s="32"/>
      <c r="F86" s="25" t="str">
        <f>F10</f>
        <v>Uherský Brod</v>
      </c>
      <c r="G86" s="32"/>
      <c r="H86" s="32"/>
      <c r="I86" s="27" t="s">
        <v>21</v>
      </c>
      <c r="J86" s="179">
        <f ca="1">J10</f>
        <v>44273</v>
      </c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6.95" customHeight="1" x14ac:dyDescent="0.2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15.2" customHeight="1" x14ac:dyDescent="0.2">
      <c r="A88" s="32"/>
      <c r="B88" s="33"/>
      <c r="C88" s="27" t="s">
        <v>22</v>
      </c>
      <c r="D88" s="32"/>
      <c r="E88" s="32"/>
      <c r="F88" s="25" t="str">
        <f>E13</f>
        <v>Město Uherský Brod</v>
      </c>
      <c r="G88" s="32"/>
      <c r="H88" s="32"/>
      <c r="I88" s="27" t="s">
        <v>29</v>
      </c>
      <c r="J88" s="30" t="str">
        <f>E19</f>
        <v xml:space="preserve"> </v>
      </c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 x14ac:dyDescent="0.2">
      <c r="A89" s="32"/>
      <c r="B89" s="33"/>
      <c r="C89" s="27" t="s">
        <v>27</v>
      </c>
      <c r="D89" s="32"/>
      <c r="E89" s="32"/>
      <c r="F89" s="25" t="str">
        <f>IF(E16="","",E16)</f>
        <v>Vyplň údaj</v>
      </c>
      <c r="G89" s="32"/>
      <c r="H89" s="32"/>
      <c r="I89" s="27" t="s">
        <v>32</v>
      </c>
      <c r="J89" s="30" t="str">
        <f>E22</f>
        <v xml:space="preserve"> 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0.3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9.25" customHeight="1" x14ac:dyDescent="0.2">
      <c r="A91" s="32"/>
      <c r="B91" s="33"/>
      <c r="C91" s="104" t="s">
        <v>84</v>
      </c>
      <c r="D91" s="96"/>
      <c r="E91" s="96"/>
      <c r="F91" s="96"/>
      <c r="G91" s="96"/>
      <c r="H91" s="96"/>
      <c r="I91" s="96"/>
      <c r="J91" s="105" t="s">
        <v>85</v>
      </c>
      <c r="K91" s="96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0.35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22.9" customHeight="1" x14ac:dyDescent="0.2">
      <c r="A93" s="32"/>
      <c r="B93" s="33"/>
      <c r="C93" s="106" t="s">
        <v>86</v>
      </c>
      <c r="D93" s="32"/>
      <c r="E93" s="32"/>
      <c r="F93" s="32"/>
      <c r="G93" s="32"/>
      <c r="H93" s="32"/>
      <c r="I93" s="32"/>
      <c r="J93" s="71">
        <f>J122</f>
        <v>1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U93" s="17" t="s">
        <v>87</v>
      </c>
    </row>
    <row r="94" spans="1:47" s="9" customFormat="1" ht="24.95" customHeight="1" x14ac:dyDescent="0.2">
      <c r="B94" s="107"/>
      <c r="D94" s="108" t="s">
        <v>88</v>
      </c>
      <c r="E94" s="109"/>
      <c r="F94" s="109"/>
      <c r="G94" s="109"/>
      <c r="H94" s="109"/>
      <c r="I94" s="109"/>
      <c r="J94" s="110">
        <f>J123</f>
        <v>1</v>
      </c>
      <c r="L94" s="107"/>
    </row>
    <row r="95" spans="1:47" s="10" customFormat="1" ht="19.899999999999999" customHeight="1" x14ac:dyDescent="0.2">
      <c r="B95" s="111"/>
      <c r="D95" s="112" t="s">
        <v>89</v>
      </c>
      <c r="E95" s="113"/>
      <c r="F95" s="113"/>
      <c r="G95" s="113"/>
      <c r="H95" s="113"/>
      <c r="I95" s="113"/>
      <c r="J95" s="114">
        <f>J124</f>
        <v>0</v>
      </c>
      <c r="L95" s="111"/>
    </row>
    <row r="96" spans="1:47" s="10" customFormat="1" ht="19.899999999999999" customHeight="1" x14ac:dyDescent="0.2">
      <c r="B96" s="111"/>
      <c r="D96" s="112" t="s">
        <v>90</v>
      </c>
      <c r="E96" s="113"/>
      <c r="F96" s="113"/>
      <c r="G96" s="113"/>
      <c r="H96" s="113"/>
      <c r="I96" s="113"/>
      <c r="J96" s="114">
        <f>J133</f>
        <v>0</v>
      </c>
      <c r="L96" s="111"/>
    </row>
    <row r="97" spans="1:31" s="10" customFormat="1" ht="19.899999999999999" customHeight="1" x14ac:dyDescent="0.2">
      <c r="B97" s="111"/>
      <c r="D97" s="112" t="s">
        <v>91</v>
      </c>
      <c r="E97" s="113"/>
      <c r="F97" s="113"/>
      <c r="G97" s="113"/>
      <c r="H97" s="113"/>
      <c r="I97" s="113"/>
      <c r="J97" s="114">
        <f>J141</f>
        <v>0</v>
      </c>
      <c r="L97" s="111"/>
    </row>
    <row r="98" spans="1:31" s="10" customFormat="1" ht="19.899999999999999" customHeight="1" x14ac:dyDescent="0.2">
      <c r="B98" s="111"/>
      <c r="D98" s="112" t="s">
        <v>92</v>
      </c>
      <c r="E98" s="113"/>
      <c r="F98" s="113"/>
      <c r="G98" s="113"/>
      <c r="H98" s="113"/>
      <c r="I98" s="113"/>
      <c r="J98" s="114">
        <f>J151</f>
        <v>1</v>
      </c>
      <c r="L98" s="111"/>
    </row>
    <row r="99" spans="1:31" s="10" customFormat="1" ht="19.899999999999999" customHeight="1" x14ac:dyDescent="0.2">
      <c r="B99" s="111"/>
      <c r="D99" s="112" t="s">
        <v>93</v>
      </c>
      <c r="E99" s="113"/>
      <c r="F99" s="113"/>
      <c r="G99" s="113"/>
      <c r="H99" s="113"/>
      <c r="I99" s="113"/>
      <c r="J99" s="114">
        <f>J160</f>
        <v>0</v>
      </c>
      <c r="L99" s="111"/>
    </row>
    <row r="100" spans="1:31" s="9" customFormat="1" ht="24.95" customHeight="1" x14ac:dyDescent="0.2">
      <c r="B100" s="107"/>
      <c r="D100" s="108" t="s">
        <v>94</v>
      </c>
      <c r="E100" s="109"/>
      <c r="F100" s="109"/>
      <c r="G100" s="109"/>
      <c r="H100" s="109"/>
      <c r="I100" s="109"/>
      <c r="J100" s="110">
        <f>J169</f>
        <v>0</v>
      </c>
      <c r="L100" s="107"/>
    </row>
    <row r="101" spans="1:31" s="10" customFormat="1" ht="19.899999999999999" customHeight="1" x14ac:dyDescent="0.2">
      <c r="B101" s="111"/>
      <c r="D101" s="112" t="s">
        <v>95</v>
      </c>
      <c r="E101" s="113"/>
      <c r="F101" s="113"/>
      <c r="G101" s="113"/>
      <c r="H101" s="113"/>
      <c r="I101" s="113"/>
      <c r="J101" s="114">
        <f>J170</f>
        <v>0</v>
      </c>
      <c r="L101" s="111"/>
    </row>
    <row r="102" spans="1:31" s="10" customFormat="1" ht="19.899999999999999" customHeight="1" x14ac:dyDescent="0.2">
      <c r="B102" s="111"/>
      <c r="D102" s="112" t="s">
        <v>96</v>
      </c>
      <c r="E102" s="113"/>
      <c r="F102" s="113"/>
      <c r="G102" s="113"/>
      <c r="H102" s="113"/>
      <c r="I102" s="113"/>
      <c r="J102" s="114">
        <f>J177</f>
        <v>0</v>
      </c>
      <c r="L102" s="111"/>
    </row>
    <row r="103" spans="1:31" s="10" customFormat="1" ht="19.899999999999999" customHeight="1" x14ac:dyDescent="0.2">
      <c r="B103" s="111"/>
      <c r="D103" s="112" t="s">
        <v>97</v>
      </c>
      <c r="E103" s="113"/>
      <c r="F103" s="113"/>
      <c r="G103" s="113"/>
      <c r="H103" s="113"/>
      <c r="I103" s="113"/>
      <c r="J103" s="114">
        <f>J180</f>
        <v>0</v>
      </c>
      <c r="L103" s="111"/>
    </row>
    <row r="104" spans="1:31" s="10" customFormat="1" ht="19.899999999999999" customHeight="1" x14ac:dyDescent="0.2">
      <c r="B104" s="111"/>
      <c r="D104" s="112" t="s">
        <v>98</v>
      </c>
      <c r="E104" s="113"/>
      <c r="F104" s="113"/>
      <c r="G104" s="113"/>
      <c r="H104" s="113"/>
      <c r="I104" s="113"/>
      <c r="J104" s="114">
        <f>J195</f>
        <v>0</v>
      </c>
      <c r="L104" s="111"/>
    </row>
    <row r="105" spans="1:31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 x14ac:dyDescent="0.2">
      <c r="A111" s="32"/>
      <c r="B111" s="33"/>
      <c r="C111" s="21" t="s">
        <v>99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51" t="str">
        <f>E7</f>
        <v>Panský dům - NZDM - KLIMATIZACE</v>
      </c>
      <c r="F114" s="280"/>
      <c r="G114" s="280"/>
      <c r="H114" s="28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19</v>
      </c>
      <c r="D116" s="32"/>
      <c r="E116" s="32"/>
      <c r="F116" s="25" t="str">
        <f>F10</f>
        <v>Uherský Brod</v>
      </c>
      <c r="G116" s="32"/>
      <c r="H116" s="32"/>
      <c r="I116" s="27" t="s">
        <v>21</v>
      </c>
      <c r="J116" s="55">
        <f ca="1">J10</f>
        <v>44273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 x14ac:dyDescent="0.2">
      <c r="A118" s="32"/>
      <c r="B118" s="33"/>
      <c r="C118" s="27" t="s">
        <v>22</v>
      </c>
      <c r="D118" s="32"/>
      <c r="E118" s="32"/>
      <c r="F118" s="25" t="str">
        <f>E13</f>
        <v>Město Uherský Brod</v>
      </c>
      <c r="G118" s="32"/>
      <c r="H118" s="32"/>
      <c r="I118" s="27" t="s">
        <v>29</v>
      </c>
      <c r="J118" s="30" t="str">
        <f>E19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 x14ac:dyDescent="0.2">
      <c r="A119" s="32"/>
      <c r="B119" s="33"/>
      <c r="C119" s="27" t="s">
        <v>27</v>
      </c>
      <c r="D119" s="32"/>
      <c r="E119" s="32"/>
      <c r="F119" s="25" t="str">
        <f>IF(E16="","",E16)</f>
        <v>Vyplň údaj</v>
      </c>
      <c r="G119" s="32"/>
      <c r="H119" s="32"/>
      <c r="I119" s="27" t="s">
        <v>32</v>
      </c>
      <c r="J119" s="30" t="str">
        <f>E22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15"/>
      <c r="B121" s="116"/>
      <c r="C121" s="117" t="s">
        <v>100</v>
      </c>
      <c r="D121" s="118" t="s">
        <v>59</v>
      </c>
      <c r="E121" s="118" t="s">
        <v>55</v>
      </c>
      <c r="F121" s="118" t="s">
        <v>56</v>
      </c>
      <c r="G121" s="118" t="s">
        <v>101</v>
      </c>
      <c r="H121" s="118" t="s">
        <v>102</v>
      </c>
      <c r="I121" s="118" t="s">
        <v>103</v>
      </c>
      <c r="J121" s="119" t="s">
        <v>85</v>
      </c>
      <c r="K121" s="120" t="s">
        <v>104</v>
      </c>
      <c r="L121" s="121"/>
      <c r="M121" s="62" t="s">
        <v>1</v>
      </c>
      <c r="N121" s="63" t="s">
        <v>38</v>
      </c>
      <c r="O121" s="63" t="s">
        <v>105</v>
      </c>
      <c r="P121" s="63" t="s">
        <v>106</v>
      </c>
      <c r="Q121" s="63" t="s">
        <v>107</v>
      </c>
      <c r="R121" s="63" t="s">
        <v>108</v>
      </c>
      <c r="S121" s="63" t="s">
        <v>109</v>
      </c>
      <c r="T121" s="64" t="s">
        <v>110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 x14ac:dyDescent="0.25">
      <c r="A122" s="32"/>
      <c r="B122" s="33"/>
      <c r="C122" s="238" t="s">
        <v>111</v>
      </c>
      <c r="D122" s="191"/>
      <c r="E122" s="191"/>
      <c r="F122" s="191"/>
      <c r="G122" s="191"/>
      <c r="H122" s="191"/>
      <c r="I122" s="32"/>
      <c r="J122" s="231">
        <f>J123+J169</f>
        <v>1</v>
      </c>
      <c r="K122" s="32"/>
      <c r="L122" s="33"/>
      <c r="M122" s="65"/>
      <c r="N122" s="56"/>
      <c r="O122" s="66"/>
      <c r="P122" s="122" t="e">
        <f>P123+P169</f>
        <v>#REF!</v>
      </c>
      <c r="Q122" s="66"/>
      <c r="R122" s="122" t="e">
        <f>R123+R169</f>
        <v>#REF!</v>
      </c>
      <c r="S122" s="66"/>
      <c r="T122" s="123" t="e">
        <f>T123+T169</f>
        <v>#REF!</v>
      </c>
      <c r="U122" s="32"/>
      <c r="V122" s="14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73</v>
      </c>
      <c r="AU122" s="17" t="s">
        <v>87</v>
      </c>
      <c r="BK122" s="124" t="e">
        <f>BK123+BK169</f>
        <v>#REF!</v>
      </c>
    </row>
    <row r="123" spans="1:65" s="12" customFormat="1" ht="25.9" customHeight="1" x14ac:dyDescent="0.2">
      <c r="B123" s="125"/>
      <c r="C123" s="180"/>
      <c r="D123" s="181" t="s">
        <v>73</v>
      </c>
      <c r="E123" s="182" t="s">
        <v>112</v>
      </c>
      <c r="F123" s="182" t="s">
        <v>113</v>
      </c>
      <c r="G123" s="180"/>
      <c r="H123" s="180"/>
      <c r="I123" s="127"/>
      <c r="J123" s="232">
        <f>BK123</f>
        <v>1</v>
      </c>
      <c r="L123" s="125"/>
      <c r="M123" s="128"/>
      <c r="N123" s="129"/>
      <c r="O123" s="129"/>
      <c r="P123" s="130">
        <f>P124+P133+P141+P151+P160</f>
        <v>0</v>
      </c>
      <c r="Q123" s="129"/>
      <c r="R123" s="130">
        <f>R124+R133+R141+R151+R160</f>
        <v>5.8200459300000009</v>
      </c>
      <c r="S123" s="129"/>
      <c r="T123" s="131">
        <f>T124+T133+T141+T151+T160</f>
        <v>5.7000000000000002E-2</v>
      </c>
      <c r="V123" s="176"/>
      <c r="AR123" s="126" t="s">
        <v>79</v>
      </c>
      <c r="AT123" s="132" t="s">
        <v>73</v>
      </c>
      <c r="AU123" s="132" t="s">
        <v>74</v>
      </c>
      <c r="AY123" s="126" t="s">
        <v>114</v>
      </c>
      <c r="BK123" s="133">
        <f>BK124+BK133+BK141+BK151+BK160</f>
        <v>1</v>
      </c>
    </row>
    <row r="124" spans="1:65" s="12" customFormat="1" ht="22.9" customHeight="1" x14ac:dyDescent="0.2">
      <c r="B124" s="125"/>
      <c r="C124" s="183"/>
      <c r="D124" s="184" t="s">
        <v>73</v>
      </c>
      <c r="E124" s="185" t="s">
        <v>79</v>
      </c>
      <c r="F124" s="185" t="s">
        <v>115</v>
      </c>
      <c r="G124" s="183"/>
      <c r="H124" s="183"/>
      <c r="I124" s="177"/>
      <c r="J124" s="233">
        <f>J125+J128+J130</f>
        <v>0</v>
      </c>
      <c r="L124" s="125"/>
      <c r="M124" s="128"/>
      <c r="N124" s="129"/>
      <c r="O124" s="129"/>
      <c r="P124" s="130">
        <f>SUM(P125:P132)</f>
        <v>0</v>
      </c>
      <c r="Q124" s="129"/>
      <c r="R124" s="130">
        <f>SUM(R125:R132)</f>
        <v>0</v>
      </c>
      <c r="S124" s="129"/>
      <c r="T124" s="131">
        <f>SUM(T125:T132)</f>
        <v>0</v>
      </c>
      <c r="AR124" s="126" t="s">
        <v>79</v>
      </c>
      <c r="AT124" s="132" t="s">
        <v>73</v>
      </c>
      <c r="AU124" s="132" t="s">
        <v>79</v>
      </c>
      <c r="AY124" s="126" t="s">
        <v>114</v>
      </c>
      <c r="BK124" s="133">
        <f>SUM(BK125:BK132)</f>
        <v>0</v>
      </c>
    </row>
    <row r="125" spans="1:65" s="2" customFormat="1" ht="21.75" customHeight="1" x14ac:dyDescent="0.2">
      <c r="A125" s="32"/>
      <c r="B125" s="134"/>
      <c r="C125" s="186">
        <v>1</v>
      </c>
      <c r="D125" s="186" t="s">
        <v>116</v>
      </c>
      <c r="E125" s="187" t="s">
        <v>117</v>
      </c>
      <c r="F125" s="188" t="s">
        <v>118</v>
      </c>
      <c r="G125" s="189" t="s">
        <v>119</v>
      </c>
      <c r="H125" s="190">
        <v>1.6970000000000001</v>
      </c>
      <c r="I125" s="135"/>
      <c r="J125" s="234">
        <f>H125*I125</f>
        <v>0</v>
      </c>
      <c r="K125" s="136"/>
      <c r="L125" s="33"/>
      <c r="M125" s="137" t="s">
        <v>1</v>
      </c>
      <c r="N125" s="138" t="s">
        <v>39</v>
      </c>
      <c r="O125" s="58"/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41" t="s">
        <v>120</v>
      </c>
      <c r="AT125" s="141" t="s">
        <v>116</v>
      </c>
      <c r="AU125" s="141" t="s">
        <v>81</v>
      </c>
      <c r="AY125" s="17" t="s">
        <v>114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7" t="s">
        <v>79</v>
      </c>
      <c r="BK125" s="142">
        <f>ROUND(I125*H125,2)</f>
        <v>0</v>
      </c>
      <c r="BL125" s="17" t="s">
        <v>120</v>
      </c>
      <c r="BM125" s="141" t="s">
        <v>121</v>
      </c>
    </row>
    <row r="126" spans="1:65" s="2" customFormat="1" ht="19.5" x14ac:dyDescent="0.2">
      <c r="A126" s="32"/>
      <c r="B126" s="33"/>
      <c r="C126" s="191"/>
      <c r="D126" s="192" t="s">
        <v>122</v>
      </c>
      <c r="E126" s="191"/>
      <c r="F126" s="193" t="s">
        <v>123</v>
      </c>
      <c r="G126" s="191"/>
      <c r="H126" s="191"/>
      <c r="I126" s="143"/>
      <c r="J126" s="207"/>
      <c r="K126" s="32"/>
      <c r="L126" s="33"/>
      <c r="M126" s="144"/>
      <c r="N126" s="145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122</v>
      </c>
      <c r="AU126" s="17" t="s">
        <v>81</v>
      </c>
    </row>
    <row r="127" spans="1:65" s="13" customFormat="1" x14ac:dyDescent="0.2">
      <c r="B127" s="146"/>
      <c r="C127" s="194"/>
      <c r="D127" s="192" t="s">
        <v>124</v>
      </c>
      <c r="E127" s="195" t="s">
        <v>1</v>
      </c>
      <c r="F127" s="196" t="s">
        <v>125</v>
      </c>
      <c r="G127" s="194"/>
      <c r="H127" s="197">
        <v>1.6970000000000001</v>
      </c>
      <c r="I127" s="148"/>
      <c r="J127" s="207"/>
      <c r="L127" s="146"/>
      <c r="M127" s="149"/>
      <c r="N127" s="150"/>
      <c r="O127" s="150"/>
      <c r="P127" s="150"/>
      <c r="Q127" s="150"/>
      <c r="R127" s="150"/>
      <c r="S127" s="150"/>
      <c r="T127" s="151"/>
      <c r="AT127" s="147" t="s">
        <v>124</v>
      </c>
      <c r="AU127" s="147" t="s">
        <v>81</v>
      </c>
      <c r="AV127" s="13" t="s">
        <v>81</v>
      </c>
      <c r="AW127" s="13" t="s">
        <v>31</v>
      </c>
      <c r="AX127" s="13" t="s">
        <v>79</v>
      </c>
      <c r="AY127" s="147" t="s">
        <v>114</v>
      </c>
    </row>
    <row r="128" spans="1:65" s="2" customFormat="1" ht="21.75" customHeight="1" x14ac:dyDescent="0.2">
      <c r="A128" s="32"/>
      <c r="B128" s="134"/>
      <c r="C128" s="186">
        <v>2</v>
      </c>
      <c r="D128" s="186" t="s">
        <v>116</v>
      </c>
      <c r="E128" s="187" t="s">
        <v>126</v>
      </c>
      <c r="F128" s="188" t="s">
        <v>127</v>
      </c>
      <c r="G128" s="189" t="s">
        <v>119</v>
      </c>
      <c r="H128" s="190">
        <v>4.8440000000000003</v>
      </c>
      <c r="I128" s="135"/>
      <c r="J128" s="234">
        <f>H128*I128</f>
        <v>0</v>
      </c>
      <c r="K128" s="136"/>
      <c r="L128" s="33"/>
      <c r="M128" s="137" t="s">
        <v>1</v>
      </c>
      <c r="N128" s="138" t="s">
        <v>39</v>
      </c>
      <c r="O128" s="58"/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41" t="s">
        <v>120</v>
      </c>
      <c r="AT128" s="141" t="s">
        <v>116</v>
      </c>
      <c r="AU128" s="141" t="s">
        <v>81</v>
      </c>
      <c r="AY128" s="17" t="s">
        <v>114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79</v>
      </c>
      <c r="BK128" s="142">
        <f>ROUND(I128*H128,2)</f>
        <v>0</v>
      </c>
      <c r="BL128" s="17" t="s">
        <v>120</v>
      </c>
      <c r="BM128" s="141" t="s">
        <v>128</v>
      </c>
    </row>
    <row r="129" spans="1:65" s="2" customFormat="1" ht="29.25" x14ac:dyDescent="0.2">
      <c r="A129" s="32"/>
      <c r="B129" s="33"/>
      <c r="C129" s="191"/>
      <c r="D129" s="192" t="s">
        <v>122</v>
      </c>
      <c r="E129" s="191"/>
      <c r="F129" s="193" t="s">
        <v>129</v>
      </c>
      <c r="G129" s="191"/>
      <c r="H129" s="191"/>
      <c r="I129" s="143"/>
      <c r="J129" s="207"/>
      <c r="K129" s="32"/>
      <c r="L129" s="33"/>
      <c r="M129" s="144"/>
      <c r="N129" s="145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122</v>
      </c>
      <c r="AU129" s="17" t="s">
        <v>81</v>
      </c>
    </row>
    <row r="130" spans="1:65" s="2" customFormat="1" ht="33" customHeight="1" x14ac:dyDescent="0.2">
      <c r="A130" s="32"/>
      <c r="B130" s="134"/>
      <c r="C130" s="186">
        <v>3</v>
      </c>
      <c r="D130" s="186" t="s">
        <v>116</v>
      </c>
      <c r="E130" s="187" t="s">
        <v>131</v>
      </c>
      <c r="F130" s="188" t="s">
        <v>132</v>
      </c>
      <c r="G130" s="189" t="s">
        <v>119</v>
      </c>
      <c r="H130" s="190">
        <v>14.532</v>
      </c>
      <c r="I130" s="135"/>
      <c r="J130" s="234">
        <f>H130*I130</f>
        <v>0</v>
      </c>
      <c r="K130" s="136"/>
      <c r="L130" s="33"/>
      <c r="M130" s="137" t="s">
        <v>1</v>
      </c>
      <c r="N130" s="138" t="s">
        <v>39</v>
      </c>
      <c r="O130" s="58"/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41" t="s">
        <v>120</v>
      </c>
      <c r="AT130" s="141" t="s">
        <v>116</v>
      </c>
      <c r="AU130" s="141" t="s">
        <v>81</v>
      </c>
      <c r="AY130" s="17" t="s">
        <v>114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79</v>
      </c>
      <c r="BK130" s="142">
        <f>ROUND(I130*H130,2)</f>
        <v>0</v>
      </c>
      <c r="BL130" s="17" t="s">
        <v>120</v>
      </c>
      <c r="BM130" s="141" t="s">
        <v>133</v>
      </c>
    </row>
    <row r="131" spans="1:65" s="2" customFormat="1" ht="39" x14ac:dyDescent="0.2">
      <c r="A131" s="32"/>
      <c r="B131" s="33"/>
      <c r="C131" s="191"/>
      <c r="D131" s="192" t="s">
        <v>122</v>
      </c>
      <c r="E131" s="191"/>
      <c r="F131" s="193" t="s">
        <v>134</v>
      </c>
      <c r="G131" s="191"/>
      <c r="H131" s="191"/>
      <c r="I131" s="143"/>
      <c r="J131" s="191"/>
      <c r="K131" s="32"/>
      <c r="L131" s="33"/>
      <c r="M131" s="144"/>
      <c r="N131" s="145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122</v>
      </c>
      <c r="AU131" s="17" t="s">
        <v>81</v>
      </c>
    </row>
    <row r="132" spans="1:65" s="13" customFormat="1" x14ac:dyDescent="0.2">
      <c r="B132" s="146"/>
      <c r="C132" s="198"/>
      <c r="D132" s="199" t="s">
        <v>124</v>
      </c>
      <c r="E132" s="198"/>
      <c r="F132" s="200" t="s">
        <v>135</v>
      </c>
      <c r="G132" s="198"/>
      <c r="H132" s="201">
        <v>14.532</v>
      </c>
      <c r="I132" s="178"/>
      <c r="J132" s="198"/>
      <c r="L132" s="146"/>
      <c r="M132" s="149"/>
      <c r="N132" s="150"/>
      <c r="O132" s="150"/>
      <c r="P132" s="150"/>
      <c r="Q132" s="150"/>
      <c r="R132" s="150"/>
      <c r="S132" s="150"/>
      <c r="T132" s="151"/>
      <c r="AT132" s="147" t="s">
        <v>124</v>
      </c>
      <c r="AU132" s="147" t="s">
        <v>81</v>
      </c>
      <c r="AV132" s="13" t="s">
        <v>81</v>
      </c>
      <c r="AW132" s="13" t="s">
        <v>3</v>
      </c>
      <c r="AX132" s="13" t="s">
        <v>79</v>
      </c>
      <c r="AY132" s="147" t="s">
        <v>114</v>
      </c>
    </row>
    <row r="133" spans="1:65" s="12" customFormat="1" ht="22.9" customHeight="1" x14ac:dyDescent="0.2">
      <c r="B133" s="125"/>
      <c r="C133" s="183"/>
      <c r="D133" s="184" t="s">
        <v>73</v>
      </c>
      <c r="E133" s="185" t="s">
        <v>81</v>
      </c>
      <c r="F133" s="185" t="s">
        <v>136</v>
      </c>
      <c r="G133" s="183"/>
      <c r="H133" s="183"/>
      <c r="I133" s="177"/>
      <c r="J133" s="233">
        <f>J134+J137+J139</f>
        <v>0</v>
      </c>
      <c r="L133" s="125"/>
      <c r="M133" s="128"/>
      <c r="N133" s="129"/>
      <c r="O133" s="129"/>
      <c r="P133" s="130">
        <f>SUM(P134:P140)</f>
        <v>0</v>
      </c>
      <c r="Q133" s="129"/>
      <c r="R133" s="130">
        <f>SUM(R134:R140)</f>
        <v>4.1671874300000002</v>
      </c>
      <c r="S133" s="129"/>
      <c r="T133" s="131">
        <f>SUM(T134:T140)</f>
        <v>0</v>
      </c>
      <c r="AR133" s="126" t="s">
        <v>79</v>
      </c>
      <c r="AT133" s="132" t="s">
        <v>73</v>
      </c>
      <c r="AU133" s="132" t="s">
        <v>79</v>
      </c>
      <c r="AY133" s="126" t="s">
        <v>114</v>
      </c>
      <c r="BK133" s="133">
        <f>SUM(BK134:BK140)</f>
        <v>0</v>
      </c>
    </row>
    <row r="134" spans="1:65" s="2" customFormat="1" ht="16.5" customHeight="1" x14ac:dyDescent="0.2">
      <c r="A134" s="32"/>
      <c r="B134" s="134"/>
      <c r="C134" s="186">
        <v>4</v>
      </c>
      <c r="D134" s="186" t="s">
        <v>116</v>
      </c>
      <c r="E134" s="187" t="s">
        <v>138</v>
      </c>
      <c r="F134" s="188" t="s">
        <v>139</v>
      </c>
      <c r="G134" s="189" t="s">
        <v>119</v>
      </c>
      <c r="H134" s="190">
        <v>1.6970000000000001</v>
      </c>
      <c r="I134" s="135"/>
      <c r="J134" s="234">
        <f>H134*I134</f>
        <v>0</v>
      </c>
      <c r="K134" s="136"/>
      <c r="L134" s="33"/>
      <c r="M134" s="137" t="s">
        <v>1</v>
      </c>
      <c r="N134" s="138" t="s">
        <v>39</v>
      </c>
      <c r="O134" s="58"/>
      <c r="P134" s="139">
        <f>O134*H134</f>
        <v>0</v>
      </c>
      <c r="Q134" s="139">
        <v>2.45329</v>
      </c>
      <c r="R134" s="139">
        <f>Q134*H134</f>
        <v>4.1632331300000001</v>
      </c>
      <c r="S134" s="139">
        <v>0</v>
      </c>
      <c r="T134" s="14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1" t="s">
        <v>120</v>
      </c>
      <c r="AT134" s="141" t="s">
        <v>116</v>
      </c>
      <c r="AU134" s="141" t="s">
        <v>81</v>
      </c>
      <c r="AY134" s="17" t="s">
        <v>114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7" t="s">
        <v>79</v>
      </c>
      <c r="BK134" s="142">
        <f>ROUND(I134*H134,2)</f>
        <v>0</v>
      </c>
      <c r="BL134" s="17" t="s">
        <v>120</v>
      </c>
      <c r="BM134" s="141" t="s">
        <v>140</v>
      </c>
    </row>
    <row r="135" spans="1:65" s="2" customFormat="1" ht="19.5" x14ac:dyDescent="0.2">
      <c r="A135" s="32"/>
      <c r="B135" s="33"/>
      <c r="C135" s="191"/>
      <c r="D135" s="192" t="s">
        <v>122</v>
      </c>
      <c r="E135" s="191"/>
      <c r="F135" s="193" t="s">
        <v>141</v>
      </c>
      <c r="G135" s="191"/>
      <c r="H135" s="191"/>
      <c r="I135" s="143"/>
      <c r="J135" s="207"/>
      <c r="K135" s="32"/>
      <c r="L135" s="33"/>
      <c r="M135" s="144"/>
      <c r="N135" s="145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122</v>
      </c>
      <c r="AU135" s="17" t="s">
        <v>81</v>
      </c>
    </row>
    <row r="136" spans="1:65" s="13" customFormat="1" x14ac:dyDescent="0.2">
      <c r="B136" s="146"/>
      <c r="C136" s="194"/>
      <c r="D136" s="192" t="s">
        <v>124</v>
      </c>
      <c r="E136" s="195" t="s">
        <v>1</v>
      </c>
      <c r="F136" s="196" t="s">
        <v>142</v>
      </c>
      <c r="G136" s="194"/>
      <c r="H136" s="197">
        <v>1.6970000000000001</v>
      </c>
      <c r="I136" s="148"/>
      <c r="J136" s="207"/>
      <c r="L136" s="146"/>
      <c r="M136" s="149"/>
      <c r="N136" s="150"/>
      <c r="O136" s="150"/>
      <c r="P136" s="150"/>
      <c r="Q136" s="150"/>
      <c r="R136" s="150"/>
      <c r="S136" s="150"/>
      <c r="T136" s="151"/>
      <c r="AT136" s="147" t="s">
        <v>124</v>
      </c>
      <c r="AU136" s="147" t="s">
        <v>81</v>
      </c>
      <c r="AV136" s="13" t="s">
        <v>81</v>
      </c>
      <c r="AW136" s="13" t="s">
        <v>31</v>
      </c>
      <c r="AX136" s="13" t="s">
        <v>79</v>
      </c>
      <c r="AY136" s="147" t="s">
        <v>114</v>
      </c>
    </row>
    <row r="137" spans="1:65" s="2" customFormat="1" ht="16.5" customHeight="1" x14ac:dyDescent="0.2">
      <c r="A137" s="32"/>
      <c r="B137" s="134"/>
      <c r="C137" s="186">
        <v>5</v>
      </c>
      <c r="D137" s="186" t="s">
        <v>116</v>
      </c>
      <c r="E137" s="187" t="s">
        <v>143</v>
      </c>
      <c r="F137" s="188" t="s">
        <v>144</v>
      </c>
      <c r="G137" s="189" t="s">
        <v>145</v>
      </c>
      <c r="H137" s="190">
        <v>1.47</v>
      </c>
      <c r="I137" s="135"/>
      <c r="J137" s="234">
        <f>H137*I137</f>
        <v>0</v>
      </c>
      <c r="K137" s="136"/>
      <c r="L137" s="33"/>
      <c r="M137" s="137" t="s">
        <v>1</v>
      </c>
      <c r="N137" s="138" t="s">
        <v>39</v>
      </c>
      <c r="O137" s="58"/>
      <c r="P137" s="139">
        <f>O137*H137</f>
        <v>0</v>
      </c>
      <c r="Q137" s="139">
        <v>2.6900000000000001E-3</v>
      </c>
      <c r="R137" s="139">
        <f>Q137*H137</f>
        <v>3.9543E-3</v>
      </c>
      <c r="S137" s="139">
        <v>0</v>
      </c>
      <c r="T137" s="140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41" t="s">
        <v>120</v>
      </c>
      <c r="AT137" s="141" t="s">
        <v>116</v>
      </c>
      <c r="AU137" s="141" t="s">
        <v>81</v>
      </c>
      <c r="AY137" s="17" t="s">
        <v>114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79</v>
      </c>
      <c r="BK137" s="142">
        <f>ROUND(I137*H137,2)</f>
        <v>0</v>
      </c>
      <c r="BL137" s="17" t="s">
        <v>120</v>
      </c>
      <c r="BM137" s="141" t="s">
        <v>146</v>
      </c>
    </row>
    <row r="138" spans="1:65" s="2" customFormat="1" x14ac:dyDescent="0.2">
      <c r="A138" s="32"/>
      <c r="B138" s="33"/>
      <c r="C138" s="191"/>
      <c r="D138" s="192" t="s">
        <v>122</v>
      </c>
      <c r="E138" s="191"/>
      <c r="F138" s="193" t="s">
        <v>147</v>
      </c>
      <c r="G138" s="191"/>
      <c r="H138" s="191"/>
      <c r="I138" s="143"/>
      <c r="J138" s="207"/>
      <c r="K138" s="32"/>
      <c r="L138" s="33"/>
      <c r="M138" s="144"/>
      <c r="N138" s="145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122</v>
      </c>
      <c r="AU138" s="17" t="s">
        <v>81</v>
      </c>
    </row>
    <row r="139" spans="1:65" s="2" customFormat="1" ht="16.5" customHeight="1" x14ac:dyDescent="0.2">
      <c r="A139" s="32"/>
      <c r="B139" s="134"/>
      <c r="C139" s="186">
        <v>6</v>
      </c>
      <c r="D139" s="186" t="s">
        <v>116</v>
      </c>
      <c r="E139" s="187" t="s">
        <v>148</v>
      </c>
      <c r="F139" s="188" t="s">
        <v>149</v>
      </c>
      <c r="G139" s="189" t="s">
        <v>145</v>
      </c>
      <c r="H139" s="190">
        <v>1.47</v>
      </c>
      <c r="I139" s="135"/>
      <c r="J139" s="234">
        <f>H139*I139</f>
        <v>0</v>
      </c>
      <c r="K139" s="136"/>
      <c r="L139" s="33"/>
      <c r="M139" s="137" t="s">
        <v>1</v>
      </c>
      <c r="N139" s="138" t="s">
        <v>39</v>
      </c>
      <c r="O139" s="58"/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1" t="s">
        <v>120</v>
      </c>
      <c r="AT139" s="141" t="s">
        <v>116</v>
      </c>
      <c r="AU139" s="141" t="s">
        <v>81</v>
      </c>
      <c r="AY139" s="17" t="s">
        <v>114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7" t="s">
        <v>79</v>
      </c>
      <c r="BK139" s="142">
        <f>ROUND(I139*H139,2)</f>
        <v>0</v>
      </c>
      <c r="BL139" s="17" t="s">
        <v>120</v>
      </c>
      <c r="BM139" s="141" t="s">
        <v>150</v>
      </c>
    </row>
    <row r="140" spans="1:65" s="2" customFormat="1" x14ac:dyDescent="0.2">
      <c r="A140" s="32"/>
      <c r="B140" s="33"/>
      <c r="C140" s="191"/>
      <c r="D140" s="192" t="s">
        <v>122</v>
      </c>
      <c r="E140" s="191"/>
      <c r="F140" s="193" t="s">
        <v>151</v>
      </c>
      <c r="G140" s="191"/>
      <c r="H140" s="191"/>
      <c r="I140" s="143"/>
      <c r="J140" s="191"/>
      <c r="K140" s="32"/>
      <c r="L140" s="33"/>
      <c r="M140" s="144"/>
      <c r="N140" s="145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122</v>
      </c>
      <c r="AU140" s="17" t="s">
        <v>81</v>
      </c>
    </row>
    <row r="141" spans="1:65" s="12" customFormat="1" ht="22.9" customHeight="1" x14ac:dyDescent="0.2">
      <c r="B141" s="125"/>
      <c r="C141" s="183"/>
      <c r="D141" s="184" t="s">
        <v>73</v>
      </c>
      <c r="E141" s="185" t="s">
        <v>130</v>
      </c>
      <c r="F141" s="185" t="s">
        <v>152</v>
      </c>
      <c r="G141" s="183"/>
      <c r="H141" s="183"/>
      <c r="I141" s="177"/>
      <c r="J141" s="233">
        <f>J142+J145+J147+J149</f>
        <v>0</v>
      </c>
      <c r="L141" s="125"/>
      <c r="M141" s="128"/>
      <c r="N141" s="129"/>
      <c r="O141" s="129"/>
      <c r="P141" s="130">
        <f>SUM(P142:P150)</f>
        <v>0</v>
      </c>
      <c r="Q141" s="129"/>
      <c r="R141" s="130">
        <f>SUM(R142:R150)</f>
        <v>1.5306285000000002</v>
      </c>
      <c r="S141" s="129"/>
      <c r="T141" s="131">
        <f>SUM(T142:T150)</f>
        <v>0</v>
      </c>
      <c r="AR141" s="126" t="s">
        <v>79</v>
      </c>
      <c r="AT141" s="132" t="s">
        <v>73</v>
      </c>
      <c r="AU141" s="132" t="s">
        <v>79</v>
      </c>
      <c r="AY141" s="126" t="s">
        <v>114</v>
      </c>
      <c r="BK141" s="133">
        <f>SUM(BK142:BK150)</f>
        <v>0</v>
      </c>
    </row>
    <row r="142" spans="1:65" s="2" customFormat="1" ht="21.75" customHeight="1" x14ac:dyDescent="0.2">
      <c r="A142" s="32"/>
      <c r="B142" s="134"/>
      <c r="C142" s="186">
        <v>7</v>
      </c>
      <c r="D142" s="186" t="s">
        <v>116</v>
      </c>
      <c r="E142" s="187" t="s">
        <v>153</v>
      </c>
      <c r="F142" s="188" t="s">
        <v>154</v>
      </c>
      <c r="G142" s="189" t="s">
        <v>145</v>
      </c>
      <c r="H142" s="190">
        <v>4.1399999999999997</v>
      </c>
      <c r="I142" s="135"/>
      <c r="J142" s="234">
        <f>H142*I142</f>
        <v>0</v>
      </c>
      <c r="K142" s="136"/>
      <c r="L142" s="33"/>
      <c r="M142" s="137" t="s">
        <v>1</v>
      </c>
      <c r="N142" s="138" t="s">
        <v>39</v>
      </c>
      <c r="O142" s="58"/>
      <c r="P142" s="139">
        <f>O142*H142</f>
        <v>0</v>
      </c>
      <c r="Q142" s="139">
        <v>8.4250000000000005E-2</v>
      </c>
      <c r="R142" s="139">
        <f>Q142*H142</f>
        <v>0.34879500000000002</v>
      </c>
      <c r="S142" s="139">
        <v>0</v>
      </c>
      <c r="T142" s="14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41" t="s">
        <v>120</v>
      </c>
      <c r="AT142" s="141" t="s">
        <v>116</v>
      </c>
      <c r="AU142" s="141" t="s">
        <v>81</v>
      </c>
      <c r="AY142" s="17" t="s">
        <v>114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7" t="s">
        <v>79</v>
      </c>
      <c r="BK142" s="142">
        <f>ROUND(I142*H142,2)</f>
        <v>0</v>
      </c>
      <c r="BL142" s="17" t="s">
        <v>120</v>
      </c>
      <c r="BM142" s="141" t="s">
        <v>155</v>
      </c>
    </row>
    <row r="143" spans="1:65" s="2" customFormat="1" ht="48.75" x14ac:dyDescent="0.2">
      <c r="A143" s="32"/>
      <c r="B143" s="33"/>
      <c r="C143" s="191"/>
      <c r="D143" s="192" t="s">
        <v>122</v>
      </c>
      <c r="E143" s="191"/>
      <c r="F143" s="193" t="s">
        <v>156</v>
      </c>
      <c r="G143" s="191"/>
      <c r="H143" s="191"/>
      <c r="I143" s="143"/>
      <c r="J143" s="207"/>
      <c r="K143" s="32"/>
      <c r="L143" s="33"/>
      <c r="M143" s="144"/>
      <c r="N143" s="145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122</v>
      </c>
      <c r="AU143" s="17" t="s">
        <v>81</v>
      </c>
    </row>
    <row r="144" spans="1:65" s="13" customFormat="1" x14ac:dyDescent="0.2">
      <c r="B144" s="146"/>
      <c r="C144" s="194"/>
      <c r="D144" s="192" t="s">
        <v>124</v>
      </c>
      <c r="E144" s="195" t="s">
        <v>1</v>
      </c>
      <c r="F144" s="196" t="s">
        <v>157</v>
      </c>
      <c r="G144" s="194"/>
      <c r="H144" s="197">
        <v>4.1399999999999997</v>
      </c>
      <c r="I144" s="148"/>
      <c r="J144" s="207"/>
      <c r="L144" s="146"/>
      <c r="M144" s="149"/>
      <c r="N144" s="150"/>
      <c r="O144" s="150"/>
      <c r="P144" s="150"/>
      <c r="Q144" s="150"/>
      <c r="R144" s="150"/>
      <c r="S144" s="150"/>
      <c r="T144" s="151"/>
      <c r="AT144" s="147" t="s">
        <v>124</v>
      </c>
      <c r="AU144" s="147" t="s">
        <v>81</v>
      </c>
      <c r="AV144" s="13" t="s">
        <v>81</v>
      </c>
      <c r="AW144" s="13" t="s">
        <v>31</v>
      </c>
      <c r="AX144" s="13" t="s">
        <v>79</v>
      </c>
      <c r="AY144" s="147" t="s">
        <v>114</v>
      </c>
    </row>
    <row r="145" spans="1:65" s="2" customFormat="1" ht="16.5" customHeight="1" x14ac:dyDescent="0.2">
      <c r="A145" s="32"/>
      <c r="B145" s="134"/>
      <c r="C145" s="202" t="s">
        <v>158</v>
      </c>
      <c r="D145" s="202" t="s">
        <v>159</v>
      </c>
      <c r="E145" s="203" t="s">
        <v>160</v>
      </c>
      <c r="F145" s="204" t="s">
        <v>161</v>
      </c>
      <c r="G145" s="205" t="s">
        <v>145</v>
      </c>
      <c r="H145" s="206">
        <v>4.1399999999999997</v>
      </c>
      <c r="I145" s="152"/>
      <c r="J145" s="235">
        <f>H145*I145</f>
        <v>0</v>
      </c>
      <c r="K145" s="153"/>
      <c r="L145" s="154"/>
      <c r="M145" s="155" t="s">
        <v>1</v>
      </c>
      <c r="N145" s="156" t="s">
        <v>39</v>
      </c>
      <c r="O145" s="58"/>
      <c r="P145" s="139">
        <f>O145*H145</f>
        <v>0</v>
      </c>
      <c r="Q145" s="139">
        <v>0.09</v>
      </c>
      <c r="R145" s="139">
        <f>Q145*H145</f>
        <v>0.37259999999999993</v>
      </c>
      <c r="S145" s="139">
        <v>0</v>
      </c>
      <c r="T145" s="14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41" t="s">
        <v>158</v>
      </c>
      <c r="AT145" s="141" t="s">
        <v>159</v>
      </c>
      <c r="AU145" s="141" t="s">
        <v>81</v>
      </c>
      <c r="AY145" s="17" t="s">
        <v>114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7" t="s">
        <v>79</v>
      </c>
      <c r="BK145" s="142">
        <f>ROUND(I145*H145,2)</f>
        <v>0</v>
      </c>
      <c r="BL145" s="17" t="s">
        <v>120</v>
      </c>
      <c r="BM145" s="141" t="s">
        <v>162</v>
      </c>
    </row>
    <row r="146" spans="1:65" s="2" customFormat="1" x14ac:dyDescent="0.2">
      <c r="A146" s="32"/>
      <c r="B146" s="33"/>
      <c r="C146" s="191"/>
      <c r="D146" s="192" t="s">
        <v>122</v>
      </c>
      <c r="E146" s="191"/>
      <c r="F146" s="193" t="s">
        <v>161</v>
      </c>
      <c r="G146" s="191"/>
      <c r="H146" s="191"/>
      <c r="I146" s="143"/>
      <c r="J146" s="207"/>
      <c r="K146" s="32"/>
      <c r="L146" s="33"/>
      <c r="M146" s="144"/>
      <c r="N146" s="145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122</v>
      </c>
      <c r="AU146" s="17" t="s">
        <v>81</v>
      </c>
    </row>
    <row r="147" spans="1:65" s="2" customFormat="1" ht="33" customHeight="1" x14ac:dyDescent="0.2">
      <c r="A147" s="32"/>
      <c r="B147" s="134"/>
      <c r="C147" s="186" t="s">
        <v>163</v>
      </c>
      <c r="D147" s="186" t="s">
        <v>116</v>
      </c>
      <c r="E147" s="187" t="s">
        <v>164</v>
      </c>
      <c r="F147" s="188" t="s">
        <v>165</v>
      </c>
      <c r="G147" s="189" t="s">
        <v>166</v>
      </c>
      <c r="H147" s="190">
        <v>4.1500000000000004</v>
      </c>
      <c r="I147" s="135"/>
      <c r="J147" s="234">
        <f>H147*I147</f>
        <v>0</v>
      </c>
      <c r="K147" s="136"/>
      <c r="L147" s="33"/>
      <c r="M147" s="137" t="s">
        <v>1</v>
      </c>
      <c r="N147" s="138" t="s">
        <v>39</v>
      </c>
      <c r="O147" s="58"/>
      <c r="P147" s="139">
        <f>O147*H147</f>
        <v>0</v>
      </c>
      <c r="Q147" s="139">
        <v>0.16849</v>
      </c>
      <c r="R147" s="139">
        <f>Q147*H147</f>
        <v>0.69923350000000006</v>
      </c>
      <c r="S147" s="139">
        <v>0</v>
      </c>
      <c r="T147" s="140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1" t="s">
        <v>120</v>
      </c>
      <c r="AT147" s="141" t="s">
        <v>116</v>
      </c>
      <c r="AU147" s="141" t="s">
        <v>81</v>
      </c>
      <c r="AY147" s="17" t="s">
        <v>114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7" t="s">
        <v>79</v>
      </c>
      <c r="BK147" s="142">
        <f>ROUND(I147*H147,2)</f>
        <v>0</v>
      </c>
      <c r="BL147" s="17" t="s">
        <v>120</v>
      </c>
      <c r="BM147" s="141" t="s">
        <v>167</v>
      </c>
    </row>
    <row r="148" spans="1:65" s="2" customFormat="1" ht="29.25" x14ac:dyDescent="0.2">
      <c r="A148" s="32"/>
      <c r="B148" s="33"/>
      <c r="C148" s="191"/>
      <c r="D148" s="192" t="s">
        <v>122</v>
      </c>
      <c r="E148" s="191"/>
      <c r="F148" s="193" t="s">
        <v>168</v>
      </c>
      <c r="G148" s="191"/>
      <c r="H148" s="191"/>
      <c r="I148" s="143"/>
      <c r="J148" s="207"/>
      <c r="K148" s="32"/>
      <c r="L148" s="33"/>
      <c r="M148" s="144"/>
      <c r="N148" s="145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122</v>
      </c>
      <c r="AU148" s="17" t="s">
        <v>81</v>
      </c>
    </row>
    <row r="149" spans="1:65" s="2" customFormat="1" ht="16.5" customHeight="1" x14ac:dyDescent="0.2">
      <c r="A149" s="32"/>
      <c r="B149" s="134"/>
      <c r="C149" s="202" t="s">
        <v>169</v>
      </c>
      <c r="D149" s="202" t="s">
        <v>159</v>
      </c>
      <c r="E149" s="203" t="s">
        <v>170</v>
      </c>
      <c r="F149" s="204" t="s">
        <v>171</v>
      </c>
      <c r="G149" s="205" t="s">
        <v>166</v>
      </c>
      <c r="H149" s="206">
        <v>5</v>
      </c>
      <c r="I149" s="152"/>
      <c r="J149" s="235">
        <f>H149*I149</f>
        <v>0</v>
      </c>
      <c r="K149" s="153"/>
      <c r="L149" s="154"/>
      <c r="M149" s="155" t="s">
        <v>1</v>
      </c>
      <c r="N149" s="156" t="s">
        <v>39</v>
      </c>
      <c r="O149" s="58"/>
      <c r="P149" s="139">
        <f>O149*H149</f>
        <v>0</v>
      </c>
      <c r="Q149" s="139">
        <v>2.1999999999999999E-2</v>
      </c>
      <c r="R149" s="139">
        <f>Q149*H149</f>
        <v>0.10999999999999999</v>
      </c>
      <c r="S149" s="139">
        <v>0</v>
      </c>
      <c r="T149" s="140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41" t="s">
        <v>158</v>
      </c>
      <c r="AT149" s="141" t="s">
        <v>159</v>
      </c>
      <c r="AU149" s="141" t="s">
        <v>81</v>
      </c>
      <c r="AY149" s="17" t="s">
        <v>114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7" t="s">
        <v>79</v>
      </c>
      <c r="BK149" s="142">
        <f>ROUND(I149*H149,2)</f>
        <v>0</v>
      </c>
      <c r="BL149" s="17" t="s">
        <v>120</v>
      </c>
      <c r="BM149" s="141" t="s">
        <v>172</v>
      </c>
    </row>
    <row r="150" spans="1:65" s="2" customFormat="1" x14ac:dyDescent="0.2">
      <c r="A150" s="32"/>
      <c r="B150" s="33"/>
      <c r="C150" s="191"/>
      <c r="D150" s="192" t="s">
        <v>122</v>
      </c>
      <c r="E150" s="191"/>
      <c r="F150" s="193" t="s">
        <v>171</v>
      </c>
      <c r="G150" s="191"/>
      <c r="H150" s="191"/>
      <c r="I150" s="143"/>
      <c r="J150" s="191"/>
      <c r="K150" s="32"/>
      <c r="L150" s="33"/>
      <c r="M150" s="144"/>
      <c r="N150" s="145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122</v>
      </c>
      <c r="AU150" s="17" t="s">
        <v>81</v>
      </c>
    </row>
    <row r="151" spans="1:65" s="12" customFormat="1" ht="22.9" customHeight="1" x14ac:dyDescent="0.2">
      <c r="B151" s="125"/>
      <c r="C151" s="183"/>
      <c r="D151" s="184" t="s">
        <v>73</v>
      </c>
      <c r="E151" s="185" t="s">
        <v>173</v>
      </c>
      <c r="F151" s="185" t="s">
        <v>174</v>
      </c>
      <c r="G151" s="183"/>
      <c r="H151" s="183"/>
      <c r="I151" s="177"/>
      <c r="J151" s="233">
        <f>J152+J154+J156+J158</f>
        <v>1</v>
      </c>
      <c r="L151" s="125"/>
      <c r="M151" s="128"/>
      <c r="N151" s="129"/>
      <c r="O151" s="129"/>
      <c r="P151" s="130">
        <f>SUM(P152:P159)</f>
        <v>0</v>
      </c>
      <c r="Q151" s="129"/>
      <c r="R151" s="130">
        <f>SUM(R152:R159)</f>
        <v>0.12093000000000001</v>
      </c>
      <c r="S151" s="129"/>
      <c r="T151" s="131">
        <f>SUM(T152:T159)</f>
        <v>0</v>
      </c>
      <c r="AR151" s="126" t="s">
        <v>79</v>
      </c>
      <c r="AT151" s="132" t="s">
        <v>73</v>
      </c>
      <c r="AU151" s="132" t="s">
        <v>79</v>
      </c>
      <c r="AY151" s="126" t="s">
        <v>114</v>
      </c>
      <c r="BK151" s="133">
        <f>SUM(BK152:BK159)</f>
        <v>1</v>
      </c>
    </row>
    <row r="152" spans="1:65" s="2" customFormat="1" ht="21.75" customHeight="1" x14ac:dyDescent="0.2">
      <c r="A152" s="32"/>
      <c r="B152" s="134"/>
      <c r="C152" s="186">
        <v>11</v>
      </c>
      <c r="D152" s="186" t="s">
        <v>116</v>
      </c>
      <c r="E152" s="187" t="s">
        <v>175</v>
      </c>
      <c r="F152" s="188" t="s">
        <v>176</v>
      </c>
      <c r="G152" s="189" t="s">
        <v>145</v>
      </c>
      <c r="H152" s="190">
        <v>1</v>
      </c>
      <c r="I152" s="135">
        <v>1</v>
      </c>
      <c r="J152" s="234">
        <f>H152*I152</f>
        <v>1</v>
      </c>
      <c r="K152" s="136"/>
      <c r="L152" s="33"/>
      <c r="M152" s="137" t="s">
        <v>1</v>
      </c>
      <c r="N152" s="138" t="s">
        <v>39</v>
      </c>
      <c r="O152" s="58"/>
      <c r="P152" s="139">
        <f>O152*H152</f>
        <v>0</v>
      </c>
      <c r="Q152" s="139">
        <v>0.04</v>
      </c>
      <c r="R152" s="139">
        <f>Q152*H152</f>
        <v>0.04</v>
      </c>
      <c r="S152" s="139">
        <v>0</v>
      </c>
      <c r="T152" s="140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41" t="s">
        <v>120</v>
      </c>
      <c r="AT152" s="141" t="s">
        <v>116</v>
      </c>
      <c r="AU152" s="141" t="s">
        <v>81</v>
      </c>
      <c r="AY152" s="17" t="s">
        <v>114</v>
      </c>
      <c r="BE152" s="142">
        <f>IF(N152="základní",J152,0)</f>
        <v>1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7" t="s">
        <v>79</v>
      </c>
      <c r="BK152" s="142">
        <f>ROUND(I152*H152,2)</f>
        <v>1</v>
      </c>
      <c r="BL152" s="17" t="s">
        <v>120</v>
      </c>
      <c r="BM152" s="141" t="s">
        <v>177</v>
      </c>
    </row>
    <row r="153" spans="1:65" s="2" customFormat="1" x14ac:dyDescent="0.2">
      <c r="A153" s="32"/>
      <c r="B153" s="33"/>
      <c r="C153" s="207"/>
      <c r="D153" s="208" t="s">
        <v>122</v>
      </c>
      <c r="E153" s="207"/>
      <c r="F153" s="193" t="s">
        <v>178</v>
      </c>
      <c r="G153" s="207"/>
      <c r="H153" s="207"/>
      <c r="I153" s="174"/>
      <c r="J153" s="207"/>
      <c r="K153" s="32"/>
      <c r="L153" s="33"/>
      <c r="M153" s="144"/>
      <c r="N153" s="145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122</v>
      </c>
      <c r="AU153" s="17" t="s">
        <v>81</v>
      </c>
    </row>
    <row r="154" spans="1:65" s="2" customFormat="1" ht="21.75" customHeight="1" x14ac:dyDescent="0.2">
      <c r="A154" s="32"/>
      <c r="B154" s="134"/>
      <c r="C154" s="186">
        <v>12</v>
      </c>
      <c r="D154" s="186" t="s">
        <v>116</v>
      </c>
      <c r="E154" s="187" t="s">
        <v>179</v>
      </c>
      <c r="F154" s="188" t="s">
        <v>180</v>
      </c>
      <c r="G154" s="189" t="s">
        <v>145</v>
      </c>
      <c r="H154" s="190">
        <v>1</v>
      </c>
      <c r="I154" s="135"/>
      <c r="J154" s="234">
        <f>H154*I154</f>
        <v>0</v>
      </c>
      <c r="K154" s="136"/>
      <c r="L154" s="33"/>
      <c r="M154" s="137" t="s">
        <v>1</v>
      </c>
      <c r="N154" s="138" t="s">
        <v>39</v>
      </c>
      <c r="O154" s="58"/>
      <c r="P154" s="139">
        <f>O154*H154</f>
        <v>0</v>
      </c>
      <c r="Q154" s="139">
        <v>3.0000000000000001E-3</v>
      </c>
      <c r="R154" s="139">
        <f>Q154*H154</f>
        <v>3.0000000000000001E-3</v>
      </c>
      <c r="S154" s="139">
        <v>0</v>
      </c>
      <c r="T154" s="140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41" t="s">
        <v>120</v>
      </c>
      <c r="AT154" s="141" t="s">
        <v>116</v>
      </c>
      <c r="AU154" s="141" t="s">
        <v>81</v>
      </c>
      <c r="AY154" s="17" t="s">
        <v>114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7" t="s">
        <v>79</v>
      </c>
      <c r="BK154" s="142">
        <f>ROUND(I154*H154,2)</f>
        <v>0</v>
      </c>
      <c r="BL154" s="17" t="s">
        <v>120</v>
      </c>
      <c r="BM154" s="141" t="s">
        <v>181</v>
      </c>
    </row>
    <row r="155" spans="1:65" s="2" customFormat="1" ht="19.5" x14ac:dyDescent="0.2">
      <c r="A155" s="32"/>
      <c r="B155" s="33"/>
      <c r="C155" s="207"/>
      <c r="D155" s="208" t="s">
        <v>122</v>
      </c>
      <c r="E155" s="207"/>
      <c r="F155" s="193" t="s">
        <v>182</v>
      </c>
      <c r="G155" s="207"/>
      <c r="H155" s="207"/>
      <c r="I155" s="174"/>
      <c r="J155" s="207"/>
      <c r="K155" s="32"/>
      <c r="L155" s="33"/>
      <c r="M155" s="144"/>
      <c r="N155" s="145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122</v>
      </c>
      <c r="AU155" s="17" t="s">
        <v>81</v>
      </c>
    </row>
    <row r="156" spans="1:65" s="2" customFormat="1" ht="21.75" customHeight="1" x14ac:dyDescent="0.2">
      <c r="A156" s="32"/>
      <c r="B156" s="134"/>
      <c r="C156" s="186">
        <v>13</v>
      </c>
      <c r="D156" s="186" t="s">
        <v>116</v>
      </c>
      <c r="E156" s="187" t="s">
        <v>183</v>
      </c>
      <c r="F156" s="188" t="s">
        <v>184</v>
      </c>
      <c r="G156" s="189" t="s">
        <v>145</v>
      </c>
      <c r="H156" s="190">
        <v>1</v>
      </c>
      <c r="I156" s="135"/>
      <c r="J156" s="234">
        <f>H156*I156</f>
        <v>0</v>
      </c>
      <c r="K156" s="136"/>
      <c r="L156" s="33"/>
      <c r="M156" s="137" t="s">
        <v>1</v>
      </c>
      <c r="N156" s="138" t="s">
        <v>39</v>
      </c>
      <c r="O156" s="58"/>
      <c r="P156" s="139">
        <f>O156*H156</f>
        <v>0</v>
      </c>
      <c r="Q156" s="139">
        <v>3.73E-2</v>
      </c>
      <c r="R156" s="139">
        <f>Q156*H156</f>
        <v>3.73E-2</v>
      </c>
      <c r="S156" s="139">
        <v>0</v>
      </c>
      <c r="T156" s="14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41" t="s">
        <v>120</v>
      </c>
      <c r="AT156" s="141" t="s">
        <v>116</v>
      </c>
      <c r="AU156" s="141" t="s">
        <v>81</v>
      </c>
      <c r="AY156" s="17" t="s">
        <v>114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7" t="s">
        <v>79</v>
      </c>
      <c r="BK156" s="142">
        <f>ROUND(I156*H156,2)</f>
        <v>0</v>
      </c>
      <c r="BL156" s="17" t="s">
        <v>120</v>
      </c>
      <c r="BM156" s="141" t="s">
        <v>185</v>
      </c>
    </row>
    <row r="157" spans="1:65" s="2" customFormat="1" x14ac:dyDescent="0.2">
      <c r="A157" s="32"/>
      <c r="B157" s="33"/>
      <c r="C157" s="207"/>
      <c r="D157" s="208" t="s">
        <v>122</v>
      </c>
      <c r="E157" s="207"/>
      <c r="F157" s="193" t="s">
        <v>186</v>
      </c>
      <c r="G157" s="207"/>
      <c r="H157" s="207"/>
      <c r="I157" s="174"/>
      <c r="J157" s="207"/>
      <c r="K157" s="32"/>
      <c r="L157" s="33"/>
      <c r="M157" s="144"/>
      <c r="N157" s="145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122</v>
      </c>
      <c r="AU157" s="17" t="s">
        <v>81</v>
      </c>
    </row>
    <row r="158" spans="1:65" s="2" customFormat="1" ht="21.75" customHeight="1" x14ac:dyDescent="0.2">
      <c r="A158" s="32"/>
      <c r="B158" s="134"/>
      <c r="C158" s="186">
        <v>14</v>
      </c>
      <c r="D158" s="186" t="s">
        <v>116</v>
      </c>
      <c r="E158" s="187" t="s">
        <v>187</v>
      </c>
      <c r="F158" s="188" t="s">
        <v>188</v>
      </c>
      <c r="G158" s="189" t="s">
        <v>145</v>
      </c>
      <c r="H158" s="190">
        <v>1</v>
      </c>
      <c r="I158" s="135"/>
      <c r="J158" s="234">
        <f>H158*I158</f>
        <v>0</v>
      </c>
      <c r="K158" s="136"/>
      <c r="L158" s="33"/>
      <c r="M158" s="137" t="s">
        <v>1</v>
      </c>
      <c r="N158" s="138" t="s">
        <v>39</v>
      </c>
      <c r="O158" s="58"/>
      <c r="P158" s="139">
        <f>O158*H158</f>
        <v>0</v>
      </c>
      <c r="Q158" s="139">
        <v>4.0629999999999999E-2</v>
      </c>
      <c r="R158" s="139">
        <f>Q158*H158</f>
        <v>4.0629999999999999E-2</v>
      </c>
      <c r="S158" s="139">
        <v>0</v>
      </c>
      <c r="T158" s="140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41" t="s">
        <v>120</v>
      </c>
      <c r="AT158" s="141" t="s">
        <v>116</v>
      </c>
      <c r="AU158" s="141" t="s">
        <v>81</v>
      </c>
      <c r="AY158" s="17" t="s">
        <v>114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7" t="s">
        <v>79</v>
      </c>
      <c r="BK158" s="142">
        <f>ROUND(I158*H158,2)</f>
        <v>0</v>
      </c>
      <c r="BL158" s="17" t="s">
        <v>120</v>
      </c>
      <c r="BM158" s="141" t="s">
        <v>189</v>
      </c>
    </row>
    <row r="159" spans="1:65" s="2" customFormat="1" x14ac:dyDescent="0.2">
      <c r="A159" s="32"/>
      <c r="B159" s="33"/>
      <c r="C159" s="207"/>
      <c r="D159" s="208" t="s">
        <v>122</v>
      </c>
      <c r="E159" s="207"/>
      <c r="F159" s="193" t="s">
        <v>190</v>
      </c>
      <c r="G159" s="207"/>
      <c r="H159" s="207"/>
      <c r="I159" s="174"/>
      <c r="J159" s="226"/>
      <c r="K159" s="32"/>
      <c r="L159" s="33"/>
      <c r="M159" s="144"/>
      <c r="N159" s="145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122</v>
      </c>
      <c r="AU159" s="17" t="s">
        <v>81</v>
      </c>
    </row>
    <row r="160" spans="1:65" s="12" customFormat="1" ht="22.9" customHeight="1" x14ac:dyDescent="0.2">
      <c r="B160" s="125"/>
      <c r="C160" s="183"/>
      <c r="D160" s="184" t="s">
        <v>73</v>
      </c>
      <c r="E160" s="185" t="s">
        <v>163</v>
      </c>
      <c r="F160" s="185" t="s">
        <v>191</v>
      </c>
      <c r="G160" s="183"/>
      <c r="H160" s="183"/>
      <c r="I160" s="177"/>
      <c r="J160" s="233">
        <f>J161+J163+J166</f>
        <v>0</v>
      </c>
      <c r="L160" s="125"/>
      <c r="M160" s="128"/>
      <c r="N160" s="129"/>
      <c r="O160" s="129"/>
      <c r="P160" s="130">
        <f>SUM(P161:P168)</f>
        <v>0</v>
      </c>
      <c r="Q160" s="129"/>
      <c r="R160" s="130">
        <f>SUM(R161:R168)</f>
        <v>1.2999999999999999E-3</v>
      </c>
      <c r="S160" s="129"/>
      <c r="T160" s="131">
        <f>SUM(T161:T168)</f>
        <v>5.7000000000000002E-2</v>
      </c>
      <c r="AR160" s="126" t="s">
        <v>79</v>
      </c>
      <c r="AT160" s="132" t="s">
        <v>73</v>
      </c>
      <c r="AU160" s="132" t="s">
        <v>79</v>
      </c>
      <c r="AY160" s="126" t="s">
        <v>114</v>
      </c>
      <c r="BK160" s="133">
        <f>SUM(BK161:BK168)</f>
        <v>0</v>
      </c>
    </row>
    <row r="161" spans="1:65" s="2" customFormat="1" ht="33" customHeight="1" x14ac:dyDescent="0.2">
      <c r="A161" s="32"/>
      <c r="B161" s="134"/>
      <c r="C161" s="186">
        <v>15</v>
      </c>
      <c r="D161" s="186" t="s">
        <v>116</v>
      </c>
      <c r="E161" s="187" t="s">
        <v>192</v>
      </c>
      <c r="F161" s="188" t="s">
        <v>193</v>
      </c>
      <c r="G161" s="189" t="s">
        <v>145</v>
      </c>
      <c r="H161" s="190">
        <f>25-15</f>
        <v>10</v>
      </c>
      <c r="I161" s="135"/>
      <c r="J161" s="234">
        <f>H161*I161</f>
        <v>0</v>
      </c>
      <c r="K161" s="136"/>
      <c r="L161" s="33"/>
      <c r="M161" s="137" t="s">
        <v>1</v>
      </c>
      <c r="N161" s="138" t="s">
        <v>39</v>
      </c>
      <c r="O161" s="58"/>
      <c r="P161" s="139">
        <f>O161*H161</f>
        <v>0</v>
      </c>
      <c r="Q161" s="139">
        <v>1.2999999999999999E-4</v>
      </c>
      <c r="R161" s="139">
        <f>Q161*H161</f>
        <v>1.2999999999999999E-3</v>
      </c>
      <c r="S161" s="139">
        <v>0</v>
      </c>
      <c r="T161" s="14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41" t="s">
        <v>120</v>
      </c>
      <c r="AT161" s="141" t="s">
        <v>116</v>
      </c>
      <c r="AU161" s="141" t="s">
        <v>81</v>
      </c>
      <c r="AY161" s="17" t="s">
        <v>114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7" t="s">
        <v>79</v>
      </c>
      <c r="BK161" s="142">
        <f>ROUND(I161*H161,2)</f>
        <v>0</v>
      </c>
      <c r="BL161" s="17" t="s">
        <v>120</v>
      </c>
      <c r="BM161" s="141" t="s">
        <v>194</v>
      </c>
    </row>
    <row r="162" spans="1:65" s="2" customFormat="1" ht="19.5" x14ac:dyDescent="0.2">
      <c r="A162" s="32"/>
      <c r="B162" s="33"/>
      <c r="C162" s="191"/>
      <c r="D162" s="192" t="s">
        <v>122</v>
      </c>
      <c r="E162" s="191"/>
      <c r="F162" s="193" t="s">
        <v>195</v>
      </c>
      <c r="G162" s="191"/>
      <c r="H162" s="191"/>
      <c r="I162" s="143"/>
      <c r="J162" s="207"/>
      <c r="K162" s="32"/>
      <c r="L162" s="33"/>
      <c r="M162" s="144"/>
      <c r="N162" s="145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122</v>
      </c>
      <c r="AU162" s="17" t="s">
        <v>81</v>
      </c>
    </row>
    <row r="163" spans="1:65" s="2" customFormat="1" ht="21.75" customHeight="1" x14ac:dyDescent="0.2">
      <c r="A163" s="32"/>
      <c r="B163" s="134"/>
      <c r="C163" s="186">
        <v>16</v>
      </c>
      <c r="D163" s="186" t="s">
        <v>116</v>
      </c>
      <c r="E163" s="187" t="s">
        <v>196</v>
      </c>
      <c r="F163" s="188" t="s">
        <v>197</v>
      </c>
      <c r="G163" s="189" t="s">
        <v>198</v>
      </c>
      <c r="H163" s="190">
        <v>3</v>
      </c>
      <c r="I163" s="135"/>
      <c r="J163" s="234">
        <f>H163*I163</f>
        <v>0</v>
      </c>
      <c r="K163" s="136"/>
      <c r="L163" s="33"/>
      <c r="M163" s="137" t="s">
        <v>1</v>
      </c>
      <c r="N163" s="138" t="s">
        <v>39</v>
      </c>
      <c r="O163" s="58"/>
      <c r="P163" s="139">
        <f>O163*H163</f>
        <v>0</v>
      </c>
      <c r="Q163" s="139">
        <v>0</v>
      </c>
      <c r="R163" s="139">
        <f>Q163*H163</f>
        <v>0</v>
      </c>
      <c r="S163" s="139">
        <v>1.6E-2</v>
      </c>
      <c r="T163" s="140">
        <f>S163*H163</f>
        <v>4.8000000000000001E-2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41" t="s">
        <v>120</v>
      </c>
      <c r="AT163" s="141" t="s">
        <v>116</v>
      </c>
      <c r="AU163" s="141" t="s">
        <v>81</v>
      </c>
      <c r="AY163" s="17" t="s">
        <v>114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79</v>
      </c>
      <c r="BK163" s="142">
        <f>ROUND(I163*H163,2)</f>
        <v>0</v>
      </c>
      <c r="BL163" s="17" t="s">
        <v>120</v>
      </c>
      <c r="BM163" s="141" t="s">
        <v>199</v>
      </c>
    </row>
    <row r="164" spans="1:65" s="2" customFormat="1" ht="29.25" x14ac:dyDescent="0.2">
      <c r="A164" s="32"/>
      <c r="B164" s="33"/>
      <c r="C164" s="207"/>
      <c r="D164" s="208" t="s">
        <v>122</v>
      </c>
      <c r="E164" s="207"/>
      <c r="F164" s="193" t="s">
        <v>200</v>
      </c>
      <c r="G164" s="207"/>
      <c r="H164" s="207"/>
      <c r="I164" s="174"/>
      <c r="J164" s="207"/>
      <c r="K164" s="32"/>
      <c r="L164" s="33"/>
      <c r="M164" s="144"/>
      <c r="N164" s="145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122</v>
      </c>
      <c r="AU164" s="17" t="s">
        <v>81</v>
      </c>
    </row>
    <row r="165" spans="1:65" s="2" customFormat="1" ht="19.5" x14ac:dyDescent="0.2">
      <c r="A165" s="32"/>
      <c r="B165" s="33"/>
      <c r="C165" s="207"/>
      <c r="D165" s="208" t="s">
        <v>201</v>
      </c>
      <c r="E165" s="207"/>
      <c r="F165" s="209" t="s">
        <v>202</v>
      </c>
      <c r="G165" s="207"/>
      <c r="H165" s="207"/>
      <c r="I165" s="174"/>
      <c r="J165" s="207"/>
      <c r="K165" s="32"/>
      <c r="L165" s="33"/>
      <c r="M165" s="144"/>
      <c r="N165" s="145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201</v>
      </c>
      <c r="AU165" s="17" t="s">
        <v>81</v>
      </c>
    </row>
    <row r="166" spans="1:65" s="2" customFormat="1" ht="21.75" customHeight="1" x14ac:dyDescent="0.2">
      <c r="A166" s="32"/>
      <c r="B166" s="134"/>
      <c r="C166" s="210">
        <v>17</v>
      </c>
      <c r="D166" s="210" t="s">
        <v>116</v>
      </c>
      <c r="E166" s="211" t="s">
        <v>204</v>
      </c>
      <c r="F166" s="212" t="s">
        <v>205</v>
      </c>
      <c r="G166" s="213" t="s">
        <v>166</v>
      </c>
      <c r="H166" s="214">
        <v>1.5</v>
      </c>
      <c r="I166" s="135"/>
      <c r="J166" s="236">
        <f>H166*I166</f>
        <v>0</v>
      </c>
      <c r="K166" s="136"/>
      <c r="L166" s="33"/>
      <c r="M166" s="137" t="s">
        <v>1</v>
      </c>
      <c r="N166" s="138" t="s">
        <v>39</v>
      </c>
      <c r="O166" s="58"/>
      <c r="P166" s="139">
        <f>O166*H166</f>
        <v>0</v>
      </c>
      <c r="Q166" s="139">
        <v>0</v>
      </c>
      <c r="R166" s="139">
        <f>Q166*H166</f>
        <v>0</v>
      </c>
      <c r="S166" s="139">
        <v>6.0000000000000001E-3</v>
      </c>
      <c r="T166" s="140">
        <f>S166*H166</f>
        <v>9.0000000000000011E-3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41" t="s">
        <v>120</v>
      </c>
      <c r="AT166" s="141" t="s">
        <v>116</v>
      </c>
      <c r="AU166" s="141" t="s">
        <v>81</v>
      </c>
      <c r="AY166" s="17" t="s">
        <v>114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79</v>
      </c>
      <c r="BK166" s="142">
        <f>ROUND(I166*H166,2)</f>
        <v>0</v>
      </c>
      <c r="BL166" s="17" t="s">
        <v>120</v>
      </c>
      <c r="BM166" s="141" t="s">
        <v>206</v>
      </c>
    </row>
    <row r="167" spans="1:65" s="2" customFormat="1" ht="19.5" x14ac:dyDescent="0.2">
      <c r="A167" s="32"/>
      <c r="B167" s="33"/>
      <c r="C167" s="215"/>
      <c r="D167" s="216" t="s">
        <v>122</v>
      </c>
      <c r="E167" s="215"/>
      <c r="F167" s="217" t="s">
        <v>207</v>
      </c>
      <c r="G167" s="215"/>
      <c r="H167" s="215"/>
      <c r="I167" s="175"/>
      <c r="J167" s="218"/>
      <c r="K167" s="32"/>
      <c r="L167" s="33"/>
      <c r="M167" s="144"/>
      <c r="N167" s="145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122</v>
      </c>
      <c r="AU167" s="17" t="s">
        <v>81</v>
      </c>
    </row>
    <row r="168" spans="1:65" s="13" customFormat="1" x14ac:dyDescent="0.2">
      <c r="B168" s="146"/>
      <c r="C168" s="218"/>
      <c r="D168" s="219"/>
      <c r="E168" s="220" t="s">
        <v>1</v>
      </c>
      <c r="F168" s="221"/>
      <c r="G168" s="218"/>
      <c r="H168" s="222"/>
      <c r="I168" s="173"/>
      <c r="J168" s="218"/>
      <c r="L168" s="146"/>
      <c r="M168" s="149"/>
      <c r="N168" s="150"/>
      <c r="O168" s="150"/>
      <c r="P168" s="150"/>
      <c r="Q168" s="150"/>
      <c r="R168" s="150"/>
      <c r="S168" s="150"/>
      <c r="T168" s="151"/>
      <c r="AT168" s="147" t="s">
        <v>124</v>
      </c>
      <c r="AU168" s="147" t="s">
        <v>81</v>
      </c>
      <c r="AV168" s="13" t="s">
        <v>81</v>
      </c>
      <c r="AW168" s="13" t="s">
        <v>31</v>
      </c>
      <c r="AX168" s="13" t="s">
        <v>79</v>
      </c>
      <c r="AY168" s="147" t="s">
        <v>114</v>
      </c>
    </row>
    <row r="169" spans="1:65" s="12" customFormat="1" ht="25.9" customHeight="1" x14ac:dyDescent="0.2">
      <c r="B169" s="125"/>
      <c r="C169" s="180"/>
      <c r="D169" s="181" t="s">
        <v>73</v>
      </c>
      <c r="E169" s="182" t="s">
        <v>208</v>
      </c>
      <c r="F169" s="182" t="s">
        <v>209</v>
      </c>
      <c r="G169" s="180"/>
      <c r="H169" s="180"/>
      <c r="I169" s="127"/>
      <c r="J169" s="232">
        <f>J170+J177+J180+J195</f>
        <v>0</v>
      </c>
      <c r="L169" s="125"/>
      <c r="M169" s="128"/>
      <c r="N169" s="129"/>
      <c r="O169" s="129"/>
      <c r="P169" s="130" t="e">
        <f>#REF!+#REF!+P170+P177+P180+#REF!+P195</f>
        <v>#REF!</v>
      </c>
      <c r="Q169" s="129"/>
      <c r="R169" s="130" t="e">
        <f>#REF!+#REF!+R170+R177+R180+#REF!+R195</f>
        <v>#REF!</v>
      </c>
      <c r="S169" s="129"/>
      <c r="T169" s="131" t="e">
        <f>#REF!+#REF!+T170+T177+T180+#REF!+T195</f>
        <v>#REF!</v>
      </c>
      <c r="V169" s="176"/>
      <c r="AR169" s="126" t="s">
        <v>81</v>
      </c>
      <c r="AT169" s="132" t="s">
        <v>73</v>
      </c>
      <c r="AU169" s="132" t="s">
        <v>74</v>
      </c>
      <c r="AY169" s="126" t="s">
        <v>114</v>
      </c>
      <c r="BK169" s="133" t="e">
        <f>#REF!+#REF!+BK170+BK177+BK180+#REF!+BK195</f>
        <v>#REF!</v>
      </c>
    </row>
    <row r="170" spans="1:65" s="12" customFormat="1" ht="22.9" customHeight="1" x14ac:dyDescent="0.2">
      <c r="B170" s="125"/>
      <c r="C170" s="183"/>
      <c r="D170" s="184" t="s">
        <v>73</v>
      </c>
      <c r="E170" s="185" t="s">
        <v>211</v>
      </c>
      <c r="F170" s="185" t="s">
        <v>212</v>
      </c>
      <c r="G170" s="183"/>
      <c r="H170" s="183"/>
      <c r="I170" s="177"/>
      <c r="J170" s="233">
        <f>J171+J173+J175</f>
        <v>0</v>
      </c>
      <c r="L170" s="125"/>
      <c r="M170" s="128"/>
      <c r="N170" s="129"/>
      <c r="O170" s="129"/>
      <c r="P170" s="130">
        <f>SUM(P171:P176)</f>
        <v>0</v>
      </c>
      <c r="Q170" s="129"/>
      <c r="R170" s="130">
        <f>SUM(R171:R176)</f>
        <v>1.9980000000000001E-2</v>
      </c>
      <c r="S170" s="129"/>
      <c r="T170" s="131">
        <f>SUM(T171:T176)</f>
        <v>0</v>
      </c>
      <c r="AR170" s="126" t="s">
        <v>81</v>
      </c>
      <c r="AT170" s="132" t="s">
        <v>73</v>
      </c>
      <c r="AU170" s="132" t="s">
        <v>79</v>
      </c>
      <c r="AY170" s="126" t="s">
        <v>114</v>
      </c>
      <c r="BK170" s="133">
        <f>SUM(BK171:BK176)</f>
        <v>0</v>
      </c>
    </row>
    <row r="171" spans="1:65" s="2" customFormat="1" ht="16.5" customHeight="1" x14ac:dyDescent="0.2">
      <c r="A171" s="32"/>
      <c r="B171" s="134"/>
      <c r="C171" s="186">
        <v>18</v>
      </c>
      <c r="D171" s="186" t="s">
        <v>116</v>
      </c>
      <c r="E171" s="187" t="s">
        <v>211</v>
      </c>
      <c r="F171" s="188" t="s">
        <v>213</v>
      </c>
      <c r="G171" s="189" t="s">
        <v>210</v>
      </c>
      <c r="H171" s="190">
        <v>1</v>
      </c>
      <c r="I171" s="135"/>
      <c r="J171" s="234">
        <f>H171*I171</f>
        <v>0</v>
      </c>
      <c r="K171" s="136"/>
      <c r="L171" s="33"/>
      <c r="M171" s="137" t="s">
        <v>1</v>
      </c>
      <c r="N171" s="138" t="s">
        <v>39</v>
      </c>
      <c r="O171" s="58"/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41" t="s">
        <v>203</v>
      </c>
      <c r="AT171" s="141" t="s">
        <v>116</v>
      </c>
      <c r="AU171" s="141" t="s">
        <v>81</v>
      </c>
      <c r="AY171" s="17" t="s">
        <v>114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7" t="s">
        <v>79</v>
      </c>
      <c r="BK171" s="142">
        <f>ROUND(I171*H171,2)</f>
        <v>0</v>
      </c>
      <c r="BL171" s="17" t="s">
        <v>203</v>
      </c>
      <c r="BM171" s="141" t="s">
        <v>214</v>
      </c>
    </row>
    <row r="172" spans="1:65" s="2" customFormat="1" ht="14.25" customHeight="1" x14ac:dyDescent="0.2">
      <c r="A172" s="32"/>
      <c r="B172" s="33"/>
      <c r="C172" s="191"/>
      <c r="D172" s="192" t="s">
        <v>122</v>
      </c>
      <c r="E172" s="191"/>
      <c r="F172" s="239" t="s">
        <v>273</v>
      </c>
      <c r="G172" s="191"/>
      <c r="H172" s="191"/>
      <c r="I172" s="143"/>
      <c r="J172" s="207"/>
      <c r="K172" s="32"/>
      <c r="L172" s="33"/>
      <c r="M172" s="144"/>
      <c r="N172" s="145"/>
      <c r="O172" s="58"/>
      <c r="P172" s="58"/>
      <c r="Q172" s="58"/>
      <c r="R172" s="58"/>
      <c r="S172" s="58"/>
      <c r="T172" s="59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122</v>
      </c>
      <c r="AU172" s="17" t="s">
        <v>81</v>
      </c>
    </row>
    <row r="173" spans="1:65" s="2" customFormat="1" ht="16.5" customHeight="1" x14ac:dyDescent="0.2">
      <c r="A173" s="32"/>
      <c r="B173" s="134"/>
      <c r="C173" s="186">
        <v>19</v>
      </c>
      <c r="D173" s="186" t="s">
        <v>116</v>
      </c>
      <c r="E173" s="187" t="s">
        <v>215</v>
      </c>
      <c r="F173" s="188" t="s">
        <v>216</v>
      </c>
      <c r="G173" s="189" t="s">
        <v>166</v>
      </c>
      <c r="H173" s="190">
        <v>1</v>
      </c>
      <c r="I173" s="135"/>
      <c r="J173" s="234">
        <f>H173*I173</f>
        <v>0</v>
      </c>
      <c r="K173" s="136"/>
      <c r="L173" s="33"/>
      <c r="M173" s="137" t="s">
        <v>1</v>
      </c>
      <c r="N173" s="138" t="s">
        <v>39</v>
      </c>
      <c r="O173" s="58"/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41" t="s">
        <v>203</v>
      </c>
      <c r="AT173" s="141" t="s">
        <v>116</v>
      </c>
      <c r="AU173" s="141" t="s">
        <v>81</v>
      </c>
      <c r="AY173" s="17" t="s">
        <v>114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79</v>
      </c>
      <c r="BK173" s="142">
        <f>ROUND(I173*H173,2)</f>
        <v>0</v>
      </c>
      <c r="BL173" s="17" t="s">
        <v>203</v>
      </c>
      <c r="BM173" s="141" t="s">
        <v>217</v>
      </c>
    </row>
    <row r="174" spans="1:65" s="2" customFormat="1" ht="19.5" x14ac:dyDescent="0.2">
      <c r="A174" s="32"/>
      <c r="B174" s="33"/>
      <c r="C174" s="191"/>
      <c r="D174" s="192" t="s">
        <v>122</v>
      </c>
      <c r="E174" s="191"/>
      <c r="F174" s="193" t="s">
        <v>218</v>
      </c>
      <c r="G174" s="191"/>
      <c r="H174" s="191"/>
      <c r="I174" s="143"/>
      <c r="J174" s="191"/>
      <c r="K174" s="32"/>
      <c r="L174" s="33"/>
      <c r="M174" s="144"/>
      <c r="N174" s="145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122</v>
      </c>
      <c r="AU174" s="17" t="s">
        <v>81</v>
      </c>
    </row>
    <row r="175" spans="1:65" s="2" customFormat="1" ht="21.75" customHeight="1" x14ac:dyDescent="0.2">
      <c r="A175" s="32"/>
      <c r="B175" s="134"/>
      <c r="C175" s="202">
        <v>20</v>
      </c>
      <c r="D175" s="202" t="s">
        <v>159</v>
      </c>
      <c r="E175" s="203" t="s">
        <v>219</v>
      </c>
      <c r="F175" s="204" t="s">
        <v>220</v>
      </c>
      <c r="G175" s="205" t="s">
        <v>198</v>
      </c>
      <c r="H175" s="206">
        <v>2</v>
      </c>
      <c r="I175" s="152"/>
      <c r="J175" s="237">
        <f>H175*I175</f>
        <v>0</v>
      </c>
      <c r="K175" s="153"/>
      <c r="L175" s="154"/>
      <c r="M175" s="155" t="s">
        <v>1</v>
      </c>
      <c r="N175" s="156" t="s">
        <v>39</v>
      </c>
      <c r="O175" s="58"/>
      <c r="P175" s="139">
        <f>O175*H175</f>
        <v>0</v>
      </c>
      <c r="Q175" s="139">
        <v>9.9900000000000006E-3</v>
      </c>
      <c r="R175" s="139">
        <f>Q175*H175</f>
        <v>1.9980000000000001E-2</v>
      </c>
      <c r="S175" s="139">
        <v>0</v>
      </c>
      <c r="T175" s="14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41" t="s">
        <v>137</v>
      </c>
      <c r="AT175" s="141" t="s">
        <v>159</v>
      </c>
      <c r="AU175" s="141" t="s">
        <v>81</v>
      </c>
      <c r="AY175" s="17" t="s">
        <v>114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7" t="s">
        <v>79</v>
      </c>
      <c r="BK175" s="142">
        <f>ROUND(I175*H175,2)</f>
        <v>0</v>
      </c>
      <c r="BL175" s="17" t="s">
        <v>203</v>
      </c>
      <c r="BM175" s="141" t="s">
        <v>221</v>
      </c>
    </row>
    <row r="176" spans="1:65" s="2" customFormat="1" x14ac:dyDescent="0.2">
      <c r="A176" s="32"/>
      <c r="B176" s="33"/>
      <c r="C176" s="191"/>
      <c r="D176" s="192" t="s">
        <v>122</v>
      </c>
      <c r="E176" s="191"/>
      <c r="F176" s="193" t="s">
        <v>222</v>
      </c>
      <c r="G176" s="191"/>
      <c r="H176" s="191"/>
      <c r="I176" s="143"/>
      <c r="J176" s="191"/>
      <c r="K176" s="32"/>
      <c r="L176" s="33"/>
      <c r="M176" s="144"/>
      <c r="N176" s="145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122</v>
      </c>
      <c r="AU176" s="17" t="s">
        <v>81</v>
      </c>
    </row>
    <row r="177" spans="1:65" s="12" customFormat="1" ht="22.9" customHeight="1" x14ac:dyDescent="0.2">
      <c r="B177" s="125"/>
      <c r="C177" s="183"/>
      <c r="D177" s="184" t="s">
        <v>73</v>
      </c>
      <c r="E177" s="185" t="s">
        <v>223</v>
      </c>
      <c r="F177" s="185" t="s">
        <v>224</v>
      </c>
      <c r="G177" s="183"/>
      <c r="H177" s="183"/>
      <c r="I177" s="177"/>
      <c r="J177" s="233">
        <f>J178</f>
        <v>0</v>
      </c>
      <c r="L177" s="125"/>
      <c r="M177" s="128"/>
      <c r="N177" s="129"/>
      <c r="O177" s="129"/>
      <c r="P177" s="130">
        <f>SUM(P178:P179)</f>
        <v>0</v>
      </c>
      <c r="Q177" s="129"/>
      <c r="R177" s="130">
        <f>SUM(R178:R179)</f>
        <v>0</v>
      </c>
      <c r="S177" s="129"/>
      <c r="T177" s="131">
        <f>SUM(T178:T179)</f>
        <v>0</v>
      </c>
      <c r="AR177" s="126" t="s">
        <v>81</v>
      </c>
      <c r="AT177" s="132" t="s">
        <v>73</v>
      </c>
      <c r="AU177" s="132" t="s">
        <v>79</v>
      </c>
      <c r="AY177" s="126" t="s">
        <v>114</v>
      </c>
      <c r="BK177" s="133">
        <f>SUM(BK178:BK179)</f>
        <v>0</v>
      </c>
    </row>
    <row r="178" spans="1:65" s="2" customFormat="1" ht="16.5" customHeight="1" x14ac:dyDescent="0.2">
      <c r="A178" s="32"/>
      <c r="B178" s="134"/>
      <c r="C178" s="186">
        <v>21</v>
      </c>
      <c r="D178" s="186" t="s">
        <v>116</v>
      </c>
      <c r="E178" s="187" t="s">
        <v>223</v>
      </c>
      <c r="F178" s="188" t="s">
        <v>225</v>
      </c>
      <c r="G178" s="189" t="s">
        <v>210</v>
      </c>
      <c r="H178" s="190">
        <v>1</v>
      </c>
      <c r="I178" s="135"/>
      <c r="J178" s="234">
        <f>H178*I178</f>
        <v>0</v>
      </c>
      <c r="K178" s="136"/>
      <c r="L178" s="33"/>
      <c r="M178" s="137" t="s">
        <v>1</v>
      </c>
      <c r="N178" s="138" t="s">
        <v>39</v>
      </c>
      <c r="O178" s="58"/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41" t="s">
        <v>203</v>
      </c>
      <c r="AT178" s="141" t="s">
        <v>116</v>
      </c>
      <c r="AU178" s="141" t="s">
        <v>81</v>
      </c>
      <c r="AY178" s="17" t="s">
        <v>114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7" t="s">
        <v>79</v>
      </c>
      <c r="BK178" s="142">
        <f>ROUND(I178*H178,2)</f>
        <v>0</v>
      </c>
      <c r="BL178" s="17" t="s">
        <v>203</v>
      </c>
      <c r="BM178" s="141" t="s">
        <v>226</v>
      </c>
    </row>
    <row r="179" spans="1:65" s="2" customFormat="1" x14ac:dyDescent="0.2">
      <c r="A179" s="32"/>
      <c r="B179" s="33"/>
      <c r="C179" s="191"/>
      <c r="D179" s="192" t="s">
        <v>122</v>
      </c>
      <c r="E179" s="191"/>
      <c r="F179" s="239" t="s">
        <v>272</v>
      </c>
      <c r="G179" s="191"/>
      <c r="H179" s="191"/>
      <c r="I179" s="143"/>
      <c r="J179" s="191"/>
      <c r="K179" s="32"/>
      <c r="L179" s="33"/>
      <c r="M179" s="144"/>
      <c r="N179" s="145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122</v>
      </c>
      <c r="AU179" s="17" t="s">
        <v>81</v>
      </c>
    </row>
    <row r="180" spans="1:65" s="12" customFormat="1" ht="22.9" customHeight="1" x14ac:dyDescent="0.2">
      <c r="B180" s="125"/>
      <c r="C180" s="183"/>
      <c r="D180" s="184" t="s">
        <v>73</v>
      </c>
      <c r="E180" s="185" t="s">
        <v>227</v>
      </c>
      <c r="F180" s="185" t="s">
        <v>228</v>
      </c>
      <c r="G180" s="183"/>
      <c r="H180" s="183"/>
      <c r="I180" s="177"/>
      <c r="J180" s="233">
        <f>J181+J183+J186+J189+J191+J193</f>
        <v>0</v>
      </c>
      <c r="L180" s="125"/>
      <c r="M180" s="128"/>
      <c r="N180" s="129"/>
      <c r="O180" s="129"/>
      <c r="P180" s="130">
        <f>SUM(P181:P194)</f>
        <v>0</v>
      </c>
      <c r="Q180" s="129"/>
      <c r="R180" s="130">
        <f>SUM(R181:R194)</f>
        <v>0.27667999999999998</v>
      </c>
      <c r="S180" s="129"/>
      <c r="T180" s="131">
        <f>SUM(T181:T194)</f>
        <v>0.209785</v>
      </c>
      <c r="AR180" s="126" t="s">
        <v>81</v>
      </c>
      <c r="AT180" s="132" t="s">
        <v>73</v>
      </c>
      <c r="AU180" s="132" t="s">
        <v>79</v>
      </c>
      <c r="AY180" s="126" t="s">
        <v>114</v>
      </c>
      <c r="BK180" s="133">
        <f>SUM(BK181:BK194)</f>
        <v>0</v>
      </c>
    </row>
    <row r="181" spans="1:65" s="2" customFormat="1" ht="16.5" customHeight="1" x14ac:dyDescent="0.2">
      <c r="A181" s="32"/>
      <c r="B181" s="134"/>
      <c r="C181" s="186">
        <v>22</v>
      </c>
      <c r="D181" s="186" t="s">
        <v>116</v>
      </c>
      <c r="E181" s="187" t="s">
        <v>229</v>
      </c>
      <c r="F181" s="188" t="s">
        <v>230</v>
      </c>
      <c r="G181" s="189" t="s">
        <v>145</v>
      </c>
      <c r="H181" s="190">
        <v>2.5</v>
      </c>
      <c r="I181" s="135"/>
      <c r="J181" s="234">
        <f>H181*I181</f>
        <v>0</v>
      </c>
      <c r="K181" s="136"/>
      <c r="L181" s="33"/>
      <c r="M181" s="137" t="s">
        <v>1</v>
      </c>
      <c r="N181" s="138" t="s">
        <v>39</v>
      </c>
      <c r="O181" s="58"/>
      <c r="P181" s="139">
        <f>O181*H181</f>
        <v>0</v>
      </c>
      <c r="Q181" s="139">
        <v>8.8000000000000003E-4</v>
      </c>
      <c r="R181" s="139">
        <f>Q181*H181</f>
        <v>2.2000000000000001E-3</v>
      </c>
      <c r="S181" s="139">
        <v>0</v>
      </c>
      <c r="T181" s="14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41" t="s">
        <v>203</v>
      </c>
      <c r="AT181" s="141" t="s">
        <v>116</v>
      </c>
      <c r="AU181" s="141" t="s">
        <v>81</v>
      </c>
      <c r="AY181" s="17" t="s">
        <v>114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7" t="s">
        <v>79</v>
      </c>
      <c r="BK181" s="142">
        <f>ROUND(I181*H181,2)</f>
        <v>0</v>
      </c>
      <c r="BL181" s="17" t="s">
        <v>203</v>
      </c>
      <c r="BM181" s="141" t="s">
        <v>231</v>
      </c>
    </row>
    <row r="182" spans="1:65" s="2" customFormat="1" x14ac:dyDescent="0.2">
      <c r="A182" s="32"/>
      <c r="B182" s="33"/>
      <c r="C182" s="191"/>
      <c r="D182" s="192" t="s">
        <v>122</v>
      </c>
      <c r="E182" s="191"/>
      <c r="F182" s="193" t="s">
        <v>232</v>
      </c>
      <c r="G182" s="191"/>
      <c r="H182" s="191"/>
      <c r="I182" s="143"/>
      <c r="J182" s="191"/>
      <c r="K182" s="32"/>
      <c r="L182" s="33"/>
      <c r="M182" s="144"/>
      <c r="N182" s="145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122</v>
      </c>
      <c r="AU182" s="17" t="s">
        <v>81</v>
      </c>
    </row>
    <row r="183" spans="1:65" s="2" customFormat="1" ht="16.5" customHeight="1" x14ac:dyDescent="0.2">
      <c r="A183" s="32"/>
      <c r="B183" s="134"/>
      <c r="C183" s="202">
        <v>23</v>
      </c>
      <c r="D183" s="202" t="s">
        <v>159</v>
      </c>
      <c r="E183" s="203" t="s">
        <v>233</v>
      </c>
      <c r="F183" s="204" t="s">
        <v>234</v>
      </c>
      <c r="G183" s="205" t="s">
        <v>145</v>
      </c>
      <c r="H183" s="206">
        <v>2.75</v>
      </c>
      <c r="I183" s="152"/>
      <c r="J183" s="237">
        <f>H183*I183</f>
        <v>0</v>
      </c>
      <c r="K183" s="153"/>
      <c r="L183" s="154"/>
      <c r="M183" s="155" t="s">
        <v>1</v>
      </c>
      <c r="N183" s="156" t="s">
        <v>39</v>
      </c>
      <c r="O183" s="58"/>
      <c r="P183" s="139">
        <f>O183*H183</f>
        <v>0</v>
      </c>
      <c r="Q183" s="139">
        <v>8.9999999999999993E-3</v>
      </c>
      <c r="R183" s="139">
        <f>Q183*H183</f>
        <v>2.4749999999999998E-2</v>
      </c>
      <c r="S183" s="139">
        <v>0</v>
      </c>
      <c r="T183" s="14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41" t="s">
        <v>137</v>
      </c>
      <c r="AT183" s="141" t="s">
        <v>159</v>
      </c>
      <c r="AU183" s="141" t="s">
        <v>81</v>
      </c>
      <c r="AY183" s="17" t="s">
        <v>114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7" t="s">
        <v>79</v>
      </c>
      <c r="BK183" s="142">
        <f>ROUND(I183*H183,2)</f>
        <v>0</v>
      </c>
      <c r="BL183" s="17" t="s">
        <v>203</v>
      </c>
      <c r="BM183" s="141" t="s">
        <v>235</v>
      </c>
    </row>
    <row r="184" spans="1:65" s="2" customFormat="1" x14ac:dyDescent="0.2">
      <c r="A184" s="32"/>
      <c r="B184" s="33"/>
      <c r="C184" s="191"/>
      <c r="D184" s="192" t="s">
        <v>122</v>
      </c>
      <c r="E184" s="191"/>
      <c r="F184" s="193" t="s">
        <v>234</v>
      </c>
      <c r="G184" s="191"/>
      <c r="H184" s="191"/>
      <c r="I184" s="143"/>
      <c r="J184" s="191"/>
      <c r="K184" s="32"/>
      <c r="L184" s="33"/>
      <c r="M184" s="144"/>
      <c r="N184" s="145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122</v>
      </c>
      <c r="AU184" s="17" t="s">
        <v>81</v>
      </c>
    </row>
    <row r="185" spans="1:65" s="13" customFormat="1" x14ac:dyDescent="0.2">
      <c r="B185" s="146"/>
      <c r="C185" s="194"/>
      <c r="D185" s="192" t="s">
        <v>124</v>
      </c>
      <c r="E185" s="194"/>
      <c r="F185" s="196" t="s">
        <v>236</v>
      </c>
      <c r="G185" s="194"/>
      <c r="H185" s="197">
        <v>2.75</v>
      </c>
      <c r="I185" s="148"/>
      <c r="J185" s="194"/>
      <c r="L185" s="146"/>
      <c r="M185" s="149"/>
      <c r="N185" s="150"/>
      <c r="O185" s="150"/>
      <c r="P185" s="150"/>
      <c r="Q185" s="150"/>
      <c r="R185" s="150"/>
      <c r="S185" s="150"/>
      <c r="T185" s="151"/>
      <c r="AT185" s="147" t="s">
        <v>124</v>
      </c>
      <c r="AU185" s="147" t="s">
        <v>81</v>
      </c>
      <c r="AV185" s="13" t="s">
        <v>81</v>
      </c>
      <c r="AW185" s="13" t="s">
        <v>3</v>
      </c>
      <c r="AX185" s="13" t="s">
        <v>79</v>
      </c>
      <c r="AY185" s="147" t="s">
        <v>114</v>
      </c>
    </row>
    <row r="186" spans="1:65" s="2" customFormat="1" ht="16.5" customHeight="1" x14ac:dyDescent="0.2">
      <c r="A186" s="32"/>
      <c r="B186" s="134"/>
      <c r="C186" s="202">
        <v>24</v>
      </c>
      <c r="D186" s="202" t="s">
        <v>159</v>
      </c>
      <c r="E186" s="203" t="s">
        <v>237</v>
      </c>
      <c r="F186" s="204" t="s">
        <v>238</v>
      </c>
      <c r="G186" s="205" t="s">
        <v>145</v>
      </c>
      <c r="H186" s="206">
        <v>9.35</v>
      </c>
      <c r="I186" s="152"/>
      <c r="J186" s="237">
        <f>H186*I186</f>
        <v>0</v>
      </c>
      <c r="K186" s="153"/>
      <c r="L186" s="154"/>
      <c r="M186" s="155" t="s">
        <v>1</v>
      </c>
      <c r="N186" s="156" t="s">
        <v>39</v>
      </c>
      <c r="O186" s="58"/>
      <c r="P186" s="139">
        <f>O186*H186</f>
        <v>0</v>
      </c>
      <c r="Q186" s="139">
        <v>1.35E-2</v>
      </c>
      <c r="R186" s="139">
        <f>Q186*H186</f>
        <v>0.126225</v>
      </c>
      <c r="S186" s="139">
        <v>0</v>
      </c>
      <c r="T186" s="14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41" t="s">
        <v>137</v>
      </c>
      <c r="AT186" s="141" t="s">
        <v>159</v>
      </c>
      <c r="AU186" s="141" t="s">
        <v>81</v>
      </c>
      <c r="AY186" s="17" t="s">
        <v>114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7" t="s">
        <v>79</v>
      </c>
      <c r="BK186" s="142">
        <f>ROUND(I186*H186,2)</f>
        <v>0</v>
      </c>
      <c r="BL186" s="17" t="s">
        <v>203</v>
      </c>
      <c r="BM186" s="141" t="s">
        <v>239</v>
      </c>
    </row>
    <row r="187" spans="1:65" s="2" customFormat="1" x14ac:dyDescent="0.2">
      <c r="A187" s="32"/>
      <c r="B187" s="33"/>
      <c r="C187" s="191"/>
      <c r="D187" s="192" t="s">
        <v>122</v>
      </c>
      <c r="E187" s="191"/>
      <c r="F187" s="193" t="s">
        <v>238</v>
      </c>
      <c r="G187" s="191"/>
      <c r="H187" s="191"/>
      <c r="I187" s="143"/>
      <c r="J187" s="191"/>
      <c r="K187" s="32"/>
      <c r="L187" s="33"/>
      <c r="M187" s="144"/>
      <c r="N187" s="145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122</v>
      </c>
      <c r="AU187" s="17" t="s">
        <v>81</v>
      </c>
    </row>
    <row r="188" spans="1:65" s="13" customFormat="1" x14ac:dyDescent="0.2">
      <c r="B188" s="146"/>
      <c r="C188" s="194"/>
      <c r="D188" s="192" t="s">
        <v>124</v>
      </c>
      <c r="E188" s="194"/>
      <c r="F188" s="196" t="s">
        <v>240</v>
      </c>
      <c r="G188" s="194"/>
      <c r="H188" s="197">
        <v>9.35</v>
      </c>
      <c r="I188" s="148"/>
      <c r="J188" s="194"/>
      <c r="L188" s="146"/>
      <c r="M188" s="149"/>
      <c r="N188" s="150"/>
      <c r="O188" s="150"/>
      <c r="P188" s="150"/>
      <c r="Q188" s="150"/>
      <c r="R188" s="150"/>
      <c r="S188" s="150"/>
      <c r="T188" s="151"/>
      <c r="AT188" s="147" t="s">
        <v>124</v>
      </c>
      <c r="AU188" s="147" t="s">
        <v>81</v>
      </c>
      <c r="AV188" s="13" t="s">
        <v>81</v>
      </c>
      <c r="AW188" s="13" t="s">
        <v>3</v>
      </c>
      <c r="AX188" s="13" t="s">
        <v>79</v>
      </c>
      <c r="AY188" s="147" t="s">
        <v>114</v>
      </c>
    </row>
    <row r="189" spans="1:65" s="2" customFormat="1" ht="21.75" customHeight="1" x14ac:dyDescent="0.2">
      <c r="A189" s="32"/>
      <c r="B189" s="134"/>
      <c r="C189" s="186">
        <v>25</v>
      </c>
      <c r="D189" s="186" t="s">
        <v>116</v>
      </c>
      <c r="E189" s="187" t="s">
        <v>241</v>
      </c>
      <c r="F189" s="188" t="s">
        <v>242</v>
      </c>
      <c r="G189" s="189" t="s">
        <v>145</v>
      </c>
      <c r="H189" s="190">
        <v>2.5</v>
      </c>
      <c r="I189" s="135"/>
      <c r="J189" s="234">
        <f>H189*I189</f>
        <v>0</v>
      </c>
      <c r="K189" s="136"/>
      <c r="L189" s="33"/>
      <c r="M189" s="137" t="s">
        <v>1</v>
      </c>
      <c r="N189" s="138" t="s">
        <v>39</v>
      </c>
      <c r="O189" s="58"/>
      <c r="P189" s="139">
        <f>O189*H189</f>
        <v>0</v>
      </c>
      <c r="Q189" s="139">
        <v>0</v>
      </c>
      <c r="R189" s="139">
        <f>Q189*H189</f>
        <v>0</v>
      </c>
      <c r="S189" s="139">
        <v>2.5399999999999999E-2</v>
      </c>
      <c r="T189" s="140">
        <f>S189*H189</f>
        <v>6.3500000000000001E-2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41" t="s">
        <v>203</v>
      </c>
      <c r="AT189" s="141" t="s">
        <v>116</v>
      </c>
      <c r="AU189" s="141" t="s">
        <v>81</v>
      </c>
      <c r="AY189" s="17" t="s">
        <v>114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7" t="s">
        <v>79</v>
      </c>
      <c r="BK189" s="142">
        <f>ROUND(I189*H189,2)</f>
        <v>0</v>
      </c>
      <c r="BL189" s="17" t="s">
        <v>203</v>
      </c>
      <c r="BM189" s="141" t="s">
        <v>243</v>
      </c>
    </row>
    <row r="190" spans="1:65" s="2" customFormat="1" ht="19.5" x14ac:dyDescent="0.2">
      <c r="A190" s="32"/>
      <c r="B190" s="33"/>
      <c r="C190" s="191"/>
      <c r="D190" s="192" t="s">
        <v>122</v>
      </c>
      <c r="E190" s="191"/>
      <c r="F190" s="193" t="s">
        <v>244</v>
      </c>
      <c r="G190" s="191"/>
      <c r="H190" s="191"/>
      <c r="I190" s="143"/>
      <c r="J190" s="207"/>
      <c r="K190" s="32"/>
      <c r="L190" s="33"/>
      <c r="M190" s="144"/>
      <c r="N190" s="145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122</v>
      </c>
      <c r="AU190" s="17" t="s">
        <v>81</v>
      </c>
    </row>
    <row r="191" spans="1:65" s="2" customFormat="1" ht="21.75" customHeight="1" x14ac:dyDescent="0.2">
      <c r="A191" s="32"/>
      <c r="B191" s="134"/>
      <c r="C191" s="186">
        <v>26</v>
      </c>
      <c r="D191" s="186" t="s">
        <v>116</v>
      </c>
      <c r="E191" s="187" t="s">
        <v>245</v>
      </c>
      <c r="F191" s="188" t="s">
        <v>246</v>
      </c>
      <c r="G191" s="189" t="s">
        <v>145</v>
      </c>
      <c r="H191" s="190">
        <v>8.5</v>
      </c>
      <c r="I191" s="135"/>
      <c r="J191" s="234">
        <f>H191*I191</f>
        <v>0</v>
      </c>
      <c r="K191" s="136"/>
      <c r="L191" s="33"/>
      <c r="M191" s="137" t="s">
        <v>1</v>
      </c>
      <c r="N191" s="138" t="s">
        <v>39</v>
      </c>
      <c r="O191" s="58"/>
      <c r="P191" s="139">
        <f>O191*H191</f>
        <v>0</v>
      </c>
      <c r="Q191" s="139">
        <v>1.453E-2</v>
      </c>
      <c r="R191" s="139">
        <f>Q191*H191</f>
        <v>0.12350499999999999</v>
      </c>
      <c r="S191" s="139">
        <v>0</v>
      </c>
      <c r="T191" s="140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41" t="s">
        <v>203</v>
      </c>
      <c r="AT191" s="141" t="s">
        <v>116</v>
      </c>
      <c r="AU191" s="141" t="s">
        <v>81</v>
      </c>
      <c r="AY191" s="17" t="s">
        <v>114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7" t="s">
        <v>79</v>
      </c>
      <c r="BK191" s="142">
        <f>ROUND(I191*H191,2)</f>
        <v>0</v>
      </c>
      <c r="BL191" s="17" t="s">
        <v>203</v>
      </c>
      <c r="BM191" s="141" t="s">
        <v>247</v>
      </c>
    </row>
    <row r="192" spans="1:65" s="2" customFormat="1" ht="29.25" x14ac:dyDescent="0.2">
      <c r="A192" s="32"/>
      <c r="B192" s="33"/>
      <c r="C192" s="191"/>
      <c r="D192" s="192" t="s">
        <v>122</v>
      </c>
      <c r="E192" s="191"/>
      <c r="F192" s="193" t="s">
        <v>248</v>
      </c>
      <c r="G192" s="191"/>
      <c r="H192" s="191"/>
      <c r="I192" s="143"/>
      <c r="J192" s="207"/>
      <c r="K192" s="32"/>
      <c r="L192" s="33"/>
      <c r="M192" s="144"/>
      <c r="N192" s="145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122</v>
      </c>
      <c r="AU192" s="17" t="s">
        <v>81</v>
      </c>
    </row>
    <row r="193" spans="1:65" s="2" customFormat="1" ht="21.75" customHeight="1" x14ac:dyDescent="0.2">
      <c r="A193" s="32"/>
      <c r="B193" s="134"/>
      <c r="C193" s="186">
        <v>27</v>
      </c>
      <c r="D193" s="186" t="s">
        <v>116</v>
      </c>
      <c r="E193" s="187" t="s">
        <v>249</v>
      </c>
      <c r="F193" s="188" t="s">
        <v>250</v>
      </c>
      <c r="G193" s="189" t="s">
        <v>145</v>
      </c>
      <c r="H193" s="190">
        <v>8.5</v>
      </c>
      <c r="I193" s="135"/>
      <c r="J193" s="234">
        <f>H193*I193</f>
        <v>0</v>
      </c>
      <c r="K193" s="136"/>
      <c r="L193" s="33"/>
      <c r="M193" s="137" t="s">
        <v>1</v>
      </c>
      <c r="N193" s="138" t="s">
        <v>39</v>
      </c>
      <c r="O193" s="58"/>
      <c r="P193" s="139">
        <f>O193*H193</f>
        <v>0</v>
      </c>
      <c r="Q193" s="139">
        <v>0</v>
      </c>
      <c r="R193" s="139">
        <f>Q193*H193</f>
        <v>0</v>
      </c>
      <c r="S193" s="139">
        <v>1.721E-2</v>
      </c>
      <c r="T193" s="140">
        <f>S193*H193</f>
        <v>0.146285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41" t="s">
        <v>203</v>
      </c>
      <c r="AT193" s="141" t="s">
        <v>116</v>
      </c>
      <c r="AU193" s="141" t="s">
        <v>81</v>
      </c>
      <c r="AY193" s="17" t="s">
        <v>114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7" t="s">
        <v>79</v>
      </c>
      <c r="BK193" s="142">
        <f>ROUND(I193*H193,2)</f>
        <v>0</v>
      </c>
      <c r="BL193" s="17" t="s">
        <v>203</v>
      </c>
      <c r="BM193" s="141" t="s">
        <v>251</v>
      </c>
    </row>
    <row r="194" spans="1:65" s="2" customFormat="1" ht="29.25" x14ac:dyDescent="0.2">
      <c r="A194" s="32"/>
      <c r="B194" s="33"/>
      <c r="C194" s="191"/>
      <c r="D194" s="192" t="s">
        <v>122</v>
      </c>
      <c r="E194" s="191"/>
      <c r="F194" s="193" t="s">
        <v>252</v>
      </c>
      <c r="G194" s="191"/>
      <c r="H194" s="191"/>
      <c r="I194" s="143"/>
      <c r="J194" s="191"/>
      <c r="K194" s="32"/>
      <c r="L194" s="33"/>
      <c r="M194" s="144"/>
      <c r="N194" s="145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122</v>
      </c>
      <c r="AU194" s="17" t="s">
        <v>81</v>
      </c>
    </row>
    <row r="195" spans="1:65" s="12" customFormat="1" ht="22.9" customHeight="1" x14ac:dyDescent="0.2">
      <c r="B195" s="125"/>
      <c r="C195" s="183"/>
      <c r="D195" s="184" t="s">
        <v>73</v>
      </c>
      <c r="E195" s="185" t="s">
        <v>253</v>
      </c>
      <c r="F195" s="185" t="s">
        <v>254</v>
      </c>
      <c r="G195" s="183"/>
      <c r="H195" s="183"/>
      <c r="I195" s="177"/>
      <c r="J195" s="233">
        <f>J196+J202+J204</f>
        <v>0</v>
      </c>
      <c r="L195" s="125"/>
      <c r="M195" s="128"/>
      <c r="N195" s="129"/>
      <c r="O195" s="129"/>
      <c r="P195" s="130">
        <f>SUM(P196:P205)</f>
        <v>0</v>
      </c>
      <c r="Q195" s="129"/>
      <c r="R195" s="130">
        <f>SUM(R196:R205)</f>
        <v>2.3020720000000001E-2</v>
      </c>
      <c r="S195" s="129"/>
      <c r="T195" s="131">
        <f>SUM(T196:T205)</f>
        <v>0</v>
      </c>
      <c r="AR195" s="126" t="s">
        <v>81</v>
      </c>
      <c r="AT195" s="132" t="s">
        <v>73</v>
      </c>
      <c r="AU195" s="132" t="s">
        <v>79</v>
      </c>
      <c r="AY195" s="126" t="s">
        <v>114</v>
      </c>
      <c r="BK195" s="133">
        <f>SUM(BK196:BK205)</f>
        <v>0</v>
      </c>
    </row>
    <row r="196" spans="1:65" s="2" customFormat="1" ht="21.75" customHeight="1" x14ac:dyDescent="0.2">
      <c r="A196" s="32"/>
      <c r="B196" s="134"/>
      <c r="C196" s="186">
        <v>28</v>
      </c>
      <c r="D196" s="186" t="s">
        <v>116</v>
      </c>
      <c r="E196" s="187" t="s">
        <v>255</v>
      </c>
      <c r="F196" s="188" t="s">
        <v>256</v>
      </c>
      <c r="G196" s="189" t="s">
        <v>145</v>
      </c>
      <c r="H196" s="190">
        <f>H199+H200</f>
        <v>67.707999999999998</v>
      </c>
      <c r="I196" s="135"/>
      <c r="J196" s="234">
        <f>H196*I196</f>
        <v>0</v>
      </c>
      <c r="K196" s="136"/>
      <c r="L196" s="33"/>
      <c r="M196" s="137" t="s">
        <v>1</v>
      </c>
      <c r="N196" s="138" t="s">
        <v>39</v>
      </c>
      <c r="O196" s="58"/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41" t="s">
        <v>203</v>
      </c>
      <c r="AT196" s="141" t="s">
        <v>116</v>
      </c>
      <c r="AU196" s="141" t="s">
        <v>81</v>
      </c>
      <c r="AY196" s="17" t="s">
        <v>114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7" t="s">
        <v>79</v>
      </c>
      <c r="BK196" s="142">
        <f>ROUND(I196*H196,2)</f>
        <v>0</v>
      </c>
      <c r="BL196" s="17" t="s">
        <v>203</v>
      </c>
      <c r="BM196" s="141" t="s">
        <v>257</v>
      </c>
    </row>
    <row r="197" spans="1:65" s="2" customFormat="1" x14ac:dyDescent="0.2">
      <c r="A197" s="32"/>
      <c r="B197" s="33"/>
      <c r="C197" s="191"/>
      <c r="D197" s="192" t="s">
        <v>122</v>
      </c>
      <c r="E197" s="191"/>
      <c r="F197" s="193" t="s">
        <v>258</v>
      </c>
      <c r="G197" s="191"/>
      <c r="H197" s="191"/>
      <c r="I197" s="143"/>
      <c r="J197" s="207"/>
      <c r="K197" s="32"/>
      <c r="L197" s="33"/>
      <c r="M197" s="144"/>
      <c r="N197" s="145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122</v>
      </c>
      <c r="AU197" s="17" t="s">
        <v>81</v>
      </c>
    </row>
    <row r="198" spans="1:65" s="14" customFormat="1" x14ac:dyDescent="0.2">
      <c r="B198" s="157"/>
      <c r="C198" s="223"/>
      <c r="D198" s="192" t="s">
        <v>124</v>
      </c>
      <c r="E198" s="224" t="s">
        <v>1</v>
      </c>
      <c r="F198" s="225" t="s">
        <v>259</v>
      </c>
      <c r="G198" s="223"/>
      <c r="H198" s="224" t="s">
        <v>1</v>
      </c>
      <c r="I198" s="159"/>
      <c r="J198" s="207"/>
      <c r="L198" s="157"/>
      <c r="M198" s="160"/>
      <c r="N198" s="161"/>
      <c r="O198" s="161"/>
      <c r="P198" s="161"/>
      <c r="Q198" s="161"/>
      <c r="R198" s="161"/>
      <c r="S198" s="161"/>
      <c r="T198" s="162"/>
      <c r="AT198" s="158" t="s">
        <v>124</v>
      </c>
      <c r="AU198" s="158" t="s">
        <v>81</v>
      </c>
      <c r="AV198" s="14" t="s">
        <v>79</v>
      </c>
      <c r="AW198" s="14" t="s">
        <v>31</v>
      </c>
      <c r="AX198" s="14" t="s">
        <v>74</v>
      </c>
      <c r="AY198" s="158" t="s">
        <v>114</v>
      </c>
    </row>
    <row r="199" spans="1:65" s="13" customFormat="1" x14ac:dyDescent="0.2">
      <c r="B199" s="146"/>
      <c r="C199" s="194"/>
      <c r="D199" s="192" t="s">
        <v>124</v>
      </c>
      <c r="E199" s="195" t="s">
        <v>1</v>
      </c>
      <c r="F199" s="196" t="s">
        <v>260</v>
      </c>
      <c r="G199" s="194"/>
      <c r="H199" s="197">
        <v>61.207999999999998</v>
      </c>
      <c r="I199" s="148"/>
      <c r="J199" s="207"/>
      <c r="L199" s="146"/>
      <c r="M199" s="149"/>
      <c r="N199" s="150"/>
      <c r="O199" s="150"/>
      <c r="P199" s="150"/>
      <c r="Q199" s="150"/>
      <c r="R199" s="150"/>
      <c r="S199" s="150"/>
      <c r="T199" s="151"/>
      <c r="AT199" s="147" t="s">
        <v>124</v>
      </c>
      <c r="AU199" s="147" t="s">
        <v>81</v>
      </c>
      <c r="AV199" s="13" t="s">
        <v>81</v>
      </c>
      <c r="AW199" s="13" t="s">
        <v>31</v>
      </c>
      <c r="AX199" s="13" t="s">
        <v>74</v>
      </c>
      <c r="AY199" s="147" t="s">
        <v>114</v>
      </c>
    </row>
    <row r="200" spans="1:65" s="13" customFormat="1" x14ac:dyDescent="0.2">
      <c r="B200" s="146"/>
      <c r="C200" s="194"/>
      <c r="D200" s="192" t="s">
        <v>124</v>
      </c>
      <c r="E200" s="195" t="s">
        <v>1</v>
      </c>
      <c r="F200" s="196" t="s">
        <v>261</v>
      </c>
      <c r="G200" s="194"/>
      <c r="H200" s="197">
        <v>6.5</v>
      </c>
      <c r="I200" s="148"/>
      <c r="J200" s="207"/>
      <c r="L200" s="146"/>
      <c r="M200" s="149"/>
      <c r="N200" s="150"/>
      <c r="O200" s="150"/>
      <c r="P200" s="150"/>
      <c r="Q200" s="150"/>
      <c r="R200" s="150"/>
      <c r="S200" s="150"/>
      <c r="T200" s="151"/>
      <c r="AT200" s="147" t="s">
        <v>124</v>
      </c>
      <c r="AU200" s="147" t="s">
        <v>81</v>
      </c>
      <c r="AV200" s="13" t="s">
        <v>81</v>
      </c>
      <c r="AW200" s="13" t="s">
        <v>31</v>
      </c>
      <c r="AX200" s="13" t="s">
        <v>74</v>
      </c>
      <c r="AY200" s="147" t="s">
        <v>114</v>
      </c>
    </row>
    <row r="201" spans="1:65" s="15" customFormat="1" x14ac:dyDescent="0.2">
      <c r="B201" s="163"/>
      <c r="C201" s="226"/>
      <c r="D201" s="192" t="s">
        <v>124</v>
      </c>
      <c r="E201" s="227" t="s">
        <v>1</v>
      </c>
      <c r="F201" s="228" t="s">
        <v>262</v>
      </c>
      <c r="G201" s="229"/>
      <c r="H201" s="230">
        <f>H199+H200</f>
        <v>67.707999999999998</v>
      </c>
      <c r="I201" s="165"/>
      <c r="J201" s="207"/>
      <c r="L201" s="163"/>
      <c r="M201" s="166"/>
      <c r="N201" s="167"/>
      <c r="O201" s="167"/>
      <c r="P201" s="167"/>
      <c r="Q201" s="167"/>
      <c r="R201" s="167"/>
      <c r="S201" s="167"/>
      <c r="T201" s="168"/>
      <c r="AT201" s="164" t="s">
        <v>124</v>
      </c>
      <c r="AU201" s="164" t="s">
        <v>81</v>
      </c>
      <c r="AV201" s="15" t="s">
        <v>120</v>
      </c>
      <c r="AW201" s="15" t="s">
        <v>31</v>
      </c>
      <c r="AX201" s="15" t="s">
        <v>79</v>
      </c>
      <c r="AY201" s="164" t="s">
        <v>114</v>
      </c>
    </row>
    <row r="202" spans="1:65" s="2" customFormat="1" ht="21.75" customHeight="1" x14ac:dyDescent="0.2">
      <c r="A202" s="32"/>
      <c r="B202" s="134"/>
      <c r="C202" s="186">
        <v>29</v>
      </c>
      <c r="D202" s="186" t="s">
        <v>116</v>
      </c>
      <c r="E202" s="187" t="s">
        <v>263</v>
      </c>
      <c r="F202" s="188" t="s">
        <v>264</v>
      </c>
      <c r="G202" s="189" t="s">
        <v>145</v>
      </c>
      <c r="H202" s="190">
        <f>H196</f>
        <v>67.707999999999998</v>
      </c>
      <c r="I202" s="135"/>
      <c r="J202" s="234">
        <f>H202*I202</f>
        <v>0</v>
      </c>
      <c r="K202" s="136"/>
      <c r="L202" s="33"/>
      <c r="M202" s="137" t="s">
        <v>1</v>
      </c>
      <c r="N202" s="138" t="s">
        <v>39</v>
      </c>
      <c r="O202" s="58"/>
      <c r="P202" s="139">
        <f>O202*H202</f>
        <v>0</v>
      </c>
      <c r="Q202" s="139">
        <v>2.0000000000000001E-4</v>
      </c>
      <c r="R202" s="139">
        <f>Q202*H202</f>
        <v>1.3541600000000001E-2</v>
      </c>
      <c r="S202" s="139">
        <v>0</v>
      </c>
      <c r="T202" s="14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41" t="s">
        <v>203</v>
      </c>
      <c r="AT202" s="141" t="s">
        <v>116</v>
      </c>
      <c r="AU202" s="141" t="s">
        <v>81</v>
      </c>
      <c r="AY202" s="17" t="s">
        <v>114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7" t="s">
        <v>79</v>
      </c>
      <c r="BK202" s="142">
        <f>ROUND(I202*H202,2)</f>
        <v>0</v>
      </c>
      <c r="BL202" s="17" t="s">
        <v>203</v>
      </c>
      <c r="BM202" s="141" t="s">
        <v>265</v>
      </c>
    </row>
    <row r="203" spans="1:65" s="2" customFormat="1" ht="19.5" x14ac:dyDescent="0.2">
      <c r="A203" s="32"/>
      <c r="B203" s="33"/>
      <c r="C203" s="191"/>
      <c r="D203" s="192" t="s">
        <v>122</v>
      </c>
      <c r="E203" s="191"/>
      <c r="F203" s="193" t="s">
        <v>266</v>
      </c>
      <c r="G203" s="191"/>
      <c r="H203" s="191"/>
      <c r="I203" s="143"/>
      <c r="J203" s="207"/>
      <c r="K203" s="32"/>
      <c r="L203" s="33"/>
      <c r="M203" s="144"/>
      <c r="N203" s="145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122</v>
      </c>
      <c r="AU203" s="17" t="s">
        <v>81</v>
      </c>
    </row>
    <row r="204" spans="1:65" s="2" customFormat="1" ht="21.75" customHeight="1" x14ac:dyDescent="0.2">
      <c r="A204" s="32"/>
      <c r="B204" s="134"/>
      <c r="C204" s="186">
        <v>30</v>
      </c>
      <c r="D204" s="186" t="s">
        <v>116</v>
      </c>
      <c r="E204" s="187" t="s">
        <v>267</v>
      </c>
      <c r="F204" s="188" t="s">
        <v>268</v>
      </c>
      <c r="G204" s="189" t="s">
        <v>145</v>
      </c>
      <c r="H204" s="190">
        <f>H196</f>
        <v>67.707999999999998</v>
      </c>
      <c r="I204" s="135"/>
      <c r="J204" s="234">
        <f>H204*I204</f>
        <v>0</v>
      </c>
      <c r="K204" s="136"/>
      <c r="L204" s="33"/>
      <c r="M204" s="137" t="s">
        <v>1</v>
      </c>
      <c r="N204" s="138" t="s">
        <v>39</v>
      </c>
      <c r="O204" s="58"/>
      <c r="P204" s="139">
        <f>O204*H204</f>
        <v>0</v>
      </c>
      <c r="Q204" s="139">
        <v>1.3999999999999999E-4</v>
      </c>
      <c r="R204" s="139">
        <f>Q204*H204</f>
        <v>9.4791199999999989E-3</v>
      </c>
      <c r="S204" s="139">
        <v>0</v>
      </c>
      <c r="T204" s="14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41" t="s">
        <v>203</v>
      </c>
      <c r="AT204" s="141" t="s">
        <v>116</v>
      </c>
      <c r="AU204" s="141" t="s">
        <v>81</v>
      </c>
      <c r="AY204" s="17" t="s">
        <v>114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7" t="s">
        <v>79</v>
      </c>
      <c r="BK204" s="142">
        <f>ROUND(I204*H204,2)</f>
        <v>0</v>
      </c>
      <c r="BL204" s="17" t="s">
        <v>203</v>
      </c>
      <c r="BM204" s="141" t="s">
        <v>269</v>
      </c>
    </row>
    <row r="205" spans="1:65" s="2" customFormat="1" ht="19.5" x14ac:dyDescent="0.2">
      <c r="A205" s="32"/>
      <c r="B205" s="33"/>
      <c r="C205" s="191"/>
      <c r="D205" s="192" t="s">
        <v>122</v>
      </c>
      <c r="E205" s="191"/>
      <c r="F205" s="193" t="s">
        <v>270</v>
      </c>
      <c r="G205" s="191"/>
      <c r="H205" s="191"/>
      <c r="I205" s="143"/>
      <c r="J205" s="191"/>
      <c r="K205" s="32"/>
      <c r="L205" s="33"/>
      <c r="M205" s="169"/>
      <c r="N205" s="170"/>
      <c r="O205" s="171"/>
      <c r="P205" s="171"/>
      <c r="Q205" s="171"/>
      <c r="R205" s="171"/>
      <c r="S205" s="171"/>
      <c r="T205" s="17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122</v>
      </c>
      <c r="AU205" s="17" t="s">
        <v>81</v>
      </c>
    </row>
    <row r="206" spans="1:65" s="2" customFormat="1" ht="6.95" customHeight="1" x14ac:dyDescent="0.2">
      <c r="A206" s="32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33"/>
      <c r="M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</row>
  </sheetData>
  <sheetProtection password="DCC5" sheet="1" objects="1" scenarios="1"/>
  <autoFilter ref="C121:K205"/>
  <mergeCells count="6">
    <mergeCell ref="E114:H114"/>
    <mergeCell ref="L2:V2"/>
    <mergeCell ref="E7:H7"/>
    <mergeCell ref="E16:H16"/>
    <mergeCell ref="E25:H25"/>
    <mergeCell ref="E84:H84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S-20-2019 - Panský dům - ...</vt:lpstr>
      <vt:lpstr>'Rekapitulace stavby'!Názvy_tisku</vt:lpstr>
      <vt:lpstr>'S-20-2019 - Panský dům - ...'!Názvy_tisku</vt:lpstr>
      <vt:lpstr>'Rekapitulace stavby'!Oblast_tisku</vt:lpstr>
      <vt:lpstr>'S-20-2019 - Panský dům -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TOM-DELL\tom</dc:creator>
  <cp:lastModifiedBy>Manda Libor, DiS.</cp:lastModifiedBy>
  <cp:lastPrinted>2021-03-18T07:19:06Z</cp:lastPrinted>
  <dcterms:created xsi:type="dcterms:W3CDTF">2021-01-13T13:00:18Z</dcterms:created>
  <dcterms:modified xsi:type="dcterms:W3CDTF">2021-03-18T12:38:42Z</dcterms:modified>
</cp:coreProperties>
</file>