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8920" windowHeight="15840" firstSheet="1" activeTab="3"/>
  </bookViews>
  <sheets>
    <sheet name="Pokyny pro vyplnění" sheetId="11" state="hidden" r:id="rId1"/>
    <sheet name="Krycí list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'Krycí list'!$H$41</definedName>
    <definedName name="CenaCelkem">'Krycí list'!$G$29</definedName>
    <definedName name="CenaCelkemBezDPH">'Krycí list'!$G$28</definedName>
    <definedName name="CenaCelkemVypocet" localSheetId="1">'Krycí list'!$I$41</definedName>
    <definedName name="cisloobjektu">'Krycí list'!$D$3</definedName>
    <definedName name="CisloRozpoctu">'[1]Krycí list'!$C$2</definedName>
    <definedName name="CisloStavby" localSheetId="1">'Krycí list'!$D$2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1">'Krycí list'!$I$12</definedName>
    <definedName name="dmisto">'Krycí list'!$E$13:$G$13</definedName>
    <definedName name="DPHSni">'Krycí list'!$G$24</definedName>
    <definedName name="DPHZakl">'Krycí list'!$G$26</definedName>
    <definedName name="dpsc" localSheetId="1">'Krycí list'!$D$13</definedName>
    <definedName name="IČO" localSheetId="1">'Krycí list'!$I$11</definedName>
    <definedName name="Mena">'Krycí list'!$J$29</definedName>
    <definedName name="MistoStavby">'Krycí list'!$D$4</definedName>
    <definedName name="nazevobjektu">'Krycí list'!$E$3</definedName>
    <definedName name="NazevRozpoctu">'[1]Krycí list'!$D$2</definedName>
    <definedName name="NazevStavby" localSheetId="1">'Krycí list'!$E$2</definedName>
    <definedName name="nazevstavby">'[1]Krycí list'!$C$7</definedName>
    <definedName name="NazevStavebnihoRozpoctu">'Krycí list'!$E$4</definedName>
    <definedName name="_xlnm.Print_Titles" localSheetId="3">'001 001 Pol'!$1:$7</definedName>
    <definedName name="oadresa">'Krycí list'!$D$6</definedName>
    <definedName name="Objednatel" localSheetId="1">'Krycí list'!$D$5</definedName>
    <definedName name="Objekt" localSheetId="1">'Krycí list'!$B$38</definedName>
    <definedName name="_xlnm.Print_Area" localSheetId="3">'001 001 Pol'!$A$8:$G$30</definedName>
    <definedName name="_xlnm.Print_Area" localSheetId="1">'Krycí list'!$A$1:$J$49</definedName>
    <definedName name="odic" localSheetId="1">'Krycí list'!$I$6</definedName>
    <definedName name="oico" localSheetId="1">'Krycí list'!$I$5</definedName>
    <definedName name="omisto" localSheetId="1">'Krycí list'!$E$7</definedName>
    <definedName name="onazev" localSheetId="1">'Krycí list'!$D$6</definedName>
    <definedName name="opsc" localSheetId="1">'Krycí list'!$D$7</definedName>
    <definedName name="padresa">'Krycí list'!$D$9</definedName>
    <definedName name="pdic">'Krycí list'!$I$9</definedName>
    <definedName name="pico">'Krycí list'!$I$8</definedName>
    <definedName name="pmisto">'Krycí list'!$E$10</definedName>
    <definedName name="PocetMJ">#REF!</definedName>
    <definedName name="PoptavkaID">'Krycí list'!$A$1</definedName>
    <definedName name="pPSC">'Krycí list'!$D$10</definedName>
    <definedName name="Projektant">'Krycí list'!$D$8</definedName>
    <definedName name="SazbaDPH1" localSheetId="1">'Krycí list'!$E$23</definedName>
    <definedName name="SazbaDPH1">'[1]Krycí list'!$C$30</definedName>
    <definedName name="SazbaDPH2" localSheetId="1">'Krycí list'!$E$25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list'!$D$14</definedName>
    <definedName name="Z_B7E7C763_C459_487D_8ABA_5CFDDFBD5A84_.wvu.Cols" localSheetId="1" hidden="1">'Krycí list'!$A:$A</definedName>
    <definedName name="Z_B7E7C763_C459_487D_8ABA_5CFDDFBD5A84_.wvu.PrintArea" localSheetId="1" hidden="1">'Krycí list'!$B$1:$J$36</definedName>
    <definedName name="ZakladDPHSni">'Krycí list'!$G$23</definedName>
    <definedName name="ZakladDPHSniVypocet" localSheetId="1">'Krycí list'!$F$41</definedName>
    <definedName name="ZakladDPHZakl">'Krycí list'!$G$25</definedName>
    <definedName name="ZakladDPHZaklVypocet" localSheetId="1">'Krycí list'!$G$41</definedName>
    <definedName name="ZaObjednatele">'Krycí list'!$G$34</definedName>
    <definedName name="Zaokrouhleni">'Krycí list'!$G$27</definedName>
    <definedName name="ZaZhotovitele">'Krycí list'!$D$34</definedName>
    <definedName name="Zhotovitel">'Krycí list'!$D$11:$G$11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1" i="12" l="1"/>
  <c r="G29" i="12" l="1"/>
  <c r="G17" i="12"/>
  <c r="G18" i="12"/>
  <c r="G19" i="12"/>
  <c r="G20" i="12"/>
  <c r="G22" i="12"/>
  <c r="G23" i="12"/>
  <c r="G24" i="12"/>
  <c r="G25" i="12"/>
  <c r="G26" i="12"/>
  <c r="G30" i="12"/>
  <c r="G16" i="12"/>
  <c r="G15" i="12"/>
  <c r="G13" i="12"/>
  <c r="G9" i="12" l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F41" i="1"/>
  <c r="G8" i="12" l="1"/>
  <c r="G40" i="1" s="1"/>
  <c r="G48" i="1" s="1"/>
  <c r="G49" i="1" s="1"/>
  <c r="I17" i="1" s="1"/>
  <c r="I21" i="1" s="1"/>
  <c r="G25" i="1" s="1"/>
  <c r="M9" i="12"/>
  <c r="M8" i="12" s="1"/>
  <c r="Q8" i="12"/>
  <c r="V8" i="12"/>
  <c r="O8" i="12"/>
  <c r="K8" i="12"/>
  <c r="I8" i="12"/>
  <c r="J28" i="1"/>
  <c r="J26" i="1"/>
  <c r="G38" i="1"/>
  <c r="F38" i="1"/>
  <c r="J23" i="1"/>
  <c r="J24" i="1"/>
  <c r="J25" i="1"/>
  <c r="J27" i="1"/>
  <c r="E24" i="1"/>
  <c r="E26" i="1"/>
  <c r="I40" i="1" l="1"/>
  <c r="H40" i="1" s="1"/>
  <c r="H48" i="1" s="1"/>
  <c r="H49" i="1" s="1"/>
  <c r="G41" i="1"/>
  <c r="I48" i="1" l="1"/>
  <c r="I49" i="1" s="1"/>
  <c r="I41" i="1"/>
  <c r="H41" i="1" s="1"/>
  <c r="J40" i="1" l="1"/>
  <c r="J39" i="1"/>
  <c r="G29" i="1"/>
  <c r="G26" i="1" s="1"/>
  <c r="J4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<sst xmlns="http://schemas.openxmlformats.org/spreadsheetml/2006/main" count="164" uniqueCount="117">
  <si>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</si>
  <si>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</si>
  <si>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</si>
  <si>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</si>
  <si>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</si>
  <si>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</si>
  <si>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</si>
  <si>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</si>
  <si>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</si>
  <si>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</si>
  <si>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</si>
  <si>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</si>
  <si>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</si>
  <si>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</si>
  <si>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</si>
  <si>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</si>
  <si>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</si>
  <si>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</si>
  <si>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</si>
  <si>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</si>
  <si>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</si>
  <si>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</si>
  <si>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</si>
  <si>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</si>
  <si>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</si>
  <si>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</si>
  <si>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</si>
  <si>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</si>
  <si>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</si>
  <si>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</si>
  <si>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</si>
  <si>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</si>
  <si>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</si>
  <si>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</si>
  <si>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</si>
  <si>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</si>
  <si>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</si>
  <si>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</si>
  <si>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</si>
  <si>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</si>
  <si>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</si>
  <si>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</si>
  <si>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</si>
  <si>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006</t>
  </si>
  <si>
    <t>Stavba</t>
  </si>
  <si>
    <t>001</t>
  </si>
  <si>
    <t>Celkem za stavbu</t>
  </si>
  <si>
    <t>CZK</t>
  </si>
  <si>
    <t>Rekapitulace dílů</t>
  </si>
  <si>
    <t>Typ dílu</t>
  </si>
  <si>
    <t>1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</si>
  <si>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</si>
  <si>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</si>
  <si>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</si>
  <si>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</si>
  <si>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</si>
  <si>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</si>
  <si>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</si>
  <si>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</si>
  <si>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</si>
  <si>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</si>
  <si>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</si>
  <si>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</si>
  <si>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</si>
  <si>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</si>
  <si>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</si>
  <si>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</si>
  <si>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</si>
  <si>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</si>
  <si>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</si>
  <si>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</si>
  <si>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</si>
  <si>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</si>
  <si>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</si>
  <si>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</si>
  <si>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</si>
  <si>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</si>
  <si>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</si>
  <si>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</si>
  <si>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</si>
  <si>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RTS 20/ II</t>
  </si>
  <si>
    <t>Kalkul</t>
  </si>
  <si>
    <t>Práce</t>
  </si>
  <si>
    <t>POL1_</t>
  </si>
  <si>
    <t>VV</t>
  </si>
  <si>
    <t>komplet</t>
  </si>
  <si>
    <t>ks</t>
  </si>
  <si>
    <t>Město Uherský Brod
Masarykovo nám. 100
68801 UHERSKÝ BROD</t>
  </si>
  <si>
    <t xml:space="preserve"> 00291463</t>
  </si>
  <si>
    <t>Vířivá vana se strojovnou pro budovu č.p. 1421</t>
  </si>
  <si>
    <t>Vířivá vana 2,5 průměr, kuruhový tvar</t>
  </si>
  <si>
    <t>Akumulační nádrž, samonosný polypropylen</t>
  </si>
  <si>
    <t>vč. přírub, vystužené víko</t>
  </si>
  <si>
    <t xml:space="preserve">  01 Vířivá vana</t>
  </si>
  <si>
    <t>Demontáž stávající vany a přislušenství</t>
  </si>
  <si>
    <t>Obsahuje demontáž, dovoz na skládku, uložení a poplatek za skládku</t>
  </si>
  <si>
    <t>Elektroinstalační skříň vč. řízení</t>
  </si>
  <si>
    <t>Hydromasážní čerpadlo</t>
  </si>
  <si>
    <t>Filtrační čerpadlo</t>
  </si>
  <si>
    <t>El. topení 3 kW, 230V</t>
  </si>
  <si>
    <t>Písková filtrace vč. provozní náplně</t>
  </si>
  <si>
    <t>UV lampa 16W</t>
  </si>
  <si>
    <t>Hlídání hladin, 7 sond</t>
  </si>
  <si>
    <t>Vodoinstalační materiál</t>
  </si>
  <si>
    <t>Elektroinstalační materiál</t>
  </si>
  <si>
    <t>Podružný instalační materiál</t>
  </si>
  <si>
    <t>Zednické a obkladačské práce</t>
  </si>
  <si>
    <t>Doprava a montáž celková kompletace</t>
  </si>
  <si>
    <t>Elektrorevizní zpráva</t>
  </si>
  <si>
    <t>007</t>
  </si>
  <si>
    <t>Budova č.p. 1421, Uherský Brod</t>
  </si>
  <si>
    <t xml:space="preserve">Vířivá vana se strojovnou pro </t>
  </si>
  <si>
    <t>Vířivá vana se strojovnou</t>
  </si>
  <si>
    <t>min. 14 hydromasažních trysek, světlo, vč. termokrytu</t>
  </si>
  <si>
    <t>Pochozí poklop pro zakrytí strojovny (1,8x1,74m)</t>
  </si>
  <si>
    <t>obvod vany bude obezděn a obložen keramickým obkladem o ploše</t>
  </si>
  <si>
    <t>8m2, vč. materiálů, spárovacích hmot, lepidel a základní mozaiky (bílá)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</si>
</sst>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dotted">
        <color indexed="23"/>
      </bottom>
      <diagonal/>
    </border>
    <border>
      <left/>
      <right style="thin">
        <color indexed="23"/>
      </right>
      <top style="thin">
        <color indexed="64"/>
      </top>
      <bottom style="dotted">
        <color indexed="23"/>
      </bottom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/>
      <top style="dotted">
        <color indexed="23"/>
      </top>
      <bottom style="thin">
        <color indexed="64"/>
      </bottom>
      <diagonal/>
    </border>
    <border>
      <left/>
      <right/>
      <top style="dotted">
        <color indexed="23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dotted">
        <color indexed="23"/>
      </right>
      <top/>
      <bottom style="thin">
        <color indexed="64"/>
      </bottom>
      <diagonal/>
    </border>
    <border>
      <left style="thin">
        <color indexed="23"/>
      </left>
      <right/>
      <top style="dotted">
        <color indexed="23"/>
      </top>
      <bottom/>
      <diagonal/>
    </border>
    <border>
      <left/>
      <right style="dotted">
        <color indexed="23"/>
      </right>
      <top style="dotted">
        <color indexed="23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21" xfId="0" applyFill="1" applyBorder="1" applyAlignment="1">
      <alignment wrapText="1"/>
    </xf>
    <xf numFmtId="0" fontId="17" fillId="0" borderId="0" xfId="0" applyFont="1"/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4" fontId="17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0" fontId="8" fillId="5" borderId="0" xfId="0" applyFont="1" applyFill="1" applyAlignment="1" applyProtection="1">
      <alignment horizontal="left" vertical="center"/>
      <protection locked="0"/>
    </xf>
    <xf numFmtId="3" fontId="17" fillId="0" borderId="40" xfId="0" applyNumberFormat="1" applyFont="1" applyBorder="1" applyAlignment="1">
      <alignment vertical="top" shrinkToFit="1"/>
    </xf>
    <xf numFmtId="0" fontId="17" fillId="0" borderId="49" xfId="0" applyFont="1" applyBorder="1" applyAlignment="1">
      <alignment vertical="top"/>
    </xf>
    <xf numFmtId="164" fontId="18" fillId="0" borderId="52" xfId="0" applyNumberFormat="1" applyFont="1" applyBorder="1" applyAlignment="1">
      <alignment horizontal="center" vertical="top" wrapText="1" shrinkToFit="1"/>
    </xf>
    <xf numFmtId="3" fontId="17" fillId="0" borderId="43" xfId="0" applyNumberFormat="1" applyFont="1" applyBorder="1" applyAlignment="1">
      <alignment vertical="top" shrinkToFit="1"/>
    </xf>
    <xf numFmtId="0" fontId="17" fillId="0" borderId="53" xfId="0" applyFont="1" applyBorder="1" applyAlignment="1">
      <alignment horizontal="center" vertical="top" shrinkToFit="1"/>
    </xf>
    <xf numFmtId="3" fontId="17" fillId="0" borderId="54" xfId="0" applyNumberFormat="1" applyFont="1" applyBorder="1" applyAlignment="1">
      <alignment vertical="top" shrinkToFit="1"/>
    </xf>
    <xf numFmtId="4" fontId="17" fillId="0" borderId="54" xfId="0" applyNumberFormat="1" applyFont="1" applyBorder="1" applyAlignment="1">
      <alignment vertical="top" shrinkToFit="1"/>
    </xf>
    <xf numFmtId="4" fontId="17" fillId="0" borderId="55" xfId="0" applyNumberFormat="1" applyFont="1" applyBorder="1" applyAlignment="1">
      <alignment vertical="top" shrinkToFit="1"/>
    </xf>
    <xf numFmtId="4" fontId="17" fillId="5" borderId="43" xfId="0" applyNumberFormat="1" applyFont="1" applyFill="1" applyBorder="1" applyAlignment="1" applyProtection="1">
      <alignment vertical="top" shrinkToFit="1"/>
      <protection locked="0"/>
    </xf>
    <xf numFmtId="4" fontId="17" fillId="5" borderId="40" xfId="0" applyNumberFormat="1" applyFont="1" applyFill="1" applyBorder="1" applyAlignment="1" applyProtection="1">
      <alignment vertical="top" shrinkToFit="1"/>
      <protection locked="0"/>
    </xf>
    <xf numFmtId="0" fontId="15" fillId="3" borderId="34" xfId="0" applyFont="1" applyFill="1" applyBorder="1" applyAlignment="1">
      <alignment vertical="center"/>
    </xf>
    <xf numFmtId="0" fontId="15" fillId="3" borderId="34" xfId="0" applyFont="1" applyFill="1" applyBorder="1" applyAlignment="1">
      <alignment vertical="center" wrapText="1"/>
    </xf>
    <xf numFmtId="0" fontId="15" fillId="3" borderId="35" xfId="0" applyFont="1" applyFill="1" applyBorder="1" applyAlignment="1">
      <alignment vertical="center" wrapText="1"/>
    </xf>
    <xf numFmtId="4" fontId="15" fillId="3" borderId="37" xfId="0" applyNumberFormat="1" applyFont="1" applyFill="1" applyBorder="1" applyAlignment="1">
      <alignment horizontal="center" vertical="center"/>
    </xf>
    <xf numFmtId="4" fontId="15" fillId="3" borderId="37" xfId="0" applyNumberFormat="1" applyFont="1" applyFill="1" applyBorder="1" applyAlignment="1">
      <alignment vertical="center"/>
    </xf>
    <xf numFmtId="0" fontId="8" fillId="5" borderId="6" xfId="0" applyFont="1" applyFill="1" applyBorder="1" applyAlignment="1" applyProtection="1">
      <alignment vertical="top" wrapText="1"/>
      <protection locked="0"/>
    </xf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0" fillId="4" borderId="36" xfId="0" applyFill="1" applyBorder="1" applyAlignment="1">
      <alignment wrapText="1"/>
    </xf>
    <xf numFmtId="0" fontId="0" fillId="4" borderId="37" xfId="0" applyFill="1" applyBorder="1"/>
    <xf numFmtId="49" fontId="0" fillId="4" borderId="37" xfId="0" applyNumberFormat="1" applyFill="1" applyBorder="1"/>
    <xf numFmtId="0" fontId="0" fillId="4" borderId="37" xfId="0" applyFill="1" applyBorder="1" applyAlignment="1">
      <alignment horizontal="center"/>
    </xf>
    <xf numFmtId="0" fontId="0" fillId="4" borderId="56" xfId="0" applyFill="1" applyBorder="1"/>
    <xf numFmtId="0" fontId="0" fillId="0" borderId="26" xfId="0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4" fontId="0" fillId="0" borderId="57" xfId="0" applyNumberFormat="1" applyBorder="1" applyAlignment="1">
      <alignment vertical="top"/>
    </xf>
    <xf numFmtId="0" fontId="17" fillId="0" borderId="26" xfId="0" applyFont="1" applyBorder="1" applyAlignment="1">
      <alignment vertical="top"/>
    </xf>
    <xf numFmtId="4" fontId="17" fillId="0" borderId="57" xfId="0" applyNumberFormat="1" applyFont="1" applyBorder="1" applyAlignment="1">
      <alignment vertical="top" shrinkToFit="1"/>
    </xf>
    <xf numFmtId="0" fontId="17" fillId="0" borderId="59" xfId="0" applyFont="1" applyBorder="1" applyAlignment="1">
      <alignment horizontal="center" vertical="top" shrinkToFit="1"/>
    </xf>
    <xf numFmtId="3" fontId="17" fillId="0" borderId="59" xfId="0" applyNumberFormat="1" applyFont="1" applyBorder="1" applyAlignment="1">
      <alignment vertical="top" shrinkToFit="1"/>
    </xf>
    <xf numFmtId="4" fontId="17" fillId="5" borderId="59" xfId="0" applyNumberFormat="1" applyFont="1" applyFill="1" applyBorder="1" applyAlignment="1" applyProtection="1">
      <alignment vertical="top" shrinkToFit="1"/>
      <protection locked="0"/>
    </xf>
    <xf numFmtId="4" fontId="17" fillId="0" borderId="60" xfId="0" applyNumberFormat="1" applyFont="1" applyBorder="1" applyAlignment="1">
      <alignment vertical="top" shrinkToFit="1"/>
    </xf>
    <xf numFmtId="0" fontId="17" fillId="0" borderId="61" xfId="0" applyFont="1" applyBorder="1" applyAlignment="1">
      <alignment vertical="top"/>
    </xf>
    <xf numFmtId="0" fontId="17" fillId="0" borderId="62" xfId="0" applyFont="1" applyBorder="1" applyAlignment="1">
      <alignment horizontal="center" vertical="top" shrinkToFit="1"/>
    </xf>
    <xf numFmtId="3" fontId="17" fillId="0" borderId="63" xfId="0" applyNumberFormat="1" applyFont="1" applyBorder="1" applyAlignment="1">
      <alignment vertical="top" shrinkToFit="1"/>
    </xf>
    <xf numFmtId="4" fontId="17" fillId="5" borderId="63" xfId="0" applyNumberFormat="1" applyFont="1" applyFill="1" applyBorder="1" applyAlignment="1" applyProtection="1">
      <alignment vertical="top" shrinkToFit="1"/>
      <protection locked="0"/>
    </xf>
    <xf numFmtId="4" fontId="17" fillId="0" borderId="64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5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5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NumberFormat="1" applyFont="1" applyBorder="1" applyAlignment="1" applyProtection="1">
      <alignment horizontal="left" vertical="center" wrapText="1"/>
    </xf>
    <xf numFmtId="0" fontId="0" fillId="0" borderId="18" xfId="0" applyNumberFormat="1" applyBorder="1" applyAlignment="1" applyProtection="1">
      <alignment vertical="center" wrapText="1"/>
    </xf>
    <xf numFmtId="0" fontId="0" fillId="0" borderId="0" xfId="0" applyNumberFormat="1" applyAlignment="1" applyProtection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0" fillId="0" borderId="32" xfId="0" applyNumberFormat="1" applyBorder="1" applyAlignment="1">
      <alignment vertical="center" wrapText="1"/>
    </xf>
    <xf numFmtId="4" fontId="8" fillId="0" borderId="56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/>
    </xf>
    <xf numFmtId="4" fontId="8" fillId="0" borderId="36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7" fillId="0" borderId="45" xfId="0" applyNumberFormat="1" applyFont="1" applyBorder="1" applyAlignment="1">
      <alignment horizontal="left" vertical="top" wrapText="1"/>
    </xf>
    <xf numFmtId="0" fontId="0" fillId="0" borderId="46" xfId="0" applyBorder="1" applyAlignment="1">
      <alignment vertical="top"/>
    </xf>
    <xf numFmtId="49" fontId="17" fillId="0" borderId="47" xfId="0" applyNumberFormat="1" applyFont="1" applyBorder="1" applyAlignment="1">
      <alignment horizontal="left" vertical="top" wrapText="1"/>
    </xf>
    <xf numFmtId="0" fontId="0" fillId="0" borderId="48" xfId="0" applyBorder="1" applyAlignment="1">
      <alignment vertical="top"/>
    </xf>
    <xf numFmtId="164" fontId="18" fillId="0" borderId="65" xfId="0" quotePrefix="1" applyNumberFormat="1" applyFont="1" applyBorder="1" applyAlignment="1">
      <alignment horizontal="left" vertical="top" wrapText="1"/>
    </xf>
    <xf numFmtId="0" fontId="0" fillId="0" borderId="66" xfId="0" applyBorder="1" applyAlignment="1">
      <alignment vertical="top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7" fillId="0" borderId="58" xfId="0" applyNumberFormat="1" applyFont="1" applyBorder="1" applyAlignment="1">
      <alignment horizontal="left" vertical="top" wrapText="1"/>
    </xf>
    <xf numFmtId="0" fontId="0" fillId="0" borderId="46" xfId="0" applyBorder="1" applyAlignment="1">
      <alignment vertical="top" wrapText="1"/>
    </xf>
    <xf numFmtId="164" fontId="18" fillId="0" borderId="67" xfId="0" quotePrefix="1" applyNumberFormat="1" applyFont="1" applyBorder="1" applyAlignment="1">
      <alignment horizontal="left" vertical="top" wrapText="1"/>
    </xf>
    <xf numFmtId="0" fontId="0" fillId="0" borderId="68" xfId="0" applyBorder="1" applyAlignment="1">
      <alignment vertical="top"/>
    </xf>
    <xf numFmtId="164" fontId="18" fillId="0" borderId="50" xfId="0" quotePrefix="1" applyNumberFormat="1" applyFont="1" applyBorder="1" applyAlignment="1">
      <alignment horizontal="left" vertical="top" wrapText="1"/>
    </xf>
    <xf numFmtId="0" fontId="0" fillId="0" borderId="51" xfId="0" applyBorder="1" applyAlignment="1">
      <alignment vertical="top"/>
    </xf>
    <xf numFmtId="164" fontId="18" fillId="0" borderId="10" xfId="0" quotePrefix="1" applyNumberFormat="1" applyFont="1" applyBorder="1" applyAlignment="1">
      <alignment horizontal="left" vertical="top" wrapText="1"/>
    </xf>
    <xf numFmtId="0" fontId="0" fillId="0" borderId="6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opLeftCell="B1" zoomScaleNormal="100" zoomScaleSheetLayoutView="75" workbookViewId="0">
      <selection activeCell="H48" sqref="H4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4" t="s">
        <v>24</v>
      </c>
      <c r="C2" s="75"/>
      <c r="D2" s="76" t="s">
        <v>43</v>
      </c>
      <c r="E2" s="201" t="s">
        <v>89</v>
      </c>
      <c r="F2" s="202"/>
      <c r="G2" s="202"/>
      <c r="H2" s="202"/>
      <c r="I2" s="202"/>
      <c r="J2" s="203"/>
      <c r="O2" s="1"/>
    </row>
    <row r="3" spans="1:15" ht="27" hidden="1" customHeight="1" x14ac:dyDescent="0.2">
      <c r="A3" s="2"/>
      <c r="B3" s="77"/>
      <c r="C3" s="75"/>
      <c r="D3" s="78"/>
      <c r="E3" s="204"/>
      <c r="F3" s="205"/>
      <c r="G3" s="205"/>
      <c r="H3" s="205"/>
      <c r="I3" s="205"/>
      <c r="J3" s="206"/>
    </row>
    <row r="4" spans="1:15" ht="23.25" customHeight="1" x14ac:dyDescent="0.2">
      <c r="A4" s="2"/>
      <c r="B4" s="79"/>
      <c r="C4" s="80"/>
      <c r="D4" s="81"/>
      <c r="E4" s="214"/>
      <c r="F4" s="214"/>
      <c r="G4" s="214"/>
      <c r="H4" s="214"/>
      <c r="I4" s="214"/>
      <c r="J4" s="215"/>
    </row>
    <row r="5" spans="1:15" ht="24" customHeight="1" x14ac:dyDescent="0.2">
      <c r="A5" s="2"/>
      <c r="B5" s="30" t="s">
        <v>23</v>
      </c>
      <c r="D5" s="220" t="s">
        <v>87</v>
      </c>
      <c r="E5" s="221"/>
      <c r="F5" s="221"/>
      <c r="G5" s="221"/>
      <c r="H5" s="18" t="s">
        <v>42</v>
      </c>
      <c r="I5" s="150" t="s">
        <v>88</v>
      </c>
      <c r="J5" s="8"/>
    </row>
    <row r="6" spans="1:15" ht="15.75" customHeight="1" x14ac:dyDescent="0.2">
      <c r="A6" s="2"/>
      <c r="B6" s="27"/>
      <c r="C6" s="54"/>
      <c r="D6" s="222"/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8"/>
      <c r="C7" s="55"/>
      <c r="D7" s="52"/>
      <c r="E7" s="218"/>
      <c r="F7" s="219"/>
      <c r="G7" s="219"/>
      <c r="H7" s="24"/>
      <c r="I7" s="23"/>
      <c r="J7" s="33"/>
    </row>
    <row r="8" spans="1:15" ht="24" hidden="1" customHeight="1" x14ac:dyDescent="0.2">
      <c r="A8" s="2"/>
      <c r="B8" s="30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4"/>
      <c r="C10" s="55"/>
      <c r="D10" s="52"/>
      <c r="E10" s="56"/>
      <c r="F10" s="24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08"/>
      <c r="E11" s="208"/>
      <c r="F11" s="208"/>
      <c r="G11" s="208"/>
      <c r="H11" s="18" t="s">
        <v>42</v>
      </c>
      <c r="I11" s="151"/>
      <c r="J11" s="8"/>
    </row>
    <row r="12" spans="1:15" ht="15.75" customHeight="1" x14ac:dyDescent="0.2">
      <c r="A12" s="2"/>
      <c r="B12" s="27"/>
      <c r="C12" s="54"/>
      <c r="D12" s="213"/>
      <c r="E12" s="213"/>
      <c r="F12" s="213"/>
      <c r="G12" s="213"/>
      <c r="H12" s="18" t="s">
        <v>36</v>
      </c>
      <c r="I12" s="151"/>
      <c r="J12" s="8"/>
    </row>
    <row r="13" spans="1:15" ht="15.75" customHeight="1" x14ac:dyDescent="0.2">
      <c r="A13" s="2"/>
      <c r="B13" s="28"/>
      <c r="C13" s="55"/>
      <c r="D13" s="52"/>
      <c r="E13" s="216"/>
      <c r="F13" s="217"/>
      <c r="G13" s="217"/>
      <c r="H13" s="19"/>
      <c r="I13" s="23"/>
      <c r="J13" s="33"/>
    </row>
    <row r="14" spans="1:15" ht="24" customHeight="1" x14ac:dyDescent="0.2">
      <c r="A14" s="2"/>
      <c r="B14" s="42" t="s">
        <v>22</v>
      </c>
      <c r="C14" s="57"/>
      <c r="D14" s="58"/>
      <c r="E14" s="59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60"/>
      <c r="D15" s="53"/>
      <c r="E15" s="207"/>
      <c r="F15" s="207"/>
      <c r="G15" s="209"/>
      <c r="H15" s="209"/>
      <c r="I15" s="209" t="s">
        <v>31</v>
      </c>
      <c r="J15" s="210"/>
    </row>
    <row r="16" spans="1:15" ht="23.25" customHeight="1" x14ac:dyDescent="0.2">
      <c r="A16" s="127" t="s">
        <v>26</v>
      </c>
      <c r="B16" s="37" t="s">
        <v>26</v>
      </c>
      <c r="C16" s="61"/>
      <c r="D16" s="62"/>
      <c r="E16" s="198"/>
      <c r="F16" s="199"/>
      <c r="G16" s="198"/>
      <c r="H16" s="199"/>
      <c r="I16" s="198">
        <v>0</v>
      </c>
      <c r="J16" s="200"/>
    </row>
    <row r="17" spans="1:10" ht="23.25" customHeight="1" x14ac:dyDescent="0.2">
      <c r="A17" s="127" t="s">
        <v>27</v>
      </c>
      <c r="B17" s="37" t="s">
        <v>27</v>
      </c>
      <c r="C17" s="61"/>
      <c r="D17" s="62"/>
      <c r="E17" s="198"/>
      <c r="F17" s="199"/>
      <c r="G17" s="198"/>
      <c r="H17" s="199"/>
      <c r="I17" s="198">
        <f>G49</f>
        <v>0</v>
      </c>
      <c r="J17" s="200"/>
    </row>
    <row r="18" spans="1:10" ht="23.25" customHeight="1" x14ac:dyDescent="0.2">
      <c r="A18" s="127" t="s">
        <v>28</v>
      </c>
      <c r="B18" s="37" t="s">
        <v>28</v>
      </c>
      <c r="C18" s="61"/>
      <c r="D18" s="62"/>
      <c r="E18" s="198"/>
      <c r="F18" s="199"/>
      <c r="G18" s="198"/>
      <c r="H18" s="199"/>
      <c r="I18" s="198">
        <v>0</v>
      </c>
      <c r="J18" s="200"/>
    </row>
    <row r="19" spans="1:10" ht="23.25" customHeight="1" x14ac:dyDescent="0.2">
      <c r="A19" s="127" t="s">
        <v>51</v>
      </c>
      <c r="B19" s="37" t="s">
        <v>29</v>
      </c>
      <c r="C19" s="61"/>
      <c r="D19" s="62"/>
      <c r="E19" s="198"/>
      <c r="F19" s="199"/>
      <c r="G19" s="198"/>
      <c r="H19" s="199"/>
      <c r="I19" s="198">
        <v>0</v>
      </c>
      <c r="J19" s="200"/>
    </row>
    <row r="20" spans="1:10" ht="23.25" customHeight="1" x14ac:dyDescent="0.2">
      <c r="A20" s="127" t="s">
        <v>52</v>
      </c>
      <c r="B20" s="37" t="s">
        <v>30</v>
      </c>
      <c r="C20" s="61"/>
      <c r="D20" s="62"/>
      <c r="E20" s="198"/>
      <c r="F20" s="199"/>
      <c r="G20" s="198"/>
      <c r="H20" s="199"/>
      <c r="I20" s="198">
        <v>0</v>
      </c>
      <c r="J20" s="200"/>
    </row>
    <row r="21" spans="1:10" ht="23.25" customHeight="1" x14ac:dyDescent="0.2">
      <c r="A21" s="2"/>
      <c r="B21" s="47" t="s">
        <v>31</v>
      </c>
      <c r="C21" s="63"/>
      <c r="D21" s="64"/>
      <c r="E21" s="211"/>
      <c r="F21" s="212"/>
      <c r="G21" s="211"/>
      <c r="H21" s="212"/>
      <c r="I21" s="211">
        <f>I17</f>
        <v>0</v>
      </c>
      <c r="J21" s="233"/>
    </row>
    <row r="22" spans="1:10" ht="33" customHeight="1" x14ac:dyDescent="0.2">
      <c r="A22" s="2"/>
      <c r="B22" s="41" t="s">
        <v>35</v>
      </c>
      <c r="C22" s="61"/>
      <c r="D22" s="62"/>
      <c r="E22" s="65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13</v>
      </c>
      <c r="C23" s="61"/>
      <c r="D23" s="62"/>
      <c r="E23" s="66">
        <v>15</v>
      </c>
      <c r="F23" s="38" t="s">
        <v>0</v>
      </c>
      <c r="G23" s="224">
        <v>0</v>
      </c>
      <c r="H23" s="225"/>
      <c r="I23" s="225"/>
      <c r="J23" s="39" t="str">
        <f t="shared" ref="J23:J28" si="0">Mena</f>
        <v>CZK</v>
      </c>
    </row>
    <row r="24" spans="1:10" ht="23.25" customHeight="1" x14ac:dyDescent="0.2">
      <c r="A24" s="2"/>
      <c r="B24" s="37" t="s">
        <v>14</v>
      </c>
      <c r="C24" s="61"/>
      <c r="D24" s="62"/>
      <c r="E24" s="66">
        <f>SazbaDPH1</f>
        <v>15</v>
      </c>
      <c r="F24" s="38" t="s">
        <v>0</v>
      </c>
      <c r="G24" s="231">
        <v>0</v>
      </c>
      <c r="H24" s="232"/>
      <c r="I24" s="232"/>
      <c r="J24" s="39" t="str">
        <f t="shared" si="0"/>
        <v>CZK</v>
      </c>
    </row>
    <row r="25" spans="1:10" ht="23.25" customHeight="1" x14ac:dyDescent="0.2">
      <c r="A25" s="2"/>
      <c r="B25" s="37" t="s">
        <v>15</v>
      </c>
      <c r="C25" s="61"/>
      <c r="D25" s="62"/>
      <c r="E25" s="66">
        <v>21</v>
      </c>
      <c r="F25" s="38" t="s">
        <v>0</v>
      </c>
      <c r="G25" s="224">
        <f>I21</f>
        <v>0</v>
      </c>
      <c r="H25" s="225"/>
      <c r="I25" s="225"/>
      <c r="J25" s="39" t="str">
        <f t="shared" si="0"/>
        <v>CZK</v>
      </c>
    </row>
    <row r="26" spans="1:10" ht="23.25" customHeight="1" x14ac:dyDescent="0.2">
      <c r="A26" s="2"/>
      <c r="B26" s="31" t="s">
        <v>16</v>
      </c>
      <c r="C26" s="67"/>
      <c r="D26" s="53"/>
      <c r="E26" s="68">
        <f>SazbaDPH2</f>
        <v>21</v>
      </c>
      <c r="F26" s="29" t="s">
        <v>0</v>
      </c>
      <c r="G26" s="195">
        <f>CenaCelkem-ZakladDPHZakl</f>
        <v>0</v>
      </c>
      <c r="H26" s="196"/>
      <c r="I26" s="196"/>
      <c r="J26" s="36" t="str">
        <f t="shared" si="0"/>
        <v>CZK</v>
      </c>
    </row>
    <row r="27" spans="1:10" ht="23.25" customHeight="1" thickBot="1" x14ac:dyDescent="0.25">
      <c r="A27" s="2"/>
      <c r="B27" s="30" t="s">
        <v>5</v>
      </c>
      <c r="C27" s="69"/>
      <c r="D27" s="70"/>
      <c r="E27" s="69"/>
      <c r="F27" s="16"/>
      <c r="G27" s="197">
        <v>0</v>
      </c>
      <c r="H27" s="197"/>
      <c r="I27" s="197"/>
      <c r="J27" s="40" t="str">
        <f t="shared" si="0"/>
        <v>CZK</v>
      </c>
    </row>
    <row r="28" spans="1:10" ht="27.75" hidden="1" customHeight="1" thickBot="1" x14ac:dyDescent="0.25">
      <c r="A28" s="2"/>
      <c r="B28" s="106" t="s">
        <v>25</v>
      </c>
      <c r="C28" s="107"/>
      <c r="D28" s="107"/>
      <c r="E28" s="108"/>
      <c r="F28" s="109"/>
      <c r="G28" s="223">
        <v>934454.85</v>
      </c>
      <c r="H28" s="226"/>
      <c r="I28" s="226"/>
      <c r="J28" s="110" t="str">
        <f t="shared" si="0"/>
        <v>CZK</v>
      </c>
    </row>
    <row r="29" spans="1:10" ht="27.75" customHeight="1" thickBot="1" x14ac:dyDescent="0.25">
      <c r="A29" s="2"/>
      <c r="B29" s="106" t="s">
        <v>37</v>
      </c>
      <c r="C29" s="111"/>
      <c r="D29" s="111"/>
      <c r="E29" s="111"/>
      <c r="F29" s="112"/>
      <c r="G29" s="223">
        <f>I49</f>
        <v>0</v>
      </c>
      <c r="H29" s="223"/>
      <c r="I29" s="223"/>
      <c r="J29" s="113" t="s">
        <v>47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167"/>
      <c r="E32" s="167"/>
      <c r="F32" s="15" t="s">
        <v>11</v>
      </c>
      <c r="G32" s="26"/>
      <c r="H32" s="168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27"/>
      <c r="E34" s="228"/>
      <c r="G34" s="229"/>
      <c r="H34" s="230"/>
      <c r="I34" s="230"/>
      <c r="J34" s="25"/>
    </row>
    <row r="35" spans="1:10" ht="12.75" customHeight="1" x14ac:dyDescent="0.2">
      <c r="A35" s="2"/>
      <c r="B35" s="2"/>
      <c r="D35" s="241" t="s">
        <v>2</v>
      </c>
      <c r="E35" s="24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5" t="s">
        <v>17</v>
      </c>
      <c r="C37" s="86"/>
      <c r="D37" s="86"/>
      <c r="E37" s="86"/>
      <c r="F37" s="87"/>
      <c r="G37" s="87"/>
      <c r="H37" s="87"/>
      <c r="I37" s="87"/>
      <c r="J37" s="88"/>
    </row>
    <row r="38" spans="1:10" ht="25.5" customHeight="1" x14ac:dyDescent="0.2">
      <c r="A38" s="84" t="s">
        <v>39</v>
      </c>
      <c r="B38" s="89" t="s">
        <v>18</v>
      </c>
      <c r="C38" s="90" t="s">
        <v>6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19</v>
      </c>
      <c r="I38" s="92" t="s">
        <v>1</v>
      </c>
      <c r="J38" s="93" t="s">
        <v>0</v>
      </c>
    </row>
    <row r="39" spans="1:10" ht="25.5" hidden="1" customHeight="1" x14ac:dyDescent="0.2">
      <c r="A39" s="84">
        <v>1</v>
      </c>
      <c r="B39" s="94" t="s">
        <v>44</v>
      </c>
      <c r="C39" s="234"/>
      <c r="D39" s="234"/>
      <c r="E39" s="234"/>
      <c r="F39" s="95">
        <v>0</v>
      </c>
      <c r="G39" s="96">
        <v>934454.85</v>
      </c>
      <c r="H39" s="97">
        <v>196235.51999999999</v>
      </c>
      <c r="I39" s="97">
        <v>1130690.3700000001</v>
      </c>
      <c r="J39" s="98" t="str">
        <f>IF(CenaCelkemVypocet=0,"",I39/CenaCelkemVypocet*100)</f>
        <v/>
      </c>
    </row>
    <row r="40" spans="1:10" ht="25.5" customHeight="1" x14ac:dyDescent="0.2">
      <c r="A40" s="84">
        <v>2</v>
      </c>
      <c r="B40" s="99" t="s">
        <v>45</v>
      </c>
      <c r="C40" s="235" t="s">
        <v>111</v>
      </c>
      <c r="D40" s="236"/>
      <c r="E40" s="237"/>
      <c r="F40" s="100">
        <v>0</v>
      </c>
      <c r="G40" s="101">
        <f>'001 001 Pol'!G8</f>
        <v>0</v>
      </c>
      <c r="H40" s="101">
        <f>I40-G40</f>
        <v>0</v>
      </c>
      <c r="I40" s="101">
        <f>G40*1.21</f>
        <v>0</v>
      </c>
      <c r="J40" s="102" t="str">
        <f>IF(CenaCelkemVypocet=0,"",I40/CenaCelkemVypocet*100)</f>
        <v/>
      </c>
    </row>
    <row r="41" spans="1:10" ht="25.5" customHeight="1" x14ac:dyDescent="0.2">
      <c r="A41" s="84"/>
      <c r="B41" s="238" t="s">
        <v>46</v>
      </c>
      <c r="C41" s="239"/>
      <c r="D41" s="239"/>
      <c r="E41" s="240"/>
      <c r="F41" s="103">
        <f>SUMIF(A39:A40,"=1",F39:F40)</f>
        <v>0</v>
      </c>
      <c r="G41" s="104">
        <f>G40</f>
        <v>0</v>
      </c>
      <c r="H41" s="104">
        <f>CenaCelkemVypocet-ZakladDPHZaklVypocet</f>
        <v>0</v>
      </c>
      <c r="I41" s="104">
        <f>I40</f>
        <v>0</v>
      </c>
      <c r="J41" s="105">
        <v>100</v>
      </c>
    </row>
    <row r="45" spans="1:10" ht="15.75" x14ac:dyDescent="0.25">
      <c r="B45" s="114" t="s">
        <v>48</v>
      </c>
    </row>
    <row r="47" spans="1:10" ht="25.5" customHeight="1" x14ac:dyDescent="0.2">
      <c r="A47" s="116"/>
      <c r="B47" s="119" t="s">
        <v>18</v>
      </c>
      <c r="C47" s="119" t="s">
        <v>6</v>
      </c>
      <c r="D47" s="120"/>
      <c r="E47" s="120"/>
      <c r="F47" s="121" t="s">
        <v>49</v>
      </c>
      <c r="G47" s="121"/>
      <c r="H47" s="121"/>
      <c r="I47" s="121" t="s">
        <v>31</v>
      </c>
      <c r="J47" s="121" t="s">
        <v>0</v>
      </c>
    </row>
    <row r="48" spans="1:10" ht="36.75" customHeight="1" x14ac:dyDescent="0.2">
      <c r="A48" s="117"/>
      <c r="B48" s="122" t="s">
        <v>50</v>
      </c>
      <c r="C48" s="235" t="s">
        <v>111</v>
      </c>
      <c r="D48" s="236"/>
      <c r="E48" s="237"/>
      <c r="F48" s="126" t="s">
        <v>27</v>
      </c>
      <c r="G48" s="123">
        <f>G40</f>
        <v>0</v>
      </c>
      <c r="H48" s="123">
        <f>H40</f>
        <v>0</v>
      </c>
      <c r="I48" s="123">
        <f>I40</f>
        <v>0</v>
      </c>
      <c r="J48" s="124" t="str">
        <f>IF(I49=0,"",I48/I49*100)</f>
        <v/>
      </c>
    </row>
    <row r="49" spans="1:10" ht="25.5" customHeight="1" x14ac:dyDescent="0.2">
      <c r="A49" s="118"/>
      <c r="B49" s="162" t="s">
        <v>1</v>
      </c>
      <c r="C49" s="163"/>
      <c r="D49" s="164"/>
      <c r="E49" s="164"/>
      <c r="F49" s="165"/>
      <c r="G49" s="166">
        <f>G48</f>
        <v>0</v>
      </c>
      <c r="H49" s="166">
        <f>H48</f>
        <v>0</v>
      </c>
      <c r="I49" s="166">
        <f>SUM(I48:I48)</f>
        <v>0</v>
      </c>
      <c r="J49" s="125">
        <v>100</v>
      </c>
    </row>
    <row r="50" spans="1:10" x14ac:dyDescent="0.2">
      <c r="F50" s="82"/>
      <c r="G50" s="82"/>
      <c r="H50" s="82"/>
      <c r="I50" s="82"/>
      <c r="J50" s="83"/>
    </row>
    <row r="51" spans="1:10" x14ac:dyDescent="0.2">
      <c r="F51" s="82"/>
      <c r="G51" s="82"/>
      <c r="H51" s="82"/>
      <c r="I51" s="82"/>
      <c r="J51" s="83"/>
    </row>
    <row r="52" spans="1:10" x14ac:dyDescent="0.2">
      <c r="F52" s="82"/>
      <c r="G52" s="82"/>
      <c r="H52" s="82"/>
      <c r="I52" s="82"/>
      <c r="J52" s="83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39:E39"/>
    <mergeCell ref="C40:E40"/>
    <mergeCell ref="B41:E41"/>
    <mergeCell ref="C48:E48"/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E7:G7"/>
    <mergeCell ref="D5:G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49" t="s">
        <v>8</v>
      </c>
      <c r="B2" s="48"/>
      <c r="C2" s="244"/>
      <c r="D2" s="244"/>
      <c r="E2" s="244"/>
      <c r="F2" s="244"/>
      <c r="G2" s="245"/>
    </row>
    <row r="3" spans="1:7" ht="24.95" customHeight="1" x14ac:dyDescent="0.2">
      <c r="A3" s="49" t="s">
        <v>9</v>
      </c>
      <c r="B3" s="48"/>
      <c r="C3" s="244"/>
      <c r="D3" s="244"/>
      <c r="E3" s="244"/>
      <c r="F3" s="244"/>
      <c r="G3" s="245"/>
    </row>
    <row r="4" spans="1:7" ht="24.95" customHeight="1" x14ac:dyDescent="0.2">
      <c r="A4" s="49" t="s">
        <v>10</v>
      </c>
      <c r="B4" s="48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771"/>
  <sheetViews>
    <sheetView tabSelected="1" zoomScale="175" zoomScaleNormal="175" workbookViewId="0">
      <pane ySplit="7" topLeftCell="A14" activePane="bottomLeft" state="frozen"/>
      <selection pane="bottomLeft" activeCell="B21" sqref="B21:C21"/>
    </sheetView>
  </sheetViews>
  <sheetFormatPr defaultRowHeight="12.75" outlineLevelRow="1" x14ac:dyDescent="0.2"/>
  <cols>
    <col min="1" max="1" width="3.42578125" customWidth="1"/>
    <col min="2" max="2" width="12.5703125" style="115" customWidth="1"/>
    <col min="3" max="3" width="38.28515625" style="115" customWidth="1"/>
    <col min="4" max="4" width="6.28515625" customWidth="1"/>
    <col min="5" max="5" width="8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53</v>
      </c>
    </row>
    <row r="2" spans="1:60" ht="24.95" customHeight="1" x14ac:dyDescent="0.2">
      <c r="A2" s="128" t="s">
        <v>8</v>
      </c>
      <c r="B2" s="48" t="s">
        <v>109</v>
      </c>
      <c r="C2" s="253" t="s">
        <v>112</v>
      </c>
      <c r="D2" s="254"/>
      <c r="E2" s="254"/>
      <c r="F2" s="254"/>
      <c r="G2" s="255"/>
      <c r="AG2" t="s">
        <v>54</v>
      </c>
    </row>
    <row r="3" spans="1:60" ht="24.95" customHeight="1" x14ac:dyDescent="0.2">
      <c r="A3" s="128" t="s">
        <v>9</v>
      </c>
      <c r="B3" s="48" t="s">
        <v>45</v>
      </c>
      <c r="C3" s="253" t="s">
        <v>110</v>
      </c>
      <c r="D3" s="254"/>
      <c r="E3" s="254"/>
      <c r="F3" s="254"/>
      <c r="G3" s="255"/>
      <c r="AC3" s="115" t="s">
        <v>54</v>
      </c>
      <c r="AG3" t="s">
        <v>55</v>
      </c>
    </row>
    <row r="4" spans="1:60" ht="24.95" customHeight="1" x14ac:dyDescent="0.2">
      <c r="A4" s="129" t="s">
        <v>10</v>
      </c>
      <c r="B4" s="130" t="s">
        <v>45</v>
      </c>
      <c r="C4" s="256"/>
      <c r="D4" s="257"/>
      <c r="E4" s="257"/>
      <c r="F4" s="257"/>
      <c r="G4" s="258"/>
      <c r="AG4" t="s">
        <v>56</v>
      </c>
    </row>
    <row r="5" spans="1:60" x14ac:dyDescent="0.2">
      <c r="D5" s="10"/>
    </row>
    <row r="6" spans="1:60" ht="38.25" x14ac:dyDescent="0.2">
      <c r="A6" s="170" t="s">
        <v>57</v>
      </c>
      <c r="B6" s="171" t="s">
        <v>58</v>
      </c>
      <c r="C6" s="171" t="s">
        <v>59</v>
      </c>
      <c r="D6" s="172" t="s">
        <v>60</v>
      </c>
      <c r="E6" s="170" t="s">
        <v>61</v>
      </c>
      <c r="F6" s="173" t="s">
        <v>62</v>
      </c>
      <c r="G6" s="170" t="s">
        <v>31</v>
      </c>
      <c r="H6" s="169" t="s">
        <v>32</v>
      </c>
      <c r="I6" s="131" t="s">
        <v>63</v>
      </c>
      <c r="J6" s="131" t="s">
        <v>33</v>
      </c>
      <c r="K6" s="131" t="s">
        <v>64</v>
      </c>
      <c r="L6" s="131" t="s">
        <v>65</v>
      </c>
      <c r="M6" s="131" t="s">
        <v>66</v>
      </c>
      <c r="N6" s="131" t="s">
        <v>67</v>
      </c>
      <c r="O6" s="131" t="s">
        <v>68</v>
      </c>
      <c r="P6" s="131" t="s">
        <v>69</v>
      </c>
      <c r="Q6" s="131" t="s">
        <v>70</v>
      </c>
      <c r="R6" s="131" t="s">
        <v>71</v>
      </c>
      <c r="S6" s="131" t="s">
        <v>72</v>
      </c>
      <c r="T6" s="131" t="s">
        <v>73</v>
      </c>
      <c r="U6" s="131" t="s">
        <v>74</v>
      </c>
      <c r="V6" s="131" t="s">
        <v>75</v>
      </c>
      <c r="W6" s="131" t="s">
        <v>76</v>
      </c>
      <c r="X6" s="131" t="s">
        <v>77</v>
      </c>
    </row>
    <row r="7" spans="1:60" hidden="1" x14ac:dyDescent="0.2">
      <c r="A7" s="174"/>
      <c r="B7" s="175"/>
      <c r="C7" s="175"/>
      <c r="D7" s="176"/>
      <c r="E7" s="177"/>
      <c r="F7" s="178"/>
      <c r="G7" s="179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</row>
    <row r="8" spans="1:60" x14ac:dyDescent="0.2">
      <c r="A8" s="137" t="s">
        <v>78</v>
      </c>
      <c r="B8" s="138" t="s">
        <v>93</v>
      </c>
      <c r="C8" s="149"/>
      <c r="D8" s="139"/>
      <c r="E8" s="140"/>
      <c r="F8" s="141"/>
      <c r="G8" s="142">
        <f>SUM(G9:G30)</f>
        <v>0</v>
      </c>
      <c r="H8" s="136"/>
      <c r="I8" s="136">
        <f>SUM(I9:I12)</f>
        <v>0</v>
      </c>
      <c r="J8" s="136"/>
      <c r="K8" s="136">
        <f>SUM(K9:K12)</f>
        <v>2163</v>
      </c>
      <c r="L8" s="136"/>
      <c r="M8" s="136">
        <f>SUM(M9:M12)</f>
        <v>0</v>
      </c>
      <c r="N8" s="136"/>
      <c r="O8" s="136">
        <f>SUM(O9:O12)</f>
        <v>0</v>
      </c>
      <c r="P8" s="136"/>
      <c r="Q8" s="136">
        <f>SUM(Q9:Q12)</f>
        <v>0</v>
      </c>
      <c r="R8" s="136"/>
      <c r="S8" s="136"/>
      <c r="T8" s="136"/>
      <c r="U8" s="136"/>
      <c r="V8" s="136">
        <f>SUM(V9:V12)</f>
        <v>5.8100000000000005</v>
      </c>
      <c r="W8" s="136"/>
      <c r="X8" s="136"/>
      <c r="AG8" t="s">
        <v>79</v>
      </c>
    </row>
    <row r="9" spans="1:60" outlineLevel="1" x14ac:dyDescent="0.2">
      <c r="A9" s="146">
        <v>1</v>
      </c>
      <c r="B9" s="248" t="s">
        <v>90</v>
      </c>
      <c r="C9" s="249"/>
      <c r="D9" s="147" t="s">
        <v>85</v>
      </c>
      <c r="E9" s="155">
        <v>1</v>
      </c>
      <c r="F9" s="160"/>
      <c r="G9" s="148">
        <f>ROUND(E9*F9,2)</f>
        <v>0</v>
      </c>
      <c r="H9" s="134">
        <v>0</v>
      </c>
      <c r="I9" s="134">
        <f>ROUND(E9*H9,2)</f>
        <v>0</v>
      </c>
      <c r="J9" s="134">
        <v>1677</v>
      </c>
      <c r="K9" s="134">
        <f>ROUND(E9*J9,2)</f>
        <v>1677</v>
      </c>
      <c r="L9" s="134">
        <v>21</v>
      </c>
      <c r="M9" s="134">
        <f>G9*(1+L9/100)</f>
        <v>0</v>
      </c>
      <c r="N9" s="134">
        <v>0</v>
      </c>
      <c r="O9" s="134">
        <f>ROUND(E9*N9,2)</f>
        <v>0</v>
      </c>
      <c r="P9" s="134">
        <v>0</v>
      </c>
      <c r="Q9" s="134">
        <f>ROUND(E9*P9,2)</f>
        <v>0</v>
      </c>
      <c r="R9" s="134"/>
      <c r="S9" s="134" t="s">
        <v>80</v>
      </c>
      <c r="T9" s="134" t="s">
        <v>81</v>
      </c>
      <c r="U9" s="134">
        <v>4.66</v>
      </c>
      <c r="V9" s="134">
        <f>ROUND(E9*U9,2)</f>
        <v>4.66</v>
      </c>
      <c r="W9" s="134"/>
      <c r="X9" s="134" t="s">
        <v>82</v>
      </c>
      <c r="Y9" s="132"/>
      <c r="Z9" s="132"/>
      <c r="AA9" s="132"/>
      <c r="AB9" s="132"/>
      <c r="AC9" s="132"/>
      <c r="AD9" s="132"/>
      <c r="AE9" s="132"/>
      <c r="AF9" s="132"/>
      <c r="AG9" s="132" t="s">
        <v>83</v>
      </c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outlineLevel="1" x14ac:dyDescent="0.2">
      <c r="A10" s="180"/>
      <c r="B10" s="263" t="s">
        <v>113</v>
      </c>
      <c r="C10" s="264"/>
      <c r="D10" s="154"/>
      <c r="E10" s="135"/>
      <c r="F10" s="134"/>
      <c r="G10" s="181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2"/>
      <c r="Z10" s="132"/>
      <c r="AA10" s="132"/>
      <c r="AB10" s="132"/>
      <c r="AC10" s="132"/>
      <c r="AD10" s="132"/>
      <c r="AE10" s="132"/>
      <c r="AF10" s="132"/>
      <c r="AG10" s="132" t="s">
        <v>84</v>
      </c>
      <c r="AH10" s="132">
        <v>0</v>
      </c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outlineLevel="1" x14ac:dyDescent="0.2">
      <c r="A11" s="146">
        <v>2</v>
      </c>
      <c r="B11" s="248" t="s">
        <v>91</v>
      </c>
      <c r="C11" s="249"/>
      <c r="D11" s="147" t="s">
        <v>85</v>
      </c>
      <c r="E11" s="155">
        <v>1</v>
      </c>
      <c r="F11" s="160"/>
      <c r="G11" s="148">
        <f>ROUND(E11*F11,2)</f>
        <v>0</v>
      </c>
      <c r="H11" s="134">
        <v>0</v>
      </c>
      <c r="I11" s="134">
        <f>ROUND(E11*H11,2)</f>
        <v>0</v>
      </c>
      <c r="J11" s="134">
        <v>486</v>
      </c>
      <c r="K11" s="134">
        <f>ROUND(E11*J11,2)</f>
        <v>486</v>
      </c>
      <c r="L11" s="134">
        <v>21</v>
      </c>
      <c r="M11" s="134">
        <f>G11*(1+L11/100)</f>
        <v>0</v>
      </c>
      <c r="N11" s="134">
        <v>0</v>
      </c>
      <c r="O11" s="134">
        <f>ROUND(E11*N11,2)</f>
        <v>0</v>
      </c>
      <c r="P11" s="134">
        <v>0</v>
      </c>
      <c r="Q11" s="134">
        <f>ROUND(E11*P11,2)</f>
        <v>0</v>
      </c>
      <c r="R11" s="134"/>
      <c r="S11" s="134" t="s">
        <v>80</v>
      </c>
      <c r="T11" s="134" t="s">
        <v>81</v>
      </c>
      <c r="U11" s="134">
        <v>1.1499999999999999</v>
      </c>
      <c r="V11" s="134">
        <f>ROUND(E11*U11,2)</f>
        <v>1.1499999999999999</v>
      </c>
      <c r="W11" s="134"/>
      <c r="X11" s="134" t="s">
        <v>82</v>
      </c>
      <c r="Y11" s="132"/>
      <c r="Z11" s="132"/>
      <c r="AA11" s="132"/>
      <c r="AB11" s="132"/>
      <c r="AC11" s="132"/>
      <c r="AD11" s="132"/>
      <c r="AE11" s="132"/>
      <c r="AF11" s="132"/>
      <c r="AG11" s="132" t="s">
        <v>83</v>
      </c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outlineLevel="1" x14ac:dyDescent="0.2">
      <c r="A12" s="180"/>
      <c r="B12" s="265" t="s">
        <v>92</v>
      </c>
      <c r="C12" s="266"/>
      <c r="D12" s="154"/>
      <c r="E12" s="135"/>
      <c r="F12" s="134"/>
      <c r="G12" s="181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2"/>
      <c r="Z12" s="132"/>
      <c r="AA12" s="132"/>
      <c r="AB12" s="132"/>
      <c r="AC12" s="132"/>
      <c r="AD12" s="132"/>
      <c r="AE12" s="132"/>
      <c r="AF12" s="132"/>
      <c r="AG12" s="132" t="s">
        <v>84</v>
      </c>
      <c r="AH12" s="132">
        <v>5</v>
      </c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</row>
    <row r="13" spans="1:60" x14ac:dyDescent="0.2">
      <c r="A13" s="146">
        <v>3</v>
      </c>
      <c r="B13" s="248" t="s">
        <v>94</v>
      </c>
      <c r="C13" s="249"/>
      <c r="D13" s="147" t="s">
        <v>85</v>
      </c>
      <c r="E13" s="155">
        <v>1</v>
      </c>
      <c r="F13" s="160"/>
      <c r="G13" s="148">
        <f>ROUND(E13*F13,2)</f>
        <v>0</v>
      </c>
    </row>
    <row r="14" spans="1:60" x14ac:dyDescent="0.2">
      <c r="A14" s="180"/>
      <c r="B14" s="263" t="s">
        <v>95</v>
      </c>
      <c r="C14" s="264"/>
      <c r="D14" s="154"/>
      <c r="E14" s="135"/>
      <c r="F14" s="134"/>
      <c r="G14" s="181"/>
    </row>
    <row r="15" spans="1:60" x14ac:dyDescent="0.2">
      <c r="A15" s="143">
        <v>4</v>
      </c>
      <c r="B15" s="246" t="s">
        <v>96</v>
      </c>
      <c r="C15" s="247"/>
      <c r="D15" s="144" t="s">
        <v>85</v>
      </c>
      <c r="E15" s="152">
        <v>1</v>
      </c>
      <c r="F15" s="161"/>
      <c r="G15" s="145">
        <f>ROUND(E15*F15,2)</f>
        <v>0</v>
      </c>
    </row>
    <row r="16" spans="1:60" x14ac:dyDescent="0.2">
      <c r="A16" s="143">
        <v>5</v>
      </c>
      <c r="B16" s="246" t="s">
        <v>97</v>
      </c>
      <c r="C16" s="247"/>
      <c r="D16" s="144" t="s">
        <v>86</v>
      </c>
      <c r="E16" s="152">
        <v>1</v>
      </c>
      <c r="F16" s="161"/>
      <c r="G16" s="145">
        <f>ROUND(E16*F16,2)</f>
        <v>0</v>
      </c>
    </row>
    <row r="17" spans="1:7" x14ac:dyDescent="0.2">
      <c r="A17" s="143">
        <v>6</v>
      </c>
      <c r="B17" s="246" t="s">
        <v>98</v>
      </c>
      <c r="C17" s="247"/>
      <c r="D17" s="144" t="s">
        <v>86</v>
      </c>
      <c r="E17" s="152">
        <v>1</v>
      </c>
      <c r="F17" s="161"/>
      <c r="G17" s="145">
        <f t="shared" ref="G17:G26" si="0">ROUND(E17*F17,2)</f>
        <v>0</v>
      </c>
    </row>
    <row r="18" spans="1:7" x14ac:dyDescent="0.2">
      <c r="A18" s="143">
        <v>7</v>
      </c>
      <c r="B18" s="246" t="s">
        <v>99</v>
      </c>
      <c r="C18" s="247"/>
      <c r="D18" s="144" t="s">
        <v>86</v>
      </c>
      <c r="E18" s="152">
        <v>1</v>
      </c>
      <c r="F18" s="161"/>
      <c r="G18" s="145">
        <f t="shared" si="0"/>
        <v>0</v>
      </c>
    </row>
    <row r="19" spans="1:7" x14ac:dyDescent="0.2">
      <c r="A19" s="143">
        <v>8</v>
      </c>
      <c r="B19" s="246" t="s">
        <v>100</v>
      </c>
      <c r="C19" s="247"/>
      <c r="D19" s="144" t="s">
        <v>86</v>
      </c>
      <c r="E19" s="152">
        <v>1</v>
      </c>
      <c r="F19" s="161"/>
      <c r="G19" s="145">
        <f t="shared" si="0"/>
        <v>0</v>
      </c>
    </row>
    <row r="20" spans="1:7" x14ac:dyDescent="0.2">
      <c r="A20" s="143">
        <v>9</v>
      </c>
      <c r="B20" s="246" t="s">
        <v>101</v>
      </c>
      <c r="C20" s="247"/>
      <c r="D20" s="144" t="s">
        <v>86</v>
      </c>
      <c r="E20" s="152">
        <v>1</v>
      </c>
      <c r="F20" s="161"/>
      <c r="G20" s="145">
        <f t="shared" si="0"/>
        <v>0</v>
      </c>
    </row>
    <row r="21" spans="1:7" x14ac:dyDescent="0.2">
      <c r="A21" s="143">
        <v>10</v>
      </c>
      <c r="B21" s="259" t="s">
        <v>114</v>
      </c>
      <c r="C21" s="260"/>
      <c r="D21" s="182" t="s">
        <v>86</v>
      </c>
      <c r="E21" s="183">
        <v>1</v>
      </c>
      <c r="F21" s="184"/>
      <c r="G21" s="185">
        <f t="shared" si="0"/>
        <v>0</v>
      </c>
    </row>
    <row r="22" spans="1:7" x14ac:dyDescent="0.2">
      <c r="A22" s="143">
        <v>11</v>
      </c>
      <c r="B22" s="246" t="s">
        <v>102</v>
      </c>
      <c r="C22" s="247"/>
      <c r="D22" s="144" t="s">
        <v>85</v>
      </c>
      <c r="E22" s="152">
        <v>1</v>
      </c>
      <c r="F22" s="161"/>
      <c r="G22" s="145">
        <f t="shared" si="0"/>
        <v>0</v>
      </c>
    </row>
    <row r="23" spans="1:7" x14ac:dyDescent="0.2">
      <c r="A23" s="143">
        <v>12</v>
      </c>
      <c r="B23" s="246" t="s">
        <v>103</v>
      </c>
      <c r="C23" s="247"/>
      <c r="D23" s="144" t="s">
        <v>85</v>
      </c>
      <c r="E23" s="152">
        <v>1</v>
      </c>
      <c r="F23" s="161"/>
      <c r="G23" s="145">
        <f t="shared" si="0"/>
        <v>0</v>
      </c>
    </row>
    <row r="24" spans="1:7" x14ac:dyDescent="0.2">
      <c r="A24" s="143">
        <v>13</v>
      </c>
      <c r="B24" s="246" t="s">
        <v>104</v>
      </c>
      <c r="C24" s="247"/>
      <c r="D24" s="144" t="s">
        <v>85</v>
      </c>
      <c r="E24" s="152">
        <v>1</v>
      </c>
      <c r="F24" s="161"/>
      <c r="G24" s="145">
        <f t="shared" si="0"/>
        <v>0</v>
      </c>
    </row>
    <row r="25" spans="1:7" x14ac:dyDescent="0.2">
      <c r="A25" s="143">
        <v>14</v>
      </c>
      <c r="B25" s="246" t="s">
        <v>105</v>
      </c>
      <c r="C25" s="247"/>
      <c r="D25" s="144" t="s">
        <v>85</v>
      </c>
      <c r="E25" s="152">
        <v>1</v>
      </c>
      <c r="F25" s="161"/>
      <c r="G25" s="145">
        <f t="shared" si="0"/>
        <v>0</v>
      </c>
    </row>
    <row r="26" spans="1:7" x14ac:dyDescent="0.2">
      <c r="A26" s="146">
        <v>15</v>
      </c>
      <c r="B26" s="248" t="s">
        <v>106</v>
      </c>
      <c r="C26" s="249"/>
      <c r="D26" s="147" t="s">
        <v>85</v>
      </c>
      <c r="E26" s="155">
        <v>1</v>
      </c>
      <c r="F26" s="160"/>
      <c r="G26" s="148">
        <f t="shared" si="0"/>
        <v>0</v>
      </c>
    </row>
    <row r="27" spans="1:7" ht="12.75" customHeight="1" x14ac:dyDescent="0.2">
      <c r="A27" s="186"/>
      <c r="B27" s="261" t="s">
        <v>115</v>
      </c>
      <c r="C27" s="262"/>
      <c r="D27" s="187"/>
      <c r="E27" s="188"/>
      <c r="F27" s="189"/>
      <c r="G27" s="190"/>
    </row>
    <row r="28" spans="1:7" x14ac:dyDescent="0.2">
      <c r="A28" s="153"/>
      <c r="B28" s="250" t="s">
        <v>116</v>
      </c>
      <c r="C28" s="251"/>
      <c r="D28" s="156"/>
      <c r="E28" s="157"/>
      <c r="F28" s="158"/>
      <c r="G28" s="159"/>
    </row>
    <row r="29" spans="1:7" x14ac:dyDescent="0.2">
      <c r="A29" s="143">
        <v>16</v>
      </c>
      <c r="B29" s="246" t="s">
        <v>108</v>
      </c>
      <c r="C29" s="247"/>
      <c r="D29" s="144" t="s">
        <v>85</v>
      </c>
      <c r="E29" s="152">
        <v>1</v>
      </c>
      <c r="F29" s="161"/>
      <c r="G29" s="145">
        <f>E29*F29</f>
        <v>0</v>
      </c>
    </row>
    <row r="30" spans="1:7" x14ac:dyDescent="0.2">
      <c r="A30" s="143">
        <v>17</v>
      </c>
      <c r="B30" s="246" t="s">
        <v>107</v>
      </c>
      <c r="C30" s="247"/>
      <c r="D30" s="144" t="s">
        <v>85</v>
      </c>
      <c r="E30" s="152">
        <v>1</v>
      </c>
      <c r="F30" s="161"/>
      <c r="G30" s="145">
        <f>ROUND(E30*F30,2)</f>
        <v>0</v>
      </c>
    </row>
    <row r="31" spans="1:7" x14ac:dyDescent="0.2">
      <c r="D31" s="10"/>
    </row>
    <row r="32" spans="1:7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</sheetData>
  <sheetProtection password="DCC5" sheet="1" objects="1" scenarios="1"/>
  <mergeCells count="26">
    <mergeCell ref="B15:C15"/>
    <mergeCell ref="B21:C21"/>
    <mergeCell ref="B27:C27"/>
    <mergeCell ref="B10:C10"/>
    <mergeCell ref="B11:C11"/>
    <mergeCell ref="B12:C12"/>
    <mergeCell ref="B13:C13"/>
    <mergeCell ref="B14:C14"/>
    <mergeCell ref="A1:G1"/>
    <mergeCell ref="C2:G2"/>
    <mergeCell ref="C3:G3"/>
    <mergeCell ref="C4:G4"/>
    <mergeCell ref="B9:C9"/>
    <mergeCell ref="B30:C30"/>
    <mergeCell ref="B16:C16"/>
    <mergeCell ref="B17:C17"/>
    <mergeCell ref="B18:C18"/>
    <mergeCell ref="B19:C19"/>
    <mergeCell ref="B25:C25"/>
    <mergeCell ref="B26:C26"/>
    <mergeCell ref="B28:C28"/>
    <mergeCell ref="B29:C29"/>
    <mergeCell ref="B20:C20"/>
    <mergeCell ref="B22:C22"/>
    <mergeCell ref="B23:C23"/>
    <mergeCell ref="B24:C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Krycí list</vt:lpstr>
      <vt:lpstr>VzorPolozky</vt:lpstr>
      <vt:lpstr>001 001 Pol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'001 001 Pol'!Názvy_tisku</vt:lpstr>
      <vt:lpstr>oadresa</vt:lpstr>
      <vt:lpstr>'Krycí list'!Objednatel</vt:lpstr>
      <vt:lpstr>'Krycí list'!Objekt</vt:lpstr>
      <vt:lpstr>'001 001 Pol'!Oblast_tisku</vt:lpstr>
      <vt:lpstr>'Krycí list'!Oblast_tisku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2021-04-28T10:38:30Z</cp:lastPrinted>
  <dcterms:created xsi:type="dcterms:W3CDTF">2009-04-08T07:15:50Z</dcterms:created>
  <dcterms:modified xsi:type="dcterms:W3CDTF">2021-05-11T11:28:44Z</dcterms:modified>
</cp:coreProperties>
</file>