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0775" windowHeight="6600" activeTab="3"/>
  </bookViews>
  <sheets>
    <sheet name="Rekapitulace stavby" sheetId="1" r:id="rId1"/>
    <sheet name="VON - Vedlejší a ostatní ..." sheetId="2" r:id="rId2"/>
    <sheet name="SO 01 - Příprava území" sheetId="3" r:id="rId3"/>
    <sheet name="D.1.1-2 - Architektonicko..." sheetId="4" r:id="rId4"/>
    <sheet name="D.1.4.1 - Zdravotně techn..." sheetId="5" r:id="rId5"/>
    <sheet name="D.1.4.2 - Vzduchotechnika" sheetId="6" r:id="rId6"/>
    <sheet name="D.1.4.3 - Vytápění" sheetId="7" r:id="rId7"/>
    <sheet name="D.1.4.4 - Silnoproudá ele..." sheetId="8" r:id="rId8"/>
    <sheet name="D.1.4.5 - Slaboproudá ele..." sheetId="9" r:id="rId9"/>
    <sheet name="D.1.4.6 - Plynoinstalace" sheetId="10" r:id="rId10"/>
    <sheet name="D.1.4.8 - Měření a regulace" sheetId="11" r:id="rId11"/>
    <sheet name="D.1.5 - Sportovní vybavení" sheetId="12" r:id="rId12"/>
    <sheet name="D.2.1 - FOTOVOLTAICKÝ SYSTÉM" sheetId="13" r:id="rId13"/>
    <sheet name="SO 03 - Komunikace a zpev..." sheetId="14" r:id="rId14"/>
    <sheet name="SO 04 - Oplocení" sheetId="15" r:id="rId15"/>
    <sheet name="SO 05 - Sadové úpravy" sheetId="16" r:id="rId16"/>
    <sheet name="IO 01 - Vodovodní přípojka " sheetId="17" r:id="rId17"/>
    <sheet name="IO 02 - Dešťová kanalizac..." sheetId="18" r:id="rId18"/>
    <sheet name="IO 03 - Splašková kanaliz..." sheetId="19" r:id="rId19"/>
    <sheet name="IO 04 - Přípojka plynu " sheetId="20" r:id="rId20"/>
  </sheets>
  <definedNames>
    <definedName name="_xlnm._FilterDatabase" localSheetId="3" hidden="1">'D.1.1-2 - Architektonicko...'!$C$150:$K$1130</definedName>
    <definedName name="_xlnm._FilterDatabase" localSheetId="4" hidden="1">'D.1.4.1 - Zdravotně techn...'!$C$124:$K$127</definedName>
    <definedName name="_xlnm._FilterDatabase" localSheetId="5" hidden="1">'D.1.4.2 - Vzduchotechnika'!$C$124:$K$127</definedName>
    <definedName name="_xlnm._FilterDatabase" localSheetId="6" hidden="1">'D.1.4.3 - Vytápění'!$C$124:$K$127</definedName>
    <definedName name="_xlnm._FilterDatabase" localSheetId="7" hidden="1">'D.1.4.4 - Silnoproudá ele...'!$C$124:$K$127</definedName>
    <definedName name="_xlnm._FilterDatabase" localSheetId="8" hidden="1">'D.1.4.5 - Slaboproudá ele...'!$C$124:$K$127</definedName>
    <definedName name="_xlnm._FilterDatabase" localSheetId="9" hidden="1">'D.1.4.6 - Plynoinstalace'!$C$124:$K$127</definedName>
    <definedName name="_xlnm._FilterDatabase" localSheetId="10" hidden="1">'D.1.4.8 - Měření a regulace'!$C$124:$K$127</definedName>
    <definedName name="_xlnm._FilterDatabase" localSheetId="11" hidden="1">'D.1.5 - Sportovní vybavení'!$C$120:$K$123</definedName>
    <definedName name="_xlnm._FilterDatabase" localSheetId="12" hidden="1">'D.2.1 - FOTOVOLTAICKÝ SYSTÉM'!$C$120:$K$123</definedName>
    <definedName name="_xlnm._FilterDatabase" localSheetId="16" hidden="1">'IO 01 - Vodovodní přípojka '!$C$120:$K$123</definedName>
    <definedName name="_xlnm._FilterDatabase" localSheetId="17" hidden="1">'IO 02 - Dešťová kanalizac...'!$C$120:$K$123</definedName>
    <definedName name="_xlnm._FilterDatabase" localSheetId="18" hidden="1">'IO 03 - Splašková kanaliz...'!$C$120:$K$123</definedName>
    <definedName name="_xlnm._FilterDatabase" localSheetId="19" hidden="1">'IO 04 - Přípojka plynu '!$C$120:$K$123</definedName>
    <definedName name="_xlnm._FilterDatabase" localSheetId="2" hidden="1">'SO 01 - Příprava území'!$C$119:$K$141</definedName>
    <definedName name="_xlnm._FilterDatabase" localSheetId="13" hidden="1">'SO 03 - Komunikace a zpev...'!$C$127:$K$233</definedName>
    <definedName name="_xlnm._FilterDatabase" localSheetId="14" hidden="1">'SO 04 - Oplocení'!$C$121:$K$158</definedName>
    <definedName name="_xlnm._FilterDatabase" localSheetId="15" hidden="1">'SO 05 - Sadové úpravy'!$C$118:$K$149</definedName>
    <definedName name="_xlnm._FilterDatabase" localSheetId="1" hidden="1">'VON - Vedlejší a ostatní ...'!$C$122:$K$150</definedName>
    <definedName name="_xlnm.Print_Titles" localSheetId="3">'D.1.1-2 - Architektonicko...'!$150:$150</definedName>
    <definedName name="_xlnm.Print_Titles" localSheetId="4">'D.1.4.1 - Zdravotně techn...'!$124:$124</definedName>
    <definedName name="_xlnm.Print_Titles" localSheetId="5">'D.1.4.2 - Vzduchotechnika'!$124:$124</definedName>
    <definedName name="_xlnm.Print_Titles" localSheetId="6">'D.1.4.3 - Vytápění'!$124:$124</definedName>
    <definedName name="_xlnm.Print_Titles" localSheetId="7">'D.1.4.4 - Silnoproudá ele...'!$124:$124</definedName>
    <definedName name="_xlnm.Print_Titles" localSheetId="8">'D.1.4.5 - Slaboproudá ele...'!$124:$124</definedName>
    <definedName name="_xlnm.Print_Titles" localSheetId="9">'D.1.4.6 - Plynoinstalace'!$124:$124</definedName>
    <definedName name="_xlnm.Print_Titles" localSheetId="10">'D.1.4.8 - Měření a regulace'!$124:$124</definedName>
    <definedName name="_xlnm.Print_Titles" localSheetId="11">'D.1.5 - Sportovní vybavení'!$120:$120</definedName>
    <definedName name="_xlnm.Print_Titles" localSheetId="12">'D.2.1 - FOTOVOLTAICKÝ SYSTÉM'!$120:$120</definedName>
    <definedName name="_xlnm.Print_Titles" localSheetId="16">'IO 01 - Vodovodní přípojka '!$120:$120</definedName>
    <definedName name="_xlnm.Print_Titles" localSheetId="17">'IO 02 - Dešťová kanalizac...'!$120:$120</definedName>
    <definedName name="_xlnm.Print_Titles" localSheetId="18">'IO 03 - Splašková kanaliz...'!$120:$120</definedName>
    <definedName name="_xlnm.Print_Titles" localSheetId="19">'IO 04 - Přípojka plynu '!$120:$120</definedName>
    <definedName name="_xlnm.Print_Titles" localSheetId="0">'Rekapitulace stavby'!$92:$92</definedName>
    <definedName name="_xlnm.Print_Titles" localSheetId="2">'SO 01 - Příprava území'!$119:$119</definedName>
    <definedName name="_xlnm.Print_Titles" localSheetId="13">'SO 03 - Komunikace a zpev...'!$127:$127</definedName>
    <definedName name="_xlnm.Print_Titles" localSheetId="14">'SO 04 - Oplocení'!$121:$121</definedName>
    <definedName name="_xlnm.Print_Titles" localSheetId="15">'SO 05 - Sadové úpravy'!$118:$118</definedName>
    <definedName name="_xlnm.Print_Titles" localSheetId="1">'VON - Vedlejší a ostatní ...'!$122:$122</definedName>
    <definedName name="_xlnm.Print_Area" localSheetId="3">'D.1.1-2 - Architektonicko...'!$C$4:$J$41,'D.1.1-2 - Architektonicko...'!$C$50:$J$76,'D.1.1-2 - Architektonicko...'!$C$82:$J$130,'D.1.1-2 - Architektonicko...'!$C$136:$K$1130</definedName>
    <definedName name="_xlnm.Print_Area" localSheetId="4">'D.1.4.1 - Zdravotně techn...'!$C$4:$J$43,'D.1.4.1 - Zdravotně techn...'!$C$50:$J$76,'D.1.4.1 - Zdravotně techn...'!$C$82:$J$102,'D.1.4.1 - Zdravotně techn...'!$C$108:$K$127</definedName>
    <definedName name="_xlnm.Print_Area" localSheetId="5">'D.1.4.2 - Vzduchotechnika'!$C$4:$J$43,'D.1.4.2 - Vzduchotechnika'!$C$50:$J$76,'D.1.4.2 - Vzduchotechnika'!$C$82:$J$102,'D.1.4.2 - Vzduchotechnika'!$C$108:$K$127</definedName>
    <definedName name="_xlnm.Print_Area" localSheetId="6">'D.1.4.3 - Vytápění'!$C$4:$J$43,'D.1.4.3 - Vytápění'!$C$50:$J$76,'D.1.4.3 - Vytápění'!$C$82:$J$102,'D.1.4.3 - Vytápění'!$C$108:$K$127</definedName>
    <definedName name="_xlnm.Print_Area" localSheetId="7">'D.1.4.4 - Silnoproudá ele...'!$C$4:$J$43,'D.1.4.4 - Silnoproudá ele...'!$C$50:$J$76,'D.1.4.4 - Silnoproudá ele...'!$C$82:$J$102,'D.1.4.4 - Silnoproudá ele...'!$C$108:$K$127</definedName>
    <definedName name="_xlnm.Print_Area" localSheetId="8">'D.1.4.5 - Slaboproudá ele...'!$C$4:$J$43,'D.1.4.5 - Slaboproudá ele...'!$C$50:$J$76,'D.1.4.5 - Slaboproudá ele...'!$C$82:$J$102,'D.1.4.5 - Slaboproudá ele...'!$C$108:$K$127</definedName>
    <definedName name="_xlnm.Print_Area" localSheetId="9">'D.1.4.6 - Plynoinstalace'!$C$4:$J$43,'D.1.4.6 - Plynoinstalace'!$C$50:$J$76,'D.1.4.6 - Plynoinstalace'!$C$82:$J$102,'D.1.4.6 - Plynoinstalace'!$C$108:$K$127</definedName>
    <definedName name="_xlnm.Print_Area" localSheetId="10">'D.1.4.8 - Měření a regulace'!$C$4:$J$43,'D.1.4.8 - Měření a regulace'!$C$50:$J$76,'D.1.4.8 - Měření a regulace'!$C$82:$J$102,'D.1.4.8 - Měření a regulace'!$C$108:$K$127</definedName>
    <definedName name="_xlnm.Print_Area" localSheetId="11">'D.1.5 - Sportovní vybavení'!$C$4:$J$41,'D.1.5 - Sportovní vybavení'!$C$50:$J$76,'D.1.5 - Sportovní vybavení'!$C$82:$J$100,'D.1.5 - Sportovní vybavení'!$C$106:$K$123</definedName>
    <definedName name="_xlnm.Print_Area" localSheetId="12">'D.2.1 - FOTOVOLTAICKÝ SYSTÉM'!$C$4:$J$41,'D.2.1 - FOTOVOLTAICKÝ SYSTÉM'!$C$50:$J$76,'D.2.1 - FOTOVOLTAICKÝ SYSTÉM'!$C$82:$J$100,'D.2.1 - FOTOVOLTAICKÝ SYSTÉM'!$C$106:$K$123</definedName>
    <definedName name="_xlnm.Print_Area" localSheetId="16">'IO 01 - Vodovodní přípojka '!$C$4:$J$41,'IO 01 - Vodovodní přípojka '!$C$50:$J$76,'IO 01 - Vodovodní přípojka '!$C$82:$J$100,'IO 01 - Vodovodní přípojka '!$C$106:$K$123</definedName>
    <definedName name="_xlnm.Print_Area" localSheetId="17">'IO 02 - Dešťová kanalizac...'!$C$4:$J$41,'IO 02 - Dešťová kanalizac...'!$C$50:$J$76,'IO 02 - Dešťová kanalizac...'!$C$82:$J$100,'IO 02 - Dešťová kanalizac...'!$C$106:$K$123</definedName>
    <definedName name="_xlnm.Print_Area" localSheetId="18">'IO 03 - Splašková kanaliz...'!$C$4:$J$41,'IO 03 - Splašková kanaliz...'!$C$50:$J$76,'IO 03 - Splašková kanaliz...'!$C$82:$J$100,'IO 03 - Splašková kanaliz...'!$C$106:$K$123</definedName>
    <definedName name="_xlnm.Print_Area" localSheetId="19">'IO 04 - Přípojka plynu '!$C$4:$J$41,'IO 04 - Přípojka plynu '!$C$50:$J$76,'IO 04 - Přípojka plynu '!$C$82:$J$100,'IO 04 - Přípojka plynu '!$C$106:$K$123</definedName>
    <definedName name="_xlnm.Print_Area" localSheetId="0">'Rekapitulace stavby'!$D$4:$AO$76,'Rekapitulace stavby'!$C$82:$AQ$117</definedName>
    <definedName name="_xlnm.Print_Area" localSheetId="2">'SO 01 - Příprava území'!$C$4:$J$39,'SO 01 - Příprava území'!$C$50:$J$76,'SO 01 - Příprava území'!$C$82:$J$101,'SO 01 - Příprava území'!$C$107:$K$141</definedName>
    <definedName name="_xlnm.Print_Area" localSheetId="13">'SO 03 - Komunikace a zpev...'!$C$4:$J$39,'SO 03 - Komunikace a zpev...'!$C$50:$J$76,'SO 03 - Komunikace a zpev...'!$C$82:$J$109,'SO 03 - Komunikace a zpev...'!$C$115:$K$233</definedName>
    <definedName name="_xlnm.Print_Area" localSheetId="14">'SO 04 - Oplocení'!$C$4:$J$39,'SO 04 - Oplocení'!$C$50:$J$76,'SO 04 - Oplocení'!$C$82:$J$103,'SO 04 - Oplocení'!$C$109:$K$158</definedName>
    <definedName name="_xlnm.Print_Area" localSheetId="15">'SO 05 - Sadové úpravy'!$C$4:$J$39,'SO 05 - Sadové úpravy'!$C$50:$J$76,'SO 05 - Sadové úpravy'!$C$82:$J$100,'SO 05 - Sadové úpravy'!$C$106:$K$149</definedName>
    <definedName name="_xlnm.Print_Area" localSheetId="1">'VON - Vedlejší a ostatní ...'!$C$4:$J$39,'VON - Vedlejší a ostatní ...'!$C$50:$J$76,'VON - Vedlejší a ostatní ...'!$C$82:$J$104,'VON - Vedlejší a ostatní ...'!$C$110:$K$150</definedName>
  </definedNames>
  <calcPr calcId="144525"/>
</workbook>
</file>

<file path=xl/calcChain.xml><?xml version="1.0" encoding="utf-8"?>
<calcChain xmlns="http://schemas.openxmlformats.org/spreadsheetml/2006/main">
  <c r="J39" i="20" l="1"/>
  <c r="J38" i="20"/>
  <c r="AY116" i="1"/>
  <c r="J37" i="20"/>
  <c r="AX116" i="1"/>
  <c r="BI123" i="20"/>
  <c r="BH123" i="20"/>
  <c r="BG123" i="20"/>
  <c r="BF123" i="20"/>
  <c r="T123" i="20"/>
  <c r="T122" i="20"/>
  <c r="T121" i="20" s="1"/>
  <c r="R123" i="20"/>
  <c r="R122" i="20" s="1"/>
  <c r="R121" i="20" s="1"/>
  <c r="P123" i="20"/>
  <c r="P122" i="20"/>
  <c r="P121" i="20" s="1"/>
  <c r="AU116" i="1" s="1"/>
  <c r="J117" i="20"/>
  <c r="F117" i="20"/>
  <c r="F115" i="20"/>
  <c r="E113" i="20"/>
  <c r="J93" i="20"/>
  <c r="F93" i="20"/>
  <c r="F91" i="20"/>
  <c r="E89" i="20"/>
  <c r="J26" i="20"/>
  <c r="E26" i="20"/>
  <c r="J118" i="20" s="1"/>
  <c r="J25" i="20"/>
  <c r="J20" i="20"/>
  <c r="E20" i="20"/>
  <c r="F118" i="20" s="1"/>
  <c r="J19" i="20"/>
  <c r="J14" i="20"/>
  <c r="J91" i="20"/>
  <c r="E7" i="20"/>
  <c r="E109" i="20" s="1"/>
  <c r="J39" i="19"/>
  <c r="J38" i="19"/>
  <c r="AY115" i="1" s="1"/>
  <c r="J37" i="19"/>
  <c r="AX115" i="1"/>
  <c r="BI123" i="19"/>
  <c r="BH123" i="19"/>
  <c r="BG123" i="19"/>
  <c r="BF123" i="19"/>
  <c r="T123" i="19"/>
  <c r="T122" i="19" s="1"/>
  <c r="T121" i="19" s="1"/>
  <c r="R123" i="19"/>
  <c r="R122" i="19"/>
  <c r="R121" i="19" s="1"/>
  <c r="P123" i="19"/>
  <c r="P122" i="19"/>
  <c r="P121" i="19"/>
  <c r="AU115" i="1" s="1"/>
  <c r="J117" i="19"/>
  <c r="F117" i="19"/>
  <c r="F115" i="19"/>
  <c r="E113" i="19"/>
  <c r="J93" i="19"/>
  <c r="F93" i="19"/>
  <c r="F91" i="19"/>
  <c r="E89" i="19"/>
  <c r="J26" i="19"/>
  <c r="E26" i="19"/>
  <c r="J94" i="19"/>
  <c r="J25" i="19"/>
  <c r="J20" i="19"/>
  <c r="E20" i="19"/>
  <c r="F94" i="19" s="1"/>
  <c r="J19" i="19"/>
  <c r="J14" i="19"/>
  <c r="J115" i="19"/>
  <c r="E7" i="19"/>
  <c r="E109" i="19" s="1"/>
  <c r="J39" i="18"/>
  <c r="J38" i="18"/>
  <c r="AY114" i="1" s="1"/>
  <c r="J37" i="18"/>
  <c r="AX114" i="1"/>
  <c r="BI123" i="18"/>
  <c r="BH123" i="18"/>
  <c r="BG123" i="18"/>
  <c r="BF123" i="18"/>
  <c r="T123" i="18"/>
  <c r="T122" i="18" s="1"/>
  <c r="T121" i="18" s="1"/>
  <c r="R123" i="18"/>
  <c r="R122" i="18"/>
  <c r="R121" i="18"/>
  <c r="P123" i="18"/>
  <c r="P122" i="18" s="1"/>
  <c r="P121" i="18" s="1"/>
  <c r="AU114" i="1" s="1"/>
  <c r="J117" i="18"/>
  <c r="F117" i="18"/>
  <c r="F115" i="18"/>
  <c r="E113" i="18"/>
  <c r="J93" i="18"/>
  <c r="F93" i="18"/>
  <c r="F91" i="18"/>
  <c r="E89" i="18"/>
  <c r="J26" i="18"/>
  <c r="E26" i="18"/>
  <c r="J118" i="18"/>
  <c r="J25" i="18"/>
  <c r="J20" i="18"/>
  <c r="E20" i="18"/>
  <c r="F94" i="18"/>
  <c r="J19" i="18"/>
  <c r="J14" i="18"/>
  <c r="J91" i="18"/>
  <c r="E7" i="18"/>
  <c r="E109" i="18"/>
  <c r="J39" i="17"/>
  <c r="J38" i="17"/>
  <c r="AY113" i="1"/>
  <c r="J37" i="17"/>
  <c r="AX113" i="1"/>
  <c r="BI123" i="17"/>
  <c r="BH123" i="17"/>
  <c r="BG123" i="17"/>
  <c r="BF123" i="17"/>
  <c r="T123" i="17"/>
  <c r="T122" i="17"/>
  <c r="T121" i="17" s="1"/>
  <c r="R123" i="17"/>
  <c r="R122" i="17"/>
  <c r="R121" i="17"/>
  <c r="P123" i="17"/>
  <c r="P122" i="17" s="1"/>
  <c r="P121" i="17" s="1"/>
  <c r="AU113" i="1" s="1"/>
  <c r="J117" i="17"/>
  <c r="F117" i="17"/>
  <c r="F115" i="17"/>
  <c r="E113" i="17"/>
  <c r="J93" i="17"/>
  <c r="F93" i="17"/>
  <c r="F91" i="17"/>
  <c r="E89" i="17"/>
  <c r="J26" i="17"/>
  <c r="E26" i="17"/>
  <c r="J118" i="17"/>
  <c r="J25" i="17"/>
  <c r="J20" i="17"/>
  <c r="E20" i="17"/>
  <c r="F94" i="17" s="1"/>
  <c r="J19" i="17"/>
  <c r="J14" i="17"/>
  <c r="J115" i="17" s="1"/>
  <c r="E7" i="17"/>
  <c r="E85" i="17"/>
  <c r="J37" i="16"/>
  <c r="J36" i="16"/>
  <c r="AY111" i="1"/>
  <c r="J35" i="16"/>
  <c r="AX111" i="1" s="1"/>
  <c r="BI147" i="16"/>
  <c r="BH147" i="16"/>
  <c r="BG147" i="16"/>
  <c r="BF147" i="16"/>
  <c r="T147" i="16"/>
  <c r="R147" i="16"/>
  <c r="P147" i="16"/>
  <c r="BI144" i="16"/>
  <c r="BH144" i="16"/>
  <c r="BG144" i="16"/>
  <c r="BF144" i="16"/>
  <c r="T144" i="16"/>
  <c r="R144" i="16"/>
  <c r="P144" i="16"/>
  <c r="BI141" i="16"/>
  <c r="BH141" i="16"/>
  <c r="BG141" i="16"/>
  <c r="BF141" i="16"/>
  <c r="T141" i="16"/>
  <c r="R141" i="16"/>
  <c r="P141" i="16"/>
  <c r="BI139" i="16"/>
  <c r="BH139" i="16"/>
  <c r="BG139" i="16"/>
  <c r="BF139" i="16"/>
  <c r="T139" i="16"/>
  <c r="R139" i="16"/>
  <c r="P139" i="16"/>
  <c r="BI136" i="16"/>
  <c r="BH136" i="16"/>
  <c r="BG136" i="16"/>
  <c r="BF136" i="16"/>
  <c r="T136" i="16"/>
  <c r="R136" i="16"/>
  <c r="P136" i="16"/>
  <c r="BI133" i="16"/>
  <c r="BH133" i="16"/>
  <c r="BG133" i="16"/>
  <c r="BF133" i="16"/>
  <c r="T133" i="16"/>
  <c r="R133" i="16"/>
  <c r="P133" i="16"/>
  <c r="BI130" i="16"/>
  <c r="BH130" i="16"/>
  <c r="BG130" i="16"/>
  <c r="BF130" i="16"/>
  <c r="T130" i="16"/>
  <c r="R130" i="16"/>
  <c r="P130" i="16"/>
  <c r="BI128" i="16"/>
  <c r="BH128" i="16"/>
  <c r="BG128" i="16"/>
  <c r="BF128" i="16"/>
  <c r="T128" i="16"/>
  <c r="R128" i="16"/>
  <c r="P128" i="16"/>
  <c r="BI126" i="16"/>
  <c r="BH126" i="16"/>
  <c r="BG126" i="16"/>
  <c r="BF126" i="16"/>
  <c r="T126" i="16"/>
  <c r="R126" i="16"/>
  <c r="P126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J115" i="16"/>
  <c r="F115" i="16"/>
  <c r="F113" i="16"/>
  <c r="E111" i="16"/>
  <c r="J91" i="16"/>
  <c r="F91" i="16"/>
  <c r="F89" i="16"/>
  <c r="E87" i="16"/>
  <c r="J24" i="16"/>
  <c r="E24" i="16"/>
  <c r="J92" i="16"/>
  <c r="J23" i="16"/>
  <c r="J18" i="16"/>
  <c r="E18" i="16"/>
  <c r="F116" i="16"/>
  <c r="J17" i="16"/>
  <c r="J12" i="16"/>
  <c r="J113" i="16"/>
  <c r="E7" i="16"/>
  <c r="E85" i="16" s="1"/>
  <c r="J37" i="15"/>
  <c r="J36" i="15"/>
  <c r="AY110" i="1"/>
  <c r="J35" i="15"/>
  <c r="AX110" i="1" s="1"/>
  <c r="BI155" i="15"/>
  <c r="BH155" i="15"/>
  <c r="BG155" i="15"/>
  <c r="BF155" i="15"/>
  <c r="T155" i="15"/>
  <c r="R155" i="15"/>
  <c r="P155" i="15"/>
  <c r="BI151" i="15"/>
  <c r="BH151" i="15"/>
  <c r="BG151" i="15"/>
  <c r="BF151" i="15"/>
  <c r="T151" i="15"/>
  <c r="R151" i="15"/>
  <c r="P151" i="15"/>
  <c r="BI148" i="15"/>
  <c r="BH148" i="15"/>
  <c r="BG148" i="15"/>
  <c r="BF148" i="15"/>
  <c r="T148" i="15"/>
  <c r="T147" i="15" s="1"/>
  <c r="R148" i="15"/>
  <c r="R147" i="15"/>
  <c r="P148" i="15"/>
  <c r="P147" i="15" s="1"/>
  <c r="BI143" i="15"/>
  <c r="BH143" i="15"/>
  <c r="BG143" i="15"/>
  <c r="BF143" i="15"/>
  <c r="T143" i="15"/>
  <c r="R143" i="15"/>
  <c r="P143" i="15"/>
  <c r="BI139" i="15"/>
  <c r="BH139" i="15"/>
  <c r="BG139" i="15"/>
  <c r="BF139" i="15"/>
  <c r="T139" i="15"/>
  <c r="R139" i="15"/>
  <c r="P139" i="15"/>
  <c r="BI137" i="15"/>
  <c r="BH137" i="15"/>
  <c r="BG137" i="15"/>
  <c r="BF137" i="15"/>
  <c r="T137" i="15"/>
  <c r="R137" i="15"/>
  <c r="P137" i="15"/>
  <c r="BI135" i="15"/>
  <c r="BH135" i="15"/>
  <c r="BG135" i="15"/>
  <c r="BF135" i="15"/>
  <c r="T135" i="15"/>
  <c r="R135" i="15"/>
  <c r="P135" i="15"/>
  <c r="BI133" i="15"/>
  <c r="BH133" i="15"/>
  <c r="BG133" i="15"/>
  <c r="BF133" i="15"/>
  <c r="T133" i="15"/>
  <c r="R133" i="15"/>
  <c r="P133" i="15"/>
  <c r="BI129" i="15"/>
  <c r="BH129" i="15"/>
  <c r="BG129" i="15"/>
  <c r="BF129" i="15"/>
  <c r="T129" i="15"/>
  <c r="R129" i="15"/>
  <c r="P129" i="15"/>
  <c r="BI125" i="15"/>
  <c r="BH125" i="15"/>
  <c r="BG125" i="15"/>
  <c r="BF125" i="15"/>
  <c r="T125" i="15"/>
  <c r="R125" i="15"/>
  <c r="P125" i="15"/>
  <c r="J118" i="15"/>
  <c r="F118" i="15"/>
  <c r="F116" i="15"/>
  <c r="E114" i="15"/>
  <c r="J91" i="15"/>
  <c r="F91" i="15"/>
  <c r="F89" i="15"/>
  <c r="E87" i="15"/>
  <c r="J24" i="15"/>
  <c r="E24" i="15"/>
  <c r="J119" i="15" s="1"/>
  <c r="J23" i="15"/>
  <c r="J18" i="15"/>
  <c r="E18" i="15"/>
  <c r="F92" i="15" s="1"/>
  <c r="J17" i="15"/>
  <c r="J12" i="15"/>
  <c r="J116" i="15"/>
  <c r="E7" i="15"/>
  <c r="E112" i="15"/>
  <c r="J37" i="14"/>
  <c r="J36" i="14"/>
  <c r="AY109" i="1" s="1"/>
  <c r="J35" i="14"/>
  <c r="AX109" i="1"/>
  <c r="BI229" i="14"/>
  <c r="BH229" i="14"/>
  <c r="BG229" i="14"/>
  <c r="BF229" i="14"/>
  <c r="T229" i="14"/>
  <c r="T228" i="14" s="1"/>
  <c r="T227" i="14" s="1"/>
  <c r="R229" i="14"/>
  <c r="R228" i="14"/>
  <c r="R227" i="14" s="1"/>
  <c r="P229" i="14"/>
  <c r="P228" i="14"/>
  <c r="P227" i="14"/>
  <c r="BI222" i="14"/>
  <c r="BH222" i="14"/>
  <c r="BG222" i="14"/>
  <c r="BF222" i="14"/>
  <c r="T222" i="14"/>
  <c r="T221" i="14"/>
  <c r="T220" i="14"/>
  <c r="R222" i="14"/>
  <c r="R221" i="14" s="1"/>
  <c r="R220" i="14" s="1"/>
  <c r="P222" i="14"/>
  <c r="P221" i="14"/>
  <c r="P220" i="14" s="1"/>
  <c r="BI219" i="14"/>
  <c r="BH219" i="14"/>
  <c r="BG219" i="14"/>
  <c r="BF219" i="14"/>
  <c r="T219" i="14"/>
  <c r="T218" i="14"/>
  <c r="R219" i="14"/>
  <c r="R218" i="14" s="1"/>
  <c r="P219" i="14"/>
  <c r="P218" i="14"/>
  <c r="BI217" i="14"/>
  <c r="BH217" i="14"/>
  <c r="BG217" i="14"/>
  <c r="BF217" i="14"/>
  <c r="T217" i="14"/>
  <c r="R217" i="14"/>
  <c r="P217" i="14"/>
  <c r="BI215" i="14"/>
  <c r="BH215" i="14"/>
  <c r="BG215" i="14"/>
  <c r="BF215" i="14"/>
  <c r="T215" i="14"/>
  <c r="R215" i="14"/>
  <c r="P215" i="14"/>
  <c r="BI212" i="14"/>
  <c r="BH212" i="14"/>
  <c r="BG212" i="14"/>
  <c r="BF212" i="14"/>
  <c r="T212" i="14"/>
  <c r="R212" i="14"/>
  <c r="P212" i="14"/>
  <c r="BI210" i="14"/>
  <c r="BH210" i="14"/>
  <c r="BG210" i="14"/>
  <c r="BF210" i="14"/>
  <c r="T210" i="14"/>
  <c r="R210" i="14"/>
  <c r="P210" i="14"/>
  <c r="BI207" i="14"/>
  <c r="BH207" i="14"/>
  <c r="BG207" i="14"/>
  <c r="BF207" i="14"/>
  <c r="T207" i="14"/>
  <c r="R207" i="14"/>
  <c r="P207" i="14"/>
  <c r="BI205" i="14"/>
  <c r="BH205" i="14"/>
  <c r="BG205" i="14"/>
  <c r="BF205" i="14"/>
  <c r="T205" i="14"/>
  <c r="R205" i="14"/>
  <c r="P205" i="14"/>
  <c r="BI202" i="14"/>
  <c r="BH202" i="14"/>
  <c r="BG202" i="14"/>
  <c r="BF202" i="14"/>
  <c r="T202" i="14"/>
  <c r="R202" i="14"/>
  <c r="P202" i="14"/>
  <c r="BI200" i="14"/>
  <c r="BH200" i="14"/>
  <c r="BG200" i="14"/>
  <c r="BF200" i="14"/>
  <c r="T200" i="14"/>
  <c r="R200" i="14"/>
  <c r="P200" i="14"/>
  <c r="BI197" i="14"/>
  <c r="BH197" i="14"/>
  <c r="BG197" i="14"/>
  <c r="BF197" i="14"/>
  <c r="T197" i="14"/>
  <c r="R197" i="14"/>
  <c r="P197" i="14"/>
  <c r="BI194" i="14"/>
  <c r="BH194" i="14"/>
  <c r="BG194" i="14"/>
  <c r="BF194" i="14"/>
  <c r="T194" i="14"/>
  <c r="R194" i="14"/>
  <c r="P194" i="14"/>
  <c r="BI190" i="14"/>
  <c r="BH190" i="14"/>
  <c r="BG190" i="14"/>
  <c r="BF190" i="14"/>
  <c r="T190" i="14"/>
  <c r="R190" i="14"/>
  <c r="P190" i="14"/>
  <c r="BI186" i="14"/>
  <c r="BH186" i="14"/>
  <c r="BG186" i="14"/>
  <c r="BF186" i="14"/>
  <c r="T186" i="14"/>
  <c r="R186" i="14"/>
  <c r="P186" i="14"/>
  <c r="BI182" i="14"/>
  <c r="BH182" i="14"/>
  <c r="BG182" i="14"/>
  <c r="BF182" i="14"/>
  <c r="T182" i="14"/>
  <c r="R182" i="14"/>
  <c r="P182" i="14"/>
  <c r="BI177" i="14"/>
  <c r="BH177" i="14"/>
  <c r="BG177" i="14"/>
  <c r="BF177" i="14"/>
  <c r="T177" i="14"/>
  <c r="T176" i="14"/>
  <c r="R177" i="14"/>
  <c r="R176" i="14" s="1"/>
  <c r="P177" i="14"/>
  <c r="P176" i="14"/>
  <c r="BI175" i="14"/>
  <c r="BH175" i="14"/>
  <c r="BG175" i="14"/>
  <c r="BF175" i="14"/>
  <c r="T175" i="14"/>
  <c r="R175" i="14"/>
  <c r="P175" i="14"/>
  <c r="BI172" i="14"/>
  <c r="BH172" i="14"/>
  <c r="BG172" i="14"/>
  <c r="BF172" i="14"/>
  <c r="T172" i="14"/>
  <c r="R172" i="14"/>
  <c r="P172" i="14"/>
  <c r="BI167" i="14"/>
  <c r="BH167" i="14"/>
  <c r="BG167" i="14"/>
  <c r="BF167" i="14"/>
  <c r="T167" i="14"/>
  <c r="T166" i="14"/>
  <c r="R167" i="14"/>
  <c r="R166" i="14" s="1"/>
  <c r="P167" i="14"/>
  <c r="P166" i="14"/>
  <c r="BI165" i="14"/>
  <c r="BH165" i="14"/>
  <c r="BG165" i="14"/>
  <c r="BF165" i="14"/>
  <c r="T165" i="14"/>
  <c r="R165" i="14"/>
  <c r="P165" i="14"/>
  <c r="BI160" i="14"/>
  <c r="BH160" i="14"/>
  <c r="BG160" i="14"/>
  <c r="BF160" i="14"/>
  <c r="T160" i="14"/>
  <c r="R160" i="14"/>
  <c r="P160" i="14"/>
  <c r="BI157" i="14"/>
  <c r="BH157" i="14"/>
  <c r="BG157" i="14"/>
  <c r="BF157" i="14"/>
  <c r="T157" i="14"/>
  <c r="R157" i="14"/>
  <c r="P157" i="14"/>
  <c r="BI156" i="14"/>
  <c r="BH156" i="14"/>
  <c r="BG156" i="14"/>
  <c r="BF156" i="14"/>
  <c r="T156" i="14"/>
  <c r="R156" i="14"/>
  <c r="P156" i="14"/>
  <c r="BI154" i="14"/>
  <c r="BH154" i="14"/>
  <c r="BG154" i="14"/>
  <c r="BF154" i="14"/>
  <c r="T154" i="14"/>
  <c r="R154" i="14"/>
  <c r="P154" i="14"/>
  <c r="BI152" i="14"/>
  <c r="BH152" i="14"/>
  <c r="BG152" i="14"/>
  <c r="BF152" i="14"/>
  <c r="T152" i="14"/>
  <c r="R152" i="14"/>
  <c r="P152" i="14"/>
  <c r="BI146" i="14"/>
  <c r="BH146" i="14"/>
  <c r="BG146" i="14"/>
  <c r="BF146" i="14"/>
  <c r="T146" i="14"/>
  <c r="R146" i="14"/>
  <c r="P146" i="14"/>
  <c r="BI143" i="14"/>
  <c r="BH143" i="14"/>
  <c r="BG143" i="14"/>
  <c r="BF143" i="14"/>
  <c r="T143" i="14"/>
  <c r="R143" i="14"/>
  <c r="P143" i="14"/>
  <c r="BI139" i="14"/>
  <c r="BH139" i="14"/>
  <c r="BG139" i="14"/>
  <c r="BF139" i="14"/>
  <c r="T139" i="14"/>
  <c r="R139" i="14"/>
  <c r="P139" i="14"/>
  <c r="BI135" i="14"/>
  <c r="BH135" i="14"/>
  <c r="BG135" i="14"/>
  <c r="BF135" i="14"/>
  <c r="T135" i="14"/>
  <c r="R135" i="14"/>
  <c r="P135" i="14"/>
  <c r="BI131" i="14"/>
  <c r="BH131" i="14"/>
  <c r="BG131" i="14"/>
  <c r="BF131" i="14"/>
  <c r="T131" i="14"/>
  <c r="R131" i="14"/>
  <c r="P131" i="14"/>
  <c r="J124" i="14"/>
  <c r="F124" i="14"/>
  <c r="F122" i="14"/>
  <c r="E120" i="14"/>
  <c r="J91" i="14"/>
  <c r="F91" i="14"/>
  <c r="F89" i="14"/>
  <c r="E87" i="14"/>
  <c r="J24" i="14"/>
  <c r="E24" i="14"/>
  <c r="J92" i="14"/>
  <c r="J23" i="14"/>
  <c r="J18" i="14"/>
  <c r="E18" i="14"/>
  <c r="F92" i="14" s="1"/>
  <c r="J17" i="14"/>
  <c r="J12" i="14"/>
  <c r="J89" i="14"/>
  <c r="E7" i="14"/>
  <c r="E85" i="14" s="1"/>
  <c r="J39" i="13"/>
  <c r="J38" i="13"/>
  <c r="AY108" i="1" s="1"/>
  <c r="J37" i="13"/>
  <c r="AX108" i="1"/>
  <c r="BI123" i="13"/>
  <c r="BH123" i="13"/>
  <c r="BG123" i="13"/>
  <c r="BF123" i="13"/>
  <c r="T123" i="13"/>
  <c r="T122" i="13" s="1"/>
  <c r="T121" i="13" s="1"/>
  <c r="R123" i="13"/>
  <c r="R122" i="13"/>
  <c r="R121" i="13"/>
  <c r="P123" i="13"/>
  <c r="P122" i="13"/>
  <c r="P121" i="13" s="1"/>
  <c r="AU108" i="1" s="1"/>
  <c r="J117" i="13"/>
  <c r="F117" i="13"/>
  <c r="F115" i="13"/>
  <c r="E113" i="13"/>
  <c r="J93" i="13"/>
  <c r="F93" i="13"/>
  <c r="F91" i="13"/>
  <c r="E89" i="13"/>
  <c r="J26" i="13"/>
  <c r="E26" i="13"/>
  <c r="J118" i="13"/>
  <c r="J25" i="13"/>
  <c r="J20" i="13"/>
  <c r="E20" i="13"/>
  <c r="F94" i="13" s="1"/>
  <c r="J19" i="13"/>
  <c r="J14" i="13"/>
  <c r="J115" i="13"/>
  <c r="E7" i="13"/>
  <c r="E85" i="13"/>
  <c r="J39" i="12"/>
  <c r="J38" i="12"/>
  <c r="AY107" i="1" s="1"/>
  <c r="J37" i="12"/>
  <c r="AX107" i="1" s="1"/>
  <c r="BI123" i="12"/>
  <c r="BH123" i="12"/>
  <c r="BG123" i="12"/>
  <c r="BF123" i="12"/>
  <c r="T123" i="12"/>
  <c r="T122" i="12" s="1"/>
  <c r="T121" i="12" s="1"/>
  <c r="R123" i="12"/>
  <c r="R122" i="12"/>
  <c r="R121" i="12"/>
  <c r="P123" i="12"/>
  <c r="P122" i="12" s="1"/>
  <c r="P121" i="12" s="1"/>
  <c r="AU107" i="1" s="1"/>
  <c r="J117" i="12"/>
  <c r="F117" i="12"/>
  <c r="F115" i="12"/>
  <c r="E113" i="12"/>
  <c r="J93" i="12"/>
  <c r="F93" i="12"/>
  <c r="F91" i="12"/>
  <c r="E89" i="12"/>
  <c r="J26" i="12"/>
  <c r="E26" i="12"/>
  <c r="J118" i="12" s="1"/>
  <c r="J25" i="12"/>
  <c r="J20" i="12"/>
  <c r="E20" i="12"/>
  <c r="F94" i="12"/>
  <c r="J19" i="12"/>
  <c r="J14" i="12"/>
  <c r="J115" i="12" s="1"/>
  <c r="E7" i="12"/>
  <c r="E109" i="12"/>
  <c r="J41" i="11"/>
  <c r="J40" i="11"/>
  <c r="AY106" i="1"/>
  <c r="J39" i="11"/>
  <c r="AX106" i="1"/>
  <c r="BI127" i="11"/>
  <c r="BH127" i="11"/>
  <c r="BG127" i="11"/>
  <c r="BF127" i="11"/>
  <c r="T127" i="11"/>
  <c r="T126" i="11"/>
  <c r="T125" i="11" s="1"/>
  <c r="R127" i="11"/>
  <c r="R126" i="11" s="1"/>
  <c r="R125" i="11" s="1"/>
  <c r="P127" i="11"/>
  <c r="P126" i="11" s="1"/>
  <c r="P125" i="11" s="1"/>
  <c r="AU106" i="1" s="1"/>
  <c r="J121" i="11"/>
  <c r="F121" i="11"/>
  <c r="F119" i="11"/>
  <c r="E117" i="11"/>
  <c r="J95" i="11"/>
  <c r="F95" i="11"/>
  <c r="F93" i="11"/>
  <c r="E91" i="11"/>
  <c r="J28" i="11"/>
  <c r="E28" i="11"/>
  <c r="J122" i="11" s="1"/>
  <c r="J27" i="11"/>
  <c r="J22" i="11"/>
  <c r="E22" i="11"/>
  <c r="F96" i="11" s="1"/>
  <c r="J21" i="11"/>
  <c r="J16" i="11"/>
  <c r="J119" i="11"/>
  <c r="E7" i="11"/>
  <c r="E111" i="11" s="1"/>
  <c r="J41" i="10"/>
  <c r="J40" i="10"/>
  <c r="AY105" i="1" s="1"/>
  <c r="J39" i="10"/>
  <c r="AX105" i="1" s="1"/>
  <c r="BI127" i="10"/>
  <c r="BH127" i="10"/>
  <c r="BG127" i="10"/>
  <c r="BF127" i="10"/>
  <c r="T127" i="10"/>
  <c r="T126" i="10" s="1"/>
  <c r="T125" i="10" s="1"/>
  <c r="R127" i="10"/>
  <c r="R126" i="10"/>
  <c r="R125" i="10" s="1"/>
  <c r="P127" i="10"/>
  <c r="P126" i="10"/>
  <c r="P125" i="10" s="1"/>
  <c r="AU105" i="1" s="1"/>
  <c r="J121" i="10"/>
  <c r="F121" i="10"/>
  <c r="F119" i="10"/>
  <c r="E117" i="10"/>
  <c r="J95" i="10"/>
  <c r="F95" i="10"/>
  <c r="F93" i="10"/>
  <c r="E91" i="10"/>
  <c r="J28" i="10"/>
  <c r="E28" i="10"/>
  <c r="J96" i="10"/>
  <c r="J27" i="10"/>
  <c r="J22" i="10"/>
  <c r="E22" i="10"/>
  <c r="F122" i="10" s="1"/>
  <c r="J21" i="10"/>
  <c r="J16" i="10"/>
  <c r="J119" i="10" s="1"/>
  <c r="E7" i="10"/>
  <c r="E111" i="10" s="1"/>
  <c r="J41" i="9"/>
  <c r="J40" i="9"/>
  <c r="AY104" i="1" s="1"/>
  <c r="J39" i="9"/>
  <c r="AX104" i="1"/>
  <c r="BI127" i="9"/>
  <c r="BH127" i="9"/>
  <c r="BG127" i="9"/>
  <c r="BF127" i="9"/>
  <c r="T127" i="9"/>
  <c r="T126" i="9" s="1"/>
  <c r="T125" i="9" s="1"/>
  <c r="R127" i="9"/>
  <c r="R126" i="9"/>
  <c r="R125" i="9"/>
  <c r="P127" i="9"/>
  <c r="P126" i="9" s="1"/>
  <c r="P125" i="9" s="1"/>
  <c r="AU104" i="1" s="1"/>
  <c r="J121" i="9"/>
  <c r="F121" i="9"/>
  <c r="F119" i="9"/>
  <c r="E117" i="9"/>
  <c r="J95" i="9"/>
  <c r="F95" i="9"/>
  <c r="F93" i="9"/>
  <c r="E91" i="9"/>
  <c r="J28" i="9"/>
  <c r="E28" i="9"/>
  <c r="J122" i="9" s="1"/>
  <c r="J27" i="9"/>
  <c r="J22" i="9"/>
  <c r="E22" i="9"/>
  <c r="F122" i="9" s="1"/>
  <c r="J21" i="9"/>
  <c r="J16" i="9"/>
  <c r="J93" i="9"/>
  <c r="E7" i="9"/>
  <c r="E111" i="9"/>
  <c r="J41" i="8"/>
  <c r="J40" i="8"/>
  <c r="AY103" i="1" s="1"/>
  <c r="J39" i="8"/>
  <c r="AX103" i="1"/>
  <c r="BI127" i="8"/>
  <c r="BH127" i="8"/>
  <c r="BG127" i="8"/>
  <c r="BF127" i="8"/>
  <c r="T127" i="8"/>
  <c r="T126" i="8" s="1"/>
  <c r="T125" i="8" s="1"/>
  <c r="R127" i="8"/>
  <c r="R126" i="8"/>
  <c r="R125" i="8" s="1"/>
  <c r="P127" i="8"/>
  <c r="P126" i="8" s="1"/>
  <c r="P125" i="8" s="1"/>
  <c r="AU103" i="1" s="1"/>
  <c r="J121" i="8"/>
  <c r="F121" i="8"/>
  <c r="F119" i="8"/>
  <c r="E117" i="8"/>
  <c r="J95" i="8"/>
  <c r="F95" i="8"/>
  <c r="F93" i="8"/>
  <c r="E91" i="8"/>
  <c r="J28" i="8"/>
  <c r="E28" i="8"/>
  <c r="J96" i="8"/>
  <c r="J27" i="8"/>
  <c r="J22" i="8"/>
  <c r="E22" i="8"/>
  <c r="F96" i="8" s="1"/>
  <c r="J21" i="8"/>
  <c r="J16" i="8"/>
  <c r="J119" i="8"/>
  <c r="E7" i="8"/>
  <c r="E85" i="8" s="1"/>
  <c r="J41" i="7"/>
  <c r="J40" i="7"/>
  <c r="AY102" i="1" s="1"/>
  <c r="J39" i="7"/>
  <c r="AX102" i="1" s="1"/>
  <c r="BI127" i="7"/>
  <c r="BH127" i="7"/>
  <c r="BG127" i="7"/>
  <c r="BF127" i="7"/>
  <c r="T127" i="7"/>
  <c r="T126" i="7" s="1"/>
  <c r="T125" i="7" s="1"/>
  <c r="R127" i="7"/>
  <c r="R126" i="7"/>
  <c r="R125" i="7"/>
  <c r="P127" i="7"/>
  <c r="P126" i="7"/>
  <c r="P125" i="7" s="1"/>
  <c r="AU102" i="1" s="1"/>
  <c r="J121" i="7"/>
  <c r="F121" i="7"/>
  <c r="F119" i="7"/>
  <c r="E117" i="7"/>
  <c r="J95" i="7"/>
  <c r="F95" i="7"/>
  <c r="F93" i="7"/>
  <c r="E91" i="7"/>
  <c r="J28" i="7"/>
  <c r="E28" i="7"/>
  <c r="J96" i="7"/>
  <c r="J27" i="7"/>
  <c r="J22" i="7"/>
  <c r="E22" i="7"/>
  <c r="F96" i="7" s="1"/>
  <c r="J21" i="7"/>
  <c r="J16" i="7"/>
  <c r="J93" i="7" s="1"/>
  <c r="E7" i="7"/>
  <c r="E111" i="7"/>
  <c r="J41" i="6"/>
  <c r="J40" i="6"/>
  <c r="AY101" i="1" s="1"/>
  <c r="J39" i="6"/>
  <c r="AX101" i="1"/>
  <c r="BI127" i="6"/>
  <c r="BH127" i="6"/>
  <c r="BG127" i="6"/>
  <c r="BF127" i="6"/>
  <c r="T127" i="6"/>
  <c r="T126" i="6" s="1"/>
  <c r="T125" i="6" s="1"/>
  <c r="R127" i="6"/>
  <c r="R126" i="6" s="1"/>
  <c r="R125" i="6" s="1"/>
  <c r="P127" i="6"/>
  <c r="P126" i="6" s="1"/>
  <c r="P125" i="6" s="1"/>
  <c r="AU101" i="1" s="1"/>
  <c r="J121" i="6"/>
  <c r="F121" i="6"/>
  <c r="F119" i="6"/>
  <c r="E117" i="6"/>
  <c r="J95" i="6"/>
  <c r="F95" i="6"/>
  <c r="F93" i="6"/>
  <c r="E91" i="6"/>
  <c r="J28" i="6"/>
  <c r="E28" i="6"/>
  <c r="J122" i="6" s="1"/>
  <c r="J27" i="6"/>
  <c r="J22" i="6"/>
  <c r="E22" i="6"/>
  <c r="F122" i="6"/>
  <c r="J21" i="6"/>
  <c r="J16" i="6"/>
  <c r="J93" i="6"/>
  <c r="E7" i="6"/>
  <c r="E111" i="6"/>
  <c r="J41" i="5"/>
  <c r="J40" i="5"/>
  <c r="AY100" i="1"/>
  <c r="J39" i="5"/>
  <c r="AX100" i="1"/>
  <c r="BI127" i="5"/>
  <c r="BH127" i="5"/>
  <c r="BG127" i="5"/>
  <c r="BF127" i="5"/>
  <c r="T127" i="5"/>
  <c r="T126" i="5"/>
  <c r="T125" i="5" s="1"/>
  <c r="R127" i="5"/>
  <c r="R126" i="5"/>
  <c r="R125" i="5" s="1"/>
  <c r="P127" i="5"/>
  <c r="P126" i="5"/>
  <c r="P125" i="5" s="1"/>
  <c r="AU100" i="1" s="1"/>
  <c r="J121" i="5"/>
  <c r="F121" i="5"/>
  <c r="F119" i="5"/>
  <c r="E117" i="5"/>
  <c r="J95" i="5"/>
  <c r="F95" i="5"/>
  <c r="F93" i="5"/>
  <c r="E91" i="5"/>
  <c r="J28" i="5"/>
  <c r="E28" i="5"/>
  <c r="J122" i="5"/>
  <c r="J27" i="5"/>
  <c r="J22" i="5"/>
  <c r="E22" i="5"/>
  <c r="F122" i="5" s="1"/>
  <c r="J21" i="5"/>
  <c r="J16" i="5"/>
  <c r="J93" i="5"/>
  <c r="E7" i="5"/>
  <c r="E111" i="5" s="1"/>
  <c r="J39" i="4"/>
  <c r="J38" i="4"/>
  <c r="AY98" i="1" s="1"/>
  <c r="J37" i="4"/>
  <c r="AX98" i="1" s="1"/>
  <c r="BI1125" i="4"/>
  <c r="BH1125" i="4"/>
  <c r="BG1125" i="4"/>
  <c r="BF1125" i="4"/>
  <c r="T1125" i="4"/>
  <c r="R1125" i="4"/>
  <c r="P1125" i="4"/>
  <c r="BI1121" i="4"/>
  <c r="BH1121" i="4"/>
  <c r="BG1121" i="4"/>
  <c r="BF1121" i="4"/>
  <c r="T1121" i="4"/>
  <c r="R1121" i="4"/>
  <c r="P1121" i="4"/>
  <c r="BI1119" i="4"/>
  <c r="BH1119" i="4"/>
  <c r="BG1119" i="4"/>
  <c r="BF1119" i="4"/>
  <c r="T1119" i="4"/>
  <c r="R1119" i="4"/>
  <c r="P1119" i="4"/>
  <c r="BI1116" i="4"/>
  <c r="BH1116" i="4"/>
  <c r="BG1116" i="4"/>
  <c r="BF1116" i="4"/>
  <c r="T1116" i="4"/>
  <c r="R1116" i="4"/>
  <c r="P1116" i="4"/>
  <c r="BI1114" i="4"/>
  <c r="BH1114" i="4"/>
  <c r="BG1114" i="4"/>
  <c r="BF1114" i="4"/>
  <c r="T1114" i="4"/>
  <c r="R1114" i="4"/>
  <c r="P1114" i="4"/>
  <c r="BI1112" i="4"/>
  <c r="BH1112" i="4"/>
  <c r="BG1112" i="4"/>
  <c r="BF1112" i="4"/>
  <c r="T1112" i="4"/>
  <c r="R1112" i="4"/>
  <c r="P1112" i="4"/>
  <c r="BI1110" i="4"/>
  <c r="BH1110" i="4"/>
  <c r="BG1110" i="4"/>
  <c r="BF1110" i="4"/>
  <c r="T1110" i="4"/>
  <c r="R1110" i="4"/>
  <c r="P1110" i="4"/>
  <c r="BI1108" i="4"/>
  <c r="BH1108" i="4"/>
  <c r="BG1108" i="4"/>
  <c r="BF1108" i="4"/>
  <c r="T1108" i="4"/>
  <c r="R1108" i="4"/>
  <c r="P1108" i="4"/>
  <c r="BI1106" i="4"/>
  <c r="BH1106" i="4"/>
  <c r="BG1106" i="4"/>
  <c r="BF1106" i="4"/>
  <c r="T1106" i="4"/>
  <c r="R1106" i="4"/>
  <c r="P1106" i="4"/>
  <c r="BI1104" i="4"/>
  <c r="BH1104" i="4"/>
  <c r="BG1104" i="4"/>
  <c r="BF1104" i="4"/>
  <c r="T1104" i="4"/>
  <c r="R1104" i="4"/>
  <c r="P1104" i="4"/>
  <c r="BI1102" i="4"/>
  <c r="BH1102" i="4"/>
  <c r="BG1102" i="4"/>
  <c r="BF1102" i="4"/>
  <c r="T1102" i="4"/>
  <c r="R1102" i="4"/>
  <c r="P1102" i="4"/>
  <c r="BI1100" i="4"/>
  <c r="BH1100" i="4"/>
  <c r="BG1100" i="4"/>
  <c r="BF1100" i="4"/>
  <c r="T1100" i="4"/>
  <c r="R1100" i="4"/>
  <c r="P1100" i="4"/>
  <c r="BI1098" i="4"/>
  <c r="BH1098" i="4"/>
  <c r="BG1098" i="4"/>
  <c r="BF1098" i="4"/>
  <c r="T1098" i="4"/>
  <c r="R1098" i="4"/>
  <c r="P1098" i="4"/>
  <c r="BI1096" i="4"/>
  <c r="BH1096" i="4"/>
  <c r="BG1096" i="4"/>
  <c r="BF1096" i="4"/>
  <c r="T1096" i="4"/>
  <c r="R1096" i="4"/>
  <c r="P1096" i="4"/>
  <c r="BI1094" i="4"/>
  <c r="BH1094" i="4"/>
  <c r="BG1094" i="4"/>
  <c r="BF1094" i="4"/>
  <c r="T1094" i="4"/>
  <c r="R1094" i="4"/>
  <c r="P1094" i="4"/>
  <c r="BI1092" i="4"/>
  <c r="BH1092" i="4"/>
  <c r="BG1092" i="4"/>
  <c r="BF1092" i="4"/>
  <c r="T1092" i="4"/>
  <c r="R1092" i="4"/>
  <c r="P1092" i="4"/>
  <c r="BI1090" i="4"/>
  <c r="BH1090" i="4"/>
  <c r="BG1090" i="4"/>
  <c r="BF1090" i="4"/>
  <c r="T1090" i="4"/>
  <c r="R1090" i="4"/>
  <c r="P1090" i="4"/>
  <c r="BI1088" i="4"/>
  <c r="BH1088" i="4"/>
  <c r="BG1088" i="4"/>
  <c r="BF1088" i="4"/>
  <c r="T1088" i="4"/>
  <c r="R1088" i="4"/>
  <c r="P1088" i="4"/>
  <c r="BI1086" i="4"/>
  <c r="BH1086" i="4"/>
  <c r="BG1086" i="4"/>
  <c r="BF1086" i="4"/>
  <c r="T1086" i="4"/>
  <c r="R1086" i="4"/>
  <c r="P1086" i="4"/>
  <c r="BI1084" i="4"/>
  <c r="BH1084" i="4"/>
  <c r="BG1084" i="4"/>
  <c r="BF1084" i="4"/>
  <c r="T1084" i="4"/>
  <c r="R1084" i="4"/>
  <c r="P1084" i="4"/>
  <c r="BI1082" i="4"/>
  <c r="BH1082" i="4"/>
  <c r="BG1082" i="4"/>
  <c r="BF1082" i="4"/>
  <c r="T1082" i="4"/>
  <c r="R1082" i="4"/>
  <c r="P1082" i="4"/>
  <c r="BI1080" i="4"/>
  <c r="BH1080" i="4"/>
  <c r="BG1080" i="4"/>
  <c r="BF1080" i="4"/>
  <c r="T1080" i="4"/>
  <c r="R1080" i="4"/>
  <c r="P1080" i="4"/>
  <c r="BI1078" i="4"/>
  <c r="BH1078" i="4"/>
  <c r="BG1078" i="4"/>
  <c r="BF1078" i="4"/>
  <c r="T1078" i="4"/>
  <c r="R1078" i="4"/>
  <c r="P1078" i="4"/>
  <c r="BI1076" i="4"/>
  <c r="BH1076" i="4"/>
  <c r="BG1076" i="4"/>
  <c r="BF1076" i="4"/>
  <c r="T1076" i="4"/>
  <c r="R1076" i="4"/>
  <c r="P1076" i="4"/>
  <c r="BI1074" i="4"/>
  <c r="BH1074" i="4"/>
  <c r="BG1074" i="4"/>
  <c r="BF1074" i="4"/>
  <c r="T1074" i="4"/>
  <c r="R1074" i="4"/>
  <c r="P1074" i="4"/>
  <c r="BI1072" i="4"/>
  <c r="BH1072" i="4"/>
  <c r="BG1072" i="4"/>
  <c r="BF1072" i="4"/>
  <c r="T1072" i="4"/>
  <c r="R1072" i="4"/>
  <c r="P1072" i="4"/>
  <c r="BI1070" i="4"/>
  <c r="BH1070" i="4"/>
  <c r="BG1070" i="4"/>
  <c r="BF1070" i="4"/>
  <c r="T1070" i="4"/>
  <c r="R1070" i="4"/>
  <c r="P1070" i="4"/>
  <c r="BI1068" i="4"/>
  <c r="BH1068" i="4"/>
  <c r="BG1068" i="4"/>
  <c r="BF1068" i="4"/>
  <c r="T1068" i="4"/>
  <c r="R1068" i="4"/>
  <c r="P1068" i="4"/>
  <c r="BI1066" i="4"/>
  <c r="BH1066" i="4"/>
  <c r="BG1066" i="4"/>
  <c r="BF1066" i="4"/>
  <c r="T1066" i="4"/>
  <c r="R1066" i="4"/>
  <c r="P1066" i="4"/>
  <c r="BI1064" i="4"/>
  <c r="BH1064" i="4"/>
  <c r="BG1064" i="4"/>
  <c r="BF1064" i="4"/>
  <c r="T1064" i="4"/>
  <c r="R1064" i="4"/>
  <c r="P1064" i="4"/>
  <c r="BI1062" i="4"/>
  <c r="BH1062" i="4"/>
  <c r="BG1062" i="4"/>
  <c r="BF1062" i="4"/>
  <c r="T1062" i="4"/>
  <c r="R1062" i="4"/>
  <c r="P1062" i="4"/>
  <c r="BI1060" i="4"/>
  <c r="BH1060" i="4"/>
  <c r="BG1060" i="4"/>
  <c r="BF1060" i="4"/>
  <c r="T1060" i="4"/>
  <c r="R1060" i="4"/>
  <c r="P1060" i="4"/>
  <c r="BI1058" i="4"/>
  <c r="BH1058" i="4"/>
  <c r="BG1058" i="4"/>
  <c r="BF1058" i="4"/>
  <c r="T1058" i="4"/>
  <c r="R1058" i="4"/>
  <c r="P1058" i="4"/>
  <c r="BI1056" i="4"/>
  <c r="BH1056" i="4"/>
  <c r="BG1056" i="4"/>
  <c r="BF1056" i="4"/>
  <c r="T1056" i="4"/>
  <c r="R1056" i="4"/>
  <c r="P1056" i="4"/>
  <c r="BI1046" i="4"/>
  <c r="BH1046" i="4"/>
  <c r="BG1046" i="4"/>
  <c r="BF1046" i="4"/>
  <c r="T1046" i="4"/>
  <c r="R1046" i="4"/>
  <c r="P1046" i="4"/>
  <c r="BI1043" i="4"/>
  <c r="BH1043" i="4"/>
  <c r="BG1043" i="4"/>
  <c r="BF1043" i="4"/>
  <c r="T1043" i="4"/>
  <c r="R1043" i="4"/>
  <c r="P1043" i="4"/>
  <c r="BI1041" i="4"/>
  <c r="BH1041" i="4"/>
  <c r="BG1041" i="4"/>
  <c r="BF1041" i="4"/>
  <c r="T1041" i="4"/>
  <c r="R1041" i="4"/>
  <c r="P1041" i="4"/>
  <c r="BI1039" i="4"/>
  <c r="BH1039" i="4"/>
  <c r="BG1039" i="4"/>
  <c r="BF1039" i="4"/>
  <c r="T1039" i="4"/>
  <c r="R1039" i="4"/>
  <c r="P1039" i="4"/>
  <c r="BI1037" i="4"/>
  <c r="BH1037" i="4"/>
  <c r="BG1037" i="4"/>
  <c r="BF1037" i="4"/>
  <c r="T1037" i="4"/>
  <c r="R1037" i="4"/>
  <c r="P1037" i="4"/>
  <c r="BI1035" i="4"/>
  <c r="BH1035" i="4"/>
  <c r="BG1035" i="4"/>
  <c r="BF1035" i="4"/>
  <c r="T1035" i="4"/>
  <c r="R1035" i="4"/>
  <c r="P1035" i="4"/>
  <c r="BI1033" i="4"/>
  <c r="BH1033" i="4"/>
  <c r="BG1033" i="4"/>
  <c r="BF1033" i="4"/>
  <c r="T1033" i="4"/>
  <c r="R1033" i="4"/>
  <c r="P1033" i="4"/>
  <c r="BI1031" i="4"/>
  <c r="BH1031" i="4"/>
  <c r="BG1031" i="4"/>
  <c r="BF1031" i="4"/>
  <c r="T1031" i="4"/>
  <c r="R1031" i="4"/>
  <c r="P1031" i="4"/>
  <c r="BI1029" i="4"/>
  <c r="BH1029" i="4"/>
  <c r="BG1029" i="4"/>
  <c r="BF1029" i="4"/>
  <c r="T1029" i="4"/>
  <c r="R1029" i="4"/>
  <c r="P1029" i="4"/>
  <c r="BI1027" i="4"/>
  <c r="BH1027" i="4"/>
  <c r="BG1027" i="4"/>
  <c r="BF1027" i="4"/>
  <c r="T1027" i="4"/>
  <c r="R1027" i="4"/>
  <c r="P1027" i="4"/>
  <c r="BI1025" i="4"/>
  <c r="BH1025" i="4"/>
  <c r="BG1025" i="4"/>
  <c r="BF1025" i="4"/>
  <c r="T1025" i="4"/>
  <c r="R1025" i="4"/>
  <c r="P1025" i="4"/>
  <c r="BI1023" i="4"/>
  <c r="BH1023" i="4"/>
  <c r="BG1023" i="4"/>
  <c r="BF1023" i="4"/>
  <c r="T1023" i="4"/>
  <c r="R1023" i="4"/>
  <c r="P1023" i="4"/>
  <c r="BI1021" i="4"/>
  <c r="BH1021" i="4"/>
  <c r="BG1021" i="4"/>
  <c r="BF1021" i="4"/>
  <c r="T1021" i="4"/>
  <c r="R1021" i="4"/>
  <c r="P1021" i="4"/>
  <c r="BI1019" i="4"/>
  <c r="BH1019" i="4"/>
  <c r="BG1019" i="4"/>
  <c r="BF1019" i="4"/>
  <c r="T1019" i="4"/>
  <c r="R1019" i="4"/>
  <c r="P1019" i="4"/>
  <c r="BI1017" i="4"/>
  <c r="BH1017" i="4"/>
  <c r="BG1017" i="4"/>
  <c r="BF1017" i="4"/>
  <c r="T1017" i="4"/>
  <c r="R1017" i="4"/>
  <c r="P1017" i="4"/>
  <c r="BI1015" i="4"/>
  <c r="BH1015" i="4"/>
  <c r="BG1015" i="4"/>
  <c r="BF1015" i="4"/>
  <c r="T1015" i="4"/>
  <c r="R1015" i="4"/>
  <c r="P1015" i="4"/>
  <c r="BI1013" i="4"/>
  <c r="BH1013" i="4"/>
  <c r="BG1013" i="4"/>
  <c r="BF1013" i="4"/>
  <c r="T1013" i="4"/>
  <c r="R1013" i="4"/>
  <c r="P1013" i="4"/>
  <c r="BI1012" i="4"/>
  <c r="BH1012" i="4"/>
  <c r="BG1012" i="4"/>
  <c r="BF1012" i="4"/>
  <c r="T1012" i="4"/>
  <c r="R1012" i="4"/>
  <c r="P1012" i="4"/>
  <c r="BI1011" i="4"/>
  <c r="BH1011" i="4"/>
  <c r="BG1011" i="4"/>
  <c r="BF1011" i="4"/>
  <c r="T1011" i="4"/>
  <c r="R1011" i="4"/>
  <c r="P1011" i="4"/>
  <c r="BI1010" i="4"/>
  <c r="BH1010" i="4"/>
  <c r="BG1010" i="4"/>
  <c r="BF1010" i="4"/>
  <c r="T1010" i="4"/>
  <c r="R1010" i="4"/>
  <c r="P1010" i="4"/>
  <c r="BI1009" i="4"/>
  <c r="BH1009" i="4"/>
  <c r="BG1009" i="4"/>
  <c r="BF1009" i="4"/>
  <c r="T1009" i="4"/>
  <c r="R1009" i="4"/>
  <c r="P1009" i="4"/>
  <c r="BI1003" i="4"/>
  <c r="BH1003" i="4"/>
  <c r="BG1003" i="4"/>
  <c r="BF1003" i="4"/>
  <c r="T1003" i="4"/>
  <c r="T1002" i="4" s="1"/>
  <c r="R1003" i="4"/>
  <c r="R1002" i="4" s="1"/>
  <c r="P1003" i="4"/>
  <c r="P1002" i="4" s="1"/>
  <c r="BI1000" i="4"/>
  <c r="BH1000" i="4"/>
  <c r="BG1000" i="4"/>
  <c r="BF1000" i="4"/>
  <c r="T1000" i="4"/>
  <c r="R1000" i="4"/>
  <c r="P1000" i="4"/>
  <c r="BI998" i="4"/>
  <c r="BH998" i="4"/>
  <c r="BG998" i="4"/>
  <c r="BF998" i="4"/>
  <c r="T998" i="4"/>
  <c r="R998" i="4"/>
  <c r="P998" i="4"/>
  <c r="BI992" i="4"/>
  <c r="BH992" i="4"/>
  <c r="BG992" i="4"/>
  <c r="BF992" i="4"/>
  <c r="T992" i="4"/>
  <c r="R992" i="4"/>
  <c r="P992" i="4"/>
  <c r="BI988" i="4"/>
  <c r="BH988" i="4"/>
  <c r="BG988" i="4"/>
  <c r="BF988" i="4"/>
  <c r="T988" i="4"/>
  <c r="R988" i="4"/>
  <c r="P988" i="4"/>
  <c r="BI986" i="4"/>
  <c r="BH986" i="4"/>
  <c r="BG986" i="4"/>
  <c r="BF986" i="4"/>
  <c r="T986" i="4"/>
  <c r="R986" i="4"/>
  <c r="P986" i="4"/>
  <c r="BI985" i="4"/>
  <c r="BH985" i="4"/>
  <c r="BG985" i="4"/>
  <c r="BF985" i="4"/>
  <c r="T985" i="4"/>
  <c r="R985" i="4"/>
  <c r="P985" i="4"/>
  <c r="BI980" i="4"/>
  <c r="BH980" i="4"/>
  <c r="BG980" i="4"/>
  <c r="BF980" i="4"/>
  <c r="T980" i="4"/>
  <c r="T979" i="4" s="1"/>
  <c r="R980" i="4"/>
  <c r="R979" i="4"/>
  <c r="P980" i="4"/>
  <c r="P979" i="4"/>
  <c r="BI978" i="4"/>
  <c r="BH978" i="4"/>
  <c r="BG978" i="4"/>
  <c r="BF978" i="4"/>
  <c r="T978" i="4"/>
  <c r="R978" i="4"/>
  <c r="P978" i="4"/>
  <c r="BI977" i="4"/>
  <c r="BH977" i="4"/>
  <c r="BG977" i="4"/>
  <c r="BF977" i="4"/>
  <c r="T977" i="4"/>
  <c r="R977" i="4"/>
  <c r="P977" i="4"/>
  <c r="BI975" i="4"/>
  <c r="BH975" i="4"/>
  <c r="BG975" i="4"/>
  <c r="BF975" i="4"/>
  <c r="T975" i="4"/>
  <c r="R975" i="4"/>
  <c r="P975" i="4"/>
  <c r="BI974" i="4"/>
  <c r="BH974" i="4"/>
  <c r="BG974" i="4"/>
  <c r="BF974" i="4"/>
  <c r="T974" i="4"/>
  <c r="R974" i="4"/>
  <c r="P974" i="4"/>
  <c r="BI971" i="4"/>
  <c r="BH971" i="4"/>
  <c r="BG971" i="4"/>
  <c r="BF971" i="4"/>
  <c r="T971" i="4"/>
  <c r="R971" i="4"/>
  <c r="P971" i="4"/>
  <c r="BI966" i="4"/>
  <c r="BH966" i="4"/>
  <c r="BG966" i="4"/>
  <c r="BF966" i="4"/>
  <c r="T966" i="4"/>
  <c r="R966" i="4"/>
  <c r="P966" i="4"/>
  <c r="BI965" i="4"/>
  <c r="BH965" i="4"/>
  <c r="BG965" i="4"/>
  <c r="BF965" i="4"/>
  <c r="T965" i="4"/>
  <c r="R965" i="4"/>
  <c r="P965" i="4"/>
  <c r="BI964" i="4"/>
  <c r="BH964" i="4"/>
  <c r="BG964" i="4"/>
  <c r="BF964" i="4"/>
  <c r="T964" i="4"/>
  <c r="R964" i="4"/>
  <c r="P964" i="4"/>
  <c r="BI963" i="4"/>
  <c r="BH963" i="4"/>
  <c r="BG963" i="4"/>
  <c r="BF963" i="4"/>
  <c r="T963" i="4"/>
  <c r="R963" i="4"/>
  <c r="P963" i="4"/>
  <c r="BI961" i="4"/>
  <c r="BH961" i="4"/>
  <c r="BG961" i="4"/>
  <c r="BF961" i="4"/>
  <c r="T961" i="4"/>
  <c r="R961" i="4"/>
  <c r="P961" i="4"/>
  <c r="BI955" i="4"/>
  <c r="BH955" i="4"/>
  <c r="BG955" i="4"/>
  <c r="BF955" i="4"/>
  <c r="T955" i="4"/>
  <c r="R955" i="4"/>
  <c r="P955" i="4"/>
  <c r="BI953" i="4"/>
  <c r="BH953" i="4"/>
  <c r="BG953" i="4"/>
  <c r="BF953" i="4"/>
  <c r="T953" i="4"/>
  <c r="R953" i="4"/>
  <c r="P953" i="4"/>
  <c r="BI950" i="4"/>
  <c r="BH950" i="4"/>
  <c r="BG950" i="4"/>
  <c r="BF950" i="4"/>
  <c r="T950" i="4"/>
  <c r="R950" i="4"/>
  <c r="P950" i="4"/>
  <c r="BI945" i="4"/>
  <c r="BH945" i="4"/>
  <c r="BG945" i="4"/>
  <c r="BF945" i="4"/>
  <c r="T945" i="4"/>
  <c r="R945" i="4"/>
  <c r="P945" i="4"/>
  <c r="BI942" i="4"/>
  <c r="BH942" i="4"/>
  <c r="BG942" i="4"/>
  <c r="BF942" i="4"/>
  <c r="T942" i="4"/>
  <c r="R942" i="4"/>
  <c r="P942" i="4"/>
  <c r="BI936" i="4"/>
  <c r="BH936" i="4"/>
  <c r="BG936" i="4"/>
  <c r="BF936" i="4"/>
  <c r="T936" i="4"/>
  <c r="R936" i="4"/>
  <c r="P936" i="4"/>
  <c r="BI935" i="4"/>
  <c r="BH935" i="4"/>
  <c r="BG935" i="4"/>
  <c r="BF935" i="4"/>
  <c r="T935" i="4"/>
  <c r="R935" i="4"/>
  <c r="P935" i="4"/>
  <c r="BI934" i="4"/>
  <c r="BH934" i="4"/>
  <c r="BG934" i="4"/>
  <c r="BF934" i="4"/>
  <c r="T934" i="4"/>
  <c r="R934" i="4"/>
  <c r="P934" i="4"/>
  <c r="BI933" i="4"/>
  <c r="BH933" i="4"/>
  <c r="BG933" i="4"/>
  <c r="BF933" i="4"/>
  <c r="T933" i="4"/>
  <c r="R933" i="4"/>
  <c r="P933" i="4"/>
  <c r="BI931" i="4"/>
  <c r="BH931" i="4"/>
  <c r="BG931" i="4"/>
  <c r="BF931" i="4"/>
  <c r="T931" i="4"/>
  <c r="R931" i="4"/>
  <c r="P931" i="4"/>
  <c r="BI929" i="4"/>
  <c r="BH929" i="4"/>
  <c r="BG929" i="4"/>
  <c r="BF929" i="4"/>
  <c r="T929" i="4"/>
  <c r="R929" i="4"/>
  <c r="P929" i="4"/>
  <c r="BI928" i="4"/>
  <c r="BH928" i="4"/>
  <c r="BG928" i="4"/>
  <c r="BF928" i="4"/>
  <c r="T928" i="4"/>
  <c r="R928" i="4"/>
  <c r="P928" i="4"/>
  <c r="BI925" i="4"/>
  <c r="BH925" i="4"/>
  <c r="BG925" i="4"/>
  <c r="BF925" i="4"/>
  <c r="T925" i="4"/>
  <c r="R925" i="4"/>
  <c r="P925" i="4"/>
  <c r="BI919" i="4"/>
  <c r="BH919" i="4"/>
  <c r="BG919" i="4"/>
  <c r="BF919" i="4"/>
  <c r="T919" i="4"/>
  <c r="R919" i="4"/>
  <c r="P919" i="4"/>
  <c r="BI917" i="4"/>
  <c r="BH917" i="4"/>
  <c r="BG917" i="4"/>
  <c r="BF917" i="4"/>
  <c r="T917" i="4"/>
  <c r="R917" i="4"/>
  <c r="P917" i="4"/>
  <c r="BI913" i="4"/>
  <c r="BH913" i="4"/>
  <c r="BG913" i="4"/>
  <c r="BF913" i="4"/>
  <c r="T913" i="4"/>
  <c r="R913" i="4"/>
  <c r="P913" i="4"/>
  <c r="BI910" i="4"/>
  <c r="BH910" i="4"/>
  <c r="BG910" i="4"/>
  <c r="BF910" i="4"/>
  <c r="T910" i="4"/>
  <c r="R910" i="4"/>
  <c r="P910" i="4"/>
  <c r="BI906" i="4"/>
  <c r="BH906" i="4"/>
  <c r="BG906" i="4"/>
  <c r="BF906" i="4"/>
  <c r="T906" i="4"/>
  <c r="R906" i="4"/>
  <c r="P906" i="4"/>
  <c r="BI903" i="4"/>
  <c r="BH903" i="4"/>
  <c r="BG903" i="4"/>
  <c r="BF903" i="4"/>
  <c r="T903" i="4"/>
  <c r="R903" i="4"/>
  <c r="P903" i="4"/>
  <c r="BI899" i="4"/>
  <c r="BH899" i="4"/>
  <c r="BG899" i="4"/>
  <c r="BF899" i="4"/>
  <c r="T899" i="4"/>
  <c r="R899" i="4"/>
  <c r="P899" i="4"/>
  <c r="BI898" i="4"/>
  <c r="BH898" i="4"/>
  <c r="BG898" i="4"/>
  <c r="BF898" i="4"/>
  <c r="T898" i="4"/>
  <c r="R898" i="4"/>
  <c r="P898" i="4"/>
  <c r="BI897" i="4"/>
  <c r="BH897" i="4"/>
  <c r="BG897" i="4"/>
  <c r="BF897" i="4"/>
  <c r="T897" i="4"/>
  <c r="R897" i="4"/>
  <c r="P897" i="4"/>
  <c r="BI894" i="4"/>
  <c r="BH894" i="4"/>
  <c r="BG894" i="4"/>
  <c r="BF894" i="4"/>
  <c r="T894" i="4"/>
  <c r="R894" i="4"/>
  <c r="P894" i="4"/>
  <c r="BI892" i="4"/>
  <c r="BH892" i="4"/>
  <c r="BG892" i="4"/>
  <c r="BF892" i="4"/>
  <c r="T892" i="4"/>
  <c r="R892" i="4"/>
  <c r="P892" i="4"/>
  <c r="BI891" i="4"/>
  <c r="BH891" i="4"/>
  <c r="BG891" i="4"/>
  <c r="BF891" i="4"/>
  <c r="T891" i="4"/>
  <c r="R891" i="4"/>
  <c r="P891" i="4"/>
  <c r="BI889" i="4"/>
  <c r="BH889" i="4"/>
  <c r="BG889" i="4"/>
  <c r="BF889" i="4"/>
  <c r="T889" i="4"/>
  <c r="R889" i="4"/>
  <c r="P889" i="4"/>
  <c r="BI887" i="4"/>
  <c r="BH887" i="4"/>
  <c r="BG887" i="4"/>
  <c r="BF887" i="4"/>
  <c r="T887" i="4"/>
  <c r="R887" i="4"/>
  <c r="P887" i="4"/>
  <c r="BI885" i="4"/>
  <c r="BH885" i="4"/>
  <c r="BG885" i="4"/>
  <c r="BF885" i="4"/>
  <c r="T885" i="4"/>
  <c r="R885" i="4"/>
  <c r="P885" i="4"/>
  <c r="BI883" i="4"/>
  <c r="BH883" i="4"/>
  <c r="BG883" i="4"/>
  <c r="BF883" i="4"/>
  <c r="T883" i="4"/>
  <c r="R883" i="4"/>
  <c r="P883" i="4"/>
  <c r="BI881" i="4"/>
  <c r="BH881" i="4"/>
  <c r="BG881" i="4"/>
  <c r="BF881" i="4"/>
  <c r="T881" i="4"/>
  <c r="R881" i="4"/>
  <c r="P881" i="4"/>
  <c r="BI879" i="4"/>
  <c r="BH879" i="4"/>
  <c r="BG879" i="4"/>
  <c r="BF879" i="4"/>
  <c r="T879" i="4"/>
  <c r="R879" i="4"/>
  <c r="P879" i="4"/>
  <c r="BI877" i="4"/>
  <c r="BH877" i="4"/>
  <c r="BG877" i="4"/>
  <c r="BF877" i="4"/>
  <c r="T877" i="4"/>
  <c r="R877" i="4"/>
  <c r="P877" i="4"/>
  <c r="BI875" i="4"/>
  <c r="BH875" i="4"/>
  <c r="BG875" i="4"/>
  <c r="BF875" i="4"/>
  <c r="T875" i="4"/>
  <c r="R875" i="4"/>
  <c r="P875" i="4"/>
  <c r="BI873" i="4"/>
  <c r="BH873" i="4"/>
  <c r="BG873" i="4"/>
  <c r="BF873" i="4"/>
  <c r="T873" i="4"/>
  <c r="R873" i="4"/>
  <c r="P873" i="4"/>
  <c r="BI871" i="4"/>
  <c r="BH871" i="4"/>
  <c r="BG871" i="4"/>
  <c r="BF871" i="4"/>
  <c r="T871" i="4"/>
  <c r="R871" i="4"/>
  <c r="P871" i="4"/>
  <c r="BI869" i="4"/>
  <c r="BH869" i="4"/>
  <c r="BG869" i="4"/>
  <c r="BF869" i="4"/>
  <c r="T869" i="4"/>
  <c r="R869" i="4"/>
  <c r="P869" i="4"/>
  <c r="BI867" i="4"/>
  <c r="BH867" i="4"/>
  <c r="BG867" i="4"/>
  <c r="BF867" i="4"/>
  <c r="T867" i="4"/>
  <c r="R867" i="4"/>
  <c r="P867" i="4"/>
  <c r="BI865" i="4"/>
  <c r="BH865" i="4"/>
  <c r="BG865" i="4"/>
  <c r="BF865" i="4"/>
  <c r="T865" i="4"/>
  <c r="R865" i="4"/>
  <c r="P865" i="4"/>
  <c r="BI863" i="4"/>
  <c r="BH863" i="4"/>
  <c r="BG863" i="4"/>
  <c r="BF863" i="4"/>
  <c r="T863" i="4"/>
  <c r="R863" i="4"/>
  <c r="P863" i="4"/>
  <c r="BI861" i="4"/>
  <c r="BH861" i="4"/>
  <c r="BG861" i="4"/>
  <c r="BF861" i="4"/>
  <c r="T861" i="4"/>
  <c r="R861" i="4"/>
  <c r="P861" i="4"/>
  <c r="BI859" i="4"/>
  <c r="BH859" i="4"/>
  <c r="BG859" i="4"/>
  <c r="BF859" i="4"/>
  <c r="T859" i="4"/>
  <c r="R859" i="4"/>
  <c r="P859" i="4"/>
  <c r="BI857" i="4"/>
  <c r="BH857" i="4"/>
  <c r="BG857" i="4"/>
  <c r="BF857" i="4"/>
  <c r="T857" i="4"/>
  <c r="R857" i="4"/>
  <c r="P857" i="4"/>
  <c r="BI855" i="4"/>
  <c r="BH855" i="4"/>
  <c r="BG855" i="4"/>
  <c r="BF855" i="4"/>
  <c r="T855" i="4"/>
  <c r="R855" i="4"/>
  <c r="P855" i="4"/>
  <c r="BI853" i="4"/>
  <c r="BH853" i="4"/>
  <c r="BG853" i="4"/>
  <c r="BF853" i="4"/>
  <c r="T853" i="4"/>
  <c r="R853" i="4"/>
  <c r="P853" i="4"/>
  <c r="BI851" i="4"/>
  <c r="BH851" i="4"/>
  <c r="BG851" i="4"/>
  <c r="BF851" i="4"/>
  <c r="T851" i="4"/>
  <c r="R851" i="4"/>
  <c r="P851" i="4"/>
  <c r="BI849" i="4"/>
  <c r="BH849" i="4"/>
  <c r="BG849" i="4"/>
  <c r="BF849" i="4"/>
  <c r="T849" i="4"/>
  <c r="R849" i="4"/>
  <c r="P849" i="4"/>
  <c r="BI847" i="4"/>
  <c r="BH847" i="4"/>
  <c r="BG847" i="4"/>
  <c r="BF847" i="4"/>
  <c r="T847" i="4"/>
  <c r="R847" i="4"/>
  <c r="P847" i="4"/>
  <c r="BI845" i="4"/>
  <c r="BH845" i="4"/>
  <c r="BG845" i="4"/>
  <c r="BF845" i="4"/>
  <c r="T845" i="4"/>
  <c r="R845" i="4"/>
  <c r="P845" i="4"/>
  <c r="BI843" i="4"/>
  <c r="BH843" i="4"/>
  <c r="BG843" i="4"/>
  <c r="BF843" i="4"/>
  <c r="T843" i="4"/>
  <c r="R843" i="4"/>
  <c r="P843" i="4"/>
  <c r="BI841" i="4"/>
  <c r="BH841" i="4"/>
  <c r="BG841" i="4"/>
  <c r="BF841" i="4"/>
  <c r="T841" i="4"/>
  <c r="R841" i="4"/>
  <c r="P841" i="4"/>
  <c r="BI839" i="4"/>
  <c r="BH839" i="4"/>
  <c r="BG839" i="4"/>
  <c r="BF839" i="4"/>
  <c r="T839" i="4"/>
  <c r="R839" i="4"/>
  <c r="P839" i="4"/>
  <c r="BI837" i="4"/>
  <c r="BH837" i="4"/>
  <c r="BG837" i="4"/>
  <c r="BF837" i="4"/>
  <c r="T837" i="4"/>
  <c r="R837" i="4"/>
  <c r="P837" i="4"/>
  <c r="BI835" i="4"/>
  <c r="BH835" i="4"/>
  <c r="BG835" i="4"/>
  <c r="BF835" i="4"/>
  <c r="T835" i="4"/>
  <c r="R835" i="4"/>
  <c r="P835" i="4"/>
  <c r="BI833" i="4"/>
  <c r="BH833" i="4"/>
  <c r="BG833" i="4"/>
  <c r="BF833" i="4"/>
  <c r="T833" i="4"/>
  <c r="R833" i="4"/>
  <c r="P833" i="4"/>
  <c r="BI831" i="4"/>
  <c r="BH831" i="4"/>
  <c r="BG831" i="4"/>
  <c r="BF831" i="4"/>
  <c r="T831" i="4"/>
  <c r="R831" i="4"/>
  <c r="P831" i="4"/>
  <c r="BI829" i="4"/>
  <c r="BH829" i="4"/>
  <c r="BG829" i="4"/>
  <c r="BF829" i="4"/>
  <c r="T829" i="4"/>
  <c r="R829" i="4"/>
  <c r="P829" i="4"/>
  <c r="BI827" i="4"/>
  <c r="BH827" i="4"/>
  <c r="BG827" i="4"/>
  <c r="BF827" i="4"/>
  <c r="T827" i="4"/>
  <c r="R827" i="4"/>
  <c r="P827" i="4"/>
  <c r="BI825" i="4"/>
  <c r="BH825" i="4"/>
  <c r="BG825" i="4"/>
  <c r="BF825" i="4"/>
  <c r="T825" i="4"/>
  <c r="R825" i="4"/>
  <c r="P825" i="4"/>
  <c r="BI823" i="4"/>
  <c r="BH823" i="4"/>
  <c r="BG823" i="4"/>
  <c r="BF823" i="4"/>
  <c r="T823" i="4"/>
  <c r="R823" i="4"/>
  <c r="P823" i="4"/>
  <c r="BI821" i="4"/>
  <c r="BH821" i="4"/>
  <c r="BG821" i="4"/>
  <c r="BF821" i="4"/>
  <c r="T821" i="4"/>
  <c r="R821" i="4"/>
  <c r="P821" i="4"/>
  <c r="BI819" i="4"/>
  <c r="BH819" i="4"/>
  <c r="BG819" i="4"/>
  <c r="BF819" i="4"/>
  <c r="T819" i="4"/>
  <c r="R819" i="4"/>
  <c r="P819" i="4"/>
  <c r="BI814" i="4"/>
  <c r="BH814" i="4"/>
  <c r="BG814" i="4"/>
  <c r="BF814" i="4"/>
  <c r="T814" i="4"/>
  <c r="R814" i="4"/>
  <c r="P814" i="4"/>
  <c r="BI809" i="4"/>
  <c r="BH809" i="4"/>
  <c r="BG809" i="4"/>
  <c r="BF809" i="4"/>
  <c r="T809" i="4"/>
  <c r="R809" i="4"/>
  <c r="P809" i="4"/>
  <c r="BI807" i="4"/>
  <c r="BH807" i="4"/>
  <c r="BG807" i="4"/>
  <c r="BF807" i="4"/>
  <c r="T807" i="4"/>
  <c r="R807" i="4"/>
  <c r="P807" i="4"/>
  <c r="BI806" i="4"/>
  <c r="BH806" i="4"/>
  <c r="BG806" i="4"/>
  <c r="BF806" i="4"/>
  <c r="T806" i="4"/>
  <c r="R806" i="4"/>
  <c r="P806" i="4"/>
  <c r="BI804" i="4"/>
  <c r="BH804" i="4"/>
  <c r="BG804" i="4"/>
  <c r="BF804" i="4"/>
  <c r="T804" i="4"/>
  <c r="R804" i="4"/>
  <c r="P804" i="4"/>
  <c r="BI802" i="4"/>
  <c r="BH802" i="4"/>
  <c r="BG802" i="4"/>
  <c r="BF802" i="4"/>
  <c r="T802" i="4"/>
  <c r="R802" i="4"/>
  <c r="P802" i="4"/>
  <c r="BI800" i="4"/>
  <c r="BH800" i="4"/>
  <c r="BG800" i="4"/>
  <c r="BF800" i="4"/>
  <c r="T800" i="4"/>
  <c r="R800" i="4"/>
  <c r="P800" i="4"/>
  <c r="BI798" i="4"/>
  <c r="BH798" i="4"/>
  <c r="BG798" i="4"/>
  <c r="BF798" i="4"/>
  <c r="T798" i="4"/>
  <c r="R798" i="4"/>
  <c r="P798" i="4"/>
  <c r="BI796" i="4"/>
  <c r="BH796" i="4"/>
  <c r="BG796" i="4"/>
  <c r="BF796" i="4"/>
  <c r="T796" i="4"/>
  <c r="R796" i="4"/>
  <c r="P796" i="4"/>
  <c r="BI794" i="4"/>
  <c r="BH794" i="4"/>
  <c r="BG794" i="4"/>
  <c r="BF794" i="4"/>
  <c r="T794" i="4"/>
  <c r="R794" i="4"/>
  <c r="P794" i="4"/>
  <c r="BI792" i="4"/>
  <c r="BH792" i="4"/>
  <c r="BG792" i="4"/>
  <c r="BF792" i="4"/>
  <c r="T792" i="4"/>
  <c r="R792" i="4"/>
  <c r="P792" i="4"/>
  <c r="BI790" i="4"/>
  <c r="BH790" i="4"/>
  <c r="BG790" i="4"/>
  <c r="BF790" i="4"/>
  <c r="T790" i="4"/>
  <c r="R790" i="4"/>
  <c r="P790" i="4"/>
  <c r="BI788" i="4"/>
  <c r="BH788" i="4"/>
  <c r="BG788" i="4"/>
  <c r="BF788" i="4"/>
  <c r="T788" i="4"/>
  <c r="R788" i="4"/>
  <c r="P788" i="4"/>
  <c r="BI784" i="4"/>
  <c r="BH784" i="4"/>
  <c r="BG784" i="4"/>
  <c r="BF784" i="4"/>
  <c r="T784" i="4"/>
  <c r="R784" i="4"/>
  <c r="P784" i="4"/>
  <c r="BI782" i="4"/>
  <c r="BH782" i="4"/>
  <c r="BG782" i="4"/>
  <c r="BF782" i="4"/>
  <c r="T782" i="4"/>
  <c r="R782" i="4"/>
  <c r="P782" i="4"/>
  <c r="BI780" i="4"/>
  <c r="BH780" i="4"/>
  <c r="BG780" i="4"/>
  <c r="BF780" i="4"/>
  <c r="T780" i="4"/>
  <c r="R780" i="4"/>
  <c r="P780" i="4"/>
  <c r="BI778" i="4"/>
  <c r="BH778" i="4"/>
  <c r="BG778" i="4"/>
  <c r="BF778" i="4"/>
  <c r="T778" i="4"/>
  <c r="R778" i="4"/>
  <c r="P778" i="4"/>
  <c r="BI776" i="4"/>
  <c r="BH776" i="4"/>
  <c r="BG776" i="4"/>
  <c r="BF776" i="4"/>
  <c r="T776" i="4"/>
  <c r="R776" i="4"/>
  <c r="P776" i="4"/>
  <c r="BI774" i="4"/>
  <c r="BH774" i="4"/>
  <c r="BG774" i="4"/>
  <c r="BF774" i="4"/>
  <c r="T774" i="4"/>
  <c r="R774" i="4"/>
  <c r="P774" i="4"/>
  <c r="BI772" i="4"/>
  <c r="BH772" i="4"/>
  <c r="BG772" i="4"/>
  <c r="BF772" i="4"/>
  <c r="T772" i="4"/>
  <c r="R772" i="4"/>
  <c r="P772" i="4"/>
  <c r="BI770" i="4"/>
  <c r="BH770" i="4"/>
  <c r="BG770" i="4"/>
  <c r="BF770" i="4"/>
  <c r="T770" i="4"/>
  <c r="R770" i="4"/>
  <c r="P770" i="4"/>
  <c r="BI768" i="4"/>
  <c r="BH768" i="4"/>
  <c r="BG768" i="4"/>
  <c r="BF768" i="4"/>
  <c r="T768" i="4"/>
  <c r="R768" i="4"/>
  <c r="P768" i="4"/>
  <c r="BI766" i="4"/>
  <c r="BH766" i="4"/>
  <c r="BG766" i="4"/>
  <c r="BF766" i="4"/>
  <c r="T766" i="4"/>
  <c r="R766" i="4"/>
  <c r="P766" i="4"/>
  <c r="BI761" i="4"/>
  <c r="BH761" i="4"/>
  <c r="BG761" i="4"/>
  <c r="BF761" i="4"/>
  <c r="T761" i="4"/>
  <c r="R761" i="4"/>
  <c r="P761" i="4"/>
  <c r="BI760" i="4"/>
  <c r="BH760" i="4"/>
  <c r="BG760" i="4"/>
  <c r="BF760" i="4"/>
  <c r="T760" i="4"/>
  <c r="R760" i="4"/>
  <c r="P760" i="4"/>
  <c r="BI759" i="4"/>
  <c r="BH759" i="4"/>
  <c r="BG759" i="4"/>
  <c r="BF759" i="4"/>
  <c r="T759" i="4"/>
  <c r="R759" i="4"/>
  <c r="P759" i="4"/>
  <c r="BI753" i="4"/>
  <c r="BH753" i="4"/>
  <c r="BG753" i="4"/>
  <c r="BF753" i="4"/>
  <c r="T753" i="4"/>
  <c r="R753" i="4"/>
  <c r="P753" i="4"/>
  <c r="BI749" i="4"/>
  <c r="BH749" i="4"/>
  <c r="BG749" i="4"/>
  <c r="BF749" i="4"/>
  <c r="T749" i="4"/>
  <c r="R749" i="4"/>
  <c r="P749" i="4"/>
  <c r="BI742" i="4"/>
  <c r="BH742" i="4"/>
  <c r="BG742" i="4"/>
  <c r="BF742" i="4"/>
  <c r="T742" i="4"/>
  <c r="R742" i="4"/>
  <c r="P742" i="4"/>
  <c r="BI737" i="4"/>
  <c r="BH737" i="4"/>
  <c r="BG737" i="4"/>
  <c r="BF737" i="4"/>
  <c r="T737" i="4"/>
  <c r="R737" i="4"/>
  <c r="P737" i="4"/>
  <c r="BI732" i="4"/>
  <c r="BH732" i="4"/>
  <c r="BG732" i="4"/>
  <c r="BF732" i="4"/>
  <c r="T732" i="4"/>
  <c r="R732" i="4"/>
  <c r="P732" i="4"/>
  <c r="BI730" i="4"/>
  <c r="BH730" i="4"/>
  <c r="BG730" i="4"/>
  <c r="BF730" i="4"/>
  <c r="T730" i="4"/>
  <c r="R730" i="4"/>
  <c r="P730" i="4"/>
  <c r="BI726" i="4"/>
  <c r="BH726" i="4"/>
  <c r="BG726" i="4"/>
  <c r="BF726" i="4"/>
  <c r="T726" i="4"/>
  <c r="R726" i="4"/>
  <c r="P726" i="4"/>
  <c r="BI721" i="4"/>
  <c r="BH721" i="4"/>
  <c r="BG721" i="4"/>
  <c r="BF721" i="4"/>
  <c r="T721" i="4"/>
  <c r="R721" i="4"/>
  <c r="P721" i="4"/>
  <c r="BI715" i="4"/>
  <c r="BH715" i="4"/>
  <c r="BG715" i="4"/>
  <c r="BF715" i="4"/>
  <c r="T715" i="4"/>
  <c r="R715" i="4"/>
  <c r="P715" i="4"/>
  <c r="BI710" i="4"/>
  <c r="BH710" i="4"/>
  <c r="BG710" i="4"/>
  <c r="BF710" i="4"/>
  <c r="T710" i="4"/>
  <c r="R710" i="4"/>
  <c r="P710" i="4"/>
  <c r="BI707" i="4"/>
  <c r="BH707" i="4"/>
  <c r="BG707" i="4"/>
  <c r="BF707" i="4"/>
  <c r="T707" i="4"/>
  <c r="T706" i="4" s="1"/>
  <c r="R707" i="4"/>
  <c r="R706" i="4" s="1"/>
  <c r="P707" i="4"/>
  <c r="P706" i="4"/>
  <c r="BI705" i="4"/>
  <c r="BH705" i="4"/>
  <c r="BG705" i="4"/>
  <c r="BF705" i="4"/>
  <c r="T705" i="4"/>
  <c r="R705" i="4"/>
  <c r="P705" i="4"/>
  <c r="BI699" i="4"/>
  <c r="BH699" i="4"/>
  <c r="BG699" i="4"/>
  <c r="BF699" i="4"/>
  <c r="T699" i="4"/>
  <c r="R699" i="4"/>
  <c r="P699" i="4"/>
  <c r="BI697" i="4"/>
  <c r="BH697" i="4"/>
  <c r="BG697" i="4"/>
  <c r="BF697" i="4"/>
  <c r="T697" i="4"/>
  <c r="R697" i="4"/>
  <c r="P697" i="4"/>
  <c r="BI693" i="4"/>
  <c r="BH693" i="4"/>
  <c r="BG693" i="4"/>
  <c r="BF693" i="4"/>
  <c r="T693" i="4"/>
  <c r="R693" i="4"/>
  <c r="P693" i="4"/>
  <c r="BI691" i="4"/>
  <c r="BH691" i="4"/>
  <c r="BG691" i="4"/>
  <c r="BF691" i="4"/>
  <c r="T691" i="4"/>
  <c r="R691" i="4"/>
  <c r="P691" i="4"/>
  <c r="BI687" i="4"/>
  <c r="BH687" i="4"/>
  <c r="BG687" i="4"/>
  <c r="BF687" i="4"/>
  <c r="T687" i="4"/>
  <c r="R687" i="4"/>
  <c r="P687" i="4"/>
  <c r="BI685" i="4"/>
  <c r="BH685" i="4"/>
  <c r="BG685" i="4"/>
  <c r="BF685" i="4"/>
  <c r="T685" i="4"/>
  <c r="R685" i="4"/>
  <c r="P685" i="4"/>
  <c r="BI681" i="4"/>
  <c r="BH681" i="4"/>
  <c r="BG681" i="4"/>
  <c r="BF681" i="4"/>
  <c r="T681" i="4"/>
  <c r="R681" i="4"/>
  <c r="P681" i="4"/>
  <c r="BI679" i="4"/>
  <c r="BH679" i="4"/>
  <c r="BG679" i="4"/>
  <c r="BF679" i="4"/>
  <c r="T679" i="4"/>
  <c r="R679" i="4"/>
  <c r="P679" i="4"/>
  <c r="BI675" i="4"/>
  <c r="BH675" i="4"/>
  <c r="BG675" i="4"/>
  <c r="BF675" i="4"/>
  <c r="T675" i="4"/>
  <c r="R675" i="4"/>
  <c r="P675" i="4"/>
  <c r="BI673" i="4"/>
  <c r="BH673" i="4"/>
  <c r="BG673" i="4"/>
  <c r="BF673" i="4"/>
  <c r="T673" i="4"/>
  <c r="R673" i="4"/>
  <c r="P673" i="4"/>
  <c r="BI669" i="4"/>
  <c r="BH669" i="4"/>
  <c r="BG669" i="4"/>
  <c r="BF669" i="4"/>
  <c r="T669" i="4"/>
  <c r="R669" i="4"/>
  <c r="P669" i="4"/>
  <c r="BI667" i="4"/>
  <c r="BH667" i="4"/>
  <c r="BG667" i="4"/>
  <c r="BF667" i="4"/>
  <c r="T667" i="4"/>
  <c r="R667" i="4"/>
  <c r="P667" i="4"/>
  <c r="BI662" i="4"/>
  <c r="BH662" i="4"/>
  <c r="BG662" i="4"/>
  <c r="BF662" i="4"/>
  <c r="T662" i="4"/>
  <c r="R662" i="4"/>
  <c r="P662" i="4"/>
  <c r="BI660" i="4"/>
  <c r="BH660" i="4"/>
  <c r="BG660" i="4"/>
  <c r="BF660" i="4"/>
  <c r="T660" i="4"/>
  <c r="R660" i="4"/>
  <c r="P660" i="4"/>
  <c r="BI656" i="4"/>
  <c r="BH656" i="4"/>
  <c r="BG656" i="4"/>
  <c r="BF656" i="4"/>
  <c r="T656" i="4"/>
  <c r="R656" i="4"/>
  <c r="P656" i="4"/>
  <c r="BI654" i="4"/>
  <c r="BH654" i="4"/>
  <c r="BG654" i="4"/>
  <c r="BF654" i="4"/>
  <c r="T654" i="4"/>
  <c r="R654" i="4"/>
  <c r="P654" i="4"/>
  <c r="BI650" i="4"/>
  <c r="BH650" i="4"/>
  <c r="BG650" i="4"/>
  <c r="BF650" i="4"/>
  <c r="T650" i="4"/>
  <c r="R650" i="4"/>
  <c r="P650" i="4"/>
  <c r="BI648" i="4"/>
  <c r="BH648" i="4"/>
  <c r="BG648" i="4"/>
  <c r="BF648" i="4"/>
  <c r="T648" i="4"/>
  <c r="R648" i="4"/>
  <c r="P648" i="4"/>
  <c r="BI644" i="4"/>
  <c r="BH644" i="4"/>
  <c r="BG644" i="4"/>
  <c r="BF644" i="4"/>
  <c r="T644" i="4"/>
  <c r="R644" i="4"/>
  <c r="P644" i="4"/>
  <c r="BI642" i="4"/>
  <c r="BH642" i="4"/>
  <c r="BG642" i="4"/>
  <c r="BF642" i="4"/>
  <c r="T642" i="4"/>
  <c r="R642" i="4"/>
  <c r="P642" i="4"/>
  <c r="BI640" i="4"/>
  <c r="BH640" i="4"/>
  <c r="BG640" i="4"/>
  <c r="BF640" i="4"/>
  <c r="T640" i="4"/>
  <c r="R640" i="4"/>
  <c r="P640" i="4"/>
  <c r="BI632" i="4"/>
  <c r="BH632" i="4"/>
  <c r="BG632" i="4"/>
  <c r="BF632" i="4"/>
  <c r="T632" i="4"/>
  <c r="R632" i="4"/>
  <c r="P632" i="4"/>
  <c r="BI630" i="4"/>
  <c r="BH630" i="4"/>
  <c r="BG630" i="4"/>
  <c r="BF630" i="4"/>
  <c r="T630" i="4"/>
  <c r="R630" i="4"/>
  <c r="P630" i="4"/>
  <c r="BI622" i="4"/>
  <c r="BH622" i="4"/>
  <c r="BG622" i="4"/>
  <c r="BF622" i="4"/>
  <c r="T622" i="4"/>
  <c r="R622" i="4"/>
  <c r="P622" i="4"/>
  <c r="BI612" i="4"/>
  <c r="BH612" i="4"/>
  <c r="BG612" i="4"/>
  <c r="BF612" i="4"/>
  <c r="T612" i="4"/>
  <c r="R612" i="4"/>
  <c r="P612" i="4"/>
  <c r="BI599" i="4"/>
  <c r="BH599" i="4"/>
  <c r="BG599" i="4"/>
  <c r="BF599" i="4"/>
  <c r="T599" i="4"/>
  <c r="R599" i="4"/>
  <c r="P599" i="4"/>
  <c r="BI597" i="4"/>
  <c r="BH597" i="4"/>
  <c r="BG597" i="4"/>
  <c r="BF597" i="4"/>
  <c r="T597" i="4"/>
  <c r="R597" i="4"/>
  <c r="P597" i="4"/>
  <c r="BI592" i="4"/>
  <c r="BH592" i="4"/>
  <c r="BG592" i="4"/>
  <c r="BF592" i="4"/>
  <c r="T592" i="4"/>
  <c r="R592" i="4"/>
  <c r="P592" i="4"/>
  <c r="BI590" i="4"/>
  <c r="BH590" i="4"/>
  <c r="BG590" i="4"/>
  <c r="BF590" i="4"/>
  <c r="T590" i="4"/>
  <c r="R590" i="4"/>
  <c r="P590" i="4"/>
  <c r="BI585" i="4"/>
  <c r="BH585" i="4"/>
  <c r="BG585" i="4"/>
  <c r="BF585" i="4"/>
  <c r="T585" i="4"/>
  <c r="R585" i="4"/>
  <c r="P585" i="4"/>
  <c r="BI581" i="4"/>
  <c r="BH581" i="4"/>
  <c r="BG581" i="4"/>
  <c r="BF581" i="4"/>
  <c r="T581" i="4"/>
  <c r="R581" i="4"/>
  <c r="P581" i="4"/>
  <c r="BI579" i="4"/>
  <c r="BH579" i="4"/>
  <c r="BG579" i="4"/>
  <c r="BF579" i="4"/>
  <c r="T579" i="4"/>
  <c r="R579" i="4"/>
  <c r="P579" i="4"/>
  <c r="BI577" i="4"/>
  <c r="BH577" i="4"/>
  <c r="BG577" i="4"/>
  <c r="BF577" i="4"/>
  <c r="T577" i="4"/>
  <c r="R577" i="4"/>
  <c r="P577" i="4"/>
  <c r="BI576" i="4"/>
  <c r="BH576" i="4"/>
  <c r="BG576" i="4"/>
  <c r="BF576" i="4"/>
  <c r="T576" i="4"/>
  <c r="R576" i="4"/>
  <c r="P576" i="4"/>
  <c r="BI572" i="4"/>
  <c r="BH572" i="4"/>
  <c r="BG572" i="4"/>
  <c r="BF572" i="4"/>
  <c r="T572" i="4"/>
  <c r="R572" i="4"/>
  <c r="P572" i="4"/>
  <c r="BI570" i="4"/>
  <c r="BH570" i="4"/>
  <c r="BG570" i="4"/>
  <c r="BF570" i="4"/>
  <c r="T570" i="4"/>
  <c r="R570" i="4"/>
  <c r="P570" i="4"/>
  <c r="BI568" i="4"/>
  <c r="BH568" i="4"/>
  <c r="BG568" i="4"/>
  <c r="BF568" i="4"/>
  <c r="T568" i="4"/>
  <c r="R568" i="4"/>
  <c r="P568" i="4"/>
  <c r="BI564" i="4"/>
  <c r="BH564" i="4"/>
  <c r="BG564" i="4"/>
  <c r="BF564" i="4"/>
  <c r="T564" i="4"/>
  <c r="R564" i="4"/>
  <c r="P564" i="4"/>
  <c r="BI562" i="4"/>
  <c r="BH562" i="4"/>
  <c r="BG562" i="4"/>
  <c r="BF562" i="4"/>
  <c r="T562" i="4"/>
  <c r="R562" i="4"/>
  <c r="P562" i="4"/>
  <c r="BI560" i="4"/>
  <c r="BH560" i="4"/>
  <c r="BG560" i="4"/>
  <c r="BF560" i="4"/>
  <c r="T560" i="4"/>
  <c r="R560" i="4"/>
  <c r="P560" i="4"/>
  <c r="BI556" i="4"/>
  <c r="BH556" i="4"/>
  <c r="BG556" i="4"/>
  <c r="BF556" i="4"/>
  <c r="T556" i="4"/>
  <c r="R556" i="4"/>
  <c r="P556" i="4"/>
  <c r="BI554" i="4"/>
  <c r="BH554" i="4"/>
  <c r="BG554" i="4"/>
  <c r="BF554" i="4"/>
  <c r="T554" i="4"/>
  <c r="R554" i="4"/>
  <c r="P554" i="4"/>
  <c r="BI550" i="4"/>
  <c r="BH550" i="4"/>
  <c r="BG550" i="4"/>
  <c r="BF550" i="4"/>
  <c r="T550" i="4"/>
  <c r="R550" i="4"/>
  <c r="P550" i="4"/>
  <c r="BI548" i="4"/>
  <c r="BH548" i="4"/>
  <c r="BG548" i="4"/>
  <c r="BF548" i="4"/>
  <c r="T548" i="4"/>
  <c r="R548" i="4"/>
  <c r="P548" i="4"/>
  <c r="BI544" i="4"/>
  <c r="BH544" i="4"/>
  <c r="BG544" i="4"/>
  <c r="BF544" i="4"/>
  <c r="T544" i="4"/>
  <c r="R544" i="4"/>
  <c r="P544" i="4"/>
  <c r="BI541" i="4"/>
  <c r="BH541" i="4"/>
  <c r="BG541" i="4"/>
  <c r="BF541" i="4"/>
  <c r="T541" i="4"/>
  <c r="T540" i="4" s="1"/>
  <c r="R541" i="4"/>
  <c r="R540" i="4" s="1"/>
  <c r="P541" i="4"/>
  <c r="P540" i="4" s="1"/>
  <c r="BI537" i="4"/>
  <c r="BH537" i="4"/>
  <c r="BG537" i="4"/>
  <c r="BF537" i="4"/>
  <c r="T537" i="4"/>
  <c r="R537" i="4"/>
  <c r="P537" i="4"/>
  <c r="BI536" i="4"/>
  <c r="BH536" i="4"/>
  <c r="BG536" i="4"/>
  <c r="BF536" i="4"/>
  <c r="T536" i="4"/>
  <c r="R536" i="4"/>
  <c r="P536" i="4"/>
  <c r="BI531" i="4"/>
  <c r="BH531" i="4"/>
  <c r="BG531" i="4"/>
  <c r="BF531" i="4"/>
  <c r="T531" i="4"/>
  <c r="R531" i="4"/>
  <c r="P531" i="4"/>
  <c r="BI529" i="4"/>
  <c r="BH529" i="4"/>
  <c r="BG529" i="4"/>
  <c r="BF529" i="4"/>
  <c r="T529" i="4"/>
  <c r="R529" i="4"/>
  <c r="P529" i="4"/>
  <c r="BI521" i="4"/>
  <c r="BH521" i="4"/>
  <c r="BG521" i="4"/>
  <c r="BF521" i="4"/>
  <c r="T521" i="4"/>
  <c r="R521" i="4"/>
  <c r="P521" i="4"/>
  <c r="BI519" i="4"/>
  <c r="BH519" i="4"/>
  <c r="BG519" i="4"/>
  <c r="BF519" i="4"/>
  <c r="T519" i="4"/>
  <c r="R519" i="4"/>
  <c r="P519" i="4"/>
  <c r="BI511" i="4"/>
  <c r="BH511" i="4"/>
  <c r="BG511" i="4"/>
  <c r="BF511" i="4"/>
  <c r="T511" i="4"/>
  <c r="R511" i="4"/>
  <c r="P511" i="4"/>
  <c r="BI503" i="4"/>
  <c r="BH503" i="4"/>
  <c r="BG503" i="4"/>
  <c r="BF503" i="4"/>
  <c r="T503" i="4"/>
  <c r="R503" i="4"/>
  <c r="P503" i="4"/>
  <c r="BI501" i="4"/>
  <c r="BH501" i="4"/>
  <c r="BG501" i="4"/>
  <c r="BF501" i="4"/>
  <c r="T501" i="4"/>
  <c r="R501" i="4"/>
  <c r="P501" i="4"/>
  <c r="BI493" i="4"/>
  <c r="BH493" i="4"/>
  <c r="BG493" i="4"/>
  <c r="BF493" i="4"/>
  <c r="T493" i="4"/>
  <c r="R493" i="4"/>
  <c r="P493" i="4"/>
  <c r="BI491" i="4"/>
  <c r="BH491" i="4"/>
  <c r="BG491" i="4"/>
  <c r="BF491" i="4"/>
  <c r="T491" i="4"/>
  <c r="R491" i="4"/>
  <c r="P491" i="4"/>
  <c r="BI487" i="4"/>
  <c r="BH487" i="4"/>
  <c r="BG487" i="4"/>
  <c r="BF487" i="4"/>
  <c r="T487" i="4"/>
  <c r="R487" i="4"/>
  <c r="P487" i="4"/>
  <c r="BI486" i="4"/>
  <c r="BH486" i="4"/>
  <c r="BG486" i="4"/>
  <c r="BF486" i="4"/>
  <c r="T486" i="4"/>
  <c r="R486" i="4"/>
  <c r="P486" i="4"/>
  <c r="BI482" i="4"/>
  <c r="BH482" i="4"/>
  <c r="BG482" i="4"/>
  <c r="BF482" i="4"/>
  <c r="T482" i="4"/>
  <c r="R482" i="4"/>
  <c r="P482" i="4"/>
  <c r="BI481" i="4"/>
  <c r="BH481" i="4"/>
  <c r="BG481" i="4"/>
  <c r="BF481" i="4"/>
  <c r="T481" i="4"/>
  <c r="R481" i="4"/>
  <c r="P481" i="4"/>
  <c r="BI477" i="4"/>
  <c r="BH477" i="4"/>
  <c r="BG477" i="4"/>
  <c r="BF477" i="4"/>
  <c r="T477" i="4"/>
  <c r="R477" i="4"/>
  <c r="P477" i="4"/>
  <c r="BI473" i="4"/>
  <c r="BH473" i="4"/>
  <c r="BG473" i="4"/>
  <c r="BF473" i="4"/>
  <c r="T473" i="4"/>
  <c r="R473" i="4"/>
  <c r="P473" i="4"/>
  <c r="BI472" i="4"/>
  <c r="BH472" i="4"/>
  <c r="BG472" i="4"/>
  <c r="BF472" i="4"/>
  <c r="T472" i="4"/>
  <c r="R472" i="4"/>
  <c r="P472" i="4"/>
  <c r="BI468" i="4"/>
  <c r="BH468" i="4"/>
  <c r="BG468" i="4"/>
  <c r="BF468" i="4"/>
  <c r="T468" i="4"/>
  <c r="R468" i="4"/>
  <c r="P468" i="4"/>
  <c r="BI460" i="4"/>
  <c r="BH460" i="4"/>
  <c r="BG460" i="4"/>
  <c r="BF460" i="4"/>
  <c r="T460" i="4"/>
  <c r="R460" i="4"/>
  <c r="P460" i="4"/>
  <c r="BI459" i="4"/>
  <c r="BH459" i="4"/>
  <c r="BG459" i="4"/>
  <c r="BF459" i="4"/>
  <c r="T459" i="4"/>
  <c r="R459" i="4"/>
  <c r="P459" i="4"/>
  <c r="BI458" i="4"/>
  <c r="BH458" i="4"/>
  <c r="BG458" i="4"/>
  <c r="BF458" i="4"/>
  <c r="T458" i="4"/>
  <c r="R458" i="4"/>
  <c r="P458" i="4"/>
  <c r="BI456" i="4"/>
  <c r="BH456" i="4"/>
  <c r="BG456" i="4"/>
  <c r="BF456" i="4"/>
  <c r="T456" i="4"/>
  <c r="R456" i="4"/>
  <c r="P456" i="4"/>
  <c r="BI455" i="4"/>
  <c r="BH455" i="4"/>
  <c r="BG455" i="4"/>
  <c r="BF455" i="4"/>
  <c r="T455" i="4"/>
  <c r="R455" i="4"/>
  <c r="P455" i="4"/>
  <c r="BI453" i="4"/>
  <c r="BH453" i="4"/>
  <c r="BG453" i="4"/>
  <c r="BF453" i="4"/>
  <c r="T453" i="4"/>
  <c r="R453" i="4"/>
  <c r="P453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4" i="4"/>
  <c r="BH444" i="4"/>
  <c r="BG444" i="4"/>
  <c r="BF444" i="4"/>
  <c r="T444" i="4"/>
  <c r="R444" i="4"/>
  <c r="P444" i="4"/>
  <c r="BI442" i="4"/>
  <c r="BH442" i="4"/>
  <c r="BG442" i="4"/>
  <c r="BF442" i="4"/>
  <c r="T442" i="4"/>
  <c r="R442" i="4"/>
  <c r="P442" i="4"/>
  <c r="BI441" i="4"/>
  <c r="BH441" i="4"/>
  <c r="BG441" i="4"/>
  <c r="BF441" i="4"/>
  <c r="T441" i="4"/>
  <c r="R441" i="4"/>
  <c r="P441" i="4"/>
  <c r="BI439" i="4"/>
  <c r="BH439" i="4"/>
  <c r="BG439" i="4"/>
  <c r="BF439" i="4"/>
  <c r="T439" i="4"/>
  <c r="R439" i="4"/>
  <c r="P439" i="4"/>
  <c r="BI435" i="4"/>
  <c r="BH435" i="4"/>
  <c r="BG435" i="4"/>
  <c r="BF435" i="4"/>
  <c r="T435" i="4"/>
  <c r="R435" i="4"/>
  <c r="P435" i="4"/>
  <c r="BI434" i="4"/>
  <c r="BH434" i="4"/>
  <c r="BG434" i="4"/>
  <c r="BF434" i="4"/>
  <c r="T434" i="4"/>
  <c r="R434" i="4"/>
  <c r="P434" i="4"/>
  <c r="BI433" i="4"/>
  <c r="BH433" i="4"/>
  <c r="BG433" i="4"/>
  <c r="BF433" i="4"/>
  <c r="T433" i="4"/>
  <c r="R433" i="4"/>
  <c r="P433" i="4"/>
  <c r="BI432" i="4"/>
  <c r="BH432" i="4"/>
  <c r="BG432" i="4"/>
  <c r="BF432" i="4"/>
  <c r="T432" i="4"/>
  <c r="R432" i="4"/>
  <c r="P432" i="4"/>
  <c r="BI427" i="4"/>
  <c r="BH427" i="4"/>
  <c r="BG427" i="4"/>
  <c r="BF427" i="4"/>
  <c r="T427" i="4"/>
  <c r="R427" i="4"/>
  <c r="P427" i="4"/>
  <c r="BI426" i="4"/>
  <c r="BH426" i="4"/>
  <c r="BG426" i="4"/>
  <c r="BF426" i="4"/>
  <c r="T426" i="4"/>
  <c r="R426" i="4"/>
  <c r="P426" i="4"/>
  <c r="BI422" i="4"/>
  <c r="BH422" i="4"/>
  <c r="BG422" i="4"/>
  <c r="BF422" i="4"/>
  <c r="T422" i="4"/>
  <c r="R422" i="4"/>
  <c r="P422" i="4"/>
  <c r="BI420" i="4"/>
  <c r="BH420" i="4"/>
  <c r="BG420" i="4"/>
  <c r="BF420" i="4"/>
  <c r="T420" i="4"/>
  <c r="R420" i="4"/>
  <c r="P420" i="4"/>
  <c r="BI419" i="4"/>
  <c r="BH419" i="4"/>
  <c r="BG419" i="4"/>
  <c r="BF419" i="4"/>
  <c r="T419" i="4"/>
  <c r="R419" i="4"/>
  <c r="P419" i="4"/>
  <c r="BI414" i="4"/>
  <c r="BH414" i="4"/>
  <c r="BG414" i="4"/>
  <c r="BF414" i="4"/>
  <c r="T414" i="4"/>
  <c r="R414" i="4"/>
  <c r="P414" i="4"/>
  <c r="BI413" i="4"/>
  <c r="BH413" i="4"/>
  <c r="BG413" i="4"/>
  <c r="BF413" i="4"/>
  <c r="T413" i="4"/>
  <c r="R413" i="4"/>
  <c r="P413" i="4"/>
  <c r="BI407" i="4"/>
  <c r="BH407" i="4"/>
  <c r="BG407" i="4"/>
  <c r="BF407" i="4"/>
  <c r="T407" i="4"/>
  <c r="R407" i="4"/>
  <c r="P407" i="4"/>
  <c r="BI401" i="4"/>
  <c r="BH401" i="4"/>
  <c r="BG401" i="4"/>
  <c r="BF401" i="4"/>
  <c r="T401" i="4"/>
  <c r="R401" i="4"/>
  <c r="P401" i="4"/>
  <c r="BI396" i="4"/>
  <c r="BH396" i="4"/>
  <c r="BG396" i="4"/>
  <c r="BF396" i="4"/>
  <c r="T396" i="4"/>
  <c r="R396" i="4"/>
  <c r="P396" i="4"/>
  <c r="BI392" i="4"/>
  <c r="BH392" i="4"/>
  <c r="BG392" i="4"/>
  <c r="BF392" i="4"/>
  <c r="T392" i="4"/>
  <c r="R392" i="4"/>
  <c r="P392" i="4"/>
  <c r="BI391" i="4"/>
  <c r="BH391" i="4"/>
  <c r="BG391" i="4"/>
  <c r="BF391" i="4"/>
  <c r="T391" i="4"/>
  <c r="R391" i="4"/>
  <c r="P391" i="4"/>
  <c r="BI387" i="4"/>
  <c r="BH387" i="4"/>
  <c r="BG387" i="4"/>
  <c r="BF387" i="4"/>
  <c r="T387" i="4"/>
  <c r="R387" i="4"/>
  <c r="P387" i="4"/>
  <c r="BI386" i="4"/>
  <c r="BH386" i="4"/>
  <c r="BG386" i="4"/>
  <c r="BF386" i="4"/>
  <c r="T386" i="4"/>
  <c r="R386" i="4"/>
  <c r="P386" i="4"/>
  <c r="BI385" i="4"/>
  <c r="BH385" i="4"/>
  <c r="BG385" i="4"/>
  <c r="BF385" i="4"/>
  <c r="T385" i="4"/>
  <c r="R385" i="4"/>
  <c r="P385" i="4"/>
  <c r="BI384" i="4"/>
  <c r="BH384" i="4"/>
  <c r="BG384" i="4"/>
  <c r="BF384" i="4"/>
  <c r="T384" i="4"/>
  <c r="R384" i="4"/>
  <c r="P384" i="4"/>
  <c r="BI380" i="4"/>
  <c r="BH380" i="4"/>
  <c r="BG380" i="4"/>
  <c r="BF380" i="4"/>
  <c r="T380" i="4"/>
  <c r="R380" i="4"/>
  <c r="P380" i="4"/>
  <c r="BI375" i="4"/>
  <c r="BH375" i="4"/>
  <c r="BG375" i="4"/>
  <c r="BF375" i="4"/>
  <c r="T375" i="4"/>
  <c r="R375" i="4"/>
  <c r="P375" i="4"/>
  <c r="BI369" i="4"/>
  <c r="BH369" i="4"/>
  <c r="BG369" i="4"/>
  <c r="BF369" i="4"/>
  <c r="T369" i="4"/>
  <c r="R369" i="4"/>
  <c r="P369" i="4"/>
  <c r="BI368" i="4"/>
  <c r="BH368" i="4"/>
  <c r="BG368" i="4"/>
  <c r="BF368" i="4"/>
  <c r="T368" i="4"/>
  <c r="R368" i="4"/>
  <c r="P368" i="4"/>
  <c r="BI362" i="4"/>
  <c r="BH362" i="4"/>
  <c r="BG362" i="4"/>
  <c r="BF362" i="4"/>
  <c r="T362" i="4"/>
  <c r="R362" i="4"/>
  <c r="P362" i="4"/>
  <c r="BI356" i="4"/>
  <c r="BH356" i="4"/>
  <c r="BG356" i="4"/>
  <c r="BF356" i="4"/>
  <c r="T356" i="4"/>
  <c r="R356" i="4"/>
  <c r="P356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39" i="4"/>
  <c r="BH339" i="4"/>
  <c r="BG339" i="4"/>
  <c r="BF339" i="4"/>
  <c r="T339" i="4"/>
  <c r="R339" i="4"/>
  <c r="P339" i="4"/>
  <c r="BI334" i="4"/>
  <c r="BH334" i="4"/>
  <c r="BG334" i="4"/>
  <c r="BF334" i="4"/>
  <c r="T334" i="4"/>
  <c r="R334" i="4"/>
  <c r="P334" i="4"/>
  <c r="BI329" i="4"/>
  <c r="BH329" i="4"/>
  <c r="BG329" i="4"/>
  <c r="BF329" i="4"/>
  <c r="T329" i="4"/>
  <c r="R329" i="4"/>
  <c r="P329" i="4"/>
  <c r="BI324" i="4"/>
  <c r="BH324" i="4"/>
  <c r="BG324" i="4"/>
  <c r="BF324" i="4"/>
  <c r="T324" i="4"/>
  <c r="R324" i="4"/>
  <c r="P324" i="4"/>
  <c r="BI323" i="4"/>
  <c r="BH323" i="4"/>
  <c r="BG323" i="4"/>
  <c r="BF323" i="4"/>
  <c r="T323" i="4"/>
  <c r="R323" i="4"/>
  <c r="P323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1" i="4"/>
  <c r="BH311" i="4"/>
  <c r="BG311" i="4"/>
  <c r="BF311" i="4"/>
  <c r="T311" i="4"/>
  <c r="R311" i="4"/>
  <c r="P311" i="4"/>
  <c r="BI306" i="4"/>
  <c r="BH306" i="4"/>
  <c r="BG306" i="4"/>
  <c r="BF306" i="4"/>
  <c r="T306" i="4"/>
  <c r="R306" i="4"/>
  <c r="P306" i="4"/>
  <c r="BI301" i="4"/>
  <c r="BH301" i="4"/>
  <c r="BG301" i="4"/>
  <c r="BF301" i="4"/>
  <c r="T301" i="4"/>
  <c r="R301" i="4"/>
  <c r="P301" i="4"/>
  <c r="BI297" i="4"/>
  <c r="BH297" i="4"/>
  <c r="BG297" i="4"/>
  <c r="BF297" i="4"/>
  <c r="T297" i="4"/>
  <c r="R297" i="4"/>
  <c r="P297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6" i="4"/>
  <c r="BH286" i="4"/>
  <c r="BG286" i="4"/>
  <c r="BF286" i="4"/>
  <c r="T286" i="4"/>
  <c r="R286" i="4"/>
  <c r="P286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2" i="4"/>
  <c r="BH262" i="4"/>
  <c r="BG262" i="4"/>
  <c r="BF262" i="4"/>
  <c r="T262" i="4"/>
  <c r="R262" i="4"/>
  <c r="P262" i="4"/>
  <c r="BI257" i="4"/>
  <c r="BH257" i="4"/>
  <c r="BG257" i="4"/>
  <c r="BF257" i="4"/>
  <c r="T257" i="4"/>
  <c r="R257" i="4"/>
  <c r="P257" i="4"/>
  <c r="BI253" i="4"/>
  <c r="BH253" i="4"/>
  <c r="BG253" i="4"/>
  <c r="BF253" i="4"/>
  <c r="T253" i="4"/>
  <c r="R253" i="4"/>
  <c r="P253" i="4"/>
  <c r="BI251" i="4"/>
  <c r="BH251" i="4"/>
  <c r="BG251" i="4"/>
  <c r="BF251" i="4"/>
  <c r="T251" i="4"/>
  <c r="R251" i="4"/>
  <c r="P251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1" i="4"/>
  <c r="BH241" i="4"/>
  <c r="BG241" i="4"/>
  <c r="BF241" i="4"/>
  <c r="T241" i="4"/>
  <c r="R241" i="4"/>
  <c r="P241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1" i="4"/>
  <c r="BH231" i="4"/>
  <c r="BG231" i="4"/>
  <c r="BF231" i="4"/>
  <c r="T231" i="4"/>
  <c r="R231" i="4"/>
  <c r="P231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19" i="4"/>
  <c r="BH219" i="4"/>
  <c r="BG219" i="4"/>
  <c r="BF219" i="4"/>
  <c r="T219" i="4"/>
  <c r="R219" i="4"/>
  <c r="P219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2" i="4"/>
  <c r="BH162" i="4"/>
  <c r="BG162" i="4"/>
  <c r="BF162" i="4"/>
  <c r="T162" i="4"/>
  <c r="R162" i="4"/>
  <c r="P162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J147" i="4"/>
  <c r="F147" i="4"/>
  <c r="F145" i="4"/>
  <c r="E143" i="4"/>
  <c r="J93" i="4"/>
  <c r="F93" i="4"/>
  <c r="F91" i="4"/>
  <c r="E89" i="4"/>
  <c r="J26" i="4"/>
  <c r="E26" i="4"/>
  <c r="J148" i="4" s="1"/>
  <c r="J25" i="4"/>
  <c r="J20" i="4"/>
  <c r="E20" i="4"/>
  <c r="F94" i="4" s="1"/>
  <c r="J19" i="4"/>
  <c r="J14" i="4"/>
  <c r="J145" i="4" s="1"/>
  <c r="E7" i="4"/>
  <c r="E139" i="4"/>
  <c r="J37" i="3"/>
  <c r="J36" i="3"/>
  <c r="AY96" i="1" s="1"/>
  <c r="J35" i="3"/>
  <c r="AX96" i="1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J116" i="3"/>
  <c r="F116" i="3"/>
  <c r="F114" i="3"/>
  <c r="E112" i="3"/>
  <c r="J91" i="3"/>
  <c r="F91" i="3"/>
  <c r="F89" i="3"/>
  <c r="E87" i="3"/>
  <c r="J24" i="3"/>
  <c r="E24" i="3"/>
  <c r="J117" i="3" s="1"/>
  <c r="J23" i="3"/>
  <c r="J18" i="3"/>
  <c r="E18" i="3"/>
  <c r="F92" i="3" s="1"/>
  <c r="J17" i="3"/>
  <c r="J12" i="3"/>
  <c r="J114" i="3" s="1"/>
  <c r="E7" i="3"/>
  <c r="E85" i="3" s="1"/>
  <c r="J37" i="2"/>
  <c r="J36" i="2"/>
  <c r="AY95" i="1" s="1"/>
  <c r="J35" i="2"/>
  <c r="AX95" i="1"/>
  <c r="BI149" i="2"/>
  <c r="BH149" i="2"/>
  <c r="BG149" i="2"/>
  <c r="BF149" i="2"/>
  <c r="T149" i="2"/>
  <c r="T148" i="2"/>
  <c r="R149" i="2"/>
  <c r="R148" i="2"/>
  <c r="P149" i="2"/>
  <c r="P148" i="2" s="1"/>
  <c r="BI146" i="2"/>
  <c r="BH146" i="2"/>
  <c r="BG146" i="2"/>
  <c r="BF146" i="2"/>
  <c r="T146" i="2"/>
  <c r="T145" i="2"/>
  <c r="R146" i="2"/>
  <c r="R145" i="2" s="1"/>
  <c r="P146" i="2"/>
  <c r="P145" i="2" s="1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T132" i="2" s="1"/>
  <c r="R133" i="2"/>
  <c r="R132" i="2" s="1"/>
  <c r="P133" i="2"/>
  <c r="P132" i="2" s="1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 s="1"/>
  <c r="J23" i="2"/>
  <c r="J18" i="2"/>
  <c r="E18" i="2"/>
  <c r="F92" i="2" s="1"/>
  <c r="J17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J130" i="2"/>
  <c r="BK149" i="2"/>
  <c r="BK133" i="2"/>
  <c r="BK136" i="3"/>
  <c r="J136" i="3"/>
  <c r="J130" i="3"/>
  <c r="BK123" i="3"/>
  <c r="BK124" i="3"/>
  <c r="J1102" i="4"/>
  <c r="J1035" i="4"/>
  <c r="J885" i="4"/>
  <c r="J790" i="4"/>
  <c r="J622" i="4"/>
  <c r="BK550" i="4"/>
  <c r="J472" i="4"/>
  <c r="J391" i="4"/>
  <c r="J280" i="4"/>
  <c r="BK251" i="4"/>
  <c r="J1088" i="4"/>
  <c r="J1043" i="4"/>
  <c r="J1010" i="4"/>
  <c r="BK955" i="4"/>
  <c r="BK821" i="4"/>
  <c r="BK726" i="4"/>
  <c r="BK612" i="4"/>
  <c r="J531" i="4"/>
  <c r="BK323" i="4"/>
  <c r="J227" i="4"/>
  <c r="BK1098" i="4"/>
  <c r="J1058" i="4"/>
  <c r="BK950" i="4"/>
  <c r="J889" i="4"/>
  <c r="BK863" i="4"/>
  <c r="J825" i="4"/>
  <c r="BK772" i="4"/>
  <c r="J759" i="4"/>
  <c r="J687" i="4"/>
  <c r="BK592" i="4"/>
  <c r="BK486" i="4"/>
  <c r="J419" i="4"/>
  <c r="BK301" i="4"/>
  <c r="BK267" i="4"/>
  <c r="J186" i="4"/>
  <c r="BK1031" i="4"/>
  <c r="J928" i="4"/>
  <c r="J837" i="4"/>
  <c r="J768" i="4"/>
  <c r="BK679" i="4"/>
  <c r="J564" i="4"/>
  <c r="J459" i="4"/>
  <c r="BK427" i="4"/>
  <c r="BK339" i="4"/>
  <c r="J311" i="4"/>
  <c r="J272" i="4"/>
  <c r="J167" i="4"/>
  <c r="BK1066" i="4"/>
  <c r="BK1011" i="4"/>
  <c r="BK929" i="4"/>
  <c r="BK879" i="4"/>
  <c r="J827" i="4"/>
  <c r="BK707" i="4"/>
  <c r="BK654" i="4"/>
  <c r="J493" i="4"/>
  <c r="J396" i="4"/>
  <c r="BK280" i="4"/>
  <c r="J176" i="4"/>
  <c r="J1070" i="4"/>
  <c r="BK980" i="4"/>
  <c r="J883" i="4"/>
  <c r="BK855" i="4"/>
  <c r="BK798" i="4"/>
  <c r="J685" i="4"/>
  <c r="J650" i="4"/>
  <c r="J554" i="4"/>
  <c r="J401" i="4"/>
  <c r="BK368" i="4"/>
  <c r="BK269" i="4"/>
  <c r="BK241" i="4"/>
  <c r="BK186" i="4"/>
  <c r="BK1094" i="4"/>
  <c r="J1003" i="4"/>
  <c r="J963" i="4"/>
  <c r="BK891" i="4"/>
  <c r="J843" i="4"/>
  <c r="J772" i="4"/>
  <c r="J699" i="4"/>
  <c r="J592" i="4"/>
  <c r="BK447" i="4"/>
  <c r="BK380" i="4"/>
  <c r="J235" i="4"/>
  <c r="BK1125" i="4"/>
  <c r="BK1116" i="4"/>
  <c r="J1086" i="4"/>
  <c r="J1029" i="4"/>
  <c r="J985" i="4"/>
  <c r="J950" i="4"/>
  <c r="BK913" i="4"/>
  <c r="J855" i="4"/>
  <c r="J806" i="4"/>
  <c r="BK699" i="4"/>
  <c r="J630" i="4"/>
  <c r="J482" i="4"/>
  <c r="BK422" i="4"/>
  <c r="J380" i="4"/>
  <c r="BK282" i="4"/>
  <c r="J207" i="4"/>
  <c r="F41" i="5"/>
  <c r="BD100" i="1" s="1"/>
  <c r="J127" i="7"/>
  <c r="F39" i="7"/>
  <c r="BB102" i="1"/>
  <c r="BK127" i="9"/>
  <c r="J127" i="10"/>
  <c r="F39" i="10"/>
  <c r="BB105" i="1" s="1"/>
  <c r="F41" i="11"/>
  <c r="BD106" i="1"/>
  <c r="F37" i="12"/>
  <c r="BB107" i="1"/>
  <c r="J36" i="13"/>
  <c r="AW108" i="1" s="1"/>
  <c r="BK131" i="14"/>
  <c r="J202" i="14"/>
  <c r="BK207" i="14"/>
  <c r="BK210" i="14"/>
  <c r="BK205" i="14"/>
  <c r="J135" i="14"/>
  <c r="J205" i="14"/>
  <c r="J139" i="14"/>
  <c r="J177" i="14"/>
  <c r="J151" i="15"/>
  <c r="BK155" i="15"/>
  <c r="J133" i="15"/>
  <c r="BK141" i="16"/>
  <c r="J144" i="16"/>
  <c r="J122" i="16"/>
  <c r="J36" i="17"/>
  <c r="AW113" i="1"/>
  <c r="F38" i="19"/>
  <c r="BC115" i="1" s="1"/>
  <c r="BK146" i="2"/>
  <c r="BK128" i="2"/>
  <c r="J143" i="2"/>
  <c r="BK126" i="2"/>
  <c r="BK131" i="3"/>
  <c r="BK134" i="3"/>
  <c r="J133" i="3"/>
  <c r="J123" i="3"/>
  <c r="J139" i="3"/>
  <c r="BK130" i="3"/>
  <c r="J1090" i="4"/>
  <c r="BK1046" i="4"/>
  <c r="BK1009" i="4"/>
  <c r="BK892" i="4"/>
  <c r="J802" i="4"/>
  <c r="BK761" i="4"/>
  <c r="BK642" i="4"/>
  <c r="BK519" i="4"/>
  <c r="BK444" i="4"/>
  <c r="J344" i="4"/>
  <c r="J278" i="4"/>
  <c r="BK231" i="4"/>
  <c r="J1094" i="4"/>
  <c r="J1046" i="4"/>
  <c r="J1012" i="4"/>
  <c r="BK975" i="4"/>
  <c r="J881" i="4"/>
  <c r="J796" i="4"/>
  <c r="J632" i="4"/>
  <c r="J550" i="4"/>
  <c r="BK433" i="4"/>
  <c r="BK317" i="4"/>
  <c r="J270" i="4"/>
  <c r="BK1108" i="4"/>
  <c r="J1066" i="4"/>
  <c r="BK1021" i="4"/>
  <c r="J877" i="4"/>
  <c r="BK847" i="4"/>
  <c r="BK800" i="4"/>
  <c r="J761" i="4"/>
  <c r="BK650" i="4"/>
  <c r="J585" i="4"/>
  <c r="J503" i="4"/>
  <c r="J433" i="4"/>
  <c r="J323" i="4"/>
  <c r="J269" i="4"/>
  <c r="J190" i="4"/>
  <c r="J986" i="4"/>
  <c r="BK899" i="4"/>
  <c r="BK841" i="4"/>
  <c r="J753" i="4"/>
  <c r="J660" i="4"/>
  <c r="BK529" i="4"/>
  <c r="BK458" i="4"/>
  <c r="J414" i="4"/>
  <c r="BK324" i="4"/>
  <c r="BK182" i="4"/>
  <c r="BK1102" i="4"/>
  <c r="BK1029" i="4"/>
  <c r="J965" i="4"/>
  <c r="J897" i="4"/>
  <c r="J814" i="4"/>
  <c r="BK691" i="4"/>
  <c r="J597" i="4"/>
  <c r="BK503" i="4"/>
  <c r="BK432" i="4"/>
  <c r="BK293" i="4"/>
  <c r="BK271" i="4"/>
  <c r="J1100" i="4"/>
  <c r="BK1003" i="4"/>
  <c r="BK869" i="4"/>
  <c r="BK833" i="4"/>
  <c r="BK792" i="4"/>
  <c r="J679" i="4"/>
  <c r="BK622" i="4"/>
  <c r="BK521" i="4"/>
  <c r="BK439" i="4"/>
  <c r="J375" i="4"/>
  <c r="J279" i="4"/>
  <c r="J231" i="4"/>
  <c r="BK1106" i="4"/>
  <c r="J1074" i="4"/>
  <c r="BK1000" i="4"/>
  <c r="BK935" i="4"/>
  <c r="BK865" i="4"/>
  <c r="J823" i="4"/>
  <c r="J742" i="4"/>
  <c r="J642" i="4"/>
  <c r="BK501" i="4"/>
  <c r="J427" i="4"/>
  <c r="J268" i="4"/>
  <c r="BK177" i="4"/>
  <c r="J1121" i="4"/>
  <c r="BK1114" i="4"/>
  <c r="BK1056" i="4"/>
  <c r="J1011" i="4"/>
  <c r="BK963" i="4"/>
  <c r="J894" i="4"/>
  <c r="J869" i="4"/>
  <c r="BK807" i="4"/>
  <c r="J737" i="4"/>
  <c r="J644" i="4"/>
  <c r="J487" i="4"/>
  <c r="J439" i="4"/>
  <c r="J386" i="4"/>
  <c r="J339" i="4"/>
  <c r="J273" i="4"/>
  <c r="J196" i="4"/>
  <c r="J127" i="5"/>
  <c r="F40" i="6"/>
  <c r="BC101" i="1" s="1"/>
  <c r="F41" i="7"/>
  <c r="BD102" i="1"/>
  <c r="F41" i="9"/>
  <c r="BD104" i="1"/>
  <c r="BK127" i="11"/>
  <c r="F39" i="11"/>
  <c r="BB106" i="1"/>
  <c r="F39" i="12"/>
  <c r="BD107" i="1" s="1"/>
  <c r="J219" i="14"/>
  <c r="BK139" i="14"/>
  <c r="BK152" i="14"/>
  <c r="J197" i="14"/>
  <c r="J146" i="14"/>
  <c r="J167" i="14"/>
  <c r="BK143" i="14"/>
  <c r="BK160" i="14"/>
  <c r="J152" i="14"/>
  <c r="BK139" i="15"/>
  <c r="BK125" i="15"/>
  <c r="BK133" i="15"/>
  <c r="BK130" i="16"/>
  <c r="BK147" i="16"/>
  <c r="BK123" i="16"/>
  <c r="BK123" i="17"/>
  <c r="F39" i="18"/>
  <c r="BD114" i="1" s="1"/>
  <c r="F37" i="19"/>
  <c r="BB115" i="1"/>
  <c r="J36" i="20"/>
  <c r="AW116" i="1"/>
  <c r="BK141" i="2"/>
  <c r="J126" i="2"/>
  <c r="J138" i="2"/>
  <c r="AS99" i="1"/>
  <c r="BK138" i="3"/>
  <c r="J131" i="3"/>
  <c r="BK125" i="3"/>
  <c r="BK1088" i="4"/>
  <c r="BK1023" i="4"/>
  <c r="BK985" i="4"/>
  <c r="BK871" i="4"/>
  <c r="J776" i="4"/>
  <c r="BK721" i="4"/>
  <c r="BK568" i="4"/>
  <c r="BK491" i="4"/>
  <c r="J434" i="4"/>
  <c r="J324" i="4"/>
  <c r="J277" i="4"/>
  <c r="J203" i="4"/>
  <c r="J1076" i="4"/>
  <c r="J1037" i="4"/>
  <c r="J1000" i="4"/>
  <c r="J910" i="4"/>
  <c r="J798" i="4"/>
  <c r="BK681" i="4"/>
  <c r="J590" i="4"/>
  <c r="BK460" i="4"/>
  <c r="J384" i="4"/>
  <c r="BK290" i="4"/>
  <c r="J1106" i="4"/>
  <c r="J1064" i="4"/>
  <c r="J974" i="4"/>
  <c r="J898" i="4"/>
  <c r="J867" i="4"/>
  <c r="J831" i="4"/>
  <c r="BK802" i="4"/>
  <c r="BK760" i="4"/>
  <c r="J705" i="4"/>
  <c r="BK630" i="4"/>
  <c r="J577" i="4"/>
  <c r="BK536" i="4"/>
  <c r="J432" i="4"/>
  <c r="J306" i="4"/>
  <c r="BK236" i="4"/>
  <c r="BK1058" i="4"/>
  <c r="BK965" i="4"/>
  <c r="BK877" i="4"/>
  <c r="J804" i="4"/>
  <c r="J766" i="4"/>
  <c r="J673" i="4"/>
  <c r="BK511" i="4"/>
  <c r="J442" i="4"/>
  <c r="BK369" i="4"/>
  <c r="J293" i="4"/>
  <c r="J184" i="4"/>
  <c r="BK1104" i="4"/>
  <c r="BK1012" i="4"/>
  <c r="BK961" i="4"/>
  <c r="BK889" i="4"/>
  <c r="BK778" i="4"/>
  <c r="BK673" i="4"/>
  <c r="J537" i="4"/>
  <c r="J447" i="4"/>
  <c r="BK306" i="4"/>
  <c r="J257" i="4"/>
  <c r="J1084" i="4"/>
  <c r="J1031" i="4"/>
  <c r="J975" i="4"/>
  <c r="BK867" i="4"/>
  <c r="BK853" i="4"/>
  <c r="J800" i="4"/>
  <c r="J697" i="4"/>
  <c r="BK662" i="4"/>
  <c r="J570" i="4"/>
  <c r="BK459" i="4"/>
  <c r="BK384" i="4"/>
  <c r="J282" i="4"/>
  <c r="J251" i="4"/>
  <c r="J177" i="4"/>
  <c r="BK1078" i="4"/>
  <c r="J1009" i="4"/>
  <c r="J966" i="4"/>
  <c r="BK934" i="4"/>
  <c r="J887" i="4"/>
  <c r="J807" i="4"/>
  <c r="BK730" i="4"/>
  <c r="BK648" i="4"/>
  <c r="BK544" i="4"/>
  <c r="J420" i="4"/>
  <c r="BK247" i="4"/>
  <c r="J158" i="4"/>
  <c r="J1119" i="4"/>
  <c r="J1092" i="4"/>
  <c r="J1025" i="4"/>
  <c r="J978" i="4"/>
  <c r="BK942" i="4"/>
  <c r="J906" i="4"/>
  <c r="J891" i="4"/>
  <c r="J841" i="4"/>
  <c r="BK796" i="4"/>
  <c r="BK753" i="4"/>
  <c r="BK640" i="4"/>
  <c r="J556" i="4"/>
  <c r="BK455" i="4"/>
  <c r="J413" i="4"/>
  <c r="J368" i="4"/>
  <c r="BK277" i="4"/>
  <c r="BK262" i="4"/>
  <c r="J182" i="4"/>
  <c r="J38" i="5"/>
  <c r="AW100" i="1" s="1"/>
  <c r="BK127" i="7"/>
  <c r="J38" i="7"/>
  <c r="AW102" i="1" s="1"/>
  <c r="J38" i="8"/>
  <c r="AW103" i="1" s="1"/>
  <c r="F41" i="10"/>
  <c r="BD105" i="1"/>
  <c r="J38" i="11"/>
  <c r="AW106" i="1"/>
  <c r="BK123" i="13"/>
  <c r="F37" i="13"/>
  <c r="BB108" i="1"/>
  <c r="BK182" i="14"/>
  <c r="J210" i="14"/>
  <c r="BK217" i="14"/>
  <c r="BK172" i="14"/>
  <c r="BK157" i="14"/>
  <c r="BK202" i="14"/>
  <c r="BK167" i="14"/>
  <c r="J212" i="14"/>
  <c r="J155" i="15"/>
  <c r="J148" i="15"/>
  <c r="J135" i="15"/>
  <c r="J133" i="16"/>
  <c r="BK128" i="16"/>
  <c r="BK139" i="16"/>
  <c r="J130" i="16"/>
  <c r="F38" i="17"/>
  <c r="BC113" i="1" s="1"/>
  <c r="F38" i="18"/>
  <c r="BC114" i="1"/>
  <c r="F39" i="20"/>
  <c r="BD116" i="1"/>
  <c r="BK136" i="2"/>
  <c r="J128" i="2"/>
  <c r="J141" i="2"/>
  <c r="F34" i="2"/>
  <c r="BK1076" i="4"/>
  <c r="J1013" i="4"/>
  <c r="BK928" i="4"/>
  <c r="BK831" i="4"/>
  <c r="BK742" i="4"/>
  <c r="BK590" i="4"/>
  <c r="J511" i="4"/>
  <c r="J458" i="4"/>
  <c r="J356" i="4"/>
  <c r="BK318" i="4"/>
  <c r="J247" i="4"/>
  <c r="BK1082" i="4"/>
  <c r="J1017" i="4"/>
  <c r="J971" i="4"/>
  <c r="J879" i="4"/>
  <c r="J715" i="4"/>
  <c r="J599" i="4"/>
  <c r="J453" i="4"/>
  <c r="J334" i="4"/>
  <c r="J271" i="4"/>
  <c r="BK176" i="4"/>
  <c r="BK1086" i="4"/>
  <c r="BK1035" i="4"/>
  <c r="J934" i="4"/>
  <c r="BK881" i="4"/>
  <c r="J859" i="4"/>
  <c r="J821" i="4"/>
  <c r="BK776" i="4"/>
  <c r="BK737" i="4"/>
  <c r="BK685" i="4"/>
  <c r="J579" i="4"/>
  <c r="BK531" i="4"/>
  <c r="BK434" i="4"/>
  <c r="BK375" i="4"/>
  <c r="J276" i="4"/>
  <c r="J174" i="4"/>
  <c r="BK1037" i="4"/>
  <c r="BK945" i="4"/>
  <c r="J853" i="4"/>
  <c r="BK784" i="4"/>
  <c r="J749" i="4"/>
  <c r="BK632" i="4"/>
  <c r="J486" i="4"/>
  <c r="BK441" i="4"/>
  <c r="BK385" i="4"/>
  <c r="J318" i="4"/>
  <c r="BK207" i="4"/>
  <c r="BK158" i="4"/>
  <c r="BK1062" i="4"/>
  <c r="J977" i="4"/>
  <c r="J917" i="4"/>
  <c r="BK849" i="4"/>
  <c r="BK790" i="4"/>
  <c r="BK577" i="4"/>
  <c r="J491" i="4"/>
  <c r="BK291" i="4"/>
  <c r="BK235" i="4"/>
  <c r="J1082" i="4"/>
  <c r="BK1060" i="4"/>
  <c r="J945" i="4"/>
  <c r="J863" i="4"/>
  <c r="BK835" i="4"/>
  <c r="J788" i="4"/>
  <c r="BK675" i="4"/>
  <c r="BK581" i="4"/>
  <c r="BK468" i="4"/>
  <c r="BK386" i="4"/>
  <c r="BK292" i="4"/>
  <c r="J267" i="4"/>
  <c r="J236" i="4"/>
  <c r="J194" i="4"/>
  <c r="J1056" i="4"/>
  <c r="BK978" i="4"/>
  <c r="J953" i="4"/>
  <c r="BK894" i="4"/>
  <c r="J845" i="4"/>
  <c r="J778" i="4"/>
  <c r="J669" i="4"/>
  <c r="BK570" i="4"/>
  <c r="BK453" i="4"/>
  <c r="BK392" i="4"/>
  <c r="BK275" i="4"/>
  <c r="BK184" i="4"/>
  <c r="BK1119" i="4"/>
  <c r="J1060" i="4"/>
  <c r="J992" i="4"/>
  <c r="J929" i="4"/>
  <c r="BK883" i="4"/>
  <c r="BK829" i="4"/>
  <c r="BK788" i="4"/>
  <c r="J656" i="4"/>
  <c r="BK564" i="4"/>
  <c r="BK473" i="4"/>
  <c r="BK420" i="4"/>
  <c r="J369" i="4"/>
  <c r="J290" i="4"/>
  <c r="BK253" i="4"/>
  <c r="BK127" i="5"/>
  <c r="J127" i="6"/>
  <c r="F41" i="6"/>
  <c r="BD101" i="1" s="1"/>
  <c r="BK127" i="8"/>
  <c r="F40" i="8"/>
  <c r="BC103" i="1" s="1"/>
  <c r="BK127" i="10"/>
  <c r="F40" i="10"/>
  <c r="BC105" i="1" s="1"/>
  <c r="BK123" i="12"/>
  <c r="J36" i="12"/>
  <c r="AW107" i="1" s="1"/>
  <c r="J190" i="14"/>
  <c r="J217" i="14"/>
  <c r="BK200" i="14"/>
  <c r="J194" i="14"/>
  <c r="BK190" i="14"/>
  <c r="J186" i="14"/>
  <c r="J222" i="14"/>
  <c r="J200" i="14"/>
  <c r="J143" i="14"/>
  <c r="J172" i="14"/>
  <c r="BK137" i="15"/>
  <c r="BK129" i="15"/>
  <c r="BK143" i="15"/>
  <c r="J139" i="16"/>
  <c r="J123" i="16"/>
  <c r="J136" i="16"/>
  <c r="J141" i="16"/>
  <c r="F37" i="17"/>
  <c r="BB113" i="1"/>
  <c r="BK123" i="19"/>
  <c r="F36" i="19"/>
  <c r="BA115" i="1"/>
  <c r="F38" i="20"/>
  <c r="BC116" i="1" s="1"/>
  <c r="BK143" i="2"/>
  <c r="AS112" i="1"/>
  <c r="J125" i="3"/>
  <c r="J141" i="3"/>
  <c r="J127" i="3"/>
  <c r="BK132" i="3"/>
  <c r="J1108" i="4"/>
  <c r="BK1072" i="4"/>
  <c r="J988" i="4"/>
  <c r="J857" i="4"/>
  <c r="BK749" i="4"/>
  <c r="BK554" i="4"/>
  <c r="J468" i="4"/>
  <c r="BK350" i="4"/>
  <c r="BK272" i="4"/>
  <c r="J212" i="4"/>
  <c r="J1078" i="4"/>
  <c r="BK1025" i="4"/>
  <c r="BK988" i="4"/>
  <c r="J899" i="4"/>
  <c r="BK809" i="4"/>
  <c r="J667" i="4"/>
  <c r="BK585" i="4"/>
  <c r="J529" i="4"/>
  <c r="BK414" i="4"/>
  <c r="BK278" i="4"/>
  <c r="BK190" i="4"/>
  <c r="BK1080" i="4"/>
  <c r="J1027" i="4"/>
  <c r="J913" i="4"/>
  <c r="J849" i="4"/>
  <c r="BK814" i="4"/>
  <c r="BK766" i="4"/>
  <c r="J691" i="4"/>
  <c r="BK599" i="4"/>
  <c r="J560" i="4"/>
  <c r="J456" i="4"/>
  <c r="BK345" i="4"/>
  <c r="J275" i="4"/>
  <c r="BK196" i="4"/>
  <c r="BK1100" i="4"/>
  <c r="BK936" i="4"/>
  <c r="BK859" i="4"/>
  <c r="BK782" i="4"/>
  <c r="BK715" i="4"/>
  <c r="BK579" i="4"/>
  <c r="BK487" i="4"/>
  <c r="J444" i="4"/>
  <c r="BK387" i="4"/>
  <c r="J297" i="4"/>
  <c r="J206" i="4"/>
  <c r="J1110" i="4"/>
  <c r="J1033" i="4"/>
  <c r="J942" i="4"/>
  <c r="BK887" i="4"/>
  <c r="J839" i="4"/>
  <c r="J710" i="4"/>
  <c r="BK576" i="4"/>
  <c r="J455" i="4"/>
  <c r="BK311" i="4"/>
  <c r="BK273" i="4"/>
  <c r="J165" i="4"/>
  <c r="J1021" i="4"/>
  <c r="J925" i="4"/>
  <c r="BK857" i="4"/>
  <c r="BK825" i="4"/>
  <c r="J721" i="4"/>
  <c r="BK667" i="4"/>
  <c r="BK560" i="4"/>
  <c r="BK419" i="4"/>
  <c r="J317" i="4"/>
  <c r="J246" i="4"/>
  <c r="BK167" i="4"/>
  <c r="BK1084" i="4"/>
  <c r="BK998" i="4"/>
  <c r="J955" i="4"/>
  <c r="J933" i="4"/>
  <c r="BK861" i="4"/>
  <c r="BK806" i="4"/>
  <c r="J732" i="4"/>
  <c r="J572" i="4"/>
  <c r="BK477" i="4"/>
  <c r="J387" i="4"/>
  <c r="J262" i="4"/>
  <c r="BK203" i="4"/>
  <c r="BK1121" i="4"/>
  <c r="J1112" i="4"/>
  <c r="BK1070" i="4"/>
  <c r="J1023" i="4"/>
  <c r="BK974" i="4"/>
  <c r="BK919" i="4"/>
  <c r="J892" i="4"/>
  <c r="J833" i="4"/>
  <c r="J794" i="4"/>
  <c r="BK687" i="4"/>
  <c r="J541" i="4"/>
  <c r="BK435" i="4"/>
  <c r="J385" i="4"/>
  <c r="J350" i="4"/>
  <c r="BK274" i="4"/>
  <c r="BK172" i="4"/>
  <c r="F40" i="5"/>
  <c r="BC100" i="1" s="1"/>
  <c r="F40" i="7"/>
  <c r="BC102" i="1"/>
  <c r="F39" i="8"/>
  <c r="BB103" i="1"/>
  <c r="F40" i="9"/>
  <c r="BC104" i="1" s="1"/>
  <c r="J127" i="11"/>
  <c r="J123" i="12"/>
  <c r="F38" i="12"/>
  <c r="BC107" i="1"/>
  <c r="BK229" i="14"/>
  <c r="BK212" i="14"/>
  <c r="BK154" i="14"/>
  <c r="BK215" i="14"/>
  <c r="BK186" i="14"/>
  <c r="J182" i="14"/>
  <c r="J157" i="14"/>
  <c r="BK194" i="14"/>
  <c r="J229" i="14"/>
  <c r="J129" i="15"/>
  <c r="BK148" i="15"/>
  <c r="BK151" i="15"/>
  <c r="J126" i="16"/>
  <c r="BK126" i="16"/>
  <c r="BK133" i="16"/>
  <c r="J123" i="17"/>
  <c r="J123" i="18"/>
  <c r="J36" i="18"/>
  <c r="AW114" i="1"/>
  <c r="BK123" i="20"/>
  <c r="F37" i="20"/>
  <c r="BB116" i="1" s="1"/>
  <c r="J133" i="2"/>
  <c r="J146" i="2"/>
  <c r="BK130" i="2"/>
  <c r="J134" i="3"/>
  <c r="J126" i="3"/>
  <c r="J124" i="3"/>
  <c r="J132" i="3"/>
  <c r="BK141" i="3"/>
  <c r="BK1096" i="4"/>
  <c r="BK1041" i="4"/>
  <c r="J961" i="4"/>
  <c r="BK837" i="4"/>
  <c r="J780" i="4"/>
  <c r="BK644" i="4"/>
  <c r="BK562" i="4"/>
  <c r="BK482" i="4"/>
  <c r="J441" i="4"/>
  <c r="J329" i="4"/>
  <c r="BK257" i="4"/>
  <c r="BK162" i="4"/>
  <c r="BK1064" i="4"/>
  <c r="J1019" i="4"/>
  <c r="BK986" i="4"/>
  <c r="BK897" i="4"/>
  <c r="BK804" i="4"/>
  <c r="BK697" i="4"/>
  <c r="J576" i="4"/>
  <c r="BK481" i="4"/>
  <c r="J407" i="4"/>
  <c r="J286" i="4"/>
  <c r="J226" i="4"/>
  <c r="BK1090" i="4"/>
  <c r="BK1043" i="4"/>
  <c r="BK977" i="4"/>
  <c r="J903" i="4"/>
  <c r="J851" i="4"/>
  <c r="BK819" i="4"/>
  <c r="BK770" i="4"/>
  <c r="J726" i="4"/>
  <c r="BK669" i="4"/>
  <c r="J568" i="4"/>
  <c r="J473" i="4"/>
  <c r="J426" i="4"/>
  <c r="BK286" i="4"/>
  <c r="BK246" i="4"/>
  <c r="J172" i="4"/>
  <c r="BK1033" i="4"/>
  <c r="BK933" i="4"/>
  <c r="BK851" i="4"/>
  <c r="J774" i="4"/>
  <c r="J707" i="4"/>
  <c r="J544" i="4"/>
  <c r="BK456" i="4"/>
  <c r="J422" i="4"/>
  <c r="BK334" i="4"/>
  <c r="BK279" i="4"/>
  <c r="BK194" i="4"/>
  <c r="J1096" i="4"/>
  <c r="BK1010" i="4"/>
  <c r="J935" i="4"/>
  <c r="BK885" i="4"/>
  <c r="BK845" i="4"/>
  <c r="BK732" i="4"/>
  <c r="J581" i="4"/>
  <c r="BK493" i="4"/>
  <c r="BK344" i="4"/>
  <c r="J274" i="4"/>
  <c r="BK206" i="4"/>
  <c r="J1072" i="4"/>
  <c r="BK992" i="4"/>
  <c r="BK917" i="4"/>
  <c r="BK843" i="4"/>
  <c r="BK794" i="4"/>
  <c r="BK660" i="4"/>
  <c r="J481" i="4"/>
  <c r="J392" i="4"/>
  <c r="BK297" i="4"/>
  <c r="J253" i="4"/>
  <c r="J154" i="4"/>
  <c r="BK1092" i="4"/>
  <c r="BK1027" i="4"/>
  <c r="BK971" i="4"/>
  <c r="J936" i="4"/>
  <c r="BK873" i="4"/>
  <c r="J809" i="4"/>
  <c r="BK759" i="4"/>
  <c r="BK656" i="4"/>
  <c r="BK548" i="4"/>
  <c r="J435" i="4"/>
  <c r="J362" i="4"/>
  <c r="BK226" i="4"/>
  <c r="BK174" i="4"/>
  <c r="J1116" i="4"/>
  <c r="J1080" i="4"/>
  <c r="J1015" i="4"/>
  <c r="J964" i="4"/>
  <c r="BK903" i="4"/>
  <c r="BK875" i="4"/>
  <c r="BK823" i="4"/>
  <c r="J782" i="4"/>
  <c r="J693" i="4"/>
  <c r="BK572" i="4"/>
  <c r="J521" i="4"/>
  <c r="BK449" i="4"/>
  <c r="BK407" i="4"/>
  <c r="J345" i="4"/>
  <c r="BK270" i="4"/>
  <c r="J162" i="4"/>
  <c r="BK127" i="6"/>
  <c r="F39" i="6"/>
  <c r="BB101" i="1"/>
  <c r="J127" i="8"/>
  <c r="J127" i="9"/>
  <c r="J38" i="9"/>
  <c r="AW104" i="1" s="1"/>
  <c r="F40" i="11"/>
  <c r="BC106" i="1"/>
  <c r="J123" i="13"/>
  <c r="F39" i="13"/>
  <c r="BD108" i="1" s="1"/>
  <c r="J215" i="14"/>
  <c r="BK146" i="14"/>
  <c r="J156" i="14"/>
  <c r="BK219" i="14"/>
  <c r="J154" i="14"/>
  <c r="BK156" i="14"/>
  <c r="BK197" i="14"/>
  <c r="J131" i="14"/>
  <c r="BK135" i="14"/>
  <c r="J137" i="15"/>
  <c r="BK135" i="15"/>
  <c r="BK144" i="16"/>
  <c r="J147" i="16"/>
  <c r="BK136" i="16"/>
  <c r="J128" i="16"/>
  <c r="BK123" i="18"/>
  <c r="F37" i="18"/>
  <c r="BB114" i="1"/>
  <c r="J123" i="20"/>
  <c r="BK138" i="2"/>
  <c r="J149" i="2"/>
  <c r="J136" i="2"/>
  <c r="J138" i="3"/>
  <c r="BK139" i="3"/>
  <c r="BK127" i="3"/>
  <c r="BK133" i="3"/>
  <c r="BK126" i="3"/>
  <c r="J1104" i="4"/>
  <c r="J1068" i="4"/>
  <c r="BK1015" i="4"/>
  <c r="BK931" i="4"/>
  <c r="J829" i="4"/>
  <c r="BK774" i="4"/>
  <c r="BK693" i="4"/>
  <c r="BK537" i="4"/>
  <c r="J477" i="4"/>
  <c r="BK396" i="4"/>
  <c r="J281" i="4"/>
  <c r="J241" i="4"/>
  <c r="J1098" i="4"/>
  <c r="J1062" i="4"/>
  <c r="BK1013" i="4"/>
  <c r="J980" i="4"/>
  <c r="J835" i="4"/>
  <c r="J760" i="4"/>
  <c r="J648" i="4"/>
  <c r="J548" i="4"/>
  <c r="BK426" i="4"/>
  <c r="J292" i="4"/>
  <c r="BK165" i="4"/>
  <c r="BK1068" i="4"/>
  <c r="J1039" i="4"/>
  <c r="J931" i="4"/>
  <c r="J873" i="4"/>
  <c r="BK839" i="4"/>
  <c r="BK768" i="4"/>
  <c r="BK710" i="4"/>
  <c r="J612" i="4"/>
  <c r="BK541" i="4"/>
  <c r="BK472" i="4"/>
  <c r="BK413" i="4"/>
  <c r="J291" i="4"/>
  <c r="BK219" i="4"/>
  <c r="BK154" i="4"/>
  <c r="BK953" i="4"/>
  <c r="J875" i="4"/>
  <c r="J792" i="4"/>
  <c r="J730" i="4"/>
  <c r="J640" i="4"/>
  <c r="J501" i="4"/>
  <c r="J449" i="4"/>
  <c r="BK356" i="4"/>
  <c r="J301" i="4"/>
  <c r="BK212" i="4"/>
  <c r="BK1112" i="4"/>
  <c r="BK1019" i="4"/>
  <c r="BK910" i="4"/>
  <c r="J865" i="4"/>
  <c r="J784" i="4"/>
  <c r="J675" i="4"/>
  <c r="J562" i="4"/>
  <c r="BK351" i="4"/>
  <c r="BK281" i="4"/>
  <c r="BK227" i="4"/>
  <c r="BK1074" i="4"/>
  <c r="BK1017" i="4"/>
  <c r="J919" i="4"/>
  <c r="J861" i="4"/>
  <c r="BK827" i="4"/>
  <c r="BK705" i="4"/>
  <c r="J654" i="4"/>
  <c r="BK556" i="4"/>
  <c r="J460" i="4"/>
  <c r="BK362" i="4"/>
  <c r="BK268" i="4"/>
  <c r="BK200" i="4"/>
  <c r="J1114" i="4"/>
  <c r="BK1039" i="4"/>
  <c r="BK964" i="4"/>
  <c r="BK906" i="4"/>
  <c r="J847" i="4"/>
  <c r="BK780" i="4"/>
  <c r="J681" i="4"/>
  <c r="BK597" i="4"/>
  <c r="J519" i="4"/>
  <c r="BK401" i="4"/>
  <c r="BK329" i="4"/>
  <c r="J219" i="4"/>
  <c r="J1125" i="4"/>
  <c r="BK1110" i="4"/>
  <c r="J1041" i="4"/>
  <c r="J998" i="4"/>
  <c r="BK966" i="4"/>
  <c r="BK925" i="4"/>
  <c r="BK898" i="4"/>
  <c r="J871" i="4"/>
  <c r="J819" i="4"/>
  <c r="J770" i="4"/>
  <c r="J662" i="4"/>
  <c r="J536" i="4"/>
  <c r="BK442" i="4"/>
  <c r="BK391" i="4"/>
  <c r="J351" i="4"/>
  <c r="BK276" i="4"/>
  <c r="J200" i="4"/>
  <c r="F39" i="5"/>
  <c r="J38" i="6"/>
  <c r="AW101" i="1" s="1"/>
  <c r="F41" i="8"/>
  <c r="BD103" i="1"/>
  <c r="F39" i="9"/>
  <c r="BB104" i="1"/>
  <c r="J38" i="10"/>
  <c r="AW105" i="1"/>
  <c r="F38" i="13"/>
  <c r="BC108" i="1" s="1"/>
  <c r="J165" i="14"/>
  <c r="J207" i="14"/>
  <c r="J160" i="14"/>
  <c r="J175" i="14"/>
  <c r="BK165" i="14"/>
  <c r="BK175" i="14"/>
  <c r="BK177" i="14"/>
  <c r="BK222" i="14"/>
  <c r="J143" i="15"/>
  <c r="J125" i="15"/>
  <c r="J139" i="15"/>
  <c r="BK122" i="16"/>
  <c r="J124" i="16"/>
  <c r="BK124" i="16"/>
  <c r="F39" i="17"/>
  <c r="BD113" i="1" s="1"/>
  <c r="J123" i="19"/>
  <c r="F39" i="19"/>
  <c r="BD115" i="1" s="1"/>
  <c r="BK125" i="2" l="1"/>
  <c r="J125" i="2" s="1"/>
  <c r="J98" i="2" s="1"/>
  <c r="BK135" i="2"/>
  <c r="J135" i="2"/>
  <c r="J100" i="2" s="1"/>
  <c r="T140" i="2"/>
  <c r="R122" i="3"/>
  <c r="T135" i="3"/>
  <c r="R153" i="4"/>
  <c r="T185" i="4"/>
  <c r="R305" i="4"/>
  <c r="BK492" i="4"/>
  <c r="J492" i="4" s="1"/>
  <c r="J105" i="4" s="1"/>
  <c r="P580" i="4"/>
  <c r="BK731" i="4"/>
  <c r="J731" i="4" s="1"/>
  <c r="J113" i="4" s="1"/>
  <c r="R767" i="4"/>
  <c r="BK783" i="4"/>
  <c r="J783" i="4" s="1"/>
  <c r="J115" i="4" s="1"/>
  <c r="P893" i="4"/>
  <c r="BK962" i="4"/>
  <c r="J962" i="4" s="1"/>
  <c r="J120" i="4" s="1"/>
  <c r="T984" i="4"/>
  <c r="R997" i="4"/>
  <c r="P1008" i="4"/>
  <c r="BK1014" i="4"/>
  <c r="J1014" i="4"/>
  <c r="J128" i="4" s="1"/>
  <c r="BK130" i="14"/>
  <c r="J130" i="14"/>
  <c r="J98" i="14" s="1"/>
  <c r="T181" i="14"/>
  <c r="T138" i="15"/>
  <c r="P129" i="16"/>
  <c r="P121" i="16"/>
  <c r="P120" i="16" s="1"/>
  <c r="P119" i="16" s="1"/>
  <c r="AU111" i="1" s="1"/>
  <c r="P140" i="2"/>
  <c r="P129" i="3"/>
  <c r="P153" i="4"/>
  <c r="BK185" i="4"/>
  <c r="J185" i="4"/>
  <c r="J101" i="4" s="1"/>
  <c r="BK305" i="4"/>
  <c r="J305" i="4" s="1"/>
  <c r="J103" i="4" s="1"/>
  <c r="T492" i="4"/>
  <c r="BK580" i="4"/>
  <c r="J580" i="4"/>
  <c r="J109" i="4"/>
  <c r="BK709" i="4"/>
  <c r="J709" i="4"/>
  <c r="J112" i="4" s="1"/>
  <c r="P808" i="4"/>
  <c r="P932" i="4"/>
  <c r="R962" i="4"/>
  <c r="BK984" i="4"/>
  <c r="J984" i="4"/>
  <c r="J122" i="4" s="1"/>
  <c r="P997" i="4"/>
  <c r="BK1008" i="4"/>
  <c r="J1008" i="4"/>
  <c r="J127" i="4"/>
  <c r="P1014" i="4"/>
  <c r="R130" i="14"/>
  <c r="R181" i="14"/>
  <c r="BK138" i="15"/>
  <c r="J138" i="15"/>
  <c r="J99" i="15"/>
  <c r="R125" i="2"/>
  <c r="P135" i="2"/>
  <c r="T122" i="3"/>
  <c r="P135" i="3"/>
  <c r="BK245" i="4"/>
  <c r="J245" i="4" s="1"/>
  <c r="J102" i="4" s="1"/>
  <c r="T400" i="4"/>
  <c r="P543" i="4"/>
  <c r="R643" i="4"/>
  <c r="R709" i="4"/>
  <c r="R808" i="4"/>
  <c r="BK932" i="4"/>
  <c r="J932" i="4" s="1"/>
  <c r="J118" i="4" s="1"/>
  <c r="T954" i="4"/>
  <c r="P984" i="4"/>
  <c r="BK1045" i="4"/>
  <c r="J1045" i="4" s="1"/>
  <c r="J129" i="4" s="1"/>
  <c r="BK181" i="14"/>
  <c r="J181" i="14" s="1"/>
  <c r="J102" i="14" s="1"/>
  <c r="T124" i="15"/>
  <c r="T123" i="15" s="1"/>
  <c r="T122" i="15" s="1"/>
  <c r="T150" i="15"/>
  <c r="T149" i="15"/>
  <c r="BK129" i="16"/>
  <c r="J129" i="16" s="1"/>
  <c r="J99" i="16" s="1"/>
  <c r="T125" i="2"/>
  <c r="R135" i="2"/>
  <c r="P122" i="3"/>
  <c r="P121" i="3" s="1"/>
  <c r="P120" i="3" s="1"/>
  <c r="AU96" i="1" s="1"/>
  <c r="BK135" i="3"/>
  <c r="J135" i="3"/>
  <c r="J100" i="3"/>
  <c r="T153" i="4"/>
  <c r="R185" i="4"/>
  <c r="T305" i="4"/>
  <c r="R492" i="4"/>
  <c r="R580" i="4"/>
  <c r="P731" i="4"/>
  <c r="T767" i="4"/>
  <c r="R783" i="4"/>
  <c r="T893" i="4"/>
  <c r="T962" i="4"/>
  <c r="P987" i="4"/>
  <c r="T1045" i="4"/>
  <c r="R171" i="14"/>
  <c r="BK196" i="14"/>
  <c r="J196" i="14"/>
  <c r="J103" i="14"/>
  <c r="P138" i="15"/>
  <c r="T245" i="4"/>
  <c r="BK400" i="4"/>
  <c r="J400" i="4"/>
  <c r="J104" i="4"/>
  <c r="R543" i="4"/>
  <c r="T643" i="4"/>
  <c r="T709" i="4"/>
  <c r="T808" i="4"/>
  <c r="T932" i="4"/>
  <c r="P954" i="4"/>
  <c r="T987" i="4"/>
  <c r="BK997" i="4"/>
  <c r="J997" i="4" s="1"/>
  <c r="J125" i="4" s="1"/>
  <c r="R1008" i="4"/>
  <c r="R1014" i="4"/>
  <c r="T130" i="14"/>
  <c r="BK171" i="14"/>
  <c r="J171" i="14"/>
  <c r="J100" i="14"/>
  <c r="P196" i="14"/>
  <c r="R124" i="15"/>
  <c r="P150" i="15"/>
  <c r="P149" i="15" s="1"/>
  <c r="P125" i="2"/>
  <c r="P124" i="2" s="1"/>
  <c r="P123" i="2" s="1"/>
  <c r="AU95" i="1" s="1"/>
  <c r="R140" i="2"/>
  <c r="BK122" i="3"/>
  <c r="T129" i="3"/>
  <c r="P185" i="4"/>
  <c r="P305" i="4"/>
  <c r="P492" i="4"/>
  <c r="T580" i="4"/>
  <c r="T731" i="4"/>
  <c r="P767" i="4"/>
  <c r="T783" i="4"/>
  <c r="BK893" i="4"/>
  <c r="J893" i="4" s="1"/>
  <c r="J117" i="4" s="1"/>
  <c r="P962" i="4"/>
  <c r="BK987" i="4"/>
  <c r="J987" i="4"/>
  <c r="J123" i="4" s="1"/>
  <c r="R1045" i="4"/>
  <c r="T171" i="14"/>
  <c r="T196" i="14"/>
  <c r="R138" i="15"/>
  <c r="T135" i="2"/>
  <c r="BK129" i="3"/>
  <c r="J129" i="3"/>
  <c r="J99" i="3" s="1"/>
  <c r="R135" i="3"/>
  <c r="P245" i="4"/>
  <c r="P400" i="4"/>
  <c r="T543" i="4"/>
  <c r="T542" i="4" s="1"/>
  <c r="P643" i="4"/>
  <c r="R731" i="4"/>
  <c r="BK767" i="4"/>
  <c r="J767" i="4"/>
  <c r="J114" i="4"/>
  <c r="P783" i="4"/>
  <c r="R893" i="4"/>
  <c r="BK954" i="4"/>
  <c r="J954" i="4"/>
  <c r="J119" i="4"/>
  <c r="R984" i="4"/>
  <c r="P1045" i="4"/>
  <c r="P130" i="14"/>
  <c r="P181" i="14"/>
  <c r="BK124" i="15"/>
  <c r="J124" i="15" s="1"/>
  <c r="J98" i="15" s="1"/>
  <c r="BK150" i="15"/>
  <c r="BK149" i="15"/>
  <c r="J149" i="15"/>
  <c r="J101" i="15" s="1"/>
  <c r="R129" i="16"/>
  <c r="R121" i="16"/>
  <c r="R120" i="16" s="1"/>
  <c r="R119" i="16" s="1"/>
  <c r="BK140" i="2"/>
  <c r="J140" i="2"/>
  <c r="J101" i="2"/>
  <c r="R129" i="3"/>
  <c r="BK153" i="4"/>
  <c r="R245" i="4"/>
  <c r="R400" i="4"/>
  <c r="BK543" i="4"/>
  <c r="J543" i="4" s="1"/>
  <c r="J108" i="4" s="1"/>
  <c r="BK643" i="4"/>
  <c r="J643" i="4" s="1"/>
  <c r="J110" i="4" s="1"/>
  <c r="P709" i="4"/>
  <c r="BK808" i="4"/>
  <c r="J808" i="4"/>
  <c r="J116" i="4" s="1"/>
  <c r="R932" i="4"/>
  <c r="R954" i="4"/>
  <c r="R987" i="4"/>
  <c r="T997" i="4"/>
  <c r="T1008" i="4"/>
  <c r="T1014" i="4"/>
  <c r="P171" i="14"/>
  <c r="R196" i="14"/>
  <c r="P124" i="15"/>
  <c r="P123" i="15"/>
  <c r="R150" i="15"/>
  <c r="R149" i="15"/>
  <c r="T129" i="16"/>
  <c r="T121" i="16" s="1"/>
  <c r="T120" i="16" s="1"/>
  <c r="T119" i="16" s="1"/>
  <c r="BK126" i="10"/>
  <c r="J126" i="10"/>
  <c r="J101" i="10"/>
  <c r="BK221" i="14"/>
  <c r="BK220" i="14"/>
  <c r="J220" i="14" s="1"/>
  <c r="J105" i="14" s="1"/>
  <c r="BK132" i="2"/>
  <c r="J132" i="2" s="1"/>
  <c r="J99" i="2" s="1"/>
  <c r="BK148" i="2"/>
  <c r="J148" i="2"/>
  <c r="J103" i="2"/>
  <c r="BK147" i="15"/>
  <c r="J147" i="15"/>
  <c r="J100" i="15"/>
  <c r="BK145" i="2"/>
  <c r="J145" i="2"/>
  <c r="J102" i="2"/>
  <c r="BK176" i="14"/>
  <c r="J176" i="14"/>
  <c r="J101" i="14" s="1"/>
  <c r="BK218" i="14"/>
  <c r="J218" i="14"/>
  <c r="J104" i="14" s="1"/>
  <c r="BK1002" i="4"/>
  <c r="J1002" i="4"/>
  <c r="J126" i="4"/>
  <c r="BK122" i="13"/>
  <c r="BK121" i="13" s="1"/>
  <c r="J121" i="13" s="1"/>
  <c r="J32" i="13" s="1"/>
  <c r="BK121" i="16"/>
  <c r="J121" i="16" s="1"/>
  <c r="J98" i="16" s="1"/>
  <c r="BK122" i="19"/>
  <c r="J122" i="19"/>
  <c r="J99" i="19"/>
  <c r="BK540" i="4"/>
  <c r="J540" i="4"/>
  <c r="J106" i="4"/>
  <c r="BK706" i="4"/>
  <c r="J706" i="4"/>
  <c r="J111" i="4"/>
  <c r="BK126" i="7"/>
  <c r="J126" i="7"/>
  <c r="J101" i="7" s="1"/>
  <c r="BK126" i="11"/>
  <c r="J126" i="11"/>
  <c r="J101" i="11" s="1"/>
  <c r="BK122" i="18"/>
  <c r="J122" i="18"/>
  <c r="J99" i="18"/>
  <c r="BK979" i="4"/>
  <c r="J979" i="4" s="1"/>
  <c r="J121" i="4" s="1"/>
  <c r="BK126" i="5"/>
  <c r="J126" i="5" s="1"/>
  <c r="J101" i="5" s="1"/>
  <c r="BK126" i="6"/>
  <c r="J126" i="6"/>
  <c r="J101" i="6"/>
  <c r="BK126" i="9"/>
  <c r="J126" i="9"/>
  <c r="J101" i="9"/>
  <c r="BK122" i="12"/>
  <c r="J122" i="12"/>
  <c r="J99" i="12"/>
  <c r="BK126" i="8"/>
  <c r="J126" i="8"/>
  <c r="J101" i="8" s="1"/>
  <c r="BK166" i="14"/>
  <c r="BK129" i="14" s="1"/>
  <c r="J129" i="14" s="1"/>
  <c r="J97" i="14" s="1"/>
  <c r="J166" i="14"/>
  <c r="J99" i="14" s="1"/>
  <c r="BK228" i="14"/>
  <c r="J228" i="14"/>
  <c r="J108" i="14"/>
  <c r="BK122" i="17"/>
  <c r="J122" i="17" s="1"/>
  <c r="J99" i="17" s="1"/>
  <c r="BK122" i="20"/>
  <c r="J122" i="20" s="1"/>
  <c r="J99" i="20" s="1"/>
  <c r="J94" i="20"/>
  <c r="E85" i="20"/>
  <c r="F94" i="20"/>
  <c r="J115" i="20"/>
  <c r="BE123" i="20"/>
  <c r="J91" i="19"/>
  <c r="J118" i="19"/>
  <c r="E85" i="19"/>
  <c r="F118" i="19"/>
  <c r="BE123" i="19"/>
  <c r="F118" i="18"/>
  <c r="BE123" i="18"/>
  <c r="E85" i="18"/>
  <c r="J94" i="18"/>
  <c r="J115" i="18"/>
  <c r="J91" i="17"/>
  <c r="J94" i="17"/>
  <c r="E109" i="17"/>
  <c r="BE123" i="17"/>
  <c r="J35" i="17" s="1"/>
  <c r="AV113" i="1" s="1"/>
  <c r="AT113" i="1" s="1"/>
  <c r="F118" i="17"/>
  <c r="J150" i="15"/>
  <c r="J102" i="15"/>
  <c r="J89" i="16"/>
  <c r="E109" i="16"/>
  <c r="BE130" i="16"/>
  <c r="J116" i="16"/>
  <c r="BE136" i="16"/>
  <c r="BE139" i="16"/>
  <c r="F92" i="16"/>
  <c r="BE122" i="16"/>
  <c r="BE123" i="16"/>
  <c r="BE126" i="16"/>
  <c r="BE141" i="16"/>
  <c r="BE133" i="16"/>
  <c r="BE144" i="16"/>
  <c r="BE124" i="16"/>
  <c r="BE128" i="16"/>
  <c r="BE147" i="16"/>
  <c r="E85" i="15"/>
  <c r="BE135" i="15"/>
  <c r="J221" i="14"/>
  <c r="J106" i="14" s="1"/>
  <c r="BK227" i="14"/>
  <c r="J227" i="14"/>
  <c r="J107" i="14"/>
  <c r="BE148" i="15"/>
  <c r="BE151" i="15"/>
  <c r="J89" i="15"/>
  <c r="F119" i="15"/>
  <c r="BE143" i="15"/>
  <c r="BE155" i="15"/>
  <c r="J92" i="15"/>
  <c r="BE125" i="15"/>
  <c r="BE129" i="15"/>
  <c r="BE133" i="15"/>
  <c r="BE137" i="15"/>
  <c r="BE139" i="15"/>
  <c r="F125" i="14"/>
  <c r="BE157" i="14"/>
  <c r="BE160" i="14"/>
  <c r="BE182" i="14"/>
  <c r="BE186" i="14"/>
  <c r="BE207" i="14"/>
  <c r="J122" i="14"/>
  <c r="J125" i="14"/>
  <c r="BE177" i="14"/>
  <c r="BE190" i="14"/>
  <c r="BE194" i="14"/>
  <c r="BE200" i="14"/>
  <c r="BE219" i="14"/>
  <c r="BE139" i="14"/>
  <c r="BE146" i="14"/>
  <c r="BE175" i="14"/>
  <c r="BE210" i="14"/>
  <c r="BE222" i="14"/>
  <c r="BE135" i="14"/>
  <c r="BE156" i="14"/>
  <c r="BE167" i="14"/>
  <c r="BE197" i="14"/>
  <c r="BE205" i="14"/>
  <c r="BE215" i="14"/>
  <c r="BE217" i="14"/>
  <c r="BE229" i="14"/>
  <c r="E118" i="14"/>
  <c r="BE131" i="14"/>
  <c r="BE165" i="14"/>
  <c r="BE172" i="14"/>
  <c r="BE143" i="14"/>
  <c r="BE152" i="14"/>
  <c r="BE154" i="14"/>
  <c r="BE202" i="14"/>
  <c r="BE212" i="14"/>
  <c r="BE123" i="13"/>
  <c r="J91" i="13"/>
  <c r="E109" i="13"/>
  <c r="J94" i="13"/>
  <c r="F118" i="13"/>
  <c r="BE123" i="12"/>
  <c r="J91" i="12"/>
  <c r="F118" i="12"/>
  <c r="J94" i="12"/>
  <c r="E85" i="12"/>
  <c r="J96" i="11"/>
  <c r="F122" i="11"/>
  <c r="E85" i="11"/>
  <c r="J93" i="11"/>
  <c r="BE127" i="11"/>
  <c r="J93" i="10"/>
  <c r="J122" i="10"/>
  <c r="E85" i="10"/>
  <c r="F96" i="10"/>
  <c r="BK125" i="9"/>
  <c r="J125" i="9"/>
  <c r="BE127" i="10"/>
  <c r="F96" i="9"/>
  <c r="E85" i="9"/>
  <c r="J96" i="9"/>
  <c r="J119" i="9"/>
  <c r="BE127" i="9"/>
  <c r="E111" i="8"/>
  <c r="F122" i="8"/>
  <c r="J93" i="8"/>
  <c r="J122" i="8"/>
  <c r="BE127" i="8"/>
  <c r="J37" i="8" s="1"/>
  <c r="AV103" i="1" s="1"/>
  <c r="AT103" i="1" s="1"/>
  <c r="E85" i="7"/>
  <c r="J119" i="7"/>
  <c r="F122" i="7"/>
  <c r="BE127" i="7"/>
  <c r="J122" i="7"/>
  <c r="E85" i="6"/>
  <c r="F96" i="6"/>
  <c r="J96" i="6"/>
  <c r="J119" i="6"/>
  <c r="BE127" i="6"/>
  <c r="J153" i="4"/>
  <c r="J100" i="4"/>
  <c r="J96" i="5"/>
  <c r="E85" i="5"/>
  <c r="F96" i="5"/>
  <c r="J119" i="5"/>
  <c r="BE127" i="5"/>
  <c r="BB100" i="1"/>
  <c r="J122" i="3"/>
  <c r="J98" i="3"/>
  <c r="F148" i="4"/>
  <c r="BE177" i="4"/>
  <c r="BE190" i="4"/>
  <c r="BE241" i="4"/>
  <c r="BE247" i="4"/>
  <c r="BE281" i="4"/>
  <c r="BE291" i="4"/>
  <c r="BE306" i="4"/>
  <c r="BE324" i="4"/>
  <c r="BE329" i="4"/>
  <c r="BE432" i="4"/>
  <c r="BE501" i="4"/>
  <c r="BE503" i="4"/>
  <c r="BE511" i="4"/>
  <c r="BE590" i="4"/>
  <c r="BE592" i="4"/>
  <c r="BE599" i="4"/>
  <c r="BE612" i="4"/>
  <c r="BE660" i="4"/>
  <c r="BE675" i="4"/>
  <c r="BE730" i="4"/>
  <c r="BE774" i="4"/>
  <c r="BE776" i="4"/>
  <c r="BE778" i="4"/>
  <c r="BE859" i="4"/>
  <c r="BE867" i="4"/>
  <c r="BE889" i="4"/>
  <c r="BE899" i="4"/>
  <c r="BE935" i="4"/>
  <c r="BE1021" i="4"/>
  <c r="BE1027" i="4"/>
  <c r="BE1035" i="4"/>
  <c r="BE1062" i="4"/>
  <c r="BE1094" i="4"/>
  <c r="BE1096" i="4"/>
  <c r="BE1108" i="4"/>
  <c r="BE1114" i="4"/>
  <c r="BE1116" i="4"/>
  <c r="BE1119" i="4"/>
  <c r="BE1121" i="4"/>
  <c r="BE1125" i="4"/>
  <c r="BE165" i="4"/>
  <c r="BE182" i="4"/>
  <c r="BE196" i="4"/>
  <c r="BE206" i="4"/>
  <c r="BE270" i="4"/>
  <c r="BE273" i="4"/>
  <c r="BE278" i="4"/>
  <c r="BE279" i="4"/>
  <c r="BE286" i="4"/>
  <c r="BE293" i="4"/>
  <c r="BE297" i="4"/>
  <c r="BE318" i="4"/>
  <c r="BE344" i="4"/>
  <c r="BE385" i="4"/>
  <c r="BE441" i="4"/>
  <c r="BE458" i="4"/>
  <c r="BE468" i="4"/>
  <c r="BE487" i="4"/>
  <c r="BE521" i="4"/>
  <c r="BE556" i="4"/>
  <c r="BE576" i="4"/>
  <c r="BE581" i="4"/>
  <c r="BE585" i="4"/>
  <c r="BE630" i="4"/>
  <c r="BE632" i="4"/>
  <c r="BE644" i="4"/>
  <c r="BE710" i="4"/>
  <c r="BE726" i="4"/>
  <c r="BE761" i="4"/>
  <c r="BE790" i="4"/>
  <c r="BE798" i="4"/>
  <c r="BE802" i="4"/>
  <c r="BE855" i="4"/>
  <c r="BE879" i="4"/>
  <c r="BE917" i="4"/>
  <c r="BE945" i="4"/>
  <c r="BE974" i="4"/>
  <c r="BE977" i="4"/>
  <c r="BE1013" i="4"/>
  <c r="BE1037" i="4"/>
  <c r="BE1041" i="4"/>
  <c r="BE1060" i="4"/>
  <c r="BE1064" i="4"/>
  <c r="BE1088" i="4"/>
  <c r="BE1102" i="4"/>
  <c r="BE1110" i="4"/>
  <c r="J91" i="4"/>
  <c r="BE162" i="4"/>
  <c r="BE174" i="4"/>
  <c r="BE184" i="4"/>
  <c r="BE212" i="4"/>
  <c r="BE271" i="4"/>
  <c r="BE345" i="4"/>
  <c r="BE387" i="4"/>
  <c r="BE449" i="4"/>
  <c r="BE453" i="4"/>
  <c r="BE456" i="4"/>
  <c r="BE486" i="4"/>
  <c r="BE491" i="4"/>
  <c r="BE529" i="4"/>
  <c r="BE536" i="4"/>
  <c r="BE548" i="4"/>
  <c r="BE562" i="4"/>
  <c r="BE597" i="4"/>
  <c r="BE656" i="4"/>
  <c r="BE673" i="4"/>
  <c r="BE691" i="4"/>
  <c r="BE707" i="4"/>
  <c r="BE732" i="4"/>
  <c r="BE759" i="4"/>
  <c r="BE760" i="4"/>
  <c r="BE772" i="4"/>
  <c r="BE809" i="4"/>
  <c r="BE819" i="4"/>
  <c r="BE821" i="4"/>
  <c r="BE829" i="4"/>
  <c r="BE831" i="4"/>
  <c r="BE837" i="4"/>
  <c r="BE891" i="4"/>
  <c r="BE898" i="4"/>
  <c r="BE910" i="4"/>
  <c r="BE936" i="4"/>
  <c r="BE942" i="4"/>
  <c r="BE955" i="4"/>
  <c r="BE988" i="4"/>
  <c r="BE1000" i="4"/>
  <c r="BE1029" i="4"/>
  <c r="BE1033" i="4"/>
  <c r="BE1104" i="4"/>
  <c r="BE1112" i="4"/>
  <c r="BE154" i="4"/>
  <c r="BE246" i="4"/>
  <c r="BE269" i="4"/>
  <c r="BE282" i="4"/>
  <c r="BE301" i="4"/>
  <c r="BE323" i="4"/>
  <c r="BE334" i="4"/>
  <c r="BE356" i="4"/>
  <c r="BE369" i="4"/>
  <c r="BE384" i="4"/>
  <c r="BE422" i="4"/>
  <c r="BE426" i="4"/>
  <c r="BE434" i="4"/>
  <c r="BE459" i="4"/>
  <c r="BE460" i="4"/>
  <c r="BE473" i="4"/>
  <c r="BE477" i="4"/>
  <c r="BE481" i="4"/>
  <c r="BE493" i="4"/>
  <c r="BE572" i="4"/>
  <c r="BE579" i="4"/>
  <c r="BE642" i="4"/>
  <c r="BE662" i="4"/>
  <c r="BE685" i="4"/>
  <c r="BE699" i="4"/>
  <c r="BE721" i="4"/>
  <c r="BE742" i="4"/>
  <c r="BE766" i="4"/>
  <c r="BE768" i="4"/>
  <c r="BE800" i="4"/>
  <c r="BE804" i="4"/>
  <c r="BE807" i="4"/>
  <c r="BE853" i="4"/>
  <c r="BE857" i="4"/>
  <c r="BE861" i="4"/>
  <c r="BE863" i="4"/>
  <c r="BE875" i="4"/>
  <c r="BE892" i="4"/>
  <c r="BE928" i="4"/>
  <c r="BE986" i="4"/>
  <c r="BE992" i="4"/>
  <c r="BE998" i="4"/>
  <c r="BE1009" i="4"/>
  <c r="BE1046" i="4"/>
  <c r="BE1056" i="4"/>
  <c r="BE1068" i="4"/>
  <c r="BE1076" i="4"/>
  <c r="BE1084" i="4"/>
  <c r="E85" i="4"/>
  <c r="BE219" i="4"/>
  <c r="BE226" i="4"/>
  <c r="BE236" i="4"/>
  <c r="BE251" i="4"/>
  <c r="BE275" i="4"/>
  <c r="BE277" i="4"/>
  <c r="BE290" i="4"/>
  <c r="BE375" i="4"/>
  <c r="BE392" i="4"/>
  <c r="BE396" i="4"/>
  <c r="BE407" i="4"/>
  <c r="BE433" i="4"/>
  <c r="BE455" i="4"/>
  <c r="BE472" i="4"/>
  <c r="BE519" i="4"/>
  <c r="BE531" i="4"/>
  <c r="BE560" i="4"/>
  <c r="BE568" i="4"/>
  <c r="BE570" i="4"/>
  <c r="BE667" i="4"/>
  <c r="BE687" i="4"/>
  <c r="BE770" i="4"/>
  <c r="BE780" i="4"/>
  <c r="BE806" i="4"/>
  <c r="BE814" i="4"/>
  <c r="BE823" i="4"/>
  <c r="BE825" i="4"/>
  <c r="BE827" i="4"/>
  <c r="BE843" i="4"/>
  <c r="BE871" i="4"/>
  <c r="BE881" i="4"/>
  <c r="BE885" i="4"/>
  <c r="BE894" i="4"/>
  <c r="BE906" i="4"/>
  <c r="BE931" i="4"/>
  <c r="BE1017" i="4"/>
  <c r="BE1039" i="4"/>
  <c r="BE1043" i="4"/>
  <c r="BE1066" i="4"/>
  <c r="BE1072" i="4"/>
  <c r="BE1080" i="4"/>
  <c r="BE1082" i="4"/>
  <c r="BE1086" i="4"/>
  <c r="BE1092" i="4"/>
  <c r="BE1106" i="4"/>
  <c r="BE167" i="4"/>
  <c r="BE231" i="4"/>
  <c r="BE253" i="4"/>
  <c r="BE262" i="4"/>
  <c r="BE280" i="4"/>
  <c r="BE292" i="4"/>
  <c r="BE317" i="4"/>
  <c r="BE339" i="4"/>
  <c r="BE391" i="4"/>
  <c r="BE401" i="4"/>
  <c r="BE414" i="4"/>
  <c r="BE420" i="4"/>
  <c r="BE444" i="4"/>
  <c r="BE482" i="4"/>
  <c r="BE550" i="4"/>
  <c r="BE648" i="4"/>
  <c r="BE654" i="4"/>
  <c r="BE697" i="4"/>
  <c r="BE784" i="4"/>
  <c r="BE835" i="4"/>
  <c r="BE865" i="4"/>
  <c r="BE925" i="4"/>
  <c r="BE929" i="4"/>
  <c r="BE963" i="4"/>
  <c r="BE964" i="4"/>
  <c r="BE966" i="4"/>
  <c r="BE980" i="4"/>
  <c r="BE985" i="4"/>
  <c r="BE1010" i="4"/>
  <c r="BE1011" i="4"/>
  <c r="BE1012" i="4"/>
  <c r="BE1015" i="4"/>
  <c r="BE1019" i="4"/>
  <c r="BE1074" i="4"/>
  <c r="BE1078" i="4"/>
  <c r="BE1100" i="4"/>
  <c r="J94" i="4"/>
  <c r="BE158" i="4"/>
  <c r="BE172" i="4"/>
  <c r="BE200" i="4"/>
  <c r="BE203" i="4"/>
  <c r="BE207" i="4"/>
  <c r="BE257" i="4"/>
  <c r="BE267" i="4"/>
  <c r="BE272" i="4"/>
  <c r="BE274" i="4"/>
  <c r="BE311" i="4"/>
  <c r="BE350" i="4"/>
  <c r="BE351" i="4"/>
  <c r="BE362" i="4"/>
  <c r="BE435" i="4"/>
  <c r="BE439" i="4"/>
  <c r="BE442" i="4"/>
  <c r="BE447" i="4"/>
  <c r="BE537" i="4"/>
  <c r="BE541" i="4"/>
  <c r="BE554" i="4"/>
  <c r="BE564" i="4"/>
  <c r="BE622" i="4"/>
  <c r="BE669" i="4"/>
  <c r="BE679" i="4"/>
  <c r="BE693" i="4"/>
  <c r="BE705" i="4"/>
  <c r="BE749" i="4"/>
  <c r="BE782" i="4"/>
  <c r="BE788" i="4"/>
  <c r="BE792" i="4"/>
  <c r="BE851" i="4"/>
  <c r="BE877" i="4"/>
  <c r="BE883" i="4"/>
  <c r="BE887" i="4"/>
  <c r="BE903" i="4"/>
  <c r="BE913" i="4"/>
  <c r="BE933" i="4"/>
  <c r="BE953" i="4"/>
  <c r="BE961" i="4"/>
  <c r="BE978" i="4"/>
  <c r="BE1023" i="4"/>
  <c r="BE1058" i="4"/>
  <c r="BE1070" i="4"/>
  <c r="BE1090" i="4"/>
  <c r="BE176" i="4"/>
  <c r="BE186" i="4"/>
  <c r="BE194" i="4"/>
  <c r="BE227" i="4"/>
  <c r="BE235" i="4"/>
  <c r="BE268" i="4"/>
  <c r="BE276" i="4"/>
  <c r="BE368" i="4"/>
  <c r="BE380" i="4"/>
  <c r="BE386" i="4"/>
  <c r="BE413" i="4"/>
  <c r="BE419" i="4"/>
  <c r="BE427" i="4"/>
  <c r="BE544" i="4"/>
  <c r="BE577" i="4"/>
  <c r="BE640" i="4"/>
  <c r="BE650" i="4"/>
  <c r="BE681" i="4"/>
  <c r="BE715" i="4"/>
  <c r="BE737" i="4"/>
  <c r="BE753" i="4"/>
  <c r="BE794" i="4"/>
  <c r="BE796" i="4"/>
  <c r="BE833" i="4"/>
  <c r="BE839" i="4"/>
  <c r="BE841" i="4"/>
  <c r="BE845" i="4"/>
  <c r="BE847" i="4"/>
  <c r="BE849" i="4"/>
  <c r="BE869" i="4"/>
  <c r="BE873" i="4"/>
  <c r="BE897" i="4"/>
  <c r="BE919" i="4"/>
  <c r="BE934" i="4"/>
  <c r="BE950" i="4"/>
  <c r="BE965" i="4"/>
  <c r="BE971" i="4"/>
  <c r="BE975" i="4"/>
  <c r="BE1003" i="4"/>
  <c r="BE1025" i="4"/>
  <c r="BE1031" i="4"/>
  <c r="BE1098" i="4"/>
  <c r="J89" i="3"/>
  <c r="BE123" i="3"/>
  <c r="BE126" i="3"/>
  <c r="J92" i="3"/>
  <c r="BE127" i="3"/>
  <c r="BE136" i="3"/>
  <c r="BE138" i="3"/>
  <c r="F117" i="3"/>
  <c r="E110" i="3"/>
  <c r="BE131" i="3"/>
  <c r="BE125" i="3"/>
  <c r="BE134" i="3"/>
  <c r="BE139" i="3"/>
  <c r="BE124" i="3"/>
  <c r="BE132" i="3"/>
  <c r="BE130" i="3"/>
  <c r="BE133" i="3"/>
  <c r="BE141" i="3"/>
  <c r="J92" i="2"/>
  <c r="J89" i="2"/>
  <c r="E113" i="2"/>
  <c r="F120" i="2"/>
  <c r="BE128" i="2"/>
  <c r="BE130" i="2"/>
  <c r="BE141" i="2"/>
  <c r="BE146" i="2"/>
  <c r="BE126" i="2"/>
  <c r="BE133" i="2"/>
  <c r="BE136" i="2"/>
  <c r="BE138" i="2"/>
  <c r="BE143" i="2"/>
  <c r="BE149" i="2"/>
  <c r="BA95" i="1"/>
  <c r="AU99" i="1"/>
  <c r="F35" i="2"/>
  <c r="BB95" i="1"/>
  <c r="J36" i="4"/>
  <c r="AW98" i="1" s="1"/>
  <c r="F36" i="3"/>
  <c r="BC96" i="1" s="1"/>
  <c r="F38" i="4"/>
  <c r="BC98" i="1" s="1"/>
  <c r="F34" i="3"/>
  <c r="BA96" i="1"/>
  <c r="F37" i="4"/>
  <c r="BB98" i="1" s="1"/>
  <c r="AS97" i="1"/>
  <c r="AS94" i="1" s="1"/>
  <c r="F37" i="3"/>
  <c r="BD96" i="1" s="1"/>
  <c r="F38" i="5"/>
  <c r="BA100" i="1"/>
  <c r="F38" i="6"/>
  <c r="BA101" i="1" s="1"/>
  <c r="F38" i="7"/>
  <c r="BA102" i="1" s="1"/>
  <c r="F37" i="9"/>
  <c r="AZ104" i="1" s="1"/>
  <c r="F37" i="11"/>
  <c r="AZ106" i="1"/>
  <c r="BD99" i="1"/>
  <c r="F35" i="13"/>
  <c r="AZ108" i="1"/>
  <c r="F34" i="14"/>
  <c r="BA109" i="1"/>
  <c r="J34" i="15"/>
  <c r="AW110" i="1"/>
  <c r="F34" i="15"/>
  <c r="BA110" i="1" s="1"/>
  <c r="F35" i="15"/>
  <c r="BB110" i="1"/>
  <c r="J34" i="16"/>
  <c r="AW111" i="1"/>
  <c r="F35" i="16"/>
  <c r="BB111" i="1"/>
  <c r="F35" i="18"/>
  <c r="AZ114" i="1" s="1"/>
  <c r="F35" i="19"/>
  <c r="AZ115" i="1"/>
  <c r="F36" i="20"/>
  <c r="BA116" i="1"/>
  <c r="F37" i="2"/>
  <c r="BD95" i="1"/>
  <c r="F39" i="4"/>
  <c r="BD98" i="1" s="1"/>
  <c r="J34" i="3"/>
  <c r="AW96" i="1" s="1"/>
  <c r="J37" i="5"/>
  <c r="AV100" i="1"/>
  <c r="AT100" i="1" s="1"/>
  <c r="F37" i="7"/>
  <c r="AZ102" i="1"/>
  <c r="J34" i="9"/>
  <c r="F38" i="10"/>
  <c r="BA105" i="1" s="1"/>
  <c r="BB99" i="1"/>
  <c r="F35" i="12"/>
  <c r="AZ107" i="1" s="1"/>
  <c r="F36" i="13"/>
  <c r="BA108" i="1" s="1"/>
  <c r="J34" i="14"/>
  <c r="AW109" i="1" s="1"/>
  <c r="F35" i="14"/>
  <c r="BB109" i="1"/>
  <c r="F36" i="15"/>
  <c r="BC110" i="1" s="1"/>
  <c r="F34" i="16"/>
  <c r="BA111" i="1" s="1"/>
  <c r="F36" i="17"/>
  <c r="BA113" i="1" s="1"/>
  <c r="F36" i="18"/>
  <c r="BA114" i="1"/>
  <c r="F35" i="20"/>
  <c r="AZ116" i="1"/>
  <c r="BD112" i="1"/>
  <c r="AU112" i="1"/>
  <c r="J34" i="2"/>
  <c r="AW95" i="1" s="1"/>
  <c r="F35" i="3"/>
  <c r="BB96" i="1" s="1"/>
  <c r="J37" i="6"/>
  <c r="AV101" i="1"/>
  <c r="AT101" i="1" s="1"/>
  <c r="F38" i="8"/>
  <c r="BA103" i="1"/>
  <c r="F38" i="9"/>
  <c r="BA104" i="1" s="1"/>
  <c r="J37" i="10"/>
  <c r="AV105" i="1" s="1"/>
  <c r="AT105" i="1" s="1"/>
  <c r="F38" i="11"/>
  <c r="BA106" i="1"/>
  <c r="BC99" i="1"/>
  <c r="F36" i="12"/>
  <c r="BA107" i="1" s="1"/>
  <c r="F37" i="14"/>
  <c r="BD109" i="1" s="1"/>
  <c r="F36" i="14"/>
  <c r="BC109" i="1" s="1"/>
  <c r="F37" i="15"/>
  <c r="BD110" i="1"/>
  <c r="F36" i="16"/>
  <c r="BC111" i="1" s="1"/>
  <c r="F37" i="16"/>
  <c r="BD111" i="1" s="1"/>
  <c r="J36" i="19"/>
  <c r="AW115" i="1" s="1"/>
  <c r="BB112" i="1"/>
  <c r="BC112" i="1"/>
  <c r="F36" i="2"/>
  <c r="BC95" i="1" s="1"/>
  <c r="F36" i="4"/>
  <c r="BA98" i="1" s="1"/>
  <c r="P122" i="15" l="1"/>
  <c r="AU110" i="1" s="1"/>
  <c r="BK542" i="4"/>
  <c r="J542" i="4" s="1"/>
  <c r="J107" i="4" s="1"/>
  <c r="J122" i="13"/>
  <c r="J99" i="13" s="1"/>
  <c r="BK124" i="2"/>
  <c r="J124" i="2" s="1"/>
  <c r="J97" i="2" s="1"/>
  <c r="BK125" i="5"/>
  <c r="J125" i="5" s="1"/>
  <c r="J100" i="5" s="1"/>
  <c r="BK120" i="16"/>
  <c r="J120" i="16" s="1"/>
  <c r="J97" i="16" s="1"/>
  <c r="BK996" i="4"/>
  <c r="J996" i="4" s="1"/>
  <c r="J124" i="4" s="1"/>
  <c r="R542" i="4"/>
  <c r="R151" i="4" s="1"/>
  <c r="R124" i="2"/>
  <c r="R123" i="2"/>
  <c r="P152" i="4"/>
  <c r="R996" i="4"/>
  <c r="P542" i="4"/>
  <c r="P996" i="4"/>
  <c r="P129" i="14"/>
  <c r="P128" i="14"/>
  <c r="AU109" i="1" s="1"/>
  <c r="BK121" i="3"/>
  <c r="BK120" i="3"/>
  <c r="J120" i="3"/>
  <c r="J96" i="3"/>
  <c r="T129" i="14"/>
  <c r="T128" i="14"/>
  <c r="BK123" i="15"/>
  <c r="BK122" i="15" s="1"/>
  <c r="J122" i="15" s="1"/>
  <c r="J96" i="15" s="1"/>
  <c r="T152" i="4"/>
  <c r="T151" i="4"/>
  <c r="R123" i="15"/>
  <c r="R122" i="15"/>
  <c r="T121" i="3"/>
  <c r="T120" i="3" s="1"/>
  <c r="R121" i="3"/>
  <c r="R120" i="3" s="1"/>
  <c r="T996" i="4"/>
  <c r="T124" i="2"/>
  <c r="T123" i="2" s="1"/>
  <c r="R129" i="14"/>
  <c r="R128" i="14"/>
  <c r="BK152" i="4"/>
  <c r="J152" i="4"/>
  <c r="J99" i="4" s="1"/>
  <c r="R152" i="4"/>
  <c r="BK125" i="6"/>
  <c r="J125" i="6"/>
  <c r="J100" i="6"/>
  <c r="BK125" i="10"/>
  <c r="J125" i="10"/>
  <c r="J100" i="10" s="1"/>
  <c r="BK121" i="12"/>
  <c r="J121" i="12"/>
  <c r="J98" i="12" s="1"/>
  <c r="BK125" i="7"/>
  <c r="J125" i="7"/>
  <c r="J100" i="7" s="1"/>
  <c r="BK121" i="17"/>
  <c r="J121" i="17" s="1"/>
  <c r="J98" i="17" s="1"/>
  <c r="BK121" i="19"/>
  <c r="J121" i="19" s="1"/>
  <c r="J32" i="19" s="1"/>
  <c r="AG115" i="1" s="1"/>
  <c r="BK125" i="8"/>
  <c r="J125" i="8"/>
  <c r="J100" i="8" s="1"/>
  <c r="BK125" i="11"/>
  <c r="J125" i="11" s="1"/>
  <c r="J34" i="11" s="1"/>
  <c r="AG106" i="1" s="1"/>
  <c r="BK121" i="18"/>
  <c r="J121" i="18" s="1"/>
  <c r="J98" i="18" s="1"/>
  <c r="BK121" i="20"/>
  <c r="J121" i="20"/>
  <c r="J98" i="20" s="1"/>
  <c r="BK128" i="14"/>
  <c r="J128" i="14" s="1"/>
  <c r="J96" i="14" s="1"/>
  <c r="AG108" i="1"/>
  <c r="J98" i="13"/>
  <c r="AG104" i="1"/>
  <c r="J100" i="9"/>
  <c r="BK123" i="2"/>
  <c r="J123" i="2"/>
  <c r="J96" i="2" s="1"/>
  <c r="J35" i="4"/>
  <c r="AV98" i="1" s="1"/>
  <c r="AT98" i="1" s="1"/>
  <c r="J33" i="2"/>
  <c r="AV95" i="1" s="1"/>
  <c r="AT95" i="1" s="1"/>
  <c r="J37" i="9"/>
  <c r="AV104" i="1" s="1"/>
  <c r="AT104" i="1" s="1"/>
  <c r="AN104" i="1" s="1"/>
  <c r="AX99" i="1"/>
  <c r="J35" i="13"/>
  <c r="AV108" i="1" s="1"/>
  <c r="AT108" i="1" s="1"/>
  <c r="AN108" i="1" s="1"/>
  <c r="J33" i="15"/>
  <c r="AV110" i="1"/>
  <c r="AT110" i="1"/>
  <c r="F35" i="17"/>
  <c r="AZ113" i="1" s="1"/>
  <c r="AZ112" i="1" s="1"/>
  <c r="AV112" i="1" s="1"/>
  <c r="J35" i="19"/>
  <c r="AV115" i="1" s="1"/>
  <c r="AT115" i="1" s="1"/>
  <c r="BA112" i="1"/>
  <c r="AW112" i="1" s="1"/>
  <c r="F33" i="2"/>
  <c r="AZ95" i="1" s="1"/>
  <c r="J37" i="7"/>
  <c r="AV102" i="1"/>
  <c r="AT102" i="1" s="1"/>
  <c r="J37" i="11"/>
  <c r="AV106" i="1"/>
  <c r="AT106" i="1" s="1"/>
  <c r="BB97" i="1"/>
  <c r="AX97" i="1" s="1"/>
  <c r="F33" i="14"/>
  <c r="AZ109" i="1"/>
  <c r="F35" i="4"/>
  <c r="AZ98" i="1" s="1"/>
  <c r="F37" i="5"/>
  <c r="AZ100" i="1" s="1"/>
  <c r="J34" i="5"/>
  <c r="AG100" i="1"/>
  <c r="F37" i="6"/>
  <c r="AZ101" i="1"/>
  <c r="F37" i="10"/>
  <c r="AZ105" i="1" s="1"/>
  <c r="J35" i="12"/>
  <c r="AV107" i="1" s="1"/>
  <c r="AT107" i="1" s="1"/>
  <c r="BC97" i="1"/>
  <c r="AY97" i="1" s="1"/>
  <c r="J33" i="16"/>
  <c r="AV111" i="1"/>
  <c r="AT111" i="1" s="1"/>
  <c r="J35" i="18"/>
  <c r="AV114" i="1" s="1"/>
  <c r="AT114" i="1" s="1"/>
  <c r="AY112" i="1"/>
  <c r="F33" i="3"/>
  <c r="AZ96" i="1" s="1"/>
  <c r="F37" i="8"/>
  <c r="AZ103" i="1" s="1"/>
  <c r="BA99" i="1"/>
  <c r="AW99" i="1"/>
  <c r="BD97" i="1"/>
  <c r="F33" i="15"/>
  <c r="AZ110" i="1"/>
  <c r="F33" i="16"/>
  <c r="AZ111" i="1" s="1"/>
  <c r="J35" i="20"/>
  <c r="AV116" i="1"/>
  <c r="AT116" i="1"/>
  <c r="AX112" i="1"/>
  <c r="J33" i="3"/>
  <c r="AV96" i="1"/>
  <c r="AT96" i="1" s="1"/>
  <c r="AY99" i="1"/>
  <c r="J33" i="14"/>
  <c r="AV109" i="1"/>
  <c r="AT109" i="1"/>
  <c r="BK151" i="4" l="1"/>
  <c r="J151" i="4" s="1"/>
  <c r="J98" i="4" s="1"/>
  <c r="BK119" i="16"/>
  <c r="J119" i="16" s="1"/>
  <c r="J96" i="16" s="1"/>
  <c r="P151" i="4"/>
  <c r="AU98" i="1"/>
  <c r="J98" i="19"/>
  <c r="J123" i="15"/>
  <c r="J97" i="15"/>
  <c r="J121" i="3"/>
  <c r="J97" i="3" s="1"/>
  <c r="J100" i="11"/>
  <c r="J41" i="19"/>
  <c r="J41" i="13"/>
  <c r="J43" i="11"/>
  <c r="J43" i="9"/>
  <c r="J43" i="5"/>
  <c r="AN100" i="1"/>
  <c r="AN115" i="1"/>
  <c r="AN106" i="1"/>
  <c r="AU97" i="1"/>
  <c r="AU94" i="1"/>
  <c r="J32" i="18"/>
  <c r="AG114" i="1" s="1"/>
  <c r="J30" i="14"/>
  <c r="AG109" i="1"/>
  <c r="AN109" i="1" s="1"/>
  <c r="J32" i="12"/>
  <c r="AG107" i="1"/>
  <c r="J34" i="8"/>
  <c r="AG103" i="1"/>
  <c r="AN103" i="1" s="1"/>
  <c r="J30" i="3"/>
  <c r="AG96" i="1"/>
  <c r="J34" i="6"/>
  <c r="J43" i="6"/>
  <c r="J30" i="2"/>
  <c r="AG95" i="1"/>
  <c r="BA97" i="1"/>
  <c r="AW97" i="1" s="1"/>
  <c r="BB94" i="1"/>
  <c r="AX94" i="1"/>
  <c r="J34" i="7"/>
  <c r="AG102" i="1"/>
  <c r="J32" i="17"/>
  <c r="J41" i="17"/>
  <c r="J30" i="15"/>
  <c r="AG110" i="1"/>
  <c r="J34" i="10"/>
  <c r="AG105" i="1"/>
  <c r="AN105" i="1" s="1"/>
  <c r="J30" i="16"/>
  <c r="AG111" i="1"/>
  <c r="AN111" i="1"/>
  <c r="BC94" i="1"/>
  <c r="W32" i="1" s="1"/>
  <c r="J32" i="20"/>
  <c r="AG116" i="1"/>
  <c r="J32" i="4"/>
  <c r="AG98" i="1"/>
  <c r="AT112" i="1"/>
  <c r="AZ99" i="1"/>
  <c r="AV99" i="1"/>
  <c r="AT99" i="1"/>
  <c r="BD94" i="1"/>
  <c r="W33" i="1"/>
  <c r="J41" i="12" l="1"/>
  <c r="J43" i="7"/>
  <c r="J41" i="20"/>
  <c r="J39" i="15"/>
  <c r="J39" i="3"/>
  <c r="J41" i="18"/>
  <c r="J43" i="8"/>
  <c r="J43" i="10"/>
  <c r="AG113" i="1"/>
  <c r="AN113" i="1"/>
  <c r="AG101" i="1"/>
  <c r="AN101" i="1"/>
  <c r="J39" i="16"/>
  <c r="J39" i="14"/>
  <c r="J41" i="4"/>
  <c r="AN98" i="1"/>
  <c r="J39" i="2"/>
  <c r="AN95" i="1"/>
  <c r="AN110" i="1"/>
  <c r="AN102" i="1"/>
  <c r="AN107" i="1"/>
  <c r="AN114" i="1"/>
  <c r="AN116" i="1"/>
  <c r="AN96" i="1"/>
  <c r="AY94" i="1"/>
  <c r="W31" i="1"/>
  <c r="AZ97" i="1"/>
  <c r="AV97" i="1"/>
  <c r="AT97" i="1"/>
  <c r="BA94" i="1"/>
  <c r="W30" i="1" s="1"/>
  <c r="AG112" i="1" l="1"/>
  <c r="AW94" i="1"/>
  <c r="AK30" i="1"/>
  <c r="AZ94" i="1"/>
  <c r="AV94" i="1"/>
  <c r="AK29" i="1"/>
  <c r="AG99" i="1"/>
  <c r="AG97" i="1" l="1"/>
  <c r="AN112" i="1"/>
  <c r="AN99" i="1"/>
  <c r="AN97" i="1"/>
  <c r="AT94" i="1"/>
  <c r="W29" i="1"/>
  <c r="AG94" i="1" l="1"/>
  <c r="AK26" i="1"/>
  <c r="AK35" i="1"/>
  <c r="AN94" i="1" l="1"/>
</calcChain>
</file>

<file path=xl/sharedStrings.xml><?xml version="1.0" encoding="utf-8"?>
<sst xmlns="http://schemas.openxmlformats.org/spreadsheetml/2006/main" count="15285" uniqueCount="2207">
  <si>
    <t>Export Komplet</t>
  </si>
  <si>
    <t/>
  </si>
  <si>
    <t>2.0</t>
  </si>
  <si>
    <t>ZAMOK</t>
  </si>
  <si>
    <t>False</t>
  </si>
  <si>
    <t>{446a9243-ea28-4ea7-ac40-860ee8f13635}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</si>
  <si>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</si>
  <si>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</si>
  <si>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</si>
  <si>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</si>
  <si>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</si>
  <si>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</si>
  <si>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</si>
  <si>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</si>
  <si>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N20-058_exp2_VR02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</si>
  <si>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</si>
  <si>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</si>
  <si>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_ SLEZSKÁ OSTRAVA</t>
  </si>
  <si>
    <t>KSO:</t>
  </si>
  <si>
    <t>802 23</t>
  </si>
  <si>
    <t>CC-CZ:</t>
  </si>
  <si>
    <t>12651</t>
  </si>
  <si>
    <t>Místo:</t>
  </si>
  <si>
    <t>Slezská Ostrava</t>
  </si>
  <si>
    <t>Datum:</t>
  </si>
  <si>
    <t>13. 3. 2020</t>
  </si>
  <si>
    <t>CZ-CPV:</t>
  </si>
  <si>
    <t>45000000-7</t>
  </si>
  <si>
    <t>CZ-CPA:</t>
  </si>
  <si>
    <t>41.00.48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</si>
  <si>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</si>
  <si>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</si>
  <si>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</si>
  <si>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</si>
  <si>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</si>
  <si>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</si>
  <si>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</si>
  <si>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>PPS Kania, s.r.o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</si>
  <si>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</si>
  <si>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</si>
  <si>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</si>
  <si>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</si>
  <si>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</si>
  <si>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</si>
  <si>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</si>
  <si>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</si>
  <si>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</si>
  <si>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</si>
  <si>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</si>
  <si>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</si>
  <si>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</si>
  <si>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</si>
  <si>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</si>
  <si>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</si>
  <si>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</si>
  <si>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</si>
  <si>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</si>
  <si>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</si>
  <si>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</si>
  <si>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</si>
  <si>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</si>
  <si>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</si>
  <si>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</si>
  <si>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</si>
  <si>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</si>
  <si>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</si>
  <si>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</si>
  <si>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</si>
  <si>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</si>
  <si>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</si>
  <si>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</si>
  <si>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</si>
  <si>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</si>
  <si>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</si>
  <si>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</si>
  <si>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</si>
  <si>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</si>
  <si>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</si>
  <si>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</si>
  <si>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</si>
  <si>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</si>
  <si>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</si>
  <si>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</si>
  <si>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</si>
  <si>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</si>
  <si>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</si>
  <si>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</si>
  <si>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</si>
  <si>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VON</t>
  </si>
  <si>
    <t>Vedlejší a ostatní náklady stavby</t>
  </si>
  <si>
    <t>STA</t>
  </si>
  <si>
    <t>1</t>
  </si>
  <si>
    <t>{e47ce9c5-f866-42bc-8abc-b8316172a2fe}</t>
  </si>
  <si>
    <t>2</t>
  </si>
  <si>
    <t>SO 01</t>
  </si>
  <si>
    <t>Příprava území</t>
  </si>
  <si>
    <t>{8ea02851-4e2d-4a97-8868-f70ade4a313b}</t>
  </si>
  <si>
    <t>SO 02</t>
  </si>
  <si>
    <t>Sportovní hala</t>
  </si>
  <si>
    <t>{d46e4aaa-a1c9-452e-9bfa-47fd082206e6}</t>
  </si>
  <si>
    <t>D.1.1-2</t>
  </si>
  <si>
    <t>Architektonicko-stavební a stavebně konstrukční řešení</t>
  </si>
  <si>
    <t>Soupis</t>
  </si>
  <si>
    <t>{d6f90f21-6c8e-4beb-9d61-634f1dc65509}</t>
  </si>
  <si>
    <t>D.1.4</t>
  </si>
  <si>
    <t>Technika prostředí staveb</t>
  </si>
  <si>
    <t>{2d6a9bf3-54ce-4166-a5b6-b96a0d415fd0}</t>
  </si>
  <si>
    <t>D.1.4.1</t>
  </si>
  <si>
    <t>Zdravotně technické instalace</t>
  </si>
  <si>
    <t>3</t>
  </si>
  <si>
    <t>{daeec497-e8a4-4c17-902d-3e56fdf7bb8c}</t>
  </si>
  <si>
    <t>D.1.4.2</t>
  </si>
  <si>
    <t>Vzduchotechnika</t>
  </si>
  <si>
    <t>{65a8330b-21af-4d03-afcf-2e782e643637}</t>
  </si>
  <si>
    <t>D.1.4.3</t>
  </si>
  <si>
    <t>Vytápění</t>
  </si>
  <si>
    <t>{db6e89f8-c6b3-481d-afbc-b977e3637d03}</t>
  </si>
  <si>
    <t>D.1.4.4</t>
  </si>
  <si>
    <t xml:space="preserve">Silnoproudá elektrotechnika </t>
  </si>
  <si>
    <t>{48a2425a-a223-456f-9673-025bfd83574c}</t>
  </si>
  <si>
    <t>D.1.4.5</t>
  </si>
  <si>
    <t xml:space="preserve">Slaboproudá elektrotechnika </t>
  </si>
  <si>
    <t>{b604ad61-c876-4cbe-9f81-ee7a296f6da9}</t>
  </si>
  <si>
    <t>D.1.4.6</t>
  </si>
  <si>
    <t>Plynoinstalace</t>
  </si>
  <si>
    <t>{3a4a70be-dc4e-44ca-a563-280ea9eb72a4}</t>
  </si>
  <si>
    <t>D.1.4.8</t>
  </si>
  <si>
    <t>Měření a regulace</t>
  </si>
  <si>
    <t>{7201548b-15c4-494a-b33a-1d8ce4b9a03c}</t>
  </si>
  <si>
    <t>D.1.5</t>
  </si>
  <si>
    <t>Sportovní vybavení</t>
  </si>
  <si>
    <t>{2f106907-758e-48c4-8b76-b3fdc8cb0200}</t>
  </si>
  <si>
    <t>D.2.1</t>
  </si>
  <si>
    <t>FOTOVOLTAICKÝ SYSTÉM</t>
  </si>
  <si>
    <t>{dc2a3116-6e05-4dfd-aade-ef5995de7ec0}</t>
  </si>
  <si>
    <t>SO 03</t>
  </si>
  <si>
    <t>Komunikace a zpevněné plochy</t>
  </si>
  <si>
    <t>{8c54cf69-dc86-43b9-a0be-26e98fbebcfd}</t>
  </si>
  <si>
    <t>SO 04</t>
  </si>
  <si>
    <t>Oplocení</t>
  </si>
  <si>
    <t>{0cf6f4b9-eb67-44bc-975e-da60a70465f4}</t>
  </si>
  <si>
    <t>SO 05</t>
  </si>
  <si>
    <t>Sadové úpravy</t>
  </si>
  <si>
    <t>{29c253a0-ca0d-4bcb-9fa1-2a14e03b5bd3}</t>
  </si>
  <si>
    <t>IO</t>
  </si>
  <si>
    <t>Inženýrské objekty</t>
  </si>
  <si>
    <t>{046805cb-4d8a-4549-aae5-5b107cab77b4}</t>
  </si>
  <si>
    <t>IO 01</t>
  </si>
  <si>
    <t xml:space="preserve">Vodovodní přípojka </t>
  </si>
  <si>
    <t>{f7ed996a-5564-44f0-8358-63131b259c74}</t>
  </si>
  <si>
    <t>IO 02</t>
  </si>
  <si>
    <t xml:space="preserve">Dešťová kanalizace včetně retence </t>
  </si>
  <si>
    <t>{4600eaf0-5a9c-4d3f-ae06-5ae4b7e8aac7}</t>
  </si>
  <si>
    <t>IO 03</t>
  </si>
  <si>
    <t xml:space="preserve">Splašková kanalizace </t>
  </si>
  <si>
    <t>{9b63d155-3d27-4d0f-9da2-163ed63f6c0e}</t>
  </si>
  <si>
    <t>IO 04</t>
  </si>
  <si>
    <t xml:space="preserve">Přípojka plynu </t>
  </si>
  <si>
    <t>{9e99bc4a-828d-47da-946e-6d60940e4f11}</t>
  </si>
  <si>
    <t>KRYCÍ LIST SOUPISU PRACÍ</t>
  </si>
  <si>
    <t>Objekt:</t>
  </si>
  <si>
    <t>VON - Vedlejší a ostatní náklady stavby</t>
  </si>
  <si>
    <t>REKAPITULACE ČLENĚNÍ SOUPISU PRACÍ</t>
  </si>
  <si>
    <t>Kód dílu - Popis</t>
  </si>
  <si>
    <t>Cena celkem [CZK]</t>
  </si>
  <si>
    <t>Náklady ze soupisu prací</t>
  </si>
  <si>
    <t>-1</t>
  </si>
  <si>
    <t>VRN - VRN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</si>
  <si>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</si>
  <si>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</si>
  <si>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</si>
  <si>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</si>
  <si>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</si>
  <si>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</si>
  <si>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</si>
  <si>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</si>
  <si>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</si>
  <si>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</si>
  <si>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</si>
  <si>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</si>
  <si>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</si>
  <si>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</si>
  <si>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</si>
  <si>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</si>
  <si>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</si>
  <si>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</si>
  <si>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</si>
  <si>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</si>
  <si>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</si>
  <si>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</si>
  <si>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</si>
  <si>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</si>
  <si>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</si>
  <si>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</si>
  <si>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</si>
  <si>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kpl.</t>
  </si>
  <si>
    <t>CS ÚRS 2020 01</t>
  </si>
  <si>
    <t>1024</t>
  </si>
  <si>
    <t>413357943</t>
  </si>
  <si>
    <t>P</t>
  </si>
  <si>
    <t>Poznámka k položce:_x000D_
-vytyčení stavby nebo jejich částí oprávněným geodetem vč. vypracování příslušných protokolů - před zahájením stavby_x000D_
(veškeré nové a upravované stavby/konstrukce , inženýrské a liniové stavby v rámci stavby)_x000D_
VEŠKERÉ FORMY A PŘEDÁNÍ SE ŘÍDÍ PODMÍNKAMI ZADÁVACÍ DOKUMENTACE STAVBY</t>
  </si>
  <si>
    <t>013244000</t>
  </si>
  <si>
    <t>Dokumentace dílenská pro realizaci stavby</t>
  </si>
  <si>
    <t>1795431934</t>
  </si>
  <si>
    <t>Poznámka k položce:_x000D_
V jednotkové ceně zahrnuty náklady na vypracování :_x000D_
-prováděcí / dílenské dokumentace pro provedení stavby vč. potřebných detailů_x000D_
VEŠKERÉ FORMY A PŘEDÁNÍ SE ŘÍDÍ PODMÍNKAMI ZADÁVACÍ DOKUMENTACE STAVBY</t>
  </si>
  <si>
    <t>013254000</t>
  </si>
  <si>
    <t>Dokumentace skutečného provedení stavby</t>
  </si>
  <si>
    <t>941561071</t>
  </si>
  <si>
    <t>Poznámka k položce:_x000D_
VEŠKERÉ FORMY A PŘEDÁNÍ SE ŘÍDÍ PODMÍNKAMI ZADÁVACÍ DOKUMENTACE STAVBY</t>
  </si>
  <si>
    <t>VRN2</t>
  </si>
  <si>
    <t>Příprava staveniště</t>
  </si>
  <si>
    <t>4</t>
  </si>
  <si>
    <t>020001000</t>
  </si>
  <si>
    <t xml:space="preserve">Příprava staveniště </t>
  </si>
  <si>
    <t>-1988053769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</si>
  <si>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</si>
  <si>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</si>
  <si>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</si>
  <si>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030001000</t>
  </si>
  <si>
    <t xml:space="preserve">Zařízení staveniště </t>
  </si>
  <si>
    <t>2040274140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</si>
  <si>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</si>
  <si>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6</t>
  </si>
  <si>
    <t>039002000</t>
  </si>
  <si>
    <t>Zrušení zařízení staveniště</t>
  </si>
  <si>
    <t>-1149754222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</si>
  <si>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</si>
  <si>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</si>
  <si>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</si>
  <si>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7</t>
  </si>
  <si>
    <t>043103000</t>
  </si>
  <si>
    <t>Zkoušky bez rozlišení</t>
  </si>
  <si>
    <t>-1790932518</t>
  </si>
  <si>
    <t xml:space="preserve">Poznámka k položce:_x000D_
Provedení všech zkoušek a revizí předepsaných projektovou a zadávací dokumentací, platnými normami, návodů k obsluze - (neuvedených v jednotlivých soupisech prací) </t>
  </si>
  <si>
    <t>8</t>
  </si>
  <si>
    <t>045002000</t>
  </si>
  <si>
    <t xml:space="preserve">Kompletační a koordinační činnost </t>
  </si>
  <si>
    <t>-706599954</t>
  </si>
  <si>
    <t>Poznámka k položce:_x000D_
-příprava předávací dokumentace dle ZD_x000D_
-ostatní kompletační činnost</t>
  </si>
  <si>
    <t>VRN7</t>
  </si>
  <si>
    <t>Provozní vlivy</t>
  </si>
  <si>
    <t>9</t>
  </si>
  <si>
    <t>071103000</t>
  </si>
  <si>
    <t>Provoz investora</t>
  </si>
  <si>
    <t>-1743801272</t>
  </si>
  <si>
    <t>Poznámka k položce:_x000D_
Náklady související se ztíženými podmínkami při provádění díla v závislosti na okolním provozu (pro práce prováděné za nepřerušeného nebo omezeného provozu v dotčených objektech nebo samotném areálu)_x000D_
(+ případná ochrana a zakrytí určených prvků a konstrukcí - ZABEZPEČENÍ PŘED POŠKOZENÍM STAVEBNÍ ČINNOSTÍ)</t>
  </si>
  <si>
    <t>VRN9</t>
  </si>
  <si>
    <t>Ostatní náklady</t>
  </si>
  <si>
    <t>10</t>
  </si>
  <si>
    <t>090001000</t>
  </si>
  <si>
    <t>-287654768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</si>
  <si>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</si>
  <si>
    <t>SO 01 - Příprava území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</si>
  <si>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</si>
  <si>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</si>
  <si>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</si>
  <si>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</si>
  <si>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</si>
  <si>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</si>
  <si>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</si>
  <si>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111251101</t>
  </si>
  <si>
    <t>Odstranění křovin a stromů průměru kmene do 100 mm i s kořeny sklonu terénu do 1:5 z celkové plochy do 100 m2 strojně</t>
  </si>
  <si>
    <t>m2</t>
  </si>
  <si>
    <t>-1997944299</t>
  </si>
  <si>
    <t>121151125</t>
  </si>
  <si>
    <t>Sejmutí ornice plochy přes 500 m2 tl vrstvy do 300 mm strojně</t>
  </si>
  <si>
    <t>-1443707496</t>
  </si>
  <si>
    <t>162651112</t>
  </si>
  <si>
    <t>Vodorovné přemístění do 5000 m výkopku/sypaniny z horniny třídy těžitelnosti I, skupiny 1 až 3</t>
  </si>
  <si>
    <t>m3</t>
  </si>
  <si>
    <t>-181051006</t>
  </si>
  <si>
    <t>162751117</t>
  </si>
  <si>
    <t>Vodorovné přemístění do 10000 m výkopku/sypaniny z horniny třídy těžitelnosti I, skupiny 1 až 3</t>
  </si>
  <si>
    <t>1786259633</t>
  </si>
  <si>
    <t>162751119</t>
  </si>
  <si>
    <t>Příplatek k vodorovnému přemístění výkopku/sypaniny z horniny třídy těžitelnosti I, skupiny 1 až 3 ZKD 1000 m přes 10000 m</t>
  </si>
  <si>
    <t>-610946047</t>
  </si>
  <si>
    <t>VV</t>
  </si>
  <si>
    <t>364*20 'Přepočtené koeficientem množství</t>
  </si>
  <si>
    <t>Ostatní konstrukce a práce, bourání</t>
  </si>
  <si>
    <t>961044111</t>
  </si>
  <si>
    <t>Bourání základů z betonu prostého</t>
  </si>
  <si>
    <t>-906901881</t>
  </si>
  <si>
    <t>966071711</t>
  </si>
  <si>
    <t>Bourání sloupků a vzpěr plotových ocelových do 2,5 m zabetonovaných</t>
  </si>
  <si>
    <t>kus</t>
  </si>
  <si>
    <t>467864989</t>
  </si>
  <si>
    <t>966072811</t>
  </si>
  <si>
    <t>Rozebrání rámového oplocení na ocelové sloupky výšky do 2m</t>
  </si>
  <si>
    <t>m</t>
  </si>
  <si>
    <t>-424364718</t>
  </si>
  <si>
    <t>966073810</t>
  </si>
  <si>
    <t>Rozebrání vrat a vrátek k oplocení plochy do 2 m2</t>
  </si>
  <si>
    <t>-2121635137</t>
  </si>
  <si>
    <t>966073811</t>
  </si>
  <si>
    <t>Rozebrání vrat a vrátek k oplocení plochy do 6 m2</t>
  </si>
  <si>
    <t>-670220241</t>
  </si>
  <si>
    <t>997</t>
  </si>
  <si>
    <t>Přesun sutě</t>
  </si>
  <si>
    <t>11</t>
  </si>
  <si>
    <t>997013R31</t>
  </si>
  <si>
    <t xml:space="preserve">Poplatek za uložení na skládce (skládkovné) stavebního odpadu bez rozlišení </t>
  </si>
  <si>
    <t>t</t>
  </si>
  <si>
    <t>CS VLASTNÍ</t>
  </si>
  <si>
    <t>23808845</t>
  </si>
  <si>
    <t>Poznámka k položce:_x000D_
Jednotková cena stanovena pro stavební odpad BEZ ROZLIŠENÍ _včetně nebezpečných odpadů._x000D_
----------------------------------------------------------------------------------------------------------------------</t>
  </si>
  <si>
    <t>12</t>
  </si>
  <si>
    <t>997321511</t>
  </si>
  <si>
    <t>Vodorovná doprava suti a vybouraných hmot po suchu do 1 km</t>
  </si>
  <si>
    <t>-717652525</t>
  </si>
  <si>
    <t>13</t>
  </si>
  <si>
    <t>997321519</t>
  </si>
  <si>
    <t>Příplatek ZKD 1km vodorovné dopravy suti a vybouraných hmot po suchu</t>
  </si>
  <si>
    <t>2080438982</t>
  </si>
  <si>
    <t>3,824*20 'Přepočtené koeficientem množství</t>
  </si>
  <si>
    <t>14</t>
  </si>
  <si>
    <t>997321611</t>
  </si>
  <si>
    <t>Nakládání nebo překládání suti a vybouraných hmot</t>
  </si>
  <si>
    <t>-1834663583</t>
  </si>
  <si>
    <t>SO 02 - Sportovní hala</t>
  </si>
  <si>
    <t>Soupis:</t>
  </si>
  <si>
    <t>D.1.1-2 - Architektonicko-stavební a stavebně konstrukční řešení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</si>
  <si>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</si>
  <si>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</si>
  <si>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</si>
  <si>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</si>
  <si>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</si>
  <si>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</si>
  <si>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</si>
  <si>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</si>
  <si>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</si>
  <si>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</si>
  <si>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</si>
  <si>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</si>
  <si>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</si>
  <si>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</si>
  <si>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</si>
  <si>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</si>
  <si>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</si>
  <si>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</si>
  <si>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</si>
  <si>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</si>
  <si>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</si>
  <si>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Nepojmenované, ostatní práce a dodávky</t>
  </si>
  <si>
    <t>Ostatní - Ostatní</t>
  </si>
  <si>
    <t xml:space="preserve">    OST0 - Ostatní výrobky a prvky výpisů</t>
  </si>
  <si>
    <t xml:space="preserve">    OST04 - Ostatní skladby a konstrukce</t>
  </si>
  <si>
    <t xml:space="preserve">    OST05 - Záchytný systém proti pádu </t>
  </si>
  <si>
    <t xml:space="preserve">    OST11 - VR_doplnění_01</t>
  </si>
  <si>
    <t xml:space="preserve">    OST21 - VR_doplnění_02</t>
  </si>
  <si>
    <t>122251506</t>
  </si>
  <si>
    <t>Odkopávky a prokopávky zapažené v hornině třídy těžitelnosti I, skupiny 3 objem do 5000 m3 strojně</t>
  </si>
  <si>
    <t>1721001155</t>
  </si>
  <si>
    <t xml:space="preserve">"rozsah_spodní stavba_D.1.1_v.čř. 1,5-8,TZ" </t>
  </si>
  <si>
    <t>"odkopávky na úroveň -0,65m" 44*38*0,65</t>
  </si>
  <si>
    <t>Součet</t>
  </si>
  <si>
    <t>131351105</t>
  </si>
  <si>
    <t>Hloubení jam nezapažených v hornině třídy těžitelnosti II, skupiny 4 objem do 1000 m3 strojně</t>
  </si>
  <si>
    <t>121069260</t>
  </si>
  <si>
    <t>"figury základů " 0,85*(1672,0-612,0)</t>
  </si>
  <si>
    <t>153112122</t>
  </si>
  <si>
    <t>Zaberanění ocelových štětovnic na dl do 8 m ve standardních podmínkách z terénu</t>
  </si>
  <si>
    <t>590287943</t>
  </si>
  <si>
    <t>"předpoklad_bude upřesněno při realizaci stavby a v dílenské dokumentaci" 195,0</t>
  </si>
  <si>
    <t>M</t>
  </si>
  <si>
    <t>15920R10</t>
  </si>
  <si>
    <t>pažnice ocelová dl 6 m</t>
  </si>
  <si>
    <t>-359644322</t>
  </si>
  <si>
    <t>195*0,095 'Přepočtené koeficientem množství</t>
  </si>
  <si>
    <t>-1693203823</t>
  </si>
  <si>
    <t>-975254827</t>
  </si>
  <si>
    <t>1987,8*20 'Přepočtené koeficientem množství</t>
  </si>
  <si>
    <t>171201R31</t>
  </si>
  <si>
    <t xml:space="preserve">Poplatek za uložení zeminy , navážek a kamení na skládce (skládkovné) </t>
  </si>
  <si>
    <t>1730067038</t>
  </si>
  <si>
    <t>1987,8*1,8 'Přepočtené koeficientem množství</t>
  </si>
  <si>
    <t>171251201</t>
  </si>
  <si>
    <t>Uložení sypaniny na skládky nebo meziskládky</t>
  </si>
  <si>
    <t>1775017870</t>
  </si>
  <si>
    <t>174151101</t>
  </si>
  <si>
    <t>Zásyp jam, šachet rýh nebo kolem objektů sypaninou se zhutněním</t>
  </si>
  <si>
    <t>674713178</t>
  </si>
  <si>
    <t>ZÁSYPY_OBSYPY_POLŠTÁŘE</t>
  </si>
  <si>
    <t>(1086,8+901,0)-(16,796+159,176+28,044)</t>
  </si>
  <si>
    <t>58344197</t>
  </si>
  <si>
    <t xml:space="preserve">externí , nenamrzavý, zhutnitelný drcený materiál _ frakce 8-32 / do 63 mm </t>
  </si>
  <si>
    <t>1090961577</t>
  </si>
  <si>
    <t>1783,784*1,8 'Přepočtené koeficientem množství</t>
  </si>
  <si>
    <t>181951112</t>
  </si>
  <si>
    <t>Úprava pláně v hornině třídy těžitelnosti I, skupiny 1 až 3 se zhutněním</t>
  </si>
  <si>
    <t>-1091848334</t>
  </si>
  <si>
    <t>Zakládání</t>
  </si>
  <si>
    <t>211531111</t>
  </si>
  <si>
    <t xml:space="preserve">Výplň odvodňovacích žeber nebo trativodů kamenivem hrubým drceným </t>
  </si>
  <si>
    <t>1636275907</t>
  </si>
  <si>
    <t>"drenážní systém_odměřeno elektronicky" 171,0*0,6*0,5</t>
  </si>
  <si>
    <t>211971110</t>
  </si>
  <si>
    <t>Zřízení opláštění žeber nebo trativodů geotextilií v rýze nebo zářezu sklonu do 1:2</t>
  </si>
  <si>
    <t>659271694</t>
  </si>
  <si>
    <t>"drenážní systém_odměřeno elektronicky" 171,0*((0,6+0,5)*2)</t>
  </si>
  <si>
    <t>69311068</t>
  </si>
  <si>
    <t>geotextilie netkaná separační, ochranná, filtrační, drenážní PP 300g/m2</t>
  </si>
  <si>
    <t>1608646383</t>
  </si>
  <si>
    <t>376,2*1,1 'Přepočtené koeficientem množství</t>
  </si>
  <si>
    <t>212750101</t>
  </si>
  <si>
    <t xml:space="preserve">Trativod z drenážních trubek PVC perforace 360° včetně lože otevřený výkop DN 100 pro budovy </t>
  </si>
  <si>
    <t>151623324</t>
  </si>
  <si>
    <t>"drenážní systém_odměřeno elektronicky" 171,0</t>
  </si>
  <si>
    <t>16</t>
  </si>
  <si>
    <t>273322511</t>
  </si>
  <si>
    <t>Základové desky ze ŽB tř. C 25/30 XC2</t>
  </si>
  <si>
    <t>-1418237306</t>
  </si>
  <si>
    <t>"rozsah_D.1.2.1_v.č. 01,10,TZ_odměřeno elektronicky" 199,33</t>
  </si>
  <si>
    <t>17</t>
  </si>
  <si>
    <t>273351121</t>
  </si>
  <si>
    <t>Zřízení bednění základových desek</t>
  </si>
  <si>
    <t>1068504263</t>
  </si>
  <si>
    <t>"rozsah_D.1.2.1_v.č. 01,10,TZ_odměřeno elektronicky" 21,93</t>
  </si>
  <si>
    <t>18</t>
  </si>
  <si>
    <t>273351122</t>
  </si>
  <si>
    <t>Odstranění bednění základových desek</t>
  </si>
  <si>
    <t>-74368149</t>
  </si>
  <si>
    <t>19</t>
  </si>
  <si>
    <t>273362021</t>
  </si>
  <si>
    <t>Výztuž základových desek svařovanými sítěmi Kari</t>
  </si>
  <si>
    <t>-1187224796</t>
  </si>
  <si>
    <t>"rozsah_D.1.2.1_v.č. 01,10,TZ_odměřeno elektronicky" 1328,88*2*(5,4*1,2)/1000</t>
  </si>
  <si>
    <t>Mezisoučet</t>
  </si>
  <si>
    <t>"výztuž ostatní a rozdělovací_odsouhlasení viz dílenská dokumentace" 0,1*17,222</t>
  </si>
  <si>
    <t>20</t>
  </si>
  <si>
    <t>274322511</t>
  </si>
  <si>
    <t>Základové pasy ze ŽB tř. C 25/30 XC2</t>
  </si>
  <si>
    <t>-1816297119</t>
  </si>
  <si>
    <t xml:space="preserve">"rozsah_D.1.2.1_v.č. 01,10,TZ" </t>
  </si>
  <si>
    <t>1,8*0,95*26,5</t>
  </si>
  <si>
    <t>((1,1*0,45)+(0,5*0,5))*39,6</t>
  </si>
  <si>
    <t>((1,0*0,45)+(0,5*0,5))*39,6</t>
  </si>
  <si>
    <t>(0,4*0,95*89,2)+(0,3*0,95*79,8)</t>
  </si>
  <si>
    <t>274351121</t>
  </si>
  <si>
    <t>Zřízení bednění základových pasů rovného</t>
  </si>
  <si>
    <t>234565109</t>
  </si>
  <si>
    <t>(2*0,95*26,5)</t>
  </si>
  <si>
    <t>((0,45)+(0,5))*39,6*2</t>
  </si>
  <si>
    <t>(2*0,95*89,2)+(2*0,95*79,8)</t>
  </si>
  <si>
    <t>22</t>
  </si>
  <si>
    <t>274351122</t>
  </si>
  <si>
    <t>Odstranění bednění základových pasů rovného</t>
  </si>
  <si>
    <t>1280891021</t>
  </si>
  <si>
    <t>23</t>
  </si>
  <si>
    <t>275322511</t>
  </si>
  <si>
    <t>Základové patky ze ŽB tř. C 25/30 XC2</t>
  </si>
  <si>
    <t>-857879040</t>
  </si>
  <si>
    <t>(1,1*1,1*0,95*8)+(1,0*1,0*0,95*8)</t>
  </si>
  <si>
    <t>24</t>
  </si>
  <si>
    <t>275351121</t>
  </si>
  <si>
    <t>Zřízení bednění základových patek</t>
  </si>
  <si>
    <t>803709878</t>
  </si>
  <si>
    <t>(4,4*0,95*8)+(4,0*0,95*8)</t>
  </si>
  <si>
    <t>25</t>
  </si>
  <si>
    <t>275351122</t>
  </si>
  <si>
    <t>Odstranění bednění základových patek</t>
  </si>
  <si>
    <t>743294566</t>
  </si>
  <si>
    <t>26</t>
  </si>
  <si>
    <t>275361821</t>
  </si>
  <si>
    <t>Výztuž základových pásů a patek betonářskou ocelí 10 505 (R)</t>
  </si>
  <si>
    <t>-1598801975</t>
  </si>
  <si>
    <t>"rozsah_D.1.2.1_v.č. 01,10,TZ" 7,3</t>
  </si>
  <si>
    <t>"výztuž ostatní a rozdělovací_odsouhlasení viz dílenská dokumentace" 7,3*0,2</t>
  </si>
  <si>
    <t>27</t>
  </si>
  <si>
    <t>285015R01</t>
  </si>
  <si>
    <t xml:space="preserve">Podlahový kanál 550/550 mm </t>
  </si>
  <si>
    <t>-1759545480</t>
  </si>
  <si>
    <t>Poznámka k položce:_x000D_
Kompletní systémová dodávka a provedení dle specifikace PD a TZ včetně všech přímo souvisdejících prací/dodávek/činností_x000D_
-------------------------------------------------------------------------------------------------------------------------------------------------------</t>
  </si>
  <si>
    <t>"rozsah_D.1.2.1_v.č. 01,10,TZ_odměřeno elektronicky" 23,56</t>
  </si>
  <si>
    <t>Svislé a kompletní konstrukce</t>
  </si>
  <si>
    <t>28</t>
  </si>
  <si>
    <t>311113144</t>
  </si>
  <si>
    <t>Nosná zeď tl do 300 mm z hladkých tvárnic ztraceného bednění včetně výplně z betonu tř. C 20/25</t>
  </si>
  <si>
    <t>991859297</t>
  </si>
  <si>
    <t>29</t>
  </si>
  <si>
    <t>311235111</t>
  </si>
  <si>
    <t>Zdivo jednovrstvé z cihel broušených přes P10 do P15 na tenkovrstvou maltu tl 175 mm</t>
  </si>
  <si>
    <t>-1259468618</t>
  </si>
  <si>
    <t xml:space="preserve">"rozsah_vnitřní kce a povrchy_D.1.1_v.č. 2-3, 5-8, TZ" </t>
  </si>
  <si>
    <t>(3,3*35,05)</t>
  </si>
  <si>
    <t>30</t>
  </si>
  <si>
    <t>311235141</t>
  </si>
  <si>
    <t>Zdivo jednovrstvé z cihel broušených přes P10 do P15 na tenkovrstvou maltu tl 240 mm</t>
  </si>
  <si>
    <t>-781472217</t>
  </si>
  <si>
    <t>Poznámka k položce:_x000D_
ATIKOVÉ KONSTRUKCE _ odměřeno elektronicky</t>
  </si>
  <si>
    <t>31</t>
  </si>
  <si>
    <t>311235145</t>
  </si>
  <si>
    <t>Zdivo jednovrstvé z cihel broušených přes P10 do P15 na tenkovrstvou maltu tl 250 mm</t>
  </si>
  <si>
    <t>1149108605</t>
  </si>
  <si>
    <t>"vnitřní kce" (3,3*(16,35))</t>
  </si>
  <si>
    <t>32</t>
  </si>
  <si>
    <t>311235161</t>
  </si>
  <si>
    <t>Zdivo jednovrstvé z cihel broušených přes P10 do P15 na tenkovrstvou maltu tl 300 mm</t>
  </si>
  <si>
    <t>-1273225372</t>
  </si>
  <si>
    <t>"vnitřní kce" (3,1*33,7)</t>
  </si>
  <si>
    <t>"obvodové kce" (8,25*84,7)-21,39</t>
  </si>
  <si>
    <t>33</t>
  </si>
  <si>
    <t>311235191</t>
  </si>
  <si>
    <t>Zdivo jednovrstvé z cihel broušených přes P10 do P15 na tenkovrstvou maltu tl 380 mm</t>
  </si>
  <si>
    <t>-503512265</t>
  </si>
  <si>
    <t>"vnitřní kce" (3,3*(33,0+33,35))</t>
  </si>
  <si>
    <t>"obvodové kce" (4,3*41,65)+(3,3*52,35)+(3,1*52,35)-66,04</t>
  </si>
  <si>
    <t>34</t>
  </si>
  <si>
    <t>317121212</t>
  </si>
  <si>
    <t xml:space="preserve">Překlad železobetonový prefabrikovaný 119/14/14 cm </t>
  </si>
  <si>
    <t>-124881999</t>
  </si>
  <si>
    <t>35</t>
  </si>
  <si>
    <t>317121215</t>
  </si>
  <si>
    <t xml:space="preserve">Překlad železobetonový prefabrikovaný 179/14/14 cm </t>
  </si>
  <si>
    <t>1994455583</t>
  </si>
  <si>
    <t>36</t>
  </si>
  <si>
    <t>317142432</t>
  </si>
  <si>
    <t>Překlad pórobetonový š 125 mm v do 250 mm na tenkovrstvou maltu dl do 1250 mm</t>
  </si>
  <si>
    <t>-611851814</t>
  </si>
  <si>
    <t>37</t>
  </si>
  <si>
    <t>317168011</t>
  </si>
  <si>
    <t>Překlad keramický plochý š 115 mm dl 1000 mm</t>
  </si>
  <si>
    <t>-1484621489</t>
  </si>
  <si>
    <t>38</t>
  </si>
  <si>
    <t>317168012</t>
  </si>
  <si>
    <t>Překlad keramický plochý š 115 mm dl 1250 mm</t>
  </si>
  <si>
    <t>-1145397639</t>
  </si>
  <si>
    <t>39</t>
  </si>
  <si>
    <t>317168015</t>
  </si>
  <si>
    <t>Překlad keramický plochý š 115 mm dl 2000 mm</t>
  </si>
  <si>
    <t>-1525700774</t>
  </si>
  <si>
    <t>40</t>
  </si>
  <si>
    <t>317168022</t>
  </si>
  <si>
    <t>Překlad keramický plochý š 145 mm dl 1250 mm</t>
  </si>
  <si>
    <t>-246743914</t>
  </si>
  <si>
    <t>41</t>
  </si>
  <si>
    <t>317168025</t>
  </si>
  <si>
    <t>Překlad keramický plochý š 145 mm dl 2000 mm</t>
  </si>
  <si>
    <t>1567180870</t>
  </si>
  <si>
    <t>42</t>
  </si>
  <si>
    <t>317168051</t>
  </si>
  <si>
    <t>Překlad keramický vysoký v 238 mm dl 1000 mm</t>
  </si>
  <si>
    <t>-1295579385</t>
  </si>
  <si>
    <t>43</t>
  </si>
  <si>
    <t>317168052</t>
  </si>
  <si>
    <t>Překlad keramický vysoký v 238 mm dl 1250 mm</t>
  </si>
  <si>
    <t>606758443</t>
  </si>
  <si>
    <t>44</t>
  </si>
  <si>
    <t>317168053</t>
  </si>
  <si>
    <t>Překlad keramický vysoký v 238 mm dl 1500 mm</t>
  </si>
  <si>
    <t>-1572893091</t>
  </si>
  <si>
    <t>45</t>
  </si>
  <si>
    <t>317168054</t>
  </si>
  <si>
    <t>Překlad keramický vysoký v 238 mm dl 1750 mm</t>
  </si>
  <si>
    <t>1052223757</t>
  </si>
  <si>
    <t>46</t>
  </si>
  <si>
    <t>317168055</t>
  </si>
  <si>
    <t>Překlad keramický vysoký v 238 mm dl 2000 mm</t>
  </si>
  <si>
    <t>564213588</t>
  </si>
  <si>
    <t>47</t>
  </si>
  <si>
    <t>317168056</t>
  </si>
  <si>
    <t>Překlad keramický vysoký v 238 mm dl 2250 mm</t>
  </si>
  <si>
    <t>-690781637</t>
  </si>
  <si>
    <t>48</t>
  </si>
  <si>
    <t>317168059</t>
  </si>
  <si>
    <t>Překlad keramický vysoký v 238 mm dl 3000 mm</t>
  </si>
  <si>
    <t>-379796602</t>
  </si>
  <si>
    <t>49</t>
  </si>
  <si>
    <t>317321017</t>
  </si>
  <si>
    <t>Opěrná stěna ze ŽB tř. C 25/30 XC2</t>
  </si>
  <si>
    <t>-476512630</t>
  </si>
  <si>
    <t>"základová opěrná stěna" 2,6*0,25*26,5</t>
  </si>
  <si>
    <t>50</t>
  </si>
  <si>
    <t>317353111</t>
  </si>
  <si>
    <t>Bednění opěrných stěn přímých zřízení</t>
  </si>
  <si>
    <t>-726802719</t>
  </si>
  <si>
    <t>"základová opěrná stěna" (26,5+0,25)*2*2,6</t>
  </si>
  <si>
    <t>51</t>
  </si>
  <si>
    <t>317353112</t>
  </si>
  <si>
    <t>Bednění opěrných stěn přímých odstranění</t>
  </si>
  <si>
    <t>-1547959552</t>
  </si>
  <si>
    <t>52</t>
  </si>
  <si>
    <t>317944321</t>
  </si>
  <si>
    <t>Válcované nosníky do č.12 dodatečně osazované do připravených otvorů</t>
  </si>
  <si>
    <t>253382398</t>
  </si>
  <si>
    <t>53</t>
  </si>
  <si>
    <t>341361R21</t>
  </si>
  <si>
    <t>Výztuž stěn betonářskou ocelí 10 505</t>
  </si>
  <si>
    <t>-1992758831</t>
  </si>
  <si>
    <t>54</t>
  </si>
  <si>
    <t>342244201</t>
  </si>
  <si>
    <t>Příčka z cihel broušených na tenkovrstvou maltu tloušťky 80 mm</t>
  </si>
  <si>
    <t>-558279912</t>
  </si>
  <si>
    <t>(3,3*15,32)+(3,1*6,9)</t>
  </si>
  <si>
    <t>55</t>
  </si>
  <si>
    <t>342244211</t>
  </si>
  <si>
    <t>Příčka z cihel broušených na tenkovrstvou maltu tloušťky 115 mm</t>
  </si>
  <si>
    <t>-292724730</t>
  </si>
  <si>
    <t>(3,3*14,7)+(3,1*18,35)</t>
  </si>
  <si>
    <t>56</t>
  </si>
  <si>
    <t>342244221</t>
  </si>
  <si>
    <t>Příčka z cihel broušených na tenkovrstvou maltu tloušťky 140 mm</t>
  </si>
  <si>
    <t>-183061419</t>
  </si>
  <si>
    <t>(3,3*73,2)+(3,1*34,0)</t>
  </si>
  <si>
    <t>Vodorovné konstrukce</t>
  </si>
  <si>
    <t>57</t>
  </si>
  <si>
    <t>411321515</t>
  </si>
  <si>
    <t>Stropy deskové ze ŽB tř. C 20/25 XC1</t>
  </si>
  <si>
    <t>-1293053992</t>
  </si>
  <si>
    <t>"rozsah_D.1.2.1_v.č.7,TZ" ((37,3*7,72)-43,8)*0,2</t>
  </si>
  <si>
    <t>"rozsah_D.1.2.1_v.č.6,TZ" ((37,3*7,72)-43,8)*0,2</t>
  </si>
  <si>
    <t>"rozsah_D.1.2.1_v.č.3,TZ" (39,46*2,18*0,15)+(33,95*4,1*0,15)</t>
  </si>
  <si>
    <t>58</t>
  </si>
  <si>
    <t>411351011</t>
  </si>
  <si>
    <t>Zřízení bednění stropů deskových tl do 25 cm bez podpěrné kce</t>
  </si>
  <si>
    <t>-1752515443</t>
  </si>
  <si>
    <t>"rozsah_D.1.2.1_v.č.7,TZ" ((37,3*7,72)-43,8)</t>
  </si>
  <si>
    <t>"rozsah_D.1.2.1_v.č.6,TZ" ((37,3*7,72)-43,8)</t>
  </si>
  <si>
    <t>"rozsah_D.1.2.1_v.č.3,TZ" (39,46*2,18)+(33,95*4,1)</t>
  </si>
  <si>
    <t>(90,04*0,2*2)+(83,28*0,15)+(76,1*0,15)</t>
  </si>
  <si>
    <t>59</t>
  </si>
  <si>
    <t>411351012</t>
  </si>
  <si>
    <t>Odstranění bednění stropů deskových tl do 25 cm bez podpěrné kce</t>
  </si>
  <si>
    <t>1541209328</t>
  </si>
  <si>
    <t>60</t>
  </si>
  <si>
    <t>411354333</t>
  </si>
  <si>
    <t>Zřízení podpěrné konstrukce stropů výšky do 6 m tl do 25 cm</t>
  </si>
  <si>
    <t>-488829216</t>
  </si>
  <si>
    <t>61</t>
  </si>
  <si>
    <t>411354334</t>
  </si>
  <si>
    <t>Odstranění podpěrné konstrukce stropů výšky do 6 m tl do 25 cm</t>
  </si>
  <si>
    <t>1930062897</t>
  </si>
  <si>
    <t>62</t>
  </si>
  <si>
    <t>411361821</t>
  </si>
  <si>
    <t>Výztuž stropů betonářskou ocelí 10 505</t>
  </si>
  <si>
    <t>1095784925</t>
  </si>
  <si>
    <t>"rozsah_D.1.2.1_v.č.5,6,7,TZ" 2,5+3,15</t>
  </si>
  <si>
    <t>"výztuž ostatní a rozdělovací_odsouhlasení viz dílenská dokumentace" 5,65*0,2</t>
  </si>
  <si>
    <t>63</t>
  </si>
  <si>
    <t>411362021</t>
  </si>
  <si>
    <t>Výztuž stropů svařovanými sítěmi Kari</t>
  </si>
  <si>
    <t>-223133207</t>
  </si>
  <si>
    <t>"rozsah_D.1.2.1_v.č.5,TZ" 0,61+0,473</t>
  </si>
  <si>
    <t>"výztuž ostatní a rozdělovací_odsouhlasení viz dílenská dokumentace" 1,083*0,2</t>
  </si>
  <si>
    <t>64</t>
  </si>
  <si>
    <t>413321515</t>
  </si>
  <si>
    <t>Nosníky a průvlaky ze ŽB tř. C 20/25 XC1</t>
  </si>
  <si>
    <t>1044488849</t>
  </si>
  <si>
    <t xml:space="preserve">"rozsah_D.1.2.1_v.č.8,TZ" </t>
  </si>
  <si>
    <t>"P1" 0,3*0,7*7,8</t>
  </si>
  <si>
    <t>"P2" 0,3*0,65*5,0</t>
  </si>
  <si>
    <t>65</t>
  </si>
  <si>
    <t>413351111</t>
  </si>
  <si>
    <t>Zřízení bednění nosníků a průvlaků bez podpěrné kce výšky do 100 cm</t>
  </si>
  <si>
    <t>-937553517</t>
  </si>
  <si>
    <t>"P1" 2*0,7*7,8</t>
  </si>
  <si>
    <t>"P2" 2*0,65*5,0</t>
  </si>
  <si>
    <t>66</t>
  </si>
  <si>
    <t>413351112</t>
  </si>
  <si>
    <t>Odstranění bednění nosníků a průvlaků bez podpěrné kce výšky do 100 cm</t>
  </si>
  <si>
    <t>-995341501</t>
  </si>
  <si>
    <t>67</t>
  </si>
  <si>
    <t>413352211</t>
  </si>
  <si>
    <t>Zřízení podpěrné konstrukce nosníků výšky podepření do 6 m pro nosník výšky do 100 cm</t>
  </si>
  <si>
    <t>-1117171515</t>
  </si>
  <si>
    <t>"P1" 0,3*7,8</t>
  </si>
  <si>
    <t>"P2" 0,3*5,0</t>
  </si>
  <si>
    <t>68</t>
  </si>
  <si>
    <t>413352212</t>
  </si>
  <si>
    <t>Odstranění podpěrné konstrukce nosníků výšky podepření do 6 m pro nosník výšky do 100 cm</t>
  </si>
  <si>
    <t>1018367066</t>
  </si>
  <si>
    <t>69</t>
  </si>
  <si>
    <t>413361821</t>
  </si>
  <si>
    <t>Výztuž věnců , nosníků, volných trámů nebo průvlaků volných trámů betonářskou ocelí 10 505</t>
  </si>
  <si>
    <t>967700722</t>
  </si>
  <si>
    <t>"rozsah_D.1.2.1_v.č.8,TZ" 2,45</t>
  </si>
  <si>
    <t>"výztuž ostatní a rozdělovací_odsouhlasení viz dílenská dokumentace" 2,45*0,2</t>
  </si>
  <si>
    <t>70</t>
  </si>
  <si>
    <t>417321414</t>
  </si>
  <si>
    <t>Ztužující pásy a věnce ze ŽB tř. C 20/25 XC1</t>
  </si>
  <si>
    <t>525935483</t>
  </si>
  <si>
    <t>"V1" 0,3*0,25*253,7</t>
  </si>
  <si>
    <t>"V2" 0,3*0,075*118,0</t>
  </si>
  <si>
    <t>"V3" 0,3*0,25*22,6</t>
  </si>
  <si>
    <t>71</t>
  </si>
  <si>
    <t>417351115</t>
  </si>
  <si>
    <t>Zřízení bednění ztužujících věnců</t>
  </si>
  <si>
    <t>-2136870568</t>
  </si>
  <si>
    <t>"V1" 2*0,25*253,7</t>
  </si>
  <si>
    <t>"V2" 2*0,075*118,0</t>
  </si>
  <si>
    <t>"V3" 2*0,25*22,6</t>
  </si>
  <si>
    <t>72</t>
  </si>
  <si>
    <t>417351116</t>
  </si>
  <si>
    <t>Odstranění bednění ztužujících věnců</t>
  </si>
  <si>
    <t>371979388</t>
  </si>
  <si>
    <t>73</t>
  </si>
  <si>
    <t>430321515</t>
  </si>
  <si>
    <t>Schodišťová konstrukce a rampa ze ŽB tř. C 20/25 XC1</t>
  </si>
  <si>
    <t>794708013</t>
  </si>
  <si>
    <t xml:space="preserve">"rozsah_D.1.2.1_v.č.9,TZ" </t>
  </si>
  <si>
    <t>(7,2*1,5*0,45)+(1,8*1,8*0,15)</t>
  </si>
  <si>
    <t>(4,5*0,9*0,45)+(0,95*1,8*0,15)</t>
  </si>
  <si>
    <t>74</t>
  </si>
  <si>
    <t>430361821</t>
  </si>
  <si>
    <t>Výztuž schodišťové konstrukce a rampy betonářskou ocelí 10 505</t>
  </si>
  <si>
    <t>-1667101235</t>
  </si>
  <si>
    <t>"rozsah_D.1.2.1_v.č.9,TZ" 0,35</t>
  </si>
  <si>
    <t>"výztuž ostatní a rozdělovací_odsouhlasení viz dílenská dokumentace" 0,35*0,2</t>
  </si>
  <si>
    <t>75</t>
  </si>
  <si>
    <t>431351121</t>
  </si>
  <si>
    <t>Zřízení bednění podest schodišť a ramp přímočarých v do 4 m</t>
  </si>
  <si>
    <t>-392752636</t>
  </si>
  <si>
    <t>(7,2*1,5)+(1,8*1,8)+(4,5*0,9*2)+(0,95*1,8*2)</t>
  </si>
  <si>
    <t>76</t>
  </si>
  <si>
    <t>431351122</t>
  </si>
  <si>
    <t>Odstranění bednění podest schodišť a ramp přímočarých v do 4 m</t>
  </si>
  <si>
    <t>-414367886</t>
  </si>
  <si>
    <t>77</t>
  </si>
  <si>
    <t>431351128</t>
  </si>
  <si>
    <t>Příplatek ke zřízení bednění podest křivočarých schodišť za podpěrnou konstrukci přes 4 do 6 m</t>
  </si>
  <si>
    <t>1605082607</t>
  </si>
  <si>
    <t>78</t>
  </si>
  <si>
    <t>431351129</t>
  </si>
  <si>
    <t>Příplatek k odstranění bednění podest křivočarých schodišť za podpěrnou konstrukci přes 4 do 6 m</t>
  </si>
  <si>
    <t>-166157204</t>
  </si>
  <si>
    <t>79</t>
  </si>
  <si>
    <t>434351141</t>
  </si>
  <si>
    <t>Zřízení bednění stupňů přímočarých schodišť</t>
  </si>
  <si>
    <t>558007668</t>
  </si>
  <si>
    <t>(20*1,5*0,2)+(24*0,9*0,2)</t>
  </si>
  <si>
    <t>80</t>
  </si>
  <si>
    <t>434351142</t>
  </si>
  <si>
    <t>Odstranění bednění stupňů přímočarých schodišť</t>
  </si>
  <si>
    <t>-2129252620</t>
  </si>
  <si>
    <t>81</t>
  </si>
  <si>
    <t>451315114</t>
  </si>
  <si>
    <t>Podkladní nebo výplňová vrstva z betonu C 12/15 tl do 100 mm</t>
  </si>
  <si>
    <t>1208404820</t>
  </si>
  <si>
    <t>"rozsah_D.1.2.1_v.č. 01,10,TZ"</t>
  </si>
  <si>
    <t>(26,5*2,0)+(39,6*1,3)+(39,6*1,2)+(0,6*(89,2+79,8))+(1,3*1,3*16)</t>
  </si>
  <si>
    <t>82</t>
  </si>
  <si>
    <t>452311131</t>
  </si>
  <si>
    <t>Podkladní desky z betonu prostého tř. C 12/15 otevřený výkop</t>
  </si>
  <si>
    <t>-630682381</t>
  </si>
  <si>
    <t>"drenážní systém_odměřeno elektronicky" 171,0*0,125*0,45</t>
  </si>
  <si>
    <t>Úpravy povrchů, podlahy a osazování výplní</t>
  </si>
  <si>
    <t>83</t>
  </si>
  <si>
    <t>611131101</t>
  </si>
  <si>
    <t>Cementový postřik vnitřních stropů nanášený celoplošně ručně</t>
  </si>
  <si>
    <t>890142153</t>
  </si>
  <si>
    <t xml:space="preserve">"rozsah_podhledové skladby_D.1.1_v.č. 2-3, 5-8, TZ" </t>
  </si>
  <si>
    <t xml:space="preserve">"podhledová skladba_odměřeno elektronicky" </t>
  </si>
  <si>
    <t>"1.NP" 277,8</t>
  </si>
  <si>
    <t>"2.NP" 222,6</t>
  </si>
  <si>
    <t>84</t>
  </si>
  <si>
    <t>611311141</t>
  </si>
  <si>
    <t>Vápenná omítka štuková dvouvrstvá vnitřních stropů rovných nanášená ručně</t>
  </si>
  <si>
    <t>-868287877</t>
  </si>
  <si>
    <t>85</t>
  </si>
  <si>
    <t>611311191</t>
  </si>
  <si>
    <t>Příplatek k vápenné omítce vnitřních stropů za každých dalších 5 mm tloušťky ručně</t>
  </si>
  <si>
    <t>59516212</t>
  </si>
  <si>
    <t>86</t>
  </si>
  <si>
    <t>612131101</t>
  </si>
  <si>
    <t>Cementový postřik vnitřních stěn nanášený celoplošně ručně</t>
  </si>
  <si>
    <t>-2050831971</t>
  </si>
  <si>
    <t>(viz zděné konstrukce)</t>
  </si>
  <si>
    <t>(2*(104,47+71,946+346,96+105,395+115,665+218,955+53,955))+(448,09+677,385)</t>
  </si>
  <si>
    <t>87</t>
  </si>
  <si>
    <t>612135101</t>
  </si>
  <si>
    <t>Hrubá výplň rýh ve stěnách maltou jakékoli šířky rýhy</t>
  </si>
  <si>
    <t>1400483646</t>
  </si>
  <si>
    <t>88</t>
  </si>
  <si>
    <t>612142001</t>
  </si>
  <si>
    <t>Potažení vnitřních stěn sklovláknitým pletivem vtlačeným do tenkovrstvé hmoty</t>
  </si>
  <si>
    <t>-1751194755</t>
  </si>
  <si>
    <t>158*1,1 'Přepočtené koeficientem množství</t>
  </si>
  <si>
    <t>89</t>
  </si>
  <si>
    <t>6121430R0</t>
  </si>
  <si>
    <t>Příplatek za dodávku a osazení veškerých omítkových lišt, rohovníků a profilů vnitřních omítek stěn - viz specifikace systému a TP výrobce, TZ</t>
  </si>
  <si>
    <t>-1302009880</t>
  </si>
  <si>
    <t>"kompletní provedení dle specifikace PD a TZ vč. přímo souvisejících prací a dodávek"</t>
  </si>
  <si>
    <t>"množství/rozsah vztažen na celkové štukové plochy" 2863,057</t>
  </si>
  <si>
    <t>90</t>
  </si>
  <si>
    <t>612311111</t>
  </si>
  <si>
    <t>Vápenná omítka hrubá jednovrstvá zatřená vnitřních stěn nanášená ručně</t>
  </si>
  <si>
    <t>-1886186122</t>
  </si>
  <si>
    <t>91</t>
  </si>
  <si>
    <t>612311141</t>
  </si>
  <si>
    <t>Vápenná omítka štuková dvouvrstvá vnitřních stěn nanášená ručně</t>
  </si>
  <si>
    <t>-1539971020</t>
  </si>
  <si>
    <t>(2*(104,47+71,946+346,96+105,395+115,665+218,955+53,955))+(448,09+677,385)-297,11</t>
  </si>
  <si>
    <t>92</t>
  </si>
  <si>
    <t>612311191</t>
  </si>
  <si>
    <t>Příplatek k vápenné omítce vnitřních stěn za každých dalších 5 mm tloušťky ručně</t>
  </si>
  <si>
    <t>209373540</t>
  </si>
  <si>
    <t>93</t>
  </si>
  <si>
    <t>-1502053324</t>
  </si>
  <si>
    <t>94</t>
  </si>
  <si>
    <t>615142012</t>
  </si>
  <si>
    <t>Potažení vnitřních nosníků a překladů rabicovým pletivem</t>
  </si>
  <si>
    <t>-1436364678</t>
  </si>
  <si>
    <t>95</t>
  </si>
  <si>
    <t>622211021</t>
  </si>
  <si>
    <t>Montáž kontaktního zateplení vnějších stěn lepením a mechanickým kotvením polystyrénových desek tl do 120 mm</t>
  </si>
  <si>
    <t>1249538639</t>
  </si>
  <si>
    <t xml:space="preserve">"rozsah_fasádní systémy_D.1.1_v.č. 9-10, 5-8, TZ" </t>
  </si>
  <si>
    <t>"fasádní skladba_F3" ((52,94*7,45)+(42,25*5,35))-66,04</t>
  </si>
  <si>
    <t>96</t>
  </si>
  <si>
    <t>28375939</t>
  </si>
  <si>
    <t>deska EPS 70 fasádní tl 120mm</t>
  </si>
  <si>
    <t>-1918293131</t>
  </si>
  <si>
    <t>554,401*1,1 'Přepočtené koeficientem množství</t>
  </si>
  <si>
    <t>97</t>
  </si>
  <si>
    <t>622212001</t>
  </si>
  <si>
    <t>Montáž kontaktního zateplení vnějšího ostění, nadpraží nebo parapetu hl. špalety do 200 mm lepením desek z polystyrenu tl do 40 mm</t>
  </si>
  <si>
    <t>-683269748</t>
  </si>
  <si>
    <t>98</t>
  </si>
  <si>
    <t>28375932</t>
  </si>
  <si>
    <t>deska EPS 70 fasádní tl 40mm</t>
  </si>
  <si>
    <t>1157809116</t>
  </si>
  <si>
    <t>183,14*0,2 'Přepočtené koeficientem množství</t>
  </si>
  <si>
    <t>99</t>
  </si>
  <si>
    <t>-1969334585</t>
  </si>
  <si>
    <t>"zateplení parapetů_odměřeno elektronicky" 41,52</t>
  </si>
  <si>
    <t>100</t>
  </si>
  <si>
    <t>28376416</t>
  </si>
  <si>
    <t>deska z polystyrénu XPS_tl 40mm</t>
  </si>
  <si>
    <t>-1623693818</t>
  </si>
  <si>
    <t>41,52*0,25 'Přepočtené koeficientem množství</t>
  </si>
  <si>
    <t>101</t>
  </si>
  <si>
    <t>622221021</t>
  </si>
  <si>
    <t>Montáž kontaktního zateplení vnějších stěn lepením a mechanickým kotvením desek z minerální vlny s podélnou orientací vláken tl do 120 mm</t>
  </si>
  <si>
    <t>911832801</t>
  </si>
  <si>
    <t>"fasádní skladba_F1-F2" ((53,28*9,4)+(37,4*1,95)+(34,4*4,2))-21,39</t>
  </si>
  <si>
    <t>102</t>
  </si>
  <si>
    <t>63151529</t>
  </si>
  <si>
    <t>deska tepelně izolační minerální kontaktních fasád podélné vlákno tl 120mm</t>
  </si>
  <si>
    <t>338076580</t>
  </si>
  <si>
    <t>696,852*1,05 'Přepočtené koeficientem množství</t>
  </si>
  <si>
    <t>103</t>
  </si>
  <si>
    <t>622222051</t>
  </si>
  <si>
    <t>Montáž kontaktního zateplení vnějšího ostění, nadpraží nebo parapetu hl. špalety do 400 mm lepením desek z minerální vlny tl do 40 mm</t>
  </si>
  <si>
    <t>2079978024</t>
  </si>
  <si>
    <t>104</t>
  </si>
  <si>
    <t>63151518</t>
  </si>
  <si>
    <t>deska tepelně izolační minerální kontaktních fasád podélné vlákno tl 40mm</t>
  </si>
  <si>
    <t>-1786198032</t>
  </si>
  <si>
    <t>52,4*0,3 'Přepočtené koeficientem množství</t>
  </si>
  <si>
    <t>105</t>
  </si>
  <si>
    <t>622251101</t>
  </si>
  <si>
    <t>Příplatek k cenám kontaktního zateplení stěn za použití tepelněizolačních zátek z polystyrenu</t>
  </si>
  <si>
    <t>1012378858</t>
  </si>
  <si>
    <t>106</t>
  </si>
  <si>
    <t>622251105</t>
  </si>
  <si>
    <t>Příplatek k cenám kontaktního zateplení stěn za použití tepelněizolačních zátek z minerální vlny</t>
  </si>
  <si>
    <t>-1628078779</t>
  </si>
  <si>
    <t>107</t>
  </si>
  <si>
    <t>622454R04</t>
  </si>
  <si>
    <t>Příplatek ke KZS za systémové doplňky a příslušenství</t>
  </si>
  <si>
    <t>-1267360160</t>
  </si>
  <si>
    <t>"kompletní provedení dle specifikace PD a TZ vč. všech souvisejících prací a dodávek"</t>
  </si>
  <si>
    <t xml:space="preserve">"dle TP konkrétního výrobce KZS + požadavky PD a TZ" </t>
  </si>
  <si>
    <t>-veškeré systémové lišty, rohovníky, profily</t>
  </si>
  <si>
    <t>Množství vztaženo na plochu KZS.</t>
  </si>
  <si>
    <t>"fasádní skladba_F3" ((52,94*7,45)+(42,25*5,35))-66,04+36,628</t>
  </si>
  <si>
    <t>108</t>
  </si>
  <si>
    <t>622532021</t>
  </si>
  <si>
    <t>Tenkovrstvá silikonová hydrofilní zrnitá omítka tl. 2,0 mm včetně penetrace vnějších stěn</t>
  </si>
  <si>
    <t>1838174502</t>
  </si>
  <si>
    <t>109</t>
  </si>
  <si>
    <t>629991011</t>
  </si>
  <si>
    <t>Zakrytí výplní otvorů a svislých ploch fólií přilepenou lepící páskou</t>
  </si>
  <si>
    <t>-1194583446</t>
  </si>
  <si>
    <t>110</t>
  </si>
  <si>
    <t>631311114</t>
  </si>
  <si>
    <t>Mazanina tl do 80 mm z betonu prostého bez zvýšených nároků na prostředí tř. C 16/20</t>
  </si>
  <si>
    <t>1081559572</t>
  </si>
  <si>
    <t>"viz základová deska_odměřeno elektronicky" 1328,88*0,06</t>
  </si>
  <si>
    <t>111</t>
  </si>
  <si>
    <t>-928480973</t>
  </si>
  <si>
    <t xml:space="preserve">"rozsah viz_D.1.1_v.č. 2-3, 5-8, TZ" </t>
  </si>
  <si>
    <t>"podlahová skladba_PD2-PD3_odměřeno elektronicky" (1183,8-828)*0,08</t>
  </si>
  <si>
    <t>112</t>
  </si>
  <si>
    <t>631319171</t>
  </si>
  <si>
    <t>Příplatek k mazanině tl do 80 mm za stržení povrchu spodní vrstvy před vložením výztuže</t>
  </si>
  <si>
    <t>338490425</t>
  </si>
  <si>
    <t>113</t>
  </si>
  <si>
    <t>631362021</t>
  </si>
  <si>
    <t>Výztuž mazanin svařovanými sítěmi Kari</t>
  </si>
  <si>
    <t>842467830</t>
  </si>
  <si>
    <t>"podlahová skladba_PD2-PD3_odměřeno elektronicky" (1183,8-828)*(4,5*1,2)/1000</t>
  </si>
  <si>
    <t>114</t>
  </si>
  <si>
    <t>632451101</t>
  </si>
  <si>
    <t>Cementový samonivelační potěr ze suchých směsí tloušťky do 5 mm</t>
  </si>
  <si>
    <t>-1408122638</t>
  </si>
  <si>
    <t>115</t>
  </si>
  <si>
    <t>632451254</t>
  </si>
  <si>
    <t>Potěr cementový samonivelační litý C30 tl do 50 mm</t>
  </si>
  <si>
    <t>838452300</t>
  </si>
  <si>
    <t>"podlahová skladba_PD4_odměřeno elektronicky" (296,7)</t>
  </si>
  <si>
    <t>116</t>
  </si>
  <si>
    <t>632451293</t>
  </si>
  <si>
    <t>Příplatek k cementovému samonivelačnímu litému potěru C30 ZKD 5 mm tloušťky přes 50 mm</t>
  </si>
  <si>
    <t>-667013878</t>
  </si>
  <si>
    <t>117</t>
  </si>
  <si>
    <t>941211111</t>
  </si>
  <si>
    <t>Montáž lešení řadového rámového lehkého zatížení do 200 kg/m2 š do 0,9 m v do 10 m</t>
  </si>
  <si>
    <t>-1295653118</t>
  </si>
  <si>
    <t>Pohledová plocha:</t>
  </si>
  <si>
    <t>(52,94*7,45)+(42,25*5,35)</t>
  </si>
  <si>
    <t>(53,28*9,4)+(37,4*1,95)+(34,4*4,2)</t>
  </si>
  <si>
    <t>"přesahy a ostatní plochy" 267,74</t>
  </si>
  <si>
    <t>118</t>
  </si>
  <si>
    <t>941211211</t>
  </si>
  <si>
    <t>Příplatek k lešení řadovému rámovému lehkému š 0,9 m v do 25 m za první a ZKD den použití</t>
  </si>
  <si>
    <t>-1502256420</t>
  </si>
  <si>
    <t>1606,423*90 'Přepočtené koeficientem množství</t>
  </si>
  <si>
    <t>119</t>
  </si>
  <si>
    <t>941211811</t>
  </si>
  <si>
    <t>Demontáž lešení řadového rámového lehkého zatížení do 200 kg/m2 š do 0,9 m v do 10 m</t>
  </si>
  <si>
    <t>1347037708</t>
  </si>
  <si>
    <t>120</t>
  </si>
  <si>
    <t>944511111</t>
  </si>
  <si>
    <t>Montáž ochranné sítě z textilie z umělých vláken</t>
  </si>
  <si>
    <t>1808243803</t>
  </si>
  <si>
    <t>121</t>
  </si>
  <si>
    <t>944511211</t>
  </si>
  <si>
    <t>Příplatek k ochranné síti za první a ZKD den použití</t>
  </si>
  <si>
    <t>-339421553</t>
  </si>
  <si>
    <t>122</t>
  </si>
  <si>
    <t>944511811</t>
  </si>
  <si>
    <t>Demontáž ochranné sítě z textilie z umělých vláken</t>
  </si>
  <si>
    <t>1811991648</t>
  </si>
  <si>
    <t>123</t>
  </si>
  <si>
    <t>946111r01</t>
  </si>
  <si>
    <t xml:space="preserve">Pojízdné lešenové věže / prostorové lešení v halové části </t>
  </si>
  <si>
    <t>-458526450</t>
  </si>
  <si>
    <t>Poznámka k položce:_x000D_
NACENĚNÍ DLE ZVOLENÉHO TECHNOLOGICKÉHO POSTUPU ZHOTOVITELE._x000D_
------------------------------------------------------------------------------------------------</t>
  </si>
  <si>
    <t>124</t>
  </si>
  <si>
    <t>949101112</t>
  </si>
  <si>
    <t>Lešení pomocné pro objekty pozemních staveb s lešeňovou podlahou v do 3,5 m zatížení do 150 kg/m2</t>
  </si>
  <si>
    <t>2006852896</t>
  </si>
  <si>
    <t>(500,4+64,3+87,8)</t>
  </si>
  <si>
    <t>125</t>
  </si>
  <si>
    <t>952901221</t>
  </si>
  <si>
    <t>Vyčištění halových objektů při jakékoliv výšce podlaží</t>
  </si>
  <si>
    <t>-262273261</t>
  </si>
  <si>
    <t>126</t>
  </si>
  <si>
    <t>953312125</t>
  </si>
  <si>
    <t>Vložky do svislých dilatačních spár z extrudovaných polystyrénových desek tl 50 mm</t>
  </si>
  <si>
    <t>2130981944</t>
  </si>
  <si>
    <t>"rozsah_D.1.2.1_v.č. 01,10,TZ_odměřeno elektronicky" (2,45*26,5)*2</t>
  </si>
  <si>
    <t>998</t>
  </si>
  <si>
    <t>Přesun hmot</t>
  </si>
  <si>
    <t>127</t>
  </si>
  <si>
    <t>998012022</t>
  </si>
  <si>
    <t>Přesun hmot pro objekty v do 12 m</t>
  </si>
  <si>
    <t>746906373</t>
  </si>
  <si>
    <t>PSV</t>
  </si>
  <si>
    <t>Práce a dodávky PSV</t>
  </si>
  <si>
    <t>711</t>
  </si>
  <si>
    <t>Izolace proti vodě, vlhkosti a plynům</t>
  </si>
  <si>
    <t>128</t>
  </si>
  <si>
    <t>711111001</t>
  </si>
  <si>
    <t>Provedení izolace proti zemní vlhkosti vodorovné za studena nátěrem penetračním</t>
  </si>
  <si>
    <t>854540209</t>
  </si>
  <si>
    <t>"viz základová deska_odměřeno elektronicky" 1328,88</t>
  </si>
  <si>
    <t>129</t>
  </si>
  <si>
    <t>11163150</t>
  </si>
  <si>
    <t>lak penetrační asfaltový</t>
  </si>
  <si>
    <t>1484367180</t>
  </si>
  <si>
    <t>1328,88*0,0003 'Přepočtené koeficientem množství</t>
  </si>
  <si>
    <t>130</t>
  </si>
  <si>
    <t>711112001</t>
  </si>
  <si>
    <t>Provedení izolace proti zemní vlhkosti svislé za studena nátěrem penetračním</t>
  </si>
  <si>
    <t>-834035648</t>
  </si>
  <si>
    <t>"odměřeno elektronicky" (148,7)*1,55</t>
  </si>
  <si>
    <t>131</t>
  </si>
  <si>
    <t>1593286554</t>
  </si>
  <si>
    <t>230,485*0,00035 'Přepočtené koeficientem množství</t>
  </si>
  <si>
    <t>132</t>
  </si>
  <si>
    <t>711141559</t>
  </si>
  <si>
    <t>Provedení izolace proti zemní vlhkosti pásy přitavením vodorovné NAIP</t>
  </si>
  <si>
    <t>1271256802</t>
  </si>
  <si>
    <t>"viz základová deska_odměřeno elektronicky" 1328,88*2</t>
  </si>
  <si>
    <t>133</t>
  </si>
  <si>
    <t>62853004</t>
  </si>
  <si>
    <t>pás asfaltový natavitelný modifikovaný SBS tl 4,0mm s vložkou ze skleněné tkaniny a spalitelnou PE fólií nebo jemnozrnný minerálním posypem na horním povrchu</t>
  </si>
  <si>
    <t>-360327414</t>
  </si>
  <si>
    <t>2657,76*0,575 'Přepočtené koeficientem množství</t>
  </si>
  <si>
    <t>134</t>
  </si>
  <si>
    <t>62855001</t>
  </si>
  <si>
    <t>pás asfaltový natavitelný modifikovaný SBS tl 4,0mm s vložkou z polyesterové rohože a spalitelnou PE fólií nebo jemnozrnný minerálním posypem na horním povrchu</t>
  </si>
  <si>
    <t>541116921</t>
  </si>
  <si>
    <t>135</t>
  </si>
  <si>
    <t>711142559</t>
  </si>
  <si>
    <t>Provedení izolace proti zemní vlhkosti pásy přitavením svislé NAIP</t>
  </si>
  <si>
    <t>-387515484</t>
  </si>
  <si>
    <t>"odměřeno elektronicky" (148,7)*1,55*2</t>
  </si>
  <si>
    <t>136</t>
  </si>
  <si>
    <t>-2098201777</t>
  </si>
  <si>
    <t>460,97*0,6 'Přepočtené koeficientem množství</t>
  </si>
  <si>
    <t>137</t>
  </si>
  <si>
    <t>-737407296</t>
  </si>
  <si>
    <t>138</t>
  </si>
  <si>
    <t>711161222</t>
  </si>
  <si>
    <t>Izolace proti zemní vlhkosti nopovou fólií s textilií svislá, nopek v 8,0 mm, tl do 0,6 mm</t>
  </si>
  <si>
    <t>1709266019</t>
  </si>
  <si>
    <t>139</t>
  </si>
  <si>
    <t>711161383</t>
  </si>
  <si>
    <t>Izolace proti zemní vlhkosti nopovou fólií ukončení horní lištou</t>
  </si>
  <si>
    <t>-762494166</t>
  </si>
  <si>
    <t>140</t>
  </si>
  <si>
    <t>711493112</t>
  </si>
  <si>
    <t>Izolace proti vodě vodorovná těsnicí stěrkou</t>
  </si>
  <si>
    <t>220497479</t>
  </si>
  <si>
    <t xml:space="preserve">Poznámka k položce:_x000D_
Specifikace:_x000D_
--------------------------------------_x000D_
V jednotkové ceně zahrnuty náklady na systémové koutové pásky/profily._x000D_
Tl. hydroizolační stěrky 2x2 mm._x000D_
---------------------------------------_x000D_
</t>
  </si>
  <si>
    <t>141</t>
  </si>
  <si>
    <t>998711202</t>
  </si>
  <si>
    <t xml:space="preserve">Přesun hmot procentní pro izolace proti vodě, vlhkosti a plynům </t>
  </si>
  <si>
    <t>%</t>
  </si>
  <si>
    <t>678974181</t>
  </si>
  <si>
    <t>712</t>
  </si>
  <si>
    <t>Povlakové krytiny</t>
  </si>
  <si>
    <t>142</t>
  </si>
  <si>
    <t>712300832</t>
  </si>
  <si>
    <t>Odstranění povlakové krytiny střech do 10° dvouvrstvé</t>
  </si>
  <si>
    <t>1391380897</t>
  </si>
  <si>
    <t xml:space="preserve">"rozsah_střešní skladby_D.1.1_v.čř.4,5-8,TZ" </t>
  </si>
  <si>
    <t>"skladba_S3" (13,5*4,5)</t>
  </si>
  <si>
    <t>143</t>
  </si>
  <si>
    <t>712311101</t>
  </si>
  <si>
    <t>Provedení povlakové krytiny střech do 10° za studena lakem penetračním nebo asfaltovým</t>
  </si>
  <si>
    <t>228304016</t>
  </si>
  <si>
    <t>"skladba_S1" (39,7*22,0)</t>
  </si>
  <si>
    <t>"skladba_S2" (34,35*3,9)+(6*37,7)+(1,5*8,5)</t>
  </si>
  <si>
    <t>144</t>
  </si>
  <si>
    <t>2113292430</t>
  </si>
  <si>
    <t>1246,315*0,0003 'Přepočtené koeficientem množství</t>
  </si>
  <si>
    <t>145</t>
  </si>
  <si>
    <t>712341559</t>
  </si>
  <si>
    <t>Provedení povlakové krytiny střech do 10° pásy NAIP přitavením v plné ploše</t>
  </si>
  <si>
    <t>-2065052130</t>
  </si>
  <si>
    <t>146</t>
  </si>
  <si>
    <t>62855R01</t>
  </si>
  <si>
    <t>pás asfaltový natavitelný modifikovaný SBS tl 4,0mm s vložkou a spalitelnou PE fólií nebo jemnozrnný minerálním posypem na horním povrchu</t>
  </si>
  <si>
    <t>-939641496</t>
  </si>
  <si>
    <t>1246,315*1,15 'Přepočtené koeficientem množství</t>
  </si>
  <si>
    <t>147</t>
  </si>
  <si>
    <t>712525R01</t>
  </si>
  <si>
    <t xml:space="preserve">Střešní povlaková krytina , mechanicky kotvená do nosného podkladu, PVC folie - kompletní, systémové provedení </t>
  </si>
  <si>
    <t>-1399316303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</si>
  <si>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PVC-P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</si>
  <si>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KOMPLETNÍ SYSTÉMOVÉ ŘEŠENÍ ROVNÝCH STŘECH / TERAS</t>
  </si>
  <si>
    <t>-mechanické kotvení přes všechny vrstvy střešního pláště do nosné konstrukce</t>
  </si>
  <si>
    <t>v jednotkové ceně zahrnuty náklady na veškeré systémové lišty, profily, doplňky, příslušenství, detaily</t>
  </si>
  <si>
    <t>v jednotkové ceně zahrnuty všechny prořezy a navýšení materiálů</t>
  </si>
  <si>
    <t>"skladba_S2_vytažení" (169,5)*0,5</t>
  </si>
  <si>
    <t>148</t>
  </si>
  <si>
    <t>712525R02</t>
  </si>
  <si>
    <t xml:space="preserve">Střešní povlaková krytina , mechanicky kotvená do nosného podkladu, EPDM folie - kompletní, systémové provedení </t>
  </si>
  <si>
    <t>-1321945863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</si>
  <si>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EPDM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</si>
  <si>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"skladba_S1_vytažení" (123,4)*0,9</t>
  </si>
  <si>
    <t>149</t>
  </si>
  <si>
    <t>712811101</t>
  </si>
  <si>
    <t>Provedení povlakové krytiny vytažením na konstrukce za studena nátěrem penetračním</t>
  </si>
  <si>
    <t>26514057</t>
  </si>
  <si>
    <t>"skladba_S2_vytažení" (169,5)*0,75</t>
  </si>
  <si>
    <t>"skladba_S1_vytažení" (123,4)*1,2</t>
  </si>
  <si>
    <t>150</t>
  </si>
  <si>
    <t>-1775575928</t>
  </si>
  <si>
    <t>335,955*0,00035 'Přepočtené koeficientem množství</t>
  </si>
  <si>
    <t>151</t>
  </si>
  <si>
    <t>712841559</t>
  </si>
  <si>
    <t>Provedení povlakové krytiny vytažením na konstrukce pásy přitavením NAIP</t>
  </si>
  <si>
    <t>1152421173</t>
  </si>
  <si>
    <t>152</t>
  </si>
  <si>
    <t>-1085594060</t>
  </si>
  <si>
    <t>335,955*1,2 'Přepočtené koeficientem množství</t>
  </si>
  <si>
    <t>153</t>
  </si>
  <si>
    <t>998712202</t>
  </si>
  <si>
    <t xml:space="preserve">Přesun hmot procentní pro krytiny povlakové </t>
  </si>
  <si>
    <t>-940361036</t>
  </si>
  <si>
    <t>713</t>
  </si>
  <si>
    <t>Izolace tepelné</t>
  </si>
  <si>
    <t>154</t>
  </si>
  <si>
    <t>713121111</t>
  </si>
  <si>
    <t>Montáž izolace tepelné podlah volně kladenými rohožemi, pásy, dílci, deskami 1 vrstva</t>
  </si>
  <si>
    <t>1333233055</t>
  </si>
  <si>
    <t>"podlahová skladba_PD2-PD3_odměřeno elektronicky" (1183,8-828)</t>
  </si>
  <si>
    <t>155</t>
  </si>
  <si>
    <t>28375990</t>
  </si>
  <si>
    <t>deska EPS 150 do plochých střech a podlah tl 140mm</t>
  </si>
  <si>
    <t>-431781248</t>
  </si>
  <si>
    <t>355,8*1,05 'Přepočtené koeficientem množství</t>
  </si>
  <si>
    <t>156</t>
  </si>
  <si>
    <t>1106205065</t>
  </si>
  <si>
    <t>157</t>
  </si>
  <si>
    <t>28375673</t>
  </si>
  <si>
    <t>deska pro kročejový útlum tl 30mm</t>
  </si>
  <si>
    <t>2036643402</t>
  </si>
  <si>
    <t>296,7*1,1 'Přepočtené koeficientem množství</t>
  </si>
  <si>
    <t>158</t>
  </si>
  <si>
    <t>713131141</t>
  </si>
  <si>
    <t>Montáž izolace tepelné stěn a základů lepením celoplošně rohoží, pásů, dílců, desek</t>
  </si>
  <si>
    <t>1734320408</t>
  </si>
  <si>
    <t>159</t>
  </si>
  <si>
    <t>28376381</t>
  </si>
  <si>
    <t>deska z polystyrénu XPS_tl 80mm</t>
  </si>
  <si>
    <t>-141217696</t>
  </si>
  <si>
    <t>230,485*1,05 'Přepočtené koeficientem množství</t>
  </si>
  <si>
    <t>160</t>
  </si>
  <si>
    <t>-1937770805</t>
  </si>
  <si>
    <t>"skladba_S2_vytažení" (169,5)*0,85</t>
  </si>
  <si>
    <t>161</t>
  </si>
  <si>
    <t>28372309R1</t>
  </si>
  <si>
    <t>deska EPS 100 do plochých střech a podlah tl 180mm</t>
  </si>
  <si>
    <t>-1172048501</t>
  </si>
  <si>
    <t>292,155*1,1 'Přepočtené koeficientem množství</t>
  </si>
  <si>
    <t>162</t>
  </si>
  <si>
    <t>713141136</t>
  </si>
  <si>
    <t>Montáž izolace tepelné střech plochých lepené za studena nízkoexpanzní (PUR) pěnou 1 vrstva desek</t>
  </si>
  <si>
    <t>1358118234</t>
  </si>
  <si>
    <t>163</t>
  </si>
  <si>
    <t>KNI.0014120</t>
  </si>
  <si>
    <t>deska izolační střešní minerální tl. 100 mm</t>
  </si>
  <si>
    <t>-301415035</t>
  </si>
  <si>
    <t>873,4*1,05 'Přepočtené koeficientem množství</t>
  </si>
  <si>
    <t>164</t>
  </si>
  <si>
    <t>-9248077</t>
  </si>
  <si>
    <t>165</t>
  </si>
  <si>
    <t>KNI.0014123</t>
  </si>
  <si>
    <t>deska izolační střešní minerální tl.140mm</t>
  </si>
  <si>
    <t>1620682255</t>
  </si>
  <si>
    <t>166</t>
  </si>
  <si>
    <t>-1851652398</t>
  </si>
  <si>
    <t>167</t>
  </si>
  <si>
    <t>28372309</t>
  </si>
  <si>
    <t>deska EPS 100 do plochých střech a podlah tl 100mm</t>
  </si>
  <si>
    <t>956696726</t>
  </si>
  <si>
    <t>372,915*1,05 'Přepočtené koeficientem množství</t>
  </si>
  <si>
    <t>168</t>
  </si>
  <si>
    <t>713141212</t>
  </si>
  <si>
    <t>Montáž izolace tepelné střech plochých lepené nízkoexpanzní (PUR) pěnou atikový klín</t>
  </si>
  <si>
    <t>13745435</t>
  </si>
  <si>
    <t>"skladba_S2_vytažení" (169,5)</t>
  </si>
  <si>
    <t>169</t>
  </si>
  <si>
    <t>63152005</t>
  </si>
  <si>
    <t>klín atikový přechodný minerální plochých střech tl 50x50mm</t>
  </si>
  <si>
    <t>-1460332148</t>
  </si>
  <si>
    <t>169,5*1,1 'Přepočtené koeficientem množství</t>
  </si>
  <si>
    <t>170</t>
  </si>
  <si>
    <t>713141336</t>
  </si>
  <si>
    <t>Montáž izolace tepelné střech plochých lepené za studena nízkoexpanzní (PUR) pěnou, spádová vrstva</t>
  </si>
  <si>
    <t>1215915147</t>
  </si>
  <si>
    <t>171</t>
  </si>
  <si>
    <t>28376141</t>
  </si>
  <si>
    <t>klín izolační z pěnového polystyrenu EPS 100 spádový</t>
  </si>
  <si>
    <t>-771928540</t>
  </si>
  <si>
    <t>372,915*0,11 'Přepočtené koeficientem množství</t>
  </si>
  <si>
    <t>172</t>
  </si>
  <si>
    <t>713191R32</t>
  </si>
  <si>
    <t>Překrytí izolace tepelné separační a parotěsnou fólií tl 0,2 mm u podlah a stropů vč. vytažení na svislé konstrukce v = do cca 150 mm</t>
  </si>
  <si>
    <t>-1927083203</t>
  </si>
  <si>
    <t>v jednotkové ceně započítány náklady na obvodové dilatační pásky tl. min 10 mm v = min 150 mm</t>
  </si>
  <si>
    <t>"podlahová skladba_PD2-PD3_odměřeno elektronicky" (1183,8-828)*1,15</t>
  </si>
  <si>
    <t>"podlahová skladba_PD4_odměřeno elektronicky" (296,7)*1,15</t>
  </si>
  <si>
    <t>173</t>
  </si>
  <si>
    <t>998713202</t>
  </si>
  <si>
    <t>Přesun hmot procentní pro izolace tepelné</t>
  </si>
  <si>
    <t>-2062567727</t>
  </si>
  <si>
    <t>721</t>
  </si>
  <si>
    <t>Zdravotechnika - vnitřní kanalizace</t>
  </si>
  <si>
    <t>174</t>
  </si>
  <si>
    <t>721233R11</t>
  </si>
  <si>
    <t xml:space="preserve">Střešní vyhřívaný vtok s integrovanou PVC manžetou a ochranným košem pro pochůzné střechy svislý odtok </t>
  </si>
  <si>
    <t>823515268</t>
  </si>
  <si>
    <t>Poznámka k položce:_x000D_
Kompletní systémová dodávka a osazení dle specifikace PD a TZ včetně všech přímo souvisejících činností/doplňků a příslušenství_x000D_
----------------------------------------------------------------------------------------------------------------------------------------------------------</t>
  </si>
  <si>
    <t>762</t>
  </si>
  <si>
    <t>Konstrukce tesařské</t>
  </si>
  <si>
    <t>175</t>
  </si>
  <si>
    <t>762018R02</t>
  </si>
  <si>
    <t xml:space="preserve">D+M dřevěné prvky konstrukcí </t>
  </si>
  <si>
    <t>405904569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</si>
  <si>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včetně tratného</t>
  </si>
  <si>
    <t>"kompletní provedení dle specifikace PD a TZ vč. všech souvisejících prací a dodávek</t>
  </si>
  <si>
    <t>"rozsah_D.1.2.2"  71,1</t>
  </si>
  <si>
    <t>176</t>
  </si>
  <si>
    <t>762018R05</t>
  </si>
  <si>
    <t>-280083885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</si>
  <si>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+ veškeré ztratné</t>
  </si>
  <si>
    <t>"rozsah_vnitřní tribuny_D.1.1_v.č.18-19, TZ" 2,63</t>
  </si>
  <si>
    <t>"rozsah_zdvojená podlaha_D.1.1_v.č.20, TZ" 3,65</t>
  </si>
  <si>
    <t>177</t>
  </si>
  <si>
    <t>762341047</t>
  </si>
  <si>
    <t xml:space="preserve">Bednění střech rovných z desek OSB tl 25 mm šroubovaných </t>
  </si>
  <si>
    <t>707820179</t>
  </si>
  <si>
    <t>"skladba_S1_vytažení" (123,4)*0,5</t>
  </si>
  <si>
    <t>178</t>
  </si>
  <si>
    <t>762431036</t>
  </si>
  <si>
    <t xml:space="preserve">Obložení konstrukcí z desek OSB broušených na pero a drážku šroubovaných </t>
  </si>
  <si>
    <t>-35884632</t>
  </si>
  <si>
    <t>"rozsah_vnitřní tribuny_D.1.1_v.č.18-19, TZ" 130,0</t>
  </si>
  <si>
    <t>"rozsah_zdvojená podlaha_D.1.1_v.č.20, TZ" 74,0</t>
  </si>
  <si>
    <t>179</t>
  </si>
  <si>
    <t>998762202</t>
  </si>
  <si>
    <t xml:space="preserve">Přesun hmot procentní pro kce tesařské </t>
  </si>
  <si>
    <t>-1295485303</t>
  </si>
  <si>
    <t>763</t>
  </si>
  <si>
    <t>Konstrukce suché výstavby</t>
  </si>
  <si>
    <t>180</t>
  </si>
  <si>
    <t>763015R00</t>
  </si>
  <si>
    <t xml:space="preserve">D+M _ systémový AKU obklad stěn (v halové části) _ specifikace skladby "B1" </t>
  </si>
  <si>
    <t>-1504503402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</si>
  <si>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Obvodové stěny haly budou opatřeny akustickým obkladem (od úrovně 3 , příp. 4,0 m) , v systémové sestavě  panelů A/C a nosného rastru_x000D_
Specifikace :_x000D_
•Rozměr panelu: hrana A 2700x1200, hrana C 2700x600 mm, Tloušťka 40mm_x000D_
•Viditelná nebo skrytá nosná konstrukce, _x000D_
•Plně demontovatelné panely v jakémkoliv místě, _x000D_
•Koeficient pohltivosti αw=1, _x000D_
•Srozumitelnost řeči: Artikulační třída AC = 180 v souladu s ASTM E 1111 a E 1110. _x000D_
•Jádro: v plástvích lisovaná skelná vlákna. _x000D_
•Povrch ze zesílené sklovláknité tkaniny. Údržba: Denní stírání prachu a vysávání. Týdenní čištění za mokra. Odolnost při relativní vlhkosti do (RH) 95% při 30°C bez rizika vydouvání či deformace, Systémový rastr- tenký hliníkový obvodový profil, Mechanická odolnost splňující požadavky odpovídající třídě 1A, Výrobek je plně recyklovatelný a je vyroben z min 70% z recyklovaného skla. Reakce na oheň A2-s1,d0_x000D_
_x000D_
</t>
  </si>
  <si>
    <t>(38,9+21,96)*2*4,5</t>
  </si>
  <si>
    <t>181</t>
  </si>
  <si>
    <t>763015R01</t>
  </si>
  <si>
    <t xml:space="preserve">D+M _ systémový AKU podhled (v halové části) _ specifikace skladby "C3" </t>
  </si>
  <si>
    <t>-619903075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</si>
  <si>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V tělocvičně bude pod střešní trapézový plech proveden akustický, nárazuvzdorný podhled. Podhled proběhne i na svislé stěny do úrovně spodního líce vazníků._x000D_
Specifikace:_x000D_
oRozměr panelu  1200x600x40 mm. _x000D_
oPanely nejsou odnímatelné. _x000D_
oKoeficient   pohltivosti αw=0,95._x000D_
Jádro: v plástvích lisovaná skelná vlákna. _x000D_
oPovrch ze zesílené sklovláknité tkaniny.  _x000D_
oBarva bílá 085. Nejblíže barevný vzorek NCS s 1002-Y. Světelná odrazivost 78%. Odolnost stálé relativní vlhkosti 95% při 30°C (ISO4611). Denní stírání prachu a vysávání. Týdenní čištění za mokra. Systémový rastr. Třída nárazu-odolnosti 1A.  Reakce na oheň A2-s1,d0._x000D_
</t>
  </si>
  <si>
    <t>"podhledová skladba_C3" 828,0</t>
  </si>
  <si>
    <t>182</t>
  </si>
  <si>
    <t>763015R02</t>
  </si>
  <si>
    <t xml:space="preserve">D+M _ systémový kazetový zavěšený podhled impregnovaný _ specifikace skladby "C1" </t>
  </si>
  <si>
    <t>851241820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</si>
  <si>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</t>
  </si>
  <si>
    <t xml:space="preserve">"podhledová skladba_C1" </t>
  </si>
  <si>
    <t>"1.NP" 47,0</t>
  </si>
  <si>
    <t>"2.NP" 17,3</t>
  </si>
  <si>
    <t>183</t>
  </si>
  <si>
    <t>763121426</t>
  </si>
  <si>
    <t xml:space="preserve">SDK stěna předsazená instalační profil CW+UW deska 1xH2 12,5 </t>
  </si>
  <si>
    <t>-2095812437</t>
  </si>
  <si>
    <t>3,0*(3,75+7,8)</t>
  </si>
  <si>
    <t>184</t>
  </si>
  <si>
    <t>763131531</t>
  </si>
  <si>
    <t>SDK podhled deska 1xDF 12,5 bez izolace jednovrstvá spodní kce profil CD+UD EI 15</t>
  </si>
  <si>
    <t>-2081508970</t>
  </si>
  <si>
    <t>"podhledová skladba_C2"</t>
  </si>
  <si>
    <t>"1.NP" 31,0</t>
  </si>
  <si>
    <t>"2.NP" 56,8</t>
  </si>
  <si>
    <t>185</t>
  </si>
  <si>
    <t>763131714</t>
  </si>
  <si>
    <t>SDK podhled základní penetrační nátěr</t>
  </si>
  <si>
    <t>-1615559118</t>
  </si>
  <si>
    <t>186</t>
  </si>
  <si>
    <t>763131771</t>
  </si>
  <si>
    <t>Příplatek k SDK podhledu za rovinnost kvality Q3</t>
  </si>
  <si>
    <t>-408799837</t>
  </si>
  <si>
    <t>187</t>
  </si>
  <si>
    <t>763755R01</t>
  </si>
  <si>
    <t>Dodávka a osazení veškerých doplňkových prvků SDK vodorovných konstrukcí (lišt, profilů, výztužných profilů, ukončovacích prvků, dilatačních a přechodových prvků , napojení na okolní konstrukce, atd)</t>
  </si>
  <si>
    <t>321866935</t>
  </si>
  <si>
    <t xml:space="preserve">Poznámka k položce:_x000D_
SYSTÉMOVÉ PROVEDENÍ (DLE KONKRÉTNÍHO DODAVATELE SYSTÉMU)_x000D_
(specifikace materiálů dle PD a TZ)_SPECIFIKACE A ROZSAH DLE TP KONKRÉTNĚ VYBRANÉHO DODAVATELE </t>
  </si>
  <si>
    <t>"kompletní provedení dle specifikace PD a TZ  vč. všech souvisejících prací a dodávek"</t>
  </si>
  <si>
    <t>"rozsah a množství vztaženo na celkovou plochu SDK konstrukcí" 87,8</t>
  </si>
  <si>
    <t>188</t>
  </si>
  <si>
    <t>998763201</t>
  </si>
  <si>
    <t xml:space="preserve">Přesun hmot procentní pro dřevostavby </t>
  </si>
  <si>
    <t>-204477765</t>
  </si>
  <si>
    <t>764</t>
  </si>
  <si>
    <t>Konstrukce klempířské</t>
  </si>
  <si>
    <t>189</t>
  </si>
  <si>
    <t>764055U01</t>
  </si>
  <si>
    <t>K-1 - D+M Oplechování okenního parapetu - venkovní, r.š. 310mm, lakovaný plech tl. 0,6mm</t>
  </si>
  <si>
    <t>bm</t>
  </si>
  <si>
    <t>-722584966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</si>
  <si>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klempířské výrobky.</t>
  </si>
  <si>
    <t>190</t>
  </si>
  <si>
    <t>764055U02</t>
  </si>
  <si>
    <t>K-2 - D+M Oplechování okenního parapetu - venkovní, r.š. 230mm, lakovaný plech tl. 0,6mm</t>
  </si>
  <si>
    <t>-30549298</t>
  </si>
  <si>
    <t>191</t>
  </si>
  <si>
    <t>764055U03</t>
  </si>
  <si>
    <t>K-3 - D+M Oplechování okenního parapetu - venkovní, r.š. 150mm, lakovaný plech tl. 0,6mm</t>
  </si>
  <si>
    <t>-23880711</t>
  </si>
  <si>
    <t>192</t>
  </si>
  <si>
    <t>764055U04</t>
  </si>
  <si>
    <t>K-4 - D+M Oplechování atiky, r.š. 620mm, lakovaný plech tl. 0,6mm</t>
  </si>
  <si>
    <t>-700104496</t>
  </si>
  <si>
    <t>193</t>
  </si>
  <si>
    <t>764055U05</t>
  </si>
  <si>
    <t>K-5 - D+M Nouzový přepad, průtočný profil 600/150mm, délka 460mm, materiál přepadu PVC</t>
  </si>
  <si>
    <t>ks</t>
  </si>
  <si>
    <t>403593179</t>
  </si>
  <si>
    <t>194</t>
  </si>
  <si>
    <t>764055U06</t>
  </si>
  <si>
    <t>K-6 - D+M Nouzový přepad, průtočný profil 150/150mm, délka 460mm, materiál přepadu PVC</t>
  </si>
  <si>
    <t>610904038</t>
  </si>
  <si>
    <t>195</t>
  </si>
  <si>
    <t>764055U07</t>
  </si>
  <si>
    <t>K-7 - D+M Lemovací lišta hydroizolace, r.š. 300mm, lakovaný plech tl. 0,6mm</t>
  </si>
  <si>
    <t>-1150110912</t>
  </si>
  <si>
    <t>196</t>
  </si>
  <si>
    <t>998764202</t>
  </si>
  <si>
    <t xml:space="preserve">Přesun hmot procentní pro konstrukce klempířské </t>
  </si>
  <si>
    <t>-38153250</t>
  </si>
  <si>
    <t>766</t>
  </si>
  <si>
    <t>Konstrukce truhlářské</t>
  </si>
  <si>
    <t>197</t>
  </si>
  <si>
    <t>766020R01</t>
  </si>
  <si>
    <t>D+M_ systémová dodávka a montáž _ plastové lavičky na tribuny (ŠKY)</t>
  </si>
  <si>
    <t>-1075353129</t>
  </si>
  <si>
    <t>Poznámka k položce:_x000D_
Kompletní systémová dodávka a montáž dle specifikace PD a TZ včetně všech přímo souvisejících prací a dodávek_x000D_
----------------------------------------------------------------------------------------------------------------------------------------</t>
  </si>
  <si>
    <t>"rozsah_vnitřní tribuny_D.1.1_v.č.18-19, TZ" 102,0</t>
  </si>
  <si>
    <t>198</t>
  </si>
  <si>
    <t>766053U01</t>
  </si>
  <si>
    <t>D-1P - D+M Dřevěné dveře vnitřní 700x1970mm, plné</t>
  </si>
  <si>
    <t>1653432453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</si>
  <si>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vnitřní výplně otvorů.</t>
  </si>
  <si>
    <t>199</t>
  </si>
  <si>
    <t>766053U02</t>
  </si>
  <si>
    <t>D-2L - D+M Dřevěné dveře vnitřní 700x1970mm, plné</t>
  </si>
  <si>
    <t>-440205832</t>
  </si>
  <si>
    <t>200</t>
  </si>
  <si>
    <t>766053U03</t>
  </si>
  <si>
    <t>D-1Pa - D+M Dřevěné dveře vnitřní 700x1970mm, plné</t>
  </si>
  <si>
    <t>677434589</t>
  </si>
  <si>
    <t>201</t>
  </si>
  <si>
    <t>766053U04</t>
  </si>
  <si>
    <t>D-2La - D+M Dřevěné dveře vnitřní 700x1970mm, plné</t>
  </si>
  <si>
    <t>-1128697558</t>
  </si>
  <si>
    <t>202</t>
  </si>
  <si>
    <t>766053U05</t>
  </si>
  <si>
    <t>D-3P - D+M Dřevěné dveře vnitřní 800x1970mm, plné</t>
  </si>
  <si>
    <t>-178645135</t>
  </si>
  <si>
    <t>203</t>
  </si>
  <si>
    <t>766053U06</t>
  </si>
  <si>
    <t>D-4L - D+M Dřevěné dveře vnitřní 800x1970mm, plné</t>
  </si>
  <si>
    <t>1290458782</t>
  </si>
  <si>
    <t>204</t>
  </si>
  <si>
    <t>766053U07</t>
  </si>
  <si>
    <t>D-5P - D+M Dřevěné dveře vnitřní 900x1970mm, plné</t>
  </si>
  <si>
    <t>730292103</t>
  </si>
  <si>
    <t>205</t>
  </si>
  <si>
    <t>766053U08</t>
  </si>
  <si>
    <t>D-6L - D+M Dřevěné dveře vnitřní 900x1970mm, plné</t>
  </si>
  <si>
    <t>335091650</t>
  </si>
  <si>
    <t>206</t>
  </si>
  <si>
    <t>766053U09</t>
  </si>
  <si>
    <t>D-7P - D+M Dřevěné dveře vnitřní dvoukřídlé, 1450x1970mm, plné</t>
  </si>
  <si>
    <t>1824822971</t>
  </si>
  <si>
    <t>207</t>
  </si>
  <si>
    <t>766629513</t>
  </si>
  <si>
    <t>Příplatek k montáži oken rovné ostění perlinka připojovací spára do 20 mm - pásky/folie</t>
  </si>
  <si>
    <t>-2002453040</t>
  </si>
  <si>
    <t>208</t>
  </si>
  <si>
    <t>998766202</t>
  </si>
  <si>
    <t xml:space="preserve">Přesun hmot procentní pro konstrukce truhlářské </t>
  </si>
  <si>
    <t>1398228239</t>
  </si>
  <si>
    <t>767</t>
  </si>
  <si>
    <t>Konstrukce zámečnické</t>
  </si>
  <si>
    <t>209</t>
  </si>
  <si>
    <t>767015R01</t>
  </si>
  <si>
    <t>D+M ocelových a zámečnických prvků / konstrukcí</t>
  </si>
  <si>
    <t>kg</t>
  </si>
  <si>
    <t>-391549915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</si>
  <si>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nesmrštitrlnou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 včeetně ztratného_x000D_
_x000D_
</t>
  </si>
  <si>
    <t>"rozsah_D.1.2.2" 34441,4</t>
  </si>
  <si>
    <t>210</t>
  </si>
  <si>
    <t>767015R11</t>
  </si>
  <si>
    <t>140095541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</si>
  <si>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nesmrštitelnou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(včetně ztratného) a provedení jsou obsaženy v jednotkové ceně_x000D_
_x000D_
</t>
  </si>
  <si>
    <t>"rozsah_D.1.1_v.č.21-22, TZ_OK pro VZT" 9045,0+724,0</t>
  </si>
  <si>
    <t>211</t>
  </si>
  <si>
    <t>767054U01</t>
  </si>
  <si>
    <t>D-8 - D+M Sestava oken v ozvučovací kabině, fixní zasklení, v AL rámu, 3930x1470mm</t>
  </si>
  <si>
    <t>-462420784</t>
  </si>
  <si>
    <t>212</t>
  </si>
  <si>
    <t>767054U02</t>
  </si>
  <si>
    <t>O-1 - D+M Sestava dvou jednokřídlých oken, AL rám s PTM, včetně vnitřního parapetu, 2500x750mm</t>
  </si>
  <si>
    <t>-1475829985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</si>
  <si>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výplně v obvodovém plášti.</t>
  </si>
  <si>
    <t>213</t>
  </si>
  <si>
    <t>767054U03</t>
  </si>
  <si>
    <t>O-2 - D+M Jednokřídlé okno, AL rám s PTM, včetně vnitřního parapetu, 750x600mm</t>
  </si>
  <si>
    <t>-1437944714</t>
  </si>
  <si>
    <t>214</t>
  </si>
  <si>
    <t>767054U04</t>
  </si>
  <si>
    <t>O-3 - D+M Jednokřídlé okno, AL rám s PTM, včetně vnitřního parapetu, 1250x750mm</t>
  </si>
  <si>
    <t>-1772258080</t>
  </si>
  <si>
    <t>215</t>
  </si>
  <si>
    <t>767054U05</t>
  </si>
  <si>
    <t>O-4 - D+M Okno - fixní zasklení, AL rám s PTM, 1250x2500mm</t>
  </si>
  <si>
    <t>1823506506</t>
  </si>
  <si>
    <t>216</t>
  </si>
  <si>
    <t>767054U06</t>
  </si>
  <si>
    <t>O-4a - D+M Okno - fixní zasklení, AL rám s PTM, 1250x2450mm</t>
  </si>
  <si>
    <t>-272238641</t>
  </si>
  <si>
    <t>217</t>
  </si>
  <si>
    <t>767054U07</t>
  </si>
  <si>
    <t>O-5 - D+M Jednokřídlé okno, AL rám s PTM, včetně vnitřního parapetu, 750x1750mm</t>
  </si>
  <si>
    <t>-1146051806</t>
  </si>
  <si>
    <t>218</t>
  </si>
  <si>
    <t>767054U08</t>
  </si>
  <si>
    <t>O-6 - D+M Jednokřídlé okno, AL rám s PTM, včetně vnitřního parapetu, 1250x1750mm</t>
  </si>
  <si>
    <t>475014472</t>
  </si>
  <si>
    <t>219</t>
  </si>
  <si>
    <t>767054U09</t>
  </si>
  <si>
    <t>O-7 - D+M Dvoukřídlé okno, AL rám s PTM, 1800x2500mm</t>
  </si>
  <si>
    <t>284945260</t>
  </si>
  <si>
    <t>220</t>
  </si>
  <si>
    <t>767054U10</t>
  </si>
  <si>
    <t>O-8 - D+M Sestava čtyř oken, AL rám s PTM, včetně vnitřního parapetu, 4800x1000mm</t>
  </si>
  <si>
    <t>-804803288</t>
  </si>
  <si>
    <t>221</t>
  </si>
  <si>
    <t>767054U11</t>
  </si>
  <si>
    <t>O-9 - D+M Okno - fixní zasklení (včetně proskleného nároží), AL rám s PTM, 1560x2800mm</t>
  </si>
  <si>
    <t>-1706403487</t>
  </si>
  <si>
    <t>222</t>
  </si>
  <si>
    <t>767054U12</t>
  </si>
  <si>
    <t>O-9a - D+M Okno - fixní zasklení (včetně proskleného nároží), AL rám s PTM, 1560x2800mm</t>
  </si>
  <si>
    <t>240465851</t>
  </si>
  <si>
    <t>223</t>
  </si>
  <si>
    <t>767054U13</t>
  </si>
  <si>
    <t>O-10L - D+M Vnější AL dveře plné, tepelně izolační, 900x2000mm</t>
  </si>
  <si>
    <t>393678366</t>
  </si>
  <si>
    <t>224</t>
  </si>
  <si>
    <t>767054U14</t>
  </si>
  <si>
    <t>O-11L - D+M Vnější AL dveře, dvoukřídlé, 1250x2000mm, prosklené</t>
  </si>
  <si>
    <t>-85614591</t>
  </si>
  <si>
    <t>225</t>
  </si>
  <si>
    <t>767054U15</t>
  </si>
  <si>
    <t>O-12P - D+M Vnější AL dveře, dvoukřídlé, 1650x2350mm, prosklené</t>
  </si>
  <si>
    <t>130839649</t>
  </si>
  <si>
    <t>226</t>
  </si>
  <si>
    <t>767054U16</t>
  </si>
  <si>
    <t>O-13P - D+M Vnější AL dveře, dvoukřídlé, 1450x2350mm, prosklené</t>
  </si>
  <si>
    <t>-1754830405</t>
  </si>
  <si>
    <t>227</t>
  </si>
  <si>
    <t>767054U17</t>
  </si>
  <si>
    <t>O-14P - D+M Vnější AL dveře, dvoukřídlé, 1650x2350mm, plné</t>
  </si>
  <si>
    <t>1217249843</t>
  </si>
  <si>
    <t>228</t>
  </si>
  <si>
    <t>767054U18</t>
  </si>
  <si>
    <t>Z-1 - D+M Žaluzie pro nasávací otvor 1250x1750mm, AL lamely, zateplená</t>
  </si>
  <si>
    <t>708251943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</si>
  <si>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zámečnické výrobky.</t>
  </si>
  <si>
    <t>229</t>
  </si>
  <si>
    <t>767054U19</t>
  </si>
  <si>
    <t>Z-2 - D+M Vchodová stříška 2000x900mm, tl. 145mm, AL kce s výplní PU pěnou</t>
  </si>
  <si>
    <t>-211217460</t>
  </si>
  <si>
    <t>230</t>
  </si>
  <si>
    <t>767054U20</t>
  </si>
  <si>
    <t>Z-3 - D+M Vchodová stříška 1600x900mm, tl. 145mm, AL kce s výplní PU pěnou</t>
  </si>
  <si>
    <t>1841290552</t>
  </si>
  <si>
    <t>231</t>
  </si>
  <si>
    <t>767054U21</t>
  </si>
  <si>
    <t>Z-4 - D+M Zábradlí před francouzské okno (š. okna 1,8m), prosklené zábradlí, v nerez rámu</t>
  </si>
  <si>
    <t>-147791387</t>
  </si>
  <si>
    <t>232</t>
  </si>
  <si>
    <t>767054U22</t>
  </si>
  <si>
    <t>PO-1P - D+M Vnitřní dveře plné, 800x1970mm, s PO</t>
  </si>
  <si>
    <t>641815826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</si>
  <si>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požární výplně otvorů a doplňky.</t>
  </si>
  <si>
    <t>233</t>
  </si>
  <si>
    <t>767054U23</t>
  </si>
  <si>
    <t>PO-2L - D+M Vnitřní dveře plné, 800x1970mm, s PO</t>
  </si>
  <si>
    <t>388115179</t>
  </si>
  <si>
    <t>234</t>
  </si>
  <si>
    <t>767054U24</t>
  </si>
  <si>
    <t>PO-3P - D+M Vnitřní dveře plné, 900x1970mm, s PO</t>
  </si>
  <si>
    <t>-1137870751</t>
  </si>
  <si>
    <t>235</t>
  </si>
  <si>
    <t>767054U25</t>
  </si>
  <si>
    <t>PO-4L - D+M Vnitřní dveře částečně prosklené, 900x1970mm, s PO</t>
  </si>
  <si>
    <t>-2121816613</t>
  </si>
  <si>
    <t>236</t>
  </si>
  <si>
    <t>767054U26</t>
  </si>
  <si>
    <t>PO-6P - D+M Vnitřní dveře dvoukřídlé plné, 1450x1970mm, s PO, kouřotěsné</t>
  </si>
  <si>
    <t>1629797163</t>
  </si>
  <si>
    <t>237</t>
  </si>
  <si>
    <t>767054U27</t>
  </si>
  <si>
    <t>PO-7P - D+M Vnitřní dveře dvoukřídlé, prosklené, 1450x1970mm, s PO, kouřotěsné</t>
  </si>
  <si>
    <t>617795100</t>
  </si>
  <si>
    <t>238</t>
  </si>
  <si>
    <t>767054U28</t>
  </si>
  <si>
    <t>PO-7Pa - D+M Vnitřní dveře dvoukřídlé, prosklené, 1450x1970mm, s PO, kouřotěsné</t>
  </si>
  <si>
    <t>1309524081</t>
  </si>
  <si>
    <t>239</t>
  </si>
  <si>
    <t>767054U29</t>
  </si>
  <si>
    <t>PO-8P - D+M Vnitřní dveře částečně prosklené, 800x1970mm, s PO</t>
  </si>
  <si>
    <t>-2135653197</t>
  </si>
  <si>
    <t>240</t>
  </si>
  <si>
    <t>767054U30</t>
  </si>
  <si>
    <t>PO-9L - D+M Vnitřní dveře dvoukřídlé, prosklené, 1450x1970mm, s PO, kouřotěsné</t>
  </si>
  <si>
    <t>-1458210718</t>
  </si>
  <si>
    <t>241</t>
  </si>
  <si>
    <t>767054U31</t>
  </si>
  <si>
    <t>PO-10P - D+M Vnitřní dveře dvoukřídlé, prosklené, 1450x1970mm, s PO, kouřotěsné</t>
  </si>
  <si>
    <t>1873456740</t>
  </si>
  <si>
    <t>242</t>
  </si>
  <si>
    <t>767054U32</t>
  </si>
  <si>
    <t>PO-11P - D+M Vnitřní dveře částečně prosklené, 900x1970mm, s PO, kouřotěsné</t>
  </si>
  <si>
    <t>2111781792</t>
  </si>
  <si>
    <t>243</t>
  </si>
  <si>
    <t>767054U33</t>
  </si>
  <si>
    <t>PO-12P - D+M Vnitřní dveře dvoukřídlé, plné, 1250x1970mm, s PO</t>
  </si>
  <si>
    <t>1658297116</t>
  </si>
  <si>
    <t>244</t>
  </si>
  <si>
    <t>767054U34</t>
  </si>
  <si>
    <t>PO-13 - D+M Rolovací vrata 4500x3500mm, s PO, křídlo z dvoustěnných ocelových lamel, elektrický pohon</t>
  </si>
  <si>
    <t>1390856340</t>
  </si>
  <si>
    <t>245</t>
  </si>
  <si>
    <t>767054U35</t>
  </si>
  <si>
    <t>PO-14 - D+M Požární stahovací schody, pro hrubý stavební otvor 1200x900mm, pro světlou výšku místnosti 3m</t>
  </si>
  <si>
    <t>2056527075</t>
  </si>
  <si>
    <t>246</t>
  </si>
  <si>
    <t>767054U36</t>
  </si>
  <si>
    <t>PO-15 - D+M Světlík pro odvod kouře 2000x1000mm</t>
  </si>
  <si>
    <t>1822611398</t>
  </si>
  <si>
    <t>247</t>
  </si>
  <si>
    <t>767850R01</t>
  </si>
  <si>
    <t>D+M_ loga a poutače na fasádě objektu _ (UPŘESNĚNÍ VIZ DÍLENSKÁ DOKUMENTACE)</t>
  </si>
  <si>
    <t>-295239033</t>
  </si>
  <si>
    <t>248</t>
  </si>
  <si>
    <t>998767202</t>
  </si>
  <si>
    <t xml:space="preserve">Přesun hmot procentní pro zámečnické konstrukce </t>
  </si>
  <si>
    <t>-1032040023</t>
  </si>
  <si>
    <t>771</t>
  </si>
  <si>
    <t>Podlahy z dlaždic</t>
  </si>
  <si>
    <t>249</t>
  </si>
  <si>
    <t>771111011</t>
  </si>
  <si>
    <t>Vysátí podkladu před pokládkou dlažby</t>
  </si>
  <si>
    <t>1997655642</t>
  </si>
  <si>
    <t>"rozsah viz_D.1.1_v.č. 2-3, 5-8, TZ"  (16,17+410,5)</t>
  </si>
  <si>
    <t>250</t>
  </si>
  <si>
    <t>771121011</t>
  </si>
  <si>
    <t>Nátěr penetrační na podlahu</t>
  </si>
  <si>
    <t>240687740</t>
  </si>
  <si>
    <t>251</t>
  </si>
  <si>
    <t>771151012</t>
  </si>
  <si>
    <t>Samonivelační stěrka podlah pevnosti 20 MPa tl 5 mm</t>
  </si>
  <si>
    <t>-599544402</t>
  </si>
  <si>
    <t>252</t>
  </si>
  <si>
    <t>771274123</t>
  </si>
  <si>
    <t>Montáž obkladů stupnic z dlaždic protiskluzných keramických flexibilní lepidlo š do 300 mm</t>
  </si>
  <si>
    <t>-1359508127</t>
  </si>
  <si>
    <t>(20,0*1,5)+(20,0*0,95)</t>
  </si>
  <si>
    <t>253</t>
  </si>
  <si>
    <t>59761R10</t>
  </si>
  <si>
    <t>dlaždice keramické protiskluzové schodišťové</t>
  </si>
  <si>
    <t>401421917</t>
  </si>
  <si>
    <t xml:space="preserve">Poznámka k položce:_x000D_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</si>
  <si>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49*0,33 'Přepočtené koeficientem množství</t>
  </si>
  <si>
    <t>254</t>
  </si>
  <si>
    <t>771274232</t>
  </si>
  <si>
    <t>Montáž obkladů podstupnic z dlaždic hladkých keramických flexibilní lepidlo v do 200 mm</t>
  </si>
  <si>
    <t>-910427405</t>
  </si>
  <si>
    <t>255</t>
  </si>
  <si>
    <t>59761R12</t>
  </si>
  <si>
    <t>dlaždice keramické hladké (podstupnice)</t>
  </si>
  <si>
    <t>-1310846539</t>
  </si>
  <si>
    <t>49*0,22 'Přepočtené koeficientem množství</t>
  </si>
  <si>
    <t>256</t>
  </si>
  <si>
    <t>771473133</t>
  </si>
  <si>
    <t>Montáž soklů z dlaždic keramických schodišťových stupňovitých lepených v do 120 mm</t>
  </si>
  <si>
    <t>1874101667</t>
  </si>
  <si>
    <t>(20,0*(0,165+0,3))+(20,0*(0,195+0,27))</t>
  </si>
  <si>
    <t>257</t>
  </si>
  <si>
    <t>59761R20</t>
  </si>
  <si>
    <t>sokl keramický rovný v do 120 mm</t>
  </si>
  <si>
    <t>-1100720063</t>
  </si>
  <si>
    <t>18,6*1,1 'Přepočtené koeficientem množství</t>
  </si>
  <si>
    <t>258</t>
  </si>
  <si>
    <t>771574266</t>
  </si>
  <si>
    <t xml:space="preserve">Montáž podlah keramických protiskluzných lepených flexibilním lepidlem </t>
  </si>
  <si>
    <t>-1511567713</t>
  </si>
  <si>
    <t>Poznámka k položce:_x000D_
V jednotkové ceně také zahrnuty náklady na montáž souvisejících obvodových systémových soklů + veškerých lišt a profilů</t>
  </si>
  <si>
    <t>"podlahová skladba_PD2-PD3_odměřeno elektronicky" 254,7</t>
  </si>
  <si>
    <t>"podlahová skladba_PD4_odměřeno elektronicky" (155,8)</t>
  </si>
  <si>
    <t>259</t>
  </si>
  <si>
    <t>59761R30</t>
  </si>
  <si>
    <t>dlaždice keramické protiskluzné</t>
  </si>
  <si>
    <t>1321918728</t>
  </si>
  <si>
    <t xml:space="preserve">Poznámka k položce:_x000D_
-systémová dodávka + související systémové soklíky (viz PD a TZ)_x000D_
--------------------------------------------------------------------------------_x000D_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</si>
  <si>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410,5*1,15 'Přepočtené koeficientem množství</t>
  </si>
  <si>
    <t>260</t>
  </si>
  <si>
    <t>771577114</t>
  </si>
  <si>
    <t xml:space="preserve">Příplatek k montáži podlah keramických lepených flexibilním lepidlem za spárování tmelem </t>
  </si>
  <si>
    <t>-888859201</t>
  </si>
  <si>
    <t>261</t>
  </si>
  <si>
    <t>771577R04</t>
  </si>
  <si>
    <t>Příplatek k vnitřním dlažbám za dodávku a montáž ukončovacích, rohových a koutových profilů</t>
  </si>
  <si>
    <t>-717096303</t>
  </si>
  <si>
    <t>Poznámka k položce:_x000D_
Množství/rozsah - VZTAŽEN NA CELKOVOU PLOCHU vnitřních dlažeb._x000D_
(specifikace materiálů dle PD a TZ)_SPECIFIKACE A ROZSAH DLE TP KONKRÉTNĚ VYBRANÉHO DODAVATELE _x000D_
------------------------------------------------------------------------------------------------------------------------------------</t>
  </si>
  <si>
    <t>262</t>
  </si>
  <si>
    <t>998771202</t>
  </si>
  <si>
    <t xml:space="preserve">Přesun hmot procentní pro podlahy z dlaždic </t>
  </si>
  <si>
    <t>755084484</t>
  </si>
  <si>
    <t>776</t>
  </si>
  <si>
    <t>Podlahy povlakové</t>
  </si>
  <si>
    <t>263</t>
  </si>
  <si>
    <t>776111311</t>
  </si>
  <si>
    <t>Vysátí podkladu povlakových podlah</t>
  </si>
  <si>
    <t>-1031314009</t>
  </si>
  <si>
    <t>264</t>
  </si>
  <si>
    <t>776121111</t>
  </si>
  <si>
    <t>Vodou ředitelná penetrace savého podkladu povlakových podlah ředěná v poměru 1:3</t>
  </si>
  <si>
    <t>1133142543</t>
  </si>
  <si>
    <t>265</t>
  </si>
  <si>
    <t>776141112</t>
  </si>
  <si>
    <t>Vyrovnání podkladu povlakových podlah stěrkou pevnosti 20 MPa tl 5 mm</t>
  </si>
  <si>
    <t>-1754107058</t>
  </si>
  <si>
    <t>266</t>
  </si>
  <si>
    <t>776231111</t>
  </si>
  <si>
    <t xml:space="preserve">Lepení lamel a čtverců z vinylu </t>
  </si>
  <si>
    <t>-440055783</t>
  </si>
  <si>
    <t>Poznámka k položce:_x000D_
V jednotkové ceně také zahrnuty náklady na montáž souvisejících obvodových systémových soklů + veškerých lišt a profilů + spoj podlahovin svařováním</t>
  </si>
  <si>
    <t>"podlahová skladba_PD2-PD3_odměřeno elektronicky" 95,5</t>
  </si>
  <si>
    <t>"podlahová skladba_PD4_odměřeno elektronicky" 14,8</t>
  </si>
  <si>
    <t>267</t>
  </si>
  <si>
    <t>28411R02</t>
  </si>
  <si>
    <t>dodávka povlakové podlahové krytiny - vinylové pásy, lamely nebo čtverce</t>
  </si>
  <si>
    <t>721447475</t>
  </si>
  <si>
    <t>110,3*1,1 'Přepočtené koeficientem množství</t>
  </si>
  <si>
    <t>268</t>
  </si>
  <si>
    <t>776241111</t>
  </si>
  <si>
    <t>Lepení hladkých pásů ze sametového vinylu</t>
  </si>
  <si>
    <t>-514929179</t>
  </si>
  <si>
    <t>"podlahová skladba_PD4_odměřeno elektronicky" 52,3</t>
  </si>
  <si>
    <t>269</t>
  </si>
  <si>
    <t>28411R03</t>
  </si>
  <si>
    <t xml:space="preserve">dodávka povlakové podlahové krytiny - vinyl samet </t>
  </si>
  <si>
    <t>2006976888</t>
  </si>
  <si>
    <t>52,3*1,15 'Přepočtené koeficientem množství</t>
  </si>
  <si>
    <t>270</t>
  </si>
  <si>
    <t>998776202</t>
  </si>
  <si>
    <t xml:space="preserve">Přesun hmot procentní pro podlahy povlakové </t>
  </si>
  <si>
    <t>-124702273</t>
  </si>
  <si>
    <t>777</t>
  </si>
  <si>
    <t>Podlahy lité</t>
  </si>
  <si>
    <t>271</t>
  </si>
  <si>
    <t>777521R03</t>
  </si>
  <si>
    <t xml:space="preserve">Systémová podlahová litá stěrka </t>
  </si>
  <si>
    <t>-1017788870</t>
  </si>
  <si>
    <t>Poznámka k položce:_x000D_
Kompletní systémová dodávka a provedení dle specifikace PD a TZ včetně všech přímo souvisejících prací/činností/dodávek + příprava podkladu_x000D_
-----------------------------------------------------------------------------------------------------------------------------------------------------------------------------</t>
  </si>
  <si>
    <t>"podlahová skladba_PD2-PD3_odměřeno elektronicky" 5,6</t>
  </si>
  <si>
    <t>"podlahová skladba_PD4_odměřeno elektronicky" 73,8</t>
  </si>
  <si>
    <t>272</t>
  </si>
  <si>
    <t>998777202</t>
  </si>
  <si>
    <t xml:space="preserve">Přesun hmot procentní pro podlahy lité </t>
  </si>
  <si>
    <t>-1422929355</t>
  </si>
  <si>
    <t>781</t>
  </si>
  <si>
    <t>Dokončovací práce - obklady</t>
  </si>
  <si>
    <t>273</t>
  </si>
  <si>
    <t>781121011</t>
  </si>
  <si>
    <t>Nátěr penetrační na stěnu</t>
  </si>
  <si>
    <t>1393998880</t>
  </si>
  <si>
    <t>274</t>
  </si>
  <si>
    <t>781121015</t>
  </si>
  <si>
    <t>Nátěr kontaktní pro nesavé podklady na stěnu</t>
  </si>
  <si>
    <t>1270348819</t>
  </si>
  <si>
    <t>275</t>
  </si>
  <si>
    <t>781131264</t>
  </si>
  <si>
    <t>Izolace pod obklad těsnícími pásy mezi podlahou a stěnou / stěnami</t>
  </si>
  <si>
    <t>418675852</t>
  </si>
  <si>
    <t>276</t>
  </si>
  <si>
    <t>781474115</t>
  </si>
  <si>
    <t>Montáž obkladů vnitřních keramických hladkých lepených flexibilním lepidlem</t>
  </si>
  <si>
    <t>1468604686</t>
  </si>
  <si>
    <t>Poznámka k položce:_x000D_
V jednotkové ceně zahrnuty náklady na montáž veškerých doplňků a příslušenství dle PD a TZ._x000D_
(listely, dekory - specifikované v PD) _x000D_
-------------------------------------------</t>
  </si>
  <si>
    <t>"odměřeno elektronicky" (117,59+157,89+21,63)</t>
  </si>
  <si>
    <t>277</t>
  </si>
  <si>
    <t>59761R00</t>
  </si>
  <si>
    <t>obklad keramický hladký</t>
  </si>
  <si>
    <t>-458200702</t>
  </si>
  <si>
    <t>Poznámka k položce:_x000D_
V jednotkové ceně zahrnuty náklady na veškeré doplňky a příslušenství dle PD a TZ._x000D_
(listely, dekory - specifikované v PD) _x000D_
-------------------------------------------_x000D_
-přesná specifikace _ viz PD a TZ</t>
  </si>
  <si>
    <t>297,11*1,1 'Přepočtené koeficientem množství</t>
  </si>
  <si>
    <t>278</t>
  </si>
  <si>
    <t>781477114</t>
  </si>
  <si>
    <t xml:space="preserve">Příplatek k montáži obkladů vnitřních keramických hladkých za spárování tmelem </t>
  </si>
  <si>
    <t>-1363698904</t>
  </si>
  <si>
    <t>279</t>
  </si>
  <si>
    <t>781477R00</t>
  </si>
  <si>
    <t>Příplatek k vnitřním obladům za dodávku a montáž ukončovacích, rohových a koutových profilů</t>
  </si>
  <si>
    <t>-2024801449</t>
  </si>
  <si>
    <t>Poznámka k položce:_x000D_
Množství/rozsah - VZTAŽEN NA CELKOVOU PLOCHU vnitřních obkladů._x000D_
(specifikace materiálů dle PD a TZ)_SPECIFIKACE A ROZSAH DLE TP KONKRÉTNĚ VYBRANÉHO DODAVATELE _x000D_
------------------------------------------------------------------------------------------------------------------------------------</t>
  </si>
  <si>
    <t>280</t>
  </si>
  <si>
    <t>781495115</t>
  </si>
  <si>
    <t>Spárování vnitřních obkladů silikonem</t>
  </si>
  <si>
    <t>-1900339197</t>
  </si>
  <si>
    <t>281</t>
  </si>
  <si>
    <t>998781202</t>
  </si>
  <si>
    <t xml:space="preserve">Přesun hmot procentní pro obklady keramické </t>
  </si>
  <si>
    <t>-2070354042</t>
  </si>
  <si>
    <t>783</t>
  </si>
  <si>
    <t>Dokončovací práce - nátěry</t>
  </si>
  <si>
    <t>282</t>
  </si>
  <si>
    <t>783923161</t>
  </si>
  <si>
    <t>Penetrační nátěr pórovitých betonových podlah</t>
  </si>
  <si>
    <t>-1199422353</t>
  </si>
  <si>
    <t>784</t>
  </si>
  <si>
    <t>Dokončovací práce - malby a tapety</t>
  </si>
  <si>
    <t>283</t>
  </si>
  <si>
    <t>784181103</t>
  </si>
  <si>
    <t>Základní akrylátová jednonásobná penetrace podkladu v místnostech výšky bez rozlišení</t>
  </si>
  <si>
    <t>-667226008</t>
  </si>
  <si>
    <t>284</t>
  </si>
  <si>
    <t>784221103</t>
  </si>
  <si>
    <t>Dvojnásobné bílé malby ze směsí za sucha dobře otěruvzdorných v místnostech bez rozlišení</t>
  </si>
  <si>
    <t>1261862108</t>
  </si>
  <si>
    <t>N00</t>
  </si>
  <si>
    <t>Nepojmenované, ostatní práce a dodávky</t>
  </si>
  <si>
    <t>285</t>
  </si>
  <si>
    <t>N00_015R02</t>
  </si>
  <si>
    <t xml:space="preserve">Příplatek k hydroizolačnímu souvrství spodní stavby _ za provedení veškerých detailů a (D+M) systémových prostupů/průchodek </t>
  </si>
  <si>
    <t>512</t>
  </si>
  <si>
    <t>531893903</t>
  </si>
  <si>
    <t xml:space="preserve">Poznámka k položce:_x000D_
Kompletní dodávka a provedení dle specifikace PD (SOUPIS DETAILŮ) a TZ + systémové technologické postupy _x000D_
----------------------------------------------------------------------------------------------------------------------------------------_x000D_
</t>
  </si>
  <si>
    <t>"rozsah a specifikace _ plocha HI souvrstvý" 1559,385</t>
  </si>
  <si>
    <t>286</t>
  </si>
  <si>
    <t>N00_015R04</t>
  </si>
  <si>
    <t xml:space="preserve">Příplatek k povlakovým krytinám střech _ za provedení veškerých detailů a (D+M) systémových prostupů/průchodek </t>
  </si>
  <si>
    <t>-1088326730</t>
  </si>
  <si>
    <t>"rozsah a specifikace _ plocha střešního pláště" 1479,925</t>
  </si>
  <si>
    <t>Ostatní</t>
  </si>
  <si>
    <t>OST0</t>
  </si>
  <si>
    <t>Ostatní výrobky a prvky výpisů</t>
  </si>
  <si>
    <t>287</t>
  </si>
  <si>
    <t>795056U01</t>
  </si>
  <si>
    <t>D+M Přenosný hasící přístroj - CO2 s hasící schopností 55B, sněhový 5kg</t>
  </si>
  <si>
    <t>1733579995</t>
  </si>
  <si>
    <t>288</t>
  </si>
  <si>
    <t>795056U02</t>
  </si>
  <si>
    <t>D+M Přenosný hasící přístroj - práškový s hasící schopností 21A, práškový 6kg</t>
  </si>
  <si>
    <t>-1009713176</t>
  </si>
  <si>
    <t>OST04</t>
  </si>
  <si>
    <t>Ostatní skladby a konstrukce</t>
  </si>
  <si>
    <t>289</t>
  </si>
  <si>
    <t>OST04_R01</t>
  </si>
  <si>
    <t xml:space="preserve">D+M provětrávaná fasáda </t>
  </si>
  <si>
    <t>-2033885607</t>
  </si>
  <si>
    <t>Poznámka k položce:_x000D_
KOMPLETNÍ SYSTÉMOVÁ DODÁVKA A PROVEDENÍ DLE SPECIFIKACE PD A TZ VČETNĚ VŠECH PŘÍMO SOUVISEJÍCÍCH PRACÍ/ČINNOSTÍ/DODÁVEK/PŘÍSLUŠENSTVÍ A DRETAILŮ_x000D_
------------------------------------------------------------------------------------------------------------------------------------------------------------------------------------------------------</t>
  </si>
  <si>
    <t>"fasádní skladba_F1-F2" ((53,28*9,4)+(37,4*1,95)+(34,4*4,2))-21,39+(52,4*0,3)</t>
  </si>
  <si>
    <t>OST05</t>
  </si>
  <si>
    <t xml:space="preserve">Záchytný systém proti pádu </t>
  </si>
  <si>
    <t>290</t>
  </si>
  <si>
    <t>OST05_R01</t>
  </si>
  <si>
    <t>Kotvící systémový bod _ do ŽB</t>
  </si>
  <si>
    <t>627694908</t>
  </si>
  <si>
    <t>291</t>
  </si>
  <si>
    <t>OST05_R02</t>
  </si>
  <si>
    <t>Kotvící systémový bod _ do TR. plechu</t>
  </si>
  <si>
    <t>-803629612</t>
  </si>
  <si>
    <t>292</t>
  </si>
  <si>
    <t>OST05_R03</t>
  </si>
  <si>
    <t xml:space="preserve">Nerezové bezpečnostní lano tl. 8 mm </t>
  </si>
  <si>
    <t>1672659860</t>
  </si>
  <si>
    <t>293</t>
  </si>
  <si>
    <t>OST05_R04</t>
  </si>
  <si>
    <t xml:space="preserve">Kompletní montážní práce </t>
  </si>
  <si>
    <t>1406609541</t>
  </si>
  <si>
    <t>294</t>
  </si>
  <si>
    <t>OST05_R05</t>
  </si>
  <si>
    <t>Kompletní předávací dokumentace + uvedení do provozu</t>
  </si>
  <si>
    <t>-1984938939</t>
  </si>
  <si>
    <t>OST11</t>
  </si>
  <si>
    <t>VR_doplnění_01</t>
  </si>
  <si>
    <t>295</t>
  </si>
  <si>
    <t>767054R01</t>
  </si>
  <si>
    <t xml:space="preserve">Z-5 - D+M _ skleněné zábradlí </t>
  </si>
  <si>
    <t>-1715061939</t>
  </si>
  <si>
    <t>296</t>
  </si>
  <si>
    <t>767054R02</t>
  </si>
  <si>
    <t xml:space="preserve">Z-6 - D+M _ nereové madlo na schodišti </t>
  </si>
  <si>
    <t>363017742</t>
  </si>
  <si>
    <t>297</t>
  </si>
  <si>
    <t>767054R03</t>
  </si>
  <si>
    <t xml:space="preserve">Z-7 - D+M _ skleněné zábradlí před okno </t>
  </si>
  <si>
    <t>-576166</t>
  </si>
  <si>
    <t>298</t>
  </si>
  <si>
    <t>767054R04</t>
  </si>
  <si>
    <t xml:space="preserve">Z-8 - D+M _ skleněné zábradlí </t>
  </si>
  <si>
    <t>-1252966242</t>
  </si>
  <si>
    <t>299</t>
  </si>
  <si>
    <t>767054R05</t>
  </si>
  <si>
    <t xml:space="preserve">Z-9 - D+M _ skleněné zábradlí </t>
  </si>
  <si>
    <t>-2041180611</t>
  </si>
  <si>
    <t>300</t>
  </si>
  <si>
    <t>767054R06</t>
  </si>
  <si>
    <t xml:space="preserve">Z-10 - D+M _ skleněné zábradlí </t>
  </si>
  <si>
    <t>-439117640</t>
  </si>
  <si>
    <t>301</t>
  </si>
  <si>
    <t>767054R07</t>
  </si>
  <si>
    <t>Z-11 - D+M _ skleněné zábradlí (výška 1,6 m, plocha 1,3 m2)</t>
  </si>
  <si>
    <t>1973932052</t>
  </si>
  <si>
    <t>302</t>
  </si>
  <si>
    <t>767054R08</t>
  </si>
  <si>
    <t xml:space="preserve">Z-12 - D+M _ nerezové zábradlí </t>
  </si>
  <si>
    <t>-1118285894</t>
  </si>
  <si>
    <t>303</t>
  </si>
  <si>
    <t>767054R09</t>
  </si>
  <si>
    <t xml:space="preserve">Z-13 - D+M _ nerezové madlo na schodišti </t>
  </si>
  <si>
    <t>1230617415</t>
  </si>
  <si>
    <t>304</t>
  </si>
  <si>
    <t>767054R10</t>
  </si>
  <si>
    <t xml:space="preserve">Z-14 - D+M _ akrylvinylový ochranný prvek nároží zdiva </t>
  </si>
  <si>
    <t>1003142059</t>
  </si>
  <si>
    <t>305</t>
  </si>
  <si>
    <t>767054R11</t>
  </si>
  <si>
    <t xml:space="preserve">Z-15 - D+M _ čistící zóna 1800/1400 mm </t>
  </si>
  <si>
    <t>1800892239</t>
  </si>
  <si>
    <t>306</t>
  </si>
  <si>
    <t>767054R12</t>
  </si>
  <si>
    <t xml:space="preserve">Z-16 - D+M _ ocelový žebřík pro výlez na střechu </t>
  </si>
  <si>
    <t>-709591268</t>
  </si>
  <si>
    <t>307</t>
  </si>
  <si>
    <t>767054R13</t>
  </si>
  <si>
    <t xml:space="preserve">Z-17 - D+M _ ocelový žebřík pro výlez na střechu </t>
  </si>
  <si>
    <t>-96910143</t>
  </si>
  <si>
    <t>308</t>
  </si>
  <si>
    <t>767054R14</t>
  </si>
  <si>
    <t xml:space="preserve">Z-19 - D+M _ podstavná konstrukce pod VZT </t>
  </si>
  <si>
    <t>-1559052077</t>
  </si>
  <si>
    <t>309</t>
  </si>
  <si>
    <t>767054R15</t>
  </si>
  <si>
    <t xml:space="preserve">Z-20 - D+M _ zakrytí podlahového kanálu </t>
  </si>
  <si>
    <t>746195994</t>
  </si>
  <si>
    <t>OST21</t>
  </si>
  <si>
    <t>VR_doplnění_02</t>
  </si>
  <si>
    <t>310</t>
  </si>
  <si>
    <t>766999R01</t>
  </si>
  <si>
    <t>D+M _ vnitřní systémový obklad proti mechanickému poškození _ skladba B2 _ (celobuková překližka tl. 15 mm 1250x2500 mm,  v jakosti B/C, kotvená na vodorovném roštu tl. 35 mm)</t>
  </si>
  <si>
    <t>-485067868</t>
  </si>
  <si>
    <t>Poznámka k položce:_x000D_
Kompletní systémová dodávka a provedení dle specifikace PD a TZ včetně všech přímo souvisejících prací/činností a dodávek/doplňků/příslušenství_x000D_
----------------------------------------------------------------------------------------------------------------------------------------------------------------------------------</t>
  </si>
  <si>
    <t xml:space="preserve">"2x kratší strana tělocvičny, do výšky 4,0 m " 2 * (21,8*4) </t>
  </si>
  <si>
    <t xml:space="preserve">"1x delší strana tělocvičny, do výšky 4,0 m" 38,7*4 </t>
  </si>
  <si>
    <t xml:space="preserve">"obklad stěn pod tribunou " </t>
  </si>
  <si>
    <t>2*((0,5+0,25+0,5+0,25)*2,3)</t>
  </si>
  <si>
    <t>(4,15+0,25+5,95+0,25+1,7)*2,3</t>
  </si>
  <si>
    <t>2*((0,75+0,25+0,75+0,25)*2,3)</t>
  </si>
  <si>
    <t>(0,6+6,0+0,6)*2,3</t>
  </si>
  <si>
    <t>311</t>
  </si>
  <si>
    <t>767054R21</t>
  </si>
  <si>
    <t>PO-4La - D+M Vnitřní dveře plné, 900x1970mm, s PO</t>
  </si>
  <si>
    <t>-946989435</t>
  </si>
  <si>
    <t>312</t>
  </si>
  <si>
    <t>767054R22</t>
  </si>
  <si>
    <t>PO-5L - D+M Vnitřní dveře plné, 1450x1970mm, s PO</t>
  </si>
  <si>
    <t>-209612592</t>
  </si>
  <si>
    <t>313</t>
  </si>
  <si>
    <t>767054R31</t>
  </si>
  <si>
    <t xml:space="preserve">1P/Z - D+M _ ocelová zárubeň pro zdění_tl. konstrukce 80 mm _ 700/1970 mm </t>
  </si>
  <si>
    <t>1923304484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</si>
  <si>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zámečnické výrobky/zárubně.</t>
  </si>
  <si>
    <t>314</t>
  </si>
  <si>
    <t>767054R32</t>
  </si>
  <si>
    <t xml:space="preserve">2L/Z - D+M _ ocelová zárubeň pro zdění_tl. konstrukce 80 mm _ 700/1970 mm </t>
  </si>
  <si>
    <t>1797157986</t>
  </si>
  <si>
    <t>315</t>
  </si>
  <si>
    <t>767054R33</t>
  </si>
  <si>
    <t xml:space="preserve">3P/Z - D+M _ ocelová zárubeň pro zdění_tl. konstrukce 115 mm _ 700/1970 mm </t>
  </si>
  <si>
    <t>-907909344</t>
  </si>
  <si>
    <t>316</t>
  </si>
  <si>
    <t>767054R34</t>
  </si>
  <si>
    <t xml:space="preserve">4L/Z - D+M _ ocelová zárubeň pro zdění_tl. konstrukce 115 mm _ 700/1970 mm </t>
  </si>
  <si>
    <t>-1697208032</t>
  </si>
  <si>
    <t>317</t>
  </si>
  <si>
    <t>767054R35</t>
  </si>
  <si>
    <t xml:space="preserve">5P/Z - D+M _ ocelová zárubeň pro zdění_tl. konstrukce 115 mm _ 800/1970 mm </t>
  </si>
  <si>
    <t>-513831144</t>
  </si>
  <si>
    <t>318</t>
  </si>
  <si>
    <t>767054R36</t>
  </si>
  <si>
    <t xml:space="preserve">6L/Z - D+M _ ocelová zárubeň pro zdění_tl. konstrukce 115 mm _ 800/1970 mm </t>
  </si>
  <si>
    <t>-795251435</t>
  </si>
  <si>
    <t>319</t>
  </si>
  <si>
    <t>767054R37</t>
  </si>
  <si>
    <t xml:space="preserve">7P/Z - D+M _ ocelová zárubeň pro zdění_tl. konstrukce 140 mm _ 800/1970 mm </t>
  </si>
  <si>
    <t>-2093818985</t>
  </si>
  <si>
    <t>320</t>
  </si>
  <si>
    <t>767054R38</t>
  </si>
  <si>
    <t xml:space="preserve">8P/Z - D+M _ ocelová zárubeň pro zdění_tl. konstrukce 140 mm _ 800/1970 mm </t>
  </si>
  <si>
    <t>38389062</t>
  </si>
  <si>
    <t>321</t>
  </si>
  <si>
    <t>767054R39</t>
  </si>
  <si>
    <t xml:space="preserve">9P/Z - D+M _ ocelová zárubeň pro zdění_tl. konstrukce 175 mm _ 800/1970 mm </t>
  </si>
  <si>
    <t>233669399</t>
  </si>
  <si>
    <t>322</t>
  </si>
  <si>
    <t>767054R40</t>
  </si>
  <si>
    <t xml:space="preserve">10L/Z - D+M _ ocelová zárubeň pro zdění_tl. konstrukce 175 mm _ 800/1970 mm </t>
  </si>
  <si>
    <t>-2097927788</t>
  </si>
  <si>
    <t>323</t>
  </si>
  <si>
    <t>767054R41</t>
  </si>
  <si>
    <t xml:space="preserve">11L/Z - D+M _ ocelová zárubeň pro zdění_tl. konstrukce 175 mm _ 900/1970 mm </t>
  </si>
  <si>
    <t>135163575</t>
  </si>
  <si>
    <t>324</t>
  </si>
  <si>
    <t>767054R42</t>
  </si>
  <si>
    <t xml:space="preserve">12L/Z - D+M _ ocelová zárubeň pro zdění_tl. konstrukce 115 mm _ 1250/1970 mm </t>
  </si>
  <si>
    <t>-1097986807</t>
  </si>
  <si>
    <t>325</t>
  </si>
  <si>
    <t>767054R43</t>
  </si>
  <si>
    <t xml:space="preserve">13P/Z - D+M _ ocelová zárubeň pro zdění_tl. konstrukce 115 mm _ 1450/1970 mm </t>
  </si>
  <si>
    <t>-793074882</t>
  </si>
  <si>
    <t>326</t>
  </si>
  <si>
    <t>767054R51</t>
  </si>
  <si>
    <t xml:space="preserve">1PZ/PO - D+M _ ocelová zárubeň pro zdění s PO _ tl. konstrukce 115 mm _ 800/1970 mm </t>
  </si>
  <si>
    <t>-254368772</t>
  </si>
  <si>
    <t>327</t>
  </si>
  <si>
    <t>767054R52</t>
  </si>
  <si>
    <t xml:space="preserve">2LZ/PO - D+M _ ocelová zárubeň pro zdění s PO _ tl. konstrukce 115 mm _ 800/1970 mm </t>
  </si>
  <si>
    <t>1934178406</t>
  </si>
  <si>
    <t>328</t>
  </si>
  <si>
    <t>767054R53</t>
  </si>
  <si>
    <t xml:space="preserve">3PZ/PO - D+M _ ocelová zárubeň pro zdění s PO _ tl. konstrukce 140 mm _ 800/1970 mm </t>
  </si>
  <si>
    <t>1379929372</t>
  </si>
  <si>
    <t>329</t>
  </si>
  <si>
    <t>767054R54</t>
  </si>
  <si>
    <t xml:space="preserve">4LZ/PO - D+M _ ocelová zárubeň pro zdění s PO _ tl. konstrukce 140 mm _ 800/1970 mm </t>
  </si>
  <si>
    <t>-1368241669</t>
  </si>
  <si>
    <t>330</t>
  </si>
  <si>
    <t>767054R55</t>
  </si>
  <si>
    <t xml:space="preserve">5PZ/PO - D+M _ ocelová zárubeň pro zdění s PO _ tl. konstrukce 175 mm _ 900/1970 mm </t>
  </si>
  <si>
    <t>1737150905</t>
  </si>
  <si>
    <t>331</t>
  </si>
  <si>
    <t>767054R56</t>
  </si>
  <si>
    <t xml:space="preserve">6LZ/PO - D+M _ ocelová zárubeň pro zdění s PO _ tl. konstrukce 140 mm _ 900/1970 mm </t>
  </si>
  <si>
    <t>-261423984</t>
  </si>
  <si>
    <t>332</t>
  </si>
  <si>
    <t>767054R57</t>
  </si>
  <si>
    <t xml:space="preserve">7PZ/PO - D+M _ ocelová zárubeň pro zdění s PO _ tl. konstrukce 115 mm _ 900/1970 mm </t>
  </si>
  <si>
    <t>-1497882525</t>
  </si>
  <si>
    <t>333</t>
  </si>
  <si>
    <t>767054R58</t>
  </si>
  <si>
    <t xml:space="preserve">8LZ/PO - D+M _ ocelová zárubeň pro zdění s PO _ tl. konstrukce 115 mm _ 900/1970 mm </t>
  </si>
  <si>
    <t>1148799602</t>
  </si>
  <si>
    <t>334</t>
  </si>
  <si>
    <t>767054R59</t>
  </si>
  <si>
    <t xml:space="preserve">9PZ/PO - D+M _ ocelová zárubeň pro zdění s PO _ tl. konstrukce 115 mm _ 1450/1970 mm </t>
  </si>
  <si>
    <t>-282067657</t>
  </si>
  <si>
    <t>335</t>
  </si>
  <si>
    <t>767054R60</t>
  </si>
  <si>
    <t xml:space="preserve">10LZ/PO - D+M _ ocelová zárubeň pro zdění s PO _ tl. konstrukce 115 mm _ 1450/1970 mm </t>
  </si>
  <si>
    <t>-1404930917</t>
  </si>
  <si>
    <t>336</t>
  </si>
  <si>
    <t>767054R61</t>
  </si>
  <si>
    <t xml:space="preserve">11LZ/PO - D+M _ ocelová zárubeň pro zdění s PO _ tl. konstrukce 115 mm _ 1450/1970 mm </t>
  </si>
  <si>
    <t>1555281360</t>
  </si>
  <si>
    <t>337</t>
  </si>
  <si>
    <t>767054R62</t>
  </si>
  <si>
    <t xml:space="preserve">12PZ/PO - D+M _ ocelová zárubeň pro zdění s PO _ tl. konstrukce 115 mm _ 900/1970 mm </t>
  </si>
  <si>
    <t>286127150</t>
  </si>
  <si>
    <t>338</t>
  </si>
  <si>
    <t>767054R63</t>
  </si>
  <si>
    <t xml:space="preserve">13PZ/PO - D+M _ ocelová zárubeň pro zdění s PO _ tl. konstrukce 175 mm _ 800/1970 mm </t>
  </si>
  <si>
    <t>-497938276</t>
  </si>
  <si>
    <t>339</t>
  </si>
  <si>
    <t>767054R64</t>
  </si>
  <si>
    <t xml:space="preserve">14PZ/PO - D+M _ ocelová zárubeň pro zdění s PO _ tl. konstrukce 115 mm _ 1450/1970 mm </t>
  </si>
  <si>
    <t>108842831</t>
  </si>
  <si>
    <t>340</t>
  </si>
  <si>
    <t>767054R65</t>
  </si>
  <si>
    <t xml:space="preserve">15PZ/PO - D+M _ ocelová zárubeň pro zdění s PO _ tl. konstrukce 115 mm _ 1250/1970 mm </t>
  </si>
  <si>
    <t>229119917</t>
  </si>
  <si>
    <t>341</t>
  </si>
  <si>
    <t>-1179075320</t>
  </si>
  <si>
    <t>(123,0*0,5)</t>
  </si>
  <si>
    <t>342</t>
  </si>
  <si>
    <t>283761R0</t>
  </si>
  <si>
    <t xml:space="preserve">klín izolační minerální spádový pro ploché střechy _ specifikace dle PD a TZ </t>
  </si>
  <si>
    <t>-1837894361</t>
  </si>
  <si>
    <t>61,5*0,2 'Přepočtené koeficientem množství</t>
  </si>
  <si>
    <t>343</t>
  </si>
  <si>
    <t>-2055324144</t>
  </si>
  <si>
    <t>"skladba_S3" (13,5*4,5)*2</t>
  </si>
  <si>
    <t>"skladba_S2_PO" (11,0)*2</t>
  </si>
  <si>
    <t>344</t>
  </si>
  <si>
    <t>63151502R</t>
  </si>
  <si>
    <t xml:space="preserve">deska tepelně izolační minerální plochých střech _ (m3)_ specifikace dle PD a TZ </t>
  </si>
  <si>
    <t>-956393811</t>
  </si>
  <si>
    <t>"skladba_S3" (13,5*4,5)*0,1*1,1</t>
  </si>
  <si>
    <t>"skladba_S3" (13,5*4,5)*0,08*1,1</t>
  </si>
  <si>
    <t>"skladba_S2_PO" (11,0)*0,1*1,1</t>
  </si>
  <si>
    <t>"skladba_S2_PO" (11,0)*0,08*1,1</t>
  </si>
  <si>
    <t>D.1.4 - Technika prostředí staveb</t>
  </si>
  <si>
    <t>Úroveň 3:</t>
  </si>
  <si>
    <t>D.1.4.1 - Zdravotně technické instalace</t>
  </si>
  <si>
    <t>N00 - Technika prostředí staveb</t>
  </si>
  <si>
    <t>N00_R01</t>
  </si>
  <si>
    <t>Zdravotně technické instalace_ viz samostatný soupis prací</t>
  </si>
  <si>
    <t>485865560</t>
  </si>
  <si>
    <t>D.1.4.2 - Vzduchotechnika</t>
  </si>
  <si>
    <t>Zařízení vzduchotechniky_ viz samostatný soupis prací</t>
  </si>
  <si>
    <t>-222924973</t>
  </si>
  <si>
    <t>D.1.4.3 - Vytápění</t>
  </si>
  <si>
    <t>Vytápění _ viz samostatný soupis prací</t>
  </si>
  <si>
    <t>1750270128</t>
  </si>
  <si>
    <t xml:space="preserve">D.1.4.4 - Silnoproudá elektrotechnika </t>
  </si>
  <si>
    <t>Zařzení silnoproudé elektrotechniky_ viz samostatný soupis prací</t>
  </si>
  <si>
    <t>1839557472</t>
  </si>
  <si>
    <t xml:space="preserve">D.1.4.5 - Slaboproudá elektrotechnika </t>
  </si>
  <si>
    <t>Slaboproudá elektrotechnika_ viz samostatný soupis prací</t>
  </si>
  <si>
    <t>1433508306</t>
  </si>
  <si>
    <t>D.1.4.6 - Plynoinstalace</t>
  </si>
  <si>
    <t>Plynoinstalace_ viz samostatný soupis prací</t>
  </si>
  <si>
    <t>-633671239</t>
  </si>
  <si>
    <t>D.1.4.8 - Měření a regulace</t>
  </si>
  <si>
    <t>Měření a regulace_ viz samostatný soupis prací</t>
  </si>
  <si>
    <t>-1086827310</t>
  </si>
  <si>
    <t>D.1.5 - Sportovní vybavení</t>
  </si>
  <si>
    <t>N00 - Provozní soubor</t>
  </si>
  <si>
    <t>Provozní soubor</t>
  </si>
  <si>
    <t>Provozní soubor_ SPORTOVNÍ VYBAVENÍ _ viz samostatný soupis prací</t>
  </si>
  <si>
    <t>725125537</t>
  </si>
  <si>
    <t>D.2.1 - FOTOVOLTAICKÝ SYSTÉM</t>
  </si>
  <si>
    <t>Provozní soubor_ fotovoltaika _ viz samostatný soupis prací</t>
  </si>
  <si>
    <t>557816438</t>
  </si>
  <si>
    <t>SO 03 - Komunikace a zpevněné plochy</t>
  </si>
  <si>
    <t xml:space="preserve">    5 - Komunikace pozemní</t>
  </si>
  <si>
    <t xml:space="preserve">    OST01 - Ostatní prvky a konstrukce</t>
  </si>
  <si>
    <t>122251104</t>
  </si>
  <si>
    <t>Odkopávky a prokopávky nezapažené v hornině třídy těžitelnosti I, skupiny 3 objem do 500 m3 strojně</t>
  </si>
  <si>
    <t>756952621</t>
  </si>
  <si>
    <t xml:space="preserve">"rozsah_SO03_viz v.č. 01-05,TZ" </t>
  </si>
  <si>
    <t>"skladba ZP" (123,1+471,1)*0,3</t>
  </si>
  <si>
    <t>131111333</t>
  </si>
  <si>
    <t>Vrtání jamek pro plotové sloupky D do 300 mm - ručně s motorovým vrtákem</t>
  </si>
  <si>
    <t>1258111592</t>
  </si>
  <si>
    <t>"základové prvky zábradlí" 28*0,5</t>
  </si>
  <si>
    <t>132251102</t>
  </si>
  <si>
    <t>Hloubení rýh nezapažených  š do 800 mm v hornině třídy těžitelnosti I, skupiny 3 objem do 50 m3 strojně</t>
  </si>
  <si>
    <t>1163956387</t>
  </si>
  <si>
    <t>"liniové prvky" 0,6*0,5*((0,5+2,8+5,3)+(42,5+216,5+51,5+40,5)+48+48,5+48)</t>
  </si>
  <si>
    <t>162251102</t>
  </si>
  <si>
    <t>Vodorovné přemístění do 50 m výkopku/sypaniny z horniny třídy těžitelnosti I, skupiny 1 až 3</t>
  </si>
  <si>
    <t>-903078155</t>
  </si>
  <si>
    <t>Poznámka k položce:_x000D_
-pro zpětné zásypy _ tam a zpět</t>
  </si>
  <si>
    <t>45,372*2 'Přepočtené koeficientem množství</t>
  </si>
  <si>
    <t>-1081413259</t>
  </si>
  <si>
    <t>"liniové prvky" 0,6*0,5*((0,5+2,8+5,3)+(42,5+216,5+51,5+40,5)+48+48,5+48)*0,7</t>
  </si>
  <si>
    <t>"základové prvky zábradlí" 28*0,5*(3,14*0,125*0,125)</t>
  </si>
  <si>
    <t>-1476724222</t>
  </si>
  <si>
    <t>284,808*20 'Přepočtené koeficientem množství</t>
  </si>
  <si>
    <t>171201231</t>
  </si>
  <si>
    <t xml:space="preserve">Poplatek za uložení zeminy a kamení na skládce (skládkovné) </t>
  </si>
  <si>
    <t>1597937699</t>
  </si>
  <si>
    <t>284,808*1,8 'Přepočtené koeficientem množství</t>
  </si>
  <si>
    <t>139415089</t>
  </si>
  <si>
    <t>46946597</t>
  </si>
  <si>
    <t>(178,26+0,69+151,23)-284,808</t>
  </si>
  <si>
    <t>181951R12</t>
  </si>
  <si>
    <t>Úprava pláně v hornině třídy těžitelnosti I, skupiny 1 až 3 se zhutněním_ručním vibračním pěchem nebo válcem</t>
  </si>
  <si>
    <t>39045022</t>
  </si>
  <si>
    <t>"liniové prvky" 0,6*((0,5+2,8+5,3)+(42,5+216,5+51,5+40,5)+48+48,5+48)</t>
  </si>
  <si>
    <t>"skladba ZP" (123,1+471,1)</t>
  </si>
  <si>
    <t>460120019</t>
  </si>
  <si>
    <t>Naložení výkopku strojně z hornin třídy 1 až 4</t>
  </si>
  <si>
    <t>165801355</t>
  </si>
  <si>
    <t>275313711</t>
  </si>
  <si>
    <t>Základové patky z betonu tř. C 20/25 XC2</t>
  </si>
  <si>
    <t>1012321283</t>
  </si>
  <si>
    <t>339921112</t>
  </si>
  <si>
    <t>Osazování betonových palisád do betonového základu jednotlivě výšky prvku přes 0,5 do 1 m</t>
  </si>
  <si>
    <t>-1569190840</t>
  </si>
  <si>
    <t>"rozsah_SO03_viz v.č. 01-05,TZ" 72,0</t>
  </si>
  <si>
    <t>59228R13</t>
  </si>
  <si>
    <t>palisáda betonová tyčová přírodní 120x165x800mm</t>
  </si>
  <si>
    <t>1327156468</t>
  </si>
  <si>
    <t>451317777</t>
  </si>
  <si>
    <t>Podklad nebo lože pod dlažbu obruby nebo přídlažby z betonu prostého tl do 100 mm</t>
  </si>
  <si>
    <t>-715770057</t>
  </si>
  <si>
    <t>"liniové prvky" 0,4*((0,5+2,8+5,3)+(42,5+216,5+51,5+40,5)+48+48,5+48)</t>
  </si>
  <si>
    <t>Komunikace pozemní</t>
  </si>
  <si>
    <t>564201111</t>
  </si>
  <si>
    <t>Podklad nebo podsyp ze štěrkopísku ŠP tl do 40 mm</t>
  </si>
  <si>
    <t>1968802393</t>
  </si>
  <si>
    <t>564861111</t>
  </si>
  <si>
    <t>Podklad ze štěrkodrtě ŠD tl 200 mm</t>
  </si>
  <si>
    <t>195988391</t>
  </si>
  <si>
    <t>596211123</t>
  </si>
  <si>
    <t>Kladení zámkové dlažby komunikací pro pěší tl 60 mm skupiny B pl přes 300 m2</t>
  </si>
  <si>
    <t>1355092220</t>
  </si>
  <si>
    <t>59245R12</t>
  </si>
  <si>
    <t xml:space="preserve">dlažba zámková betonová tl. 60 mm </t>
  </si>
  <si>
    <t>-1913598618</t>
  </si>
  <si>
    <t>594,2*1,1 'Přepočtené koeficientem množství</t>
  </si>
  <si>
    <t>915491211</t>
  </si>
  <si>
    <t>Osazení vodícího proužku z betonových desek do betonového lože tl do 100 mm š proužku 250 mm</t>
  </si>
  <si>
    <t>553928407</t>
  </si>
  <si>
    <t>"rozsah_SO03_viz v.č. 01-05,TZ" 48,0</t>
  </si>
  <si>
    <t>59218002</t>
  </si>
  <si>
    <t>přídlažba betonová silniční 500x250x100mm</t>
  </si>
  <si>
    <t>1768919670</t>
  </si>
  <si>
    <t>48*1,1 'Přepočtené koeficientem množství</t>
  </si>
  <si>
    <t>916131113</t>
  </si>
  <si>
    <t>Osazení silničního obrubníku betonového ležatého s boční opěrou do lože z betonu prostého</t>
  </si>
  <si>
    <t>478080723</t>
  </si>
  <si>
    <t>59217030</t>
  </si>
  <si>
    <t>obrubník betonový silniční přechodový 1000x150x150-250mm</t>
  </si>
  <si>
    <t>366461345</t>
  </si>
  <si>
    <t>916231213</t>
  </si>
  <si>
    <t>Osazení chodníkového obrubníku betonového stojatého s boční opěrou do lože z betonu prostého</t>
  </si>
  <si>
    <t>907620347</t>
  </si>
  <si>
    <t>"rozsah_SO03_viz v.č. 01-05,TZ"  (42,5+216,5+51,5+40,5)</t>
  </si>
  <si>
    <t>59217017</t>
  </si>
  <si>
    <t>obrubník betonový chodníkový 1000x100x250mm</t>
  </si>
  <si>
    <t>-743902054</t>
  </si>
  <si>
    <t>351*1,1 'Přepočtené koeficientem množství</t>
  </si>
  <si>
    <t>916331112</t>
  </si>
  <si>
    <t>Osazení zahradního obrubníku betonového do lože z betonu s boční opěrou</t>
  </si>
  <si>
    <t>2027089586</t>
  </si>
  <si>
    <t>"rozsah_SO03_viz v.č. 01-05,TZ" 48,5</t>
  </si>
  <si>
    <t>59217002</t>
  </si>
  <si>
    <t>obrubník betonový zahradní šedý 1000x50x200mm</t>
  </si>
  <si>
    <t>-2060705490</t>
  </si>
  <si>
    <t>48,5*1,1 'Přepočtené koeficientem množství</t>
  </si>
  <si>
    <t>58932908</t>
  </si>
  <si>
    <t>beton C 20/25 XF3 kamenivo frakce 0/8</t>
  </si>
  <si>
    <t>2009414358</t>
  </si>
  <si>
    <t>998223011</t>
  </si>
  <si>
    <t>Přesun hmot pro pozemní komunikace s krytem dlážděným</t>
  </si>
  <si>
    <t>-1347429629</t>
  </si>
  <si>
    <t>1239258665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</si>
  <si>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ceně_x000D_
_x000D_
</t>
  </si>
  <si>
    <t>"rozsah_SO03_viz v.č. 01-05,TZ_zábradlí (v.č. 04)" 415,04+449,97</t>
  </si>
  <si>
    <t>OST01</t>
  </si>
  <si>
    <t>Ostatní prvky a konstrukce</t>
  </si>
  <si>
    <t>OST01_R01</t>
  </si>
  <si>
    <t xml:space="preserve">D+M kompletní konstrukce a skladby _ venkovní čistící zóna 2000/1000 mm </t>
  </si>
  <si>
    <t>-977378877</t>
  </si>
  <si>
    <t xml:space="preserve">Poznámka k položce:_x000D_
Kompletní systémová dodávka a provedení dle specifikace PD a TZ včetně všech přímo souvisejících prací/dodávek/činností/doplňků a příslušenství_x000D_
----------------------------------------------------------------------------------------------------------------------------------------------------------------------------------_x000D_
Navržené technické parametry čistící zóny:_x000D_
•vstupní čistící rohož s možností srolování složená z lamel s rýhovanou gumovou vložkou_x000D_
•ukotvení gumové vložky v lamelách rohože je mechanické (ne lepené)_x000D_
•spojení jednotlivých lamel je pomocí nerezového lanka potaženého bužírkou_x000D_
•zesílené nosné profily odolné proti zkrutu s odolností při pojezdu_x000D_
•tloušťka hliníku 1,00 mm_x000D_
•celková výška rohože 22 mm_x000D_
•šířka lamel v rohoži 27 mm_x000D_
•spodní strana rohože ošetřena pěnovou podložkou_x000D_
•rohož vložená do rámu z nerez oceli_x000D_
•protiskluznost dle din 51130 - r9_x000D_
•reakce na oheň dle en 13 501-1 je bfl - s1_x000D_
•hmotnost 13,7 kg/m2_x000D_
•konstrukční výška rámu 25 mm_x000D_
•nerezový rám zasazen do terénu a ukotven_x000D_
•vytvoření drenáže pro odvodnění prostoru pod rohoží (_x000D_
</t>
  </si>
  <si>
    <t>"kompletní skladba viz v.č. 05" 2,0*1,0</t>
  </si>
  <si>
    <t>SO 04 - Oplocení</t>
  </si>
  <si>
    <t>-1678315477</t>
  </si>
  <si>
    <t>"rozsah_SO04_v.č. 01-02,TZ"</t>
  </si>
  <si>
    <t>"základy_sloupky" 0,9*8</t>
  </si>
  <si>
    <t>-1392686010</t>
  </si>
  <si>
    <t>"základy_sloupky" (0,9*8)*(3,14*0,15*0,15)</t>
  </si>
  <si>
    <t>-1797671815</t>
  </si>
  <si>
    <t>0,509*20 'Přepočtené koeficientem množství</t>
  </si>
  <si>
    <t>1358104325</t>
  </si>
  <si>
    <t>0,509*1,8 'Přepočtené koeficientem množství</t>
  </si>
  <si>
    <t>363252827</t>
  </si>
  <si>
    <t>213311141</t>
  </si>
  <si>
    <t>Polštáře zhutněné pod základy ze štěrkopísku tříděného</t>
  </si>
  <si>
    <t>1006354806</t>
  </si>
  <si>
    <t>"základy_sloupky" (3,14*0,15*0,15)*0,1*8</t>
  </si>
  <si>
    <t>-1268354863</t>
  </si>
  <si>
    <t>"základy_sloupky" (0,8*8)*(3,14*0,15*0,15)</t>
  </si>
  <si>
    <t>998232110</t>
  </si>
  <si>
    <t>Přesun hmot pro oplocení v do 3 m</t>
  </si>
  <si>
    <t>-2141904852</t>
  </si>
  <si>
    <t xml:space="preserve">D+M _ systémové řešení oplocení v = 1900 mm _ viz specifikace </t>
  </si>
  <si>
    <t>-795636902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</si>
  <si>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sloupky, rozpěry _x000D_
•60/60/2600 mm, tl. 1,5mm, (vhodné pro panel3d/zn-2030 mm). _x000D_
•povrchová úprava: žárový pozink+pvc, odstín antracit (ral 7016), sloupky budou ukončeny systémovou plastovou krytkou._x000D_
•sloupky budou kotveny do betonových patek  DN 300, z betonu C20/25_x000D_
panely_x000D_
•svařovaný panel  oka 50/200 mm,   v.  1630  mm , š. 2,5 m  - Zn + PVC , _x000D_
•budou šířky 2500 mm a výšky 2030 mm, s velikostí ok jsou 50x200 mm.  s vodorovnými prolisy pro zvýšení tuhosti. svislé dráty jsou zakončeny vertikálními ostny o délce 30 mm ._x000D_
•průměr drátu 5 mm zaručují vyjímečný stupeň pevnosti._x000D_
•povrchová úprava: žárový pozink+pvc , (antracit - 7016),_x000D_
•panely budou bočně upevněny na sloupky pomocí systémových příchytek, vyrobených z polyamidu či kovu (bezpečnost). _x000D_
podhrabové desky  - výška 300 mm  (2500*300*50 mm)_x000D_
•betonové, pískované - v.300mm, tl.50mm, uchycení pomocí stabilizačních držáků podhrabových desek._x000D_
•podhrabové desky budou uloženy min. 50mm v zemině_x000D_
</t>
  </si>
  <si>
    <t>"rozsah_SO04_v.č. 01-02,TZ" 17,0</t>
  </si>
  <si>
    <t>767015R02</t>
  </si>
  <si>
    <t xml:space="preserve">D+M _ systémové řešení dvoukřídlé brány 2000/1730 mm _ viz specifikace </t>
  </si>
  <si>
    <t>1444344636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</si>
  <si>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Branka dvoukřídlová  - 2,0 x 1,73 m , (sloupky 60/60 v 2,4 m), oka výplně 50/200 mm _x000D_
•úprava Zn + PVC (antracit - 7016), lakováno 2×_x000D_
•rám ze čtyřhranných profilů (uzavřený)_x000D_
•výplň svařovaný panel_x000D_
•velikost ok 50 × 200 mm_x000D_
•Ø drátu: vodorovné 2 × 6 mm, svislé 5 mm_x000D_
•součástí branky jsou sloupky včetně kloubových stavitelných závěsů_x000D_
•součástí je zámek FAB, hliníková klika a plastový doraz branky_x000D_
_x000D_
</t>
  </si>
  <si>
    <t>"rozsah_SO04_v.č. 01-02,TZ" 1,0</t>
  </si>
  <si>
    <t>SO 05 - Sadové úpravy</t>
  </si>
  <si>
    <t xml:space="preserve">      18 - Zemní práce - povrchové úpravy terénu</t>
  </si>
  <si>
    <t>-1960781813</t>
  </si>
  <si>
    <t>171151111</t>
  </si>
  <si>
    <t>Uložení sypaniny z hornin sypkých do násypů zhutněných</t>
  </si>
  <si>
    <t>-559577278</t>
  </si>
  <si>
    <t>10364100</t>
  </si>
  <si>
    <t>zemina pro terénní úpravy - tříděná</t>
  </si>
  <si>
    <t>1941895998</t>
  </si>
  <si>
    <t>200*1,8 'Přepočtené koeficientem množství</t>
  </si>
  <si>
    <t>184201R01</t>
  </si>
  <si>
    <t xml:space="preserve">Výsadba soliterního stromu </t>
  </si>
  <si>
    <t>-1814529669</t>
  </si>
  <si>
    <t xml:space="preserve">Poznámka k položce:_x000D_
JC obsahuje kompletní dodávky a provedení včetně všech přímo souvisejících prací/činností a dodávek_x000D_
(přesná specifikace dodávek _ VIZ PD A TZ)_x000D_
----------------------------------------------------------------------------------------------------------------------------_x000D_
_x000D_
</t>
  </si>
  <si>
    <t>-1180421765</t>
  </si>
  <si>
    <t>Zemní práce - povrchové úpravy terénu</t>
  </si>
  <si>
    <t>181151311</t>
  </si>
  <si>
    <t>Plošná úprava terénu přes 500 m2 zemina tř 1 až 4 nerovnosti do 100 mm v rovinně a svahu do 1:5</t>
  </si>
  <si>
    <t>-2012732123</t>
  </si>
  <si>
    <t>"odměřeno elektronicky" 600,0</t>
  </si>
  <si>
    <t>181351115</t>
  </si>
  <si>
    <t>Rozprostření ornice tl vrstvy do 300 mm pl přes 500 m2 v rovině nebo ve svahu do 1:5 strojně</t>
  </si>
  <si>
    <t>621183961</t>
  </si>
  <si>
    <t>181451131</t>
  </si>
  <si>
    <t>Založení parkového trávníku výsevem plochy přes 1000 m2 v rovině a ve svahu do 1:5</t>
  </si>
  <si>
    <t>-1672994529</t>
  </si>
  <si>
    <t>00572410</t>
  </si>
  <si>
    <t>osivo směs travní parková</t>
  </si>
  <si>
    <t>1879011113</t>
  </si>
  <si>
    <t>600*0,03 'Přepočtené koeficientem množství</t>
  </si>
  <si>
    <t>181951111</t>
  </si>
  <si>
    <t>Úprava pláně v hornině třídy těžitelnosti I, skupiny 1 až 3 bez zhutnění</t>
  </si>
  <si>
    <t>1988261933</t>
  </si>
  <si>
    <t>183403153</t>
  </si>
  <si>
    <t>Obdělání půdy hrabáním v rovině a svahu do 1:5</t>
  </si>
  <si>
    <t>-39879990</t>
  </si>
  <si>
    <t>183403161</t>
  </si>
  <si>
    <t>Obdělání půdy válením v rovině a svahu do 1:5</t>
  </si>
  <si>
    <t>1941731885</t>
  </si>
  <si>
    <t>IO - Inženýrské objekty</t>
  </si>
  <si>
    <t xml:space="preserve">IO 01 - Vodovodní přípojka </t>
  </si>
  <si>
    <t>N00 - Inženýrské objekty</t>
  </si>
  <si>
    <t>Inženýrský objekt_ IO 01 _ viz samostatný soupis prací</t>
  </si>
  <si>
    <t>1818689576</t>
  </si>
  <si>
    <t xml:space="preserve">IO 02 - Dešťová kanalizace včetně retence </t>
  </si>
  <si>
    <t>Inženýrský objekt_ IO 02 _ viz samostatný soupis prací</t>
  </si>
  <si>
    <t>1539828309</t>
  </si>
  <si>
    <t xml:space="preserve">IO 03 - Splašková kanalizace </t>
  </si>
  <si>
    <t>Inženýrský objekt_ IO 03 _ viz samostatný soupis prací</t>
  </si>
  <si>
    <t>1377173600</t>
  </si>
  <si>
    <t xml:space="preserve">IO 04 - Přípojka plynu </t>
  </si>
  <si>
    <t>Inženýrský objekt_ IO 04 _ viz samostatný soupis prací</t>
  </si>
  <si>
    <t>1369369827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</si>
</sst>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8"/>
  <sheetViews>
    <sheetView showGridLines="0" topLeftCell="A214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 x14ac:dyDescent="0.2"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 x14ac:dyDescent="0.2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 x14ac:dyDescent="0.2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23"/>
      <c r="AQ5" s="23"/>
      <c r="AR5" s="21"/>
      <c r="BE5" s="302" t="s">
        <v>15</v>
      </c>
      <c r="BS5" s="18" t="s">
        <v>6</v>
      </c>
    </row>
    <row r="6" spans="1:74" s="1" customFormat="1" ht="36.950000000000003" customHeight="1" x14ac:dyDescent="0.2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23"/>
      <c r="AQ6" s="23"/>
      <c r="AR6" s="21"/>
      <c r="BE6" s="303"/>
      <c r="BS6" s="18" t="s">
        <v>6</v>
      </c>
    </row>
    <row r="7" spans="1:74" s="1" customFormat="1" ht="12" customHeight="1" x14ac:dyDescent="0.2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03"/>
      <c r="BS7" s="18" t="s">
        <v>6</v>
      </c>
    </row>
    <row r="8" spans="1:74" s="1" customFormat="1" ht="12" customHeight="1" x14ac:dyDescent="0.2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03"/>
      <c r="BS8" s="18" t="s">
        <v>6</v>
      </c>
    </row>
    <row r="9" spans="1:74" s="1" customFormat="1" ht="29.25" customHeight="1" x14ac:dyDescent="0.2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03"/>
      <c r="BS9" s="18" t="s">
        <v>6</v>
      </c>
    </row>
    <row r="10" spans="1:74" s="1" customFormat="1" ht="12" customHeight="1" x14ac:dyDescent="0.2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1</v>
      </c>
      <c r="AO10" s="23"/>
      <c r="AP10" s="23"/>
      <c r="AQ10" s="23"/>
      <c r="AR10" s="21"/>
      <c r="BE10" s="303"/>
      <c r="BS10" s="18" t="s">
        <v>6</v>
      </c>
    </row>
    <row r="11" spans="1:74" s="1" customFormat="1" ht="18.399999999999999" customHeight="1" x14ac:dyDescent="0.2">
      <c r="B11" s="22"/>
      <c r="C11" s="23"/>
      <c r="D11" s="23"/>
      <c r="E11" s="28" t="s">
        <v>32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33</v>
      </c>
      <c r="AL11" s="23"/>
      <c r="AM11" s="23"/>
      <c r="AN11" s="28" t="s">
        <v>1</v>
      </c>
      <c r="AO11" s="23"/>
      <c r="AP11" s="23"/>
      <c r="AQ11" s="23"/>
      <c r="AR11" s="21"/>
      <c r="BE11" s="303"/>
      <c r="BS11" s="18" t="s">
        <v>6</v>
      </c>
    </row>
    <row r="12" spans="1:74" s="1" customFormat="1" ht="6.95" customHeight="1" x14ac:dyDescent="0.2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3"/>
      <c r="BS12" s="18" t="s">
        <v>6</v>
      </c>
    </row>
    <row r="13" spans="1:74" s="1" customFormat="1" ht="12" customHeight="1" x14ac:dyDescent="0.2">
      <c r="B13" s="22"/>
      <c r="C13" s="23"/>
      <c r="D13" s="30" t="s">
        <v>34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35</v>
      </c>
      <c r="AO13" s="23"/>
      <c r="AP13" s="23"/>
      <c r="AQ13" s="23"/>
      <c r="AR13" s="21"/>
      <c r="BE13" s="303"/>
      <c r="BS13" s="18" t="s">
        <v>6</v>
      </c>
    </row>
    <row r="14" spans="1:74" ht="12.75" x14ac:dyDescent="0.2">
      <c r="B14" s="22"/>
      <c r="C14" s="23"/>
      <c r="D14" s="23"/>
      <c r="E14" s="308" t="s">
        <v>35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" t="s">
        <v>33</v>
      </c>
      <c r="AL14" s="23"/>
      <c r="AM14" s="23"/>
      <c r="AN14" s="33" t="s">
        <v>35</v>
      </c>
      <c r="AO14" s="23"/>
      <c r="AP14" s="23"/>
      <c r="AQ14" s="23"/>
      <c r="AR14" s="21"/>
      <c r="BE14" s="303"/>
      <c r="BS14" s="18" t="s">
        <v>6</v>
      </c>
    </row>
    <row r="15" spans="1:74" s="1" customFormat="1" ht="6.95" customHeight="1" x14ac:dyDescent="0.2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3"/>
      <c r="BS15" s="18" t="s">
        <v>4</v>
      </c>
    </row>
    <row r="16" spans="1:74" s="1" customFormat="1" ht="12" customHeight="1" x14ac:dyDescent="0.2">
      <c r="B16" s="22"/>
      <c r="C16" s="23"/>
      <c r="D16" s="30" t="s">
        <v>36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1</v>
      </c>
      <c r="AO16" s="23"/>
      <c r="AP16" s="23"/>
      <c r="AQ16" s="23"/>
      <c r="AR16" s="21"/>
      <c r="BE16" s="303"/>
      <c r="BS16" s="18" t="s">
        <v>4</v>
      </c>
    </row>
    <row r="17" spans="1:71" s="1" customFormat="1" ht="18.399999999999999" customHeight="1" x14ac:dyDescent="0.2">
      <c r="B17" s="22"/>
      <c r="C17" s="23"/>
      <c r="D17" s="23"/>
      <c r="E17" s="28" t="s">
        <v>37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33</v>
      </c>
      <c r="AL17" s="23"/>
      <c r="AM17" s="23"/>
      <c r="AN17" s="28" t="s">
        <v>1</v>
      </c>
      <c r="AO17" s="23"/>
      <c r="AP17" s="23"/>
      <c r="AQ17" s="23"/>
      <c r="AR17" s="21"/>
      <c r="BE17" s="303"/>
      <c r="BS17" s="18" t="s">
        <v>38</v>
      </c>
    </row>
    <row r="18" spans="1:71" s="1" customFormat="1" ht="6.95" customHeight="1" x14ac:dyDescent="0.2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3"/>
      <c r="BS18" s="18" t="s">
        <v>6</v>
      </c>
    </row>
    <row r="19" spans="1:71" s="1" customFormat="1" ht="12" customHeight="1" x14ac:dyDescent="0.2">
      <c r="B19" s="22"/>
      <c r="C19" s="23"/>
      <c r="D19" s="30" t="s">
        <v>39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1</v>
      </c>
      <c r="AO19" s="23"/>
      <c r="AP19" s="23"/>
      <c r="AQ19" s="23"/>
      <c r="AR19" s="21"/>
      <c r="BE19" s="303"/>
      <c r="BS19" s="18" t="s">
        <v>6</v>
      </c>
    </row>
    <row r="20" spans="1:71" s="1" customFormat="1" ht="18.399999999999999" customHeight="1" x14ac:dyDescent="0.2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33</v>
      </c>
      <c r="AL20" s="23"/>
      <c r="AM20" s="23"/>
      <c r="AN20" s="28" t="s">
        <v>1</v>
      </c>
      <c r="AO20" s="23"/>
      <c r="AP20" s="23"/>
      <c r="AQ20" s="23"/>
      <c r="AR20" s="21"/>
      <c r="BE20" s="303"/>
      <c r="BS20" s="18" t="s">
        <v>38</v>
      </c>
    </row>
    <row r="21" spans="1:71" s="1" customFormat="1" ht="6.95" customHeight="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3"/>
    </row>
    <row r="22" spans="1:71" s="1" customFormat="1" ht="12" customHeight="1" x14ac:dyDescent="0.2">
      <c r="B22" s="22"/>
      <c r="C22" s="23"/>
      <c r="D22" s="30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3"/>
    </row>
    <row r="23" spans="1:71" s="1" customFormat="1" ht="71.25" customHeight="1" x14ac:dyDescent="0.2">
      <c r="B23" s="22"/>
      <c r="C23" s="23"/>
      <c r="D23" s="23"/>
      <c r="E23" s="310" t="s">
        <v>42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3"/>
      <c r="AP23" s="23"/>
      <c r="AQ23" s="23"/>
      <c r="AR23" s="21"/>
      <c r="BE23" s="303"/>
    </row>
    <row r="24" spans="1:71" s="1" customFormat="1" ht="6.95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3"/>
    </row>
    <row r="25" spans="1:71" s="1" customFormat="1" ht="6.95" customHeight="1" x14ac:dyDescent="0.2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03"/>
    </row>
    <row r="26" spans="1:71" s="2" customFormat="1" ht="25.9" customHeight="1" x14ac:dyDescent="0.2">
      <c r="A26" s="36"/>
      <c r="B26" s="37"/>
      <c r="C26" s="38"/>
      <c r="D26" s="39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11">
        <f>ROUND(AG94,2)</f>
        <v>0</v>
      </c>
      <c r="AL26" s="312"/>
      <c r="AM26" s="312"/>
      <c r="AN26" s="312"/>
      <c r="AO26" s="312"/>
      <c r="AP26" s="38"/>
      <c r="AQ26" s="38"/>
      <c r="AR26" s="41"/>
      <c r="BE26" s="303"/>
    </row>
    <row r="27" spans="1:71" s="2" customFormat="1" ht="6.95" customHeight="1" x14ac:dyDescent="0.2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03"/>
    </row>
    <row r="28" spans="1:71" s="2" customFormat="1" ht="12.75" x14ac:dyDescent="0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13" t="s">
        <v>44</v>
      </c>
      <c r="M28" s="313"/>
      <c r="N28" s="313"/>
      <c r="O28" s="313"/>
      <c r="P28" s="313"/>
      <c r="Q28" s="38"/>
      <c r="R28" s="38"/>
      <c r="S28" s="38"/>
      <c r="T28" s="38"/>
      <c r="U28" s="38"/>
      <c r="V28" s="38"/>
      <c r="W28" s="313" t="s">
        <v>45</v>
      </c>
      <c r="X28" s="313"/>
      <c r="Y28" s="313"/>
      <c r="Z28" s="313"/>
      <c r="AA28" s="313"/>
      <c r="AB28" s="313"/>
      <c r="AC28" s="313"/>
      <c r="AD28" s="313"/>
      <c r="AE28" s="313"/>
      <c r="AF28" s="38"/>
      <c r="AG28" s="38"/>
      <c r="AH28" s="38"/>
      <c r="AI28" s="38"/>
      <c r="AJ28" s="38"/>
      <c r="AK28" s="313" t="s">
        <v>46</v>
      </c>
      <c r="AL28" s="313"/>
      <c r="AM28" s="313"/>
      <c r="AN28" s="313"/>
      <c r="AO28" s="313"/>
      <c r="AP28" s="38"/>
      <c r="AQ28" s="38"/>
      <c r="AR28" s="41"/>
      <c r="BE28" s="303"/>
    </row>
    <row r="29" spans="1:71" s="3" customFormat="1" ht="14.45" customHeight="1" x14ac:dyDescent="0.2">
      <c r="B29" s="42"/>
      <c r="C29" s="43"/>
      <c r="D29" s="30" t="s">
        <v>47</v>
      </c>
      <c r="E29" s="43"/>
      <c r="F29" s="30" t="s">
        <v>48</v>
      </c>
      <c r="G29" s="43"/>
      <c r="H29" s="43"/>
      <c r="I29" s="43"/>
      <c r="J29" s="43"/>
      <c r="K29" s="43"/>
      <c r="L29" s="316">
        <v>0.21</v>
      </c>
      <c r="M29" s="315"/>
      <c r="N29" s="315"/>
      <c r="O29" s="315"/>
      <c r="P29" s="315"/>
      <c r="Q29" s="43"/>
      <c r="R29" s="43"/>
      <c r="S29" s="43"/>
      <c r="T29" s="43"/>
      <c r="U29" s="43"/>
      <c r="V29" s="43"/>
      <c r="W29" s="314">
        <f>ROUND(AZ94, 2)</f>
        <v>0</v>
      </c>
      <c r="X29" s="315"/>
      <c r="Y29" s="315"/>
      <c r="Z29" s="315"/>
      <c r="AA29" s="315"/>
      <c r="AB29" s="315"/>
      <c r="AC29" s="315"/>
      <c r="AD29" s="315"/>
      <c r="AE29" s="315"/>
      <c r="AF29" s="43"/>
      <c r="AG29" s="43"/>
      <c r="AH29" s="43"/>
      <c r="AI29" s="43"/>
      <c r="AJ29" s="43"/>
      <c r="AK29" s="314">
        <f>ROUND(AV94, 2)</f>
        <v>0</v>
      </c>
      <c r="AL29" s="315"/>
      <c r="AM29" s="315"/>
      <c r="AN29" s="315"/>
      <c r="AO29" s="315"/>
      <c r="AP29" s="43"/>
      <c r="AQ29" s="43"/>
      <c r="AR29" s="44"/>
      <c r="BE29" s="304"/>
    </row>
    <row r="30" spans="1:71" s="3" customFormat="1" ht="14.45" customHeight="1" x14ac:dyDescent="0.2">
      <c r="B30" s="42"/>
      <c r="C30" s="43"/>
      <c r="D30" s="43"/>
      <c r="E30" s="43"/>
      <c r="F30" s="30" t="s">
        <v>49</v>
      </c>
      <c r="G30" s="43"/>
      <c r="H30" s="43"/>
      <c r="I30" s="43"/>
      <c r="J30" s="43"/>
      <c r="K30" s="43"/>
      <c r="L30" s="316">
        <v>0.15</v>
      </c>
      <c r="M30" s="315"/>
      <c r="N30" s="315"/>
      <c r="O30" s="315"/>
      <c r="P30" s="315"/>
      <c r="Q30" s="43"/>
      <c r="R30" s="43"/>
      <c r="S30" s="43"/>
      <c r="T30" s="43"/>
      <c r="U30" s="43"/>
      <c r="V30" s="43"/>
      <c r="W30" s="314">
        <f>ROUND(BA94, 2)</f>
        <v>0</v>
      </c>
      <c r="X30" s="315"/>
      <c r="Y30" s="315"/>
      <c r="Z30" s="315"/>
      <c r="AA30" s="315"/>
      <c r="AB30" s="315"/>
      <c r="AC30" s="315"/>
      <c r="AD30" s="315"/>
      <c r="AE30" s="315"/>
      <c r="AF30" s="43"/>
      <c r="AG30" s="43"/>
      <c r="AH30" s="43"/>
      <c r="AI30" s="43"/>
      <c r="AJ30" s="43"/>
      <c r="AK30" s="314">
        <f>ROUND(AW94, 2)</f>
        <v>0</v>
      </c>
      <c r="AL30" s="315"/>
      <c r="AM30" s="315"/>
      <c r="AN30" s="315"/>
      <c r="AO30" s="315"/>
      <c r="AP30" s="43"/>
      <c r="AQ30" s="43"/>
      <c r="AR30" s="44"/>
      <c r="BE30" s="304"/>
    </row>
    <row r="31" spans="1:71" s="3" customFormat="1" ht="14.45" hidden="1" customHeight="1" x14ac:dyDescent="0.2">
      <c r="B31" s="42"/>
      <c r="C31" s="43"/>
      <c r="D31" s="43"/>
      <c r="E31" s="43"/>
      <c r="F31" s="30" t="s">
        <v>50</v>
      </c>
      <c r="G31" s="43"/>
      <c r="H31" s="43"/>
      <c r="I31" s="43"/>
      <c r="J31" s="43"/>
      <c r="K31" s="43"/>
      <c r="L31" s="316">
        <v>0.21</v>
      </c>
      <c r="M31" s="315"/>
      <c r="N31" s="315"/>
      <c r="O31" s="315"/>
      <c r="P31" s="315"/>
      <c r="Q31" s="43"/>
      <c r="R31" s="43"/>
      <c r="S31" s="43"/>
      <c r="T31" s="43"/>
      <c r="U31" s="43"/>
      <c r="V31" s="43"/>
      <c r="W31" s="314">
        <f>ROUND(BB94, 2)</f>
        <v>0</v>
      </c>
      <c r="X31" s="315"/>
      <c r="Y31" s="315"/>
      <c r="Z31" s="315"/>
      <c r="AA31" s="315"/>
      <c r="AB31" s="315"/>
      <c r="AC31" s="315"/>
      <c r="AD31" s="315"/>
      <c r="AE31" s="315"/>
      <c r="AF31" s="43"/>
      <c r="AG31" s="43"/>
      <c r="AH31" s="43"/>
      <c r="AI31" s="43"/>
      <c r="AJ31" s="43"/>
      <c r="AK31" s="314">
        <v>0</v>
      </c>
      <c r="AL31" s="315"/>
      <c r="AM31" s="315"/>
      <c r="AN31" s="315"/>
      <c r="AO31" s="315"/>
      <c r="AP31" s="43"/>
      <c r="AQ31" s="43"/>
      <c r="AR31" s="44"/>
      <c r="BE31" s="304"/>
    </row>
    <row r="32" spans="1:71" s="3" customFormat="1" ht="14.45" hidden="1" customHeight="1" x14ac:dyDescent="0.2">
      <c r="B32" s="42"/>
      <c r="C32" s="43"/>
      <c r="D32" s="43"/>
      <c r="E32" s="43"/>
      <c r="F32" s="30" t="s">
        <v>51</v>
      </c>
      <c r="G32" s="43"/>
      <c r="H32" s="43"/>
      <c r="I32" s="43"/>
      <c r="J32" s="43"/>
      <c r="K32" s="43"/>
      <c r="L32" s="316">
        <v>0.15</v>
      </c>
      <c r="M32" s="315"/>
      <c r="N32" s="315"/>
      <c r="O32" s="315"/>
      <c r="P32" s="315"/>
      <c r="Q32" s="43"/>
      <c r="R32" s="43"/>
      <c r="S32" s="43"/>
      <c r="T32" s="43"/>
      <c r="U32" s="43"/>
      <c r="V32" s="43"/>
      <c r="W32" s="314">
        <f>ROUND(BC94, 2)</f>
        <v>0</v>
      </c>
      <c r="X32" s="315"/>
      <c r="Y32" s="315"/>
      <c r="Z32" s="315"/>
      <c r="AA32" s="315"/>
      <c r="AB32" s="315"/>
      <c r="AC32" s="315"/>
      <c r="AD32" s="315"/>
      <c r="AE32" s="315"/>
      <c r="AF32" s="43"/>
      <c r="AG32" s="43"/>
      <c r="AH32" s="43"/>
      <c r="AI32" s="43"/>
      <c r="AJ32" s="43"/>
      <c r="AK32" s="314">
        <v>0</v>
      </c>
      <c r="AL32" s="315"/>
      <c r="AM32" s="315"/>
      <c r="AN32" s="315"/>
      <c r="AO32" s="315"/>
      <c r="AP32" s="43"/>
      <c r="AQ32" s="43"/>
      <c r="AR32" s="44"/>
      <c r="BE32" s="304"/>
    </row>
    <row r="33" spans="1:57" s="3" customFormat="1" ht="14.45" hidden="1" customHeight="1" x14ac:dyDescent="0.2">
      <c r="B33" s="42"/>
      <c r="C33" s="43"/>
      <c r="D33" s="43"/>
      <c r="E33" s="43"/>
      <c r="F33" s="30" t="s">
        <v>52</v>
      </c>
      <c r="G33" s="43"/>
      <c r="H33" s="43"/>
      <c r="I33" s="43"/>
      <c r="J33" s="43"/>
      <c r="K33" s="43"/>
      <c r="L33" s="316">
        <v>0</v>
      </c>
      <c r="M33" s="315"/>
      <c r="N33" s="315"/>
      <c r="O33" s="315"/>
      <c r="P33" s="315"/>
      <c r="Q33" s="43"/>
      <c r="R33" s="43"/>
      <c r="S33" s="43"/>
      <c r="T33" s="43"/>
      <c r="U33" s="43"/>
      <c r="V33" s="43"/>
      <c r="W33" s="314">
        <f>ROUND(BD94, 2)</f>
        <v>0</v>
      </c>
      <c r="X33" s="315"/>
      <c r="Y33" s="315"/>
      <c r="Z33" s="315"/>
      <c r="AA33" s="315"/>
      <c r="AB33" s="315"/>
      <c r="AC33" s="315"/>
      <c r="AD33" s="315"/>
      <c r="AE33" s="315"/>
      <c r="AF33" s="43"/>
      <c r="AG33" s="43"/>
      <c r="AH33" s="43"/>
      <c r="AI33" s="43"/>
      <c r="AJ33" s="43"/>
      <c r="AK33" s="314">
        <v>0</v>
      </c>
      <c r="AL33" s="315"/>
      <c r="AM33" s="315"/>
      <c r="AN33" s="315"/>
      <c r="AO33" s="315"/>
      <c r="AP33" s="43"/>
      <c r="AQ33" s="43"/>
      <c r="AR33" s="44"/>
      <c r="BE33" s="304"/>
    </row>
    <row r="34" spans="1:57" s="2" customFormat="1" ht="6.95" customHeight="1" x14ac:dyDescent="0.2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03"/>
    </row>
    <row r="35" spans="1:57" s="2" customFormat="1" ht="25.9" customHeight="1" x14ac:dyDescent="0.2">
      <c r="A35" s="36"/>
      <c r="B35" s="37"/>
      <c r="C35" s="45"/>
      <c r="D35" s="46" t="s">
        <v>53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54</v>
      </c>
      <c r="U35" s="47"/>
      <c r="V35" s="47"/>
      <c r="W35" s="47"/>
      <c r="X35" s="320" t="s">
        <v>55</v>
      </c>
      <c r="Y35" s="318"/>
      <c r="Z35" s="318"/>
      <c r="AA35" s="318"/>
      <c r="AB35" s="318"/>
      <c r="AC35" s="47"/>
      <c r="AD35" s="47"/>
      <c r="AE35" s="47"/>
      <c r="AF35" s="47"/>
      <c r="AG35" s="47"/>
      <c r="AH35" s="47"/>
      <c r="AI35" s="47"/>
      <c r="AJ35" s="47"/>
      <c r="AK35" s="317">
        <f>SUM(AK26:AK33)</f>
        <v>0</v>
      </c>
      <c r="AL35" s="318"/>
      <c r="AM35" s="318"/>
      <c r="AN35" s="318"/>
      <c r="AO35" s="319"/>
      <c r="AP35" s="45"/>
      <c r="AQ35" s="45"/>
      <c r="AR35" s="41"/>
      <c r="BE35" s="36"/>
    </row>
    <row r="36" spans="1:57" s="2" customFormat="1" ht="6.95" customHeight="1" x14ac:dyDescent="0.2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14.45" customHeight="1" x14ac:dyDescent="0.2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1"/>
      <c r="BE37" s="36"/>
    </row>
    <row r="38" spans="1:57" s="1" customFormat="1" ht="14.45" customHeight="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 x14ac:dyDescent="0.2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 x14ac:dyDescent="0.2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 x14ac:dyDescent="0.2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 x14ac:dyDescent="0.2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 x14ac:dyDescent="0.2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 x14ac:dyDescent="0.2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 x14ac:dyDescent="0.2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 x14ac:dyDescent="0.2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 x14ac:dyDescent="0.2">
      <c r="B49" s="49"/>
      <c r="C49" s="50"/>
      <c r="D49" s="51" t="s">
        <v>56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57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 ht="11.25" x14ac:dyDescent="0.2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 x14ac:dyDescent="0.2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 x14ac:dyDescent="0.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 x14ac:dyDescent="0.2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 x14ac:dyDescent="0.2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 x14ac:dyDescent="0.2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 x14ac:dyDescent="0.2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 x14ac:dyDescent="0.2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 x14ac:dyDescent="0.2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 x14ac:dyDescent="0.2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 x14ac:dyDescent="0.2">
      <c r="A60" s="36"/>
      <c r="B60" s="37"/>
      <c r="C60" s="38"/>
      <c r="D60" s="54" t="s">
        <v>58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4" t="s">
        <v>59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4" t="s">
        <v>58</v>
      </c>
      <c r="AI60" s="40"/>
      <c r="AJ60" s="40"/>
      <c r="AK60" s="40"/>
      <c r="AL60" s="40"/>
      <c r="AM60" s="54" t="s">
        <v>59</v>
      </c>
      <c r="AN60" s="40"/>
      <c r="AO60" s="40"/>
      <c r="AP60" s="38"/>
      <c r="AQ60" s="38"/>
      <c r="AR60" s="41"/>
      <c r="BE60" s="36"/>
    </row>
    <row r="61" spans="1:57" ht="11.25" x14ac:dyDescent="0.2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 x14ac:dyDescent="0.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 x14ac:dyDescent="0.2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 x14ac:dyDescent="0.2">
      <c r="A64" s="36"/>
      <c r="B64" s="37"/>
      <c r="C64" s="38"/>
      <c r="D64" s="51" t="s">
        <v>60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61</v>
      </c>
      <c r="AI64" s="55"/>
      <c r="AJ64" s="55"/>
      <c r="AK64" s="55"/>
      <c r="AL64" s="55"/>
      <c r="AM64" s="55"/>
      <c r="AN64" s="55"/>
      <c r="AO64" s="55"/>
      <c r="AP64" s="38"/>
      <c r="AQ64" s="38"/>
      <c r="AR64" s="41"/>
      <c r="BE64" s="36"/>
    </row>
    <row r="65" spans="1:57" ht="11.25" x14ac:dyDescent="0.2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 x14ac:dyDescent="0.2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 x14ac:dyDescent="0.2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 x14ac:dyDescent="0.2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 x14ac:dyDescent="0.2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 x14ac:dyDescent="0.2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 x14ac:dyDescent="0.2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 x14ac:dyDescent="0.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 x14ac:dyDescent="0.2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 x14ac:dyDescent="0.2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 x14ac:dyDescent="0.2">
      <c r="A75" s="36"/>
      <c r="B75" s="37"/>
      <c r="C75" s="38"/>
      <c r="D75" s="54" t="s">
        <v>58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4" t="s">
        <v>59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4" t="s">
        <v>58</v>
      </c>
      <c r="AI75" s="40"/>
      <c r="AJ75" s="40"/>
      <c r="AK75" s="40"/>
      <c r="AL75" s="40"/>
      <c r="AM75" s="54" t="s">
        <v>59</v>
      </c>
      <c r="AN75" s="40"/>
      <c r="AO75" s="40"/>
      <c r="AP75" s="38"/>
      <c r="AQ75" s="38"/>
      <c r="AR75" s="41"/>
      <c r="BE75" s="36"/>
    </row>
    <row r="76" spans="1:57" s="2" customFormat="1" ht="11.25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1"/>
      <c r="BE76" s="36"/>
    </row>
    <row r="77" spans="1:57" s="2" customFormat="1" ht="6.95" customHeight="1" x14ac:dyDescent="0.2">
      <c r="A77" s="36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41"/>
      <c r="BE77" s="36"/>
    </row>
    <row r="81" spans="1:91" s="2" customFormat="1" ht="6.95" customHeight="1" x14ac:dyDescent="0.2">
      <c r="A81" s="36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41"/>
      <c r="BE81" s="36"/>
    </row>
    <row r="82" spans="1:91" s="2" customFormat="1" ht="24.95" customHeight="1" x14ac:dyDescent="0.2">
      <c r="A82" s="36"/>
      <c r="B82" s="37"/>
      <c r="C82" s="24" t="s">
        <v>62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1"/>
      <c r="BE82" s="36"/>
    </row>
    <row r="83" spans="1:9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1"/>
      <c r="BE83" s="36"/>
    </row>
    <row r="84" spans="1:91" s="4" customFormat="1" ht="12" customHeight="1" x14ac:dyDescent="0.2">
      <c r="B84" s="60"/>
      <c r="C84" s="30" t="s">
        <v>13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N20-058_exp2_VR02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 x14ac:dyDescent="0.2">
      <c r="B85" s="63"/>
      <c r="C85" s="64" t="s">
        <v>16</v>
      </c>
      <c r="D85" s="65"/>
      <c r="E85" s="65"/>
      <c r="F85" s="65"/>
      <c r="G85" s="65"/>
      <c r="H85" s="65"/>
      <c r="I85" s="65"/>
      <c r="J85" s="65"/>
      <c r="K85" s="65"/>
      <c r="L85" s="276" t="str">
        <f>K6</f>
        <v>SPORTOVNÍ HALA _ SLEZSKÁ OSTRAVA</v>
      </c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65"/>
      <c r="AQ85" s="65"/>
      <c r="AR85" s="66"/>
    </row>
    <row r="86" spans="1:91" s="2" customFormat="1" ht="6.95" customHeight="1" x14ac:dyDescent="0.2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1"/>
      <c r="BE86" s="36"/>
    </row>
    <row r="87" spans="1:91" s="2" customFormat="1" ht="12" customHeight="1" x14ac:dyDescent="0.2">
      <c r="A87" s="36"/>
      <c r="B87" s="37"/>
      <c r="C87" s="30" t="s">
        <v>22</v>
      </c>
      <c r="D87" s="38"/>
      <c r="E87" s="38"/>
      <c r="F87" s="38"/>
      <c r="G87" s="38"/>
      <c r="H87" s="38"/>
      <c r="I87" s="38"/>
      <c r="J87" s="38"/>
      <c r="K87" s="38"/>
      <c r="L87" s="67" t="str">
        <f>IF(K8="","",K8)</f>
        <v>Slezská Ostrava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24</v>
      </c>
      <c r="AJ87" s="38"/>
      <c r="AK87" s="38"/>
      <c r="AL87" s="38"/>
      <c r="AM87" s="278" t="str">
        <f>IF(AN8= "","",AN8)</f>
        <v>13. 3. 2020</v>
      </c>
      <c r="AN87" s="278"/>
      <c r="AO87" s="38"/>
      <c r="AP87" s="38"/>
      <c r="AQ87" s="38"/>
      <c r="AR87" s="41"/>
      <c r="BE87" s="36"/>
    </row>
    <row r="88" spans="1:91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1"/>
      <c r="BE88" s="36"/>
    </row>
    <row r="89" spans="1:91" s="2" customFormat="1" ht="15.2" customHeight="1" x14ac:dyDescent="0.2">
      <c r="A89" s="36"/>
      <c r="B89" s="37"/>
      <c r="C89" s="30" t="s">
        <v>30</v>
      </c>
      <c r="D89" s="38"/>
      <c r="E89" s="38"/>
      <c r="F89" s="38"/>
      <c r="G89" s="38"/>
      <c r="H89" s="38"/>
      <c r="I89" s="38"/>
      <c r="J89" s="38"/>
      <c r="K89" s="38"/>
      <c r="L89" s="61" t="str">
        <f>IF(E11= "","",E11)</f>
        <v>Statutární město Ostrava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36</v>
      </c>
      <c r="AJ89" s="38"/>
      <c r="AK89" s="38"/>
      <c r="AL89" s="38"/>
      <c r="AM89" s="285" t="str">
        <f>IF(E17="","",E17)</f>
        <v>PPS Kania, s.r.o</v>
      </c>
      <c r="AN89" s="286"/>
      <c r="AO89" s="286"/>
      <c r="AP89" s="286"/>
      <c r="AQ89" s="38"/>
      <c r="AR89" s="41"/>
      <c r="AS89" s="279" t="s">
        <v>63</v>
      </c>
      <c r="AT89" s="280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6"/>
    </row>
    <row r="90" spans="1:91" s="2" customFormat="1" ht="15.2" customHeight="1" x14ac:dyDescent="0.2">
      <c r="A90" s="36"/>
      <c r="B90" s="37"/>
      <c r="C90" s="30" t="s">
        <v>34</v>
      </c>
      <c r="D90" s="38"/>
      <c r="E90" s="38"/>
      <c r="F90" s="38"/>
      <c r="G90" s="38"/>
      <c r="H90" s="38"/>
      <c r="I90" s="38"/>
      <c r="J90" s="38"/>
      <c r="K90" s="38"/>
      <c r="L90" s="61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39</v>
      </c>
      <c r="AJ90" s="38"/>
      <c r="AK90" s="38"/>
      <c r="AL90" s="38"/>
      <c r="AM90" s="285" t="str">
        <f>IF(E20="","",E20)</f>
        <v xml:space="preserve"> </v>
      </c>
      <c r="AN90" s="286"/>
      <c r="AO90" s="286"/>
      <c r="AP90" s="286"/>
      <c r="AQ90" s="38"/>
      <c r="AR90" s="41"/>
      <c r="AS90" s="281"/>
      <c r="AT90" s="282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6"/>
    </row>
    <row r="91" spans="1:91" s="2" customFormat="1" ht="10.9" customHeight="1" x14ac:dyDescent="0.2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1"/>
      <c r="AS91" s="283"/>
      <c r="AT91" s="284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6"/>
    </row>
    <row r="92" spans="1:91" s="2" customFormat="1" ht="29.25" customHeight="1" x14ac:dyDescent="0.2">
      <c r="A92" s="36"/>
      <c r="B92" s="37"/>
      <c r="C92" s="289" t="s">
        <v>64</v>
      </c>
      <c r="D92" s="288"/>
      <c r="E92" s="288"/>
      <c r="F92" s="288"/>
      <c r="G92" s="288"/>
      <c r="H92" s="75"/>
      <c r="I92" s="287" t="s">
        <v>65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92" t="s">
        <v>66</v>
      </c>
      <c r="AH92" s="288"/>
      <c r="AI92" s="288"/>
      <c r="AJ92" s="288"/>
      <c r="AK92" s="288"/>
      <c r="AL92" s="288"/>
      <c r="AM92" s="288"/>
      <c r="AN92" s="287" t="s">
        <v>67</v>
      </c>
      <c r="AO92" s="288"/>
      <c r="AP92" s="293"/>
      <c r="AQ92" s="76" t="s">
        <v>68</v>
      </c>
      <c r="AR92" s="41"/>
      <c r="AS92" s="77" t="s">
        <v>69</v>
      </c>
      <c r="AT92" s="78" t="s">
        <v>70</v>
      </c>
      <c r="AU92" s="78" t="s">
        <v>71</v>
      </c>
      <c r="AV92" s="78" t="s">
        <v>72</v>
      </c>
      <c r="AW92" s="78" t="s">
        <v>73</v>
      </c>
      <c r="AX92" s="78" t="s">
        <v>74</v>
      </c>
      <c r="AY92" s="78" t="s">
        <v>75</v>
      </c>
      <c r="AZ92" s="78" t="s">
        <v>76</v>
      </c>
      <c r="BA92" s="78" t="s">
        <v>77</v>
      </c>
      <c r="BB92" s="78" t="s">
        <v>78</v>
      </c>
      <c r="BC92" s="78" t="s">
        <v>79</v>
      </c>
      <c r="BD92" s="79" t="s">
        <v>80</v>
      </c>
      <c r="BE92" s="36"/>
    </row>
    <row r="93" spans="1:91" s="2" customFormat="1" ht="10.9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1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6"/>
    </row>
    <row r="94" spans="1:91" s="6" customFormat="1" ht="32.450000000000003" customHeight="1" x14ac:dyDescent="0.2">
      <c r="B94" s="83"/>
      <c r="C94" s="84" t="s">
        <v>81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300">
        <f>ROUND(AG95+AG96+AG97+SUM(AG109:AG112),2)</f>
        <v>0</v>
      </c>
      <c r="AH94" s="300"/>
      <c r="AI94" s="300"/>
      <c r="AJ94" s="300"/>
      <c r="AK94" s="300"/>
      <c r="AL94" s="300"/>
      <c r="AM94" s="300"/>
      <c r="AN94" s="301">
        <f t="shared" ref="AN94:AN116" si="0">SUM(AG94,AT94)</f>
        <v>0</v>
      </c>
      <c r="AO94" s="301"/>
      <c r="AP94" s="301"/>
      <c r="AQ94" s="87" t="s">
        <v>1</v>
      </c>
      <c r="AR94" s="88"/>
      <c r="AS94" s="89">
        <f>ROUND(AS95+AS96+AS97+SUM(AS109:AS112),2)</f>
        <v>0</v>
      </c>
      <c r="AT94" s="90">
        <f t="shared" ref="AT94:AT116" si="1">ROUND(SUM(AV94:AW94),2)</f>
        <v>0</v>
      </c>
      <c r="AU94" s="91">
        <f>ROUND(AU95+AU96+AU97+SUM(AU109:AU112),5)</f>
        <v>0</v>
      </c>
      <c r="AV94" s="90">
        <f>ROUND(AZ94*L29,2)</f>
        <v>0</v>
      </c>
      <c r="AW94" s="90">
        <f>ROUND(BA94*L30,2)</f>
        <v>0</v>
      </c>
      <c r="AX94" s="90">
        <f>ROUND(BB94*L29,2)</f>
        <v>0</v>
      </c>
      <c r="AY94" s="90">
        <f>ROUND(BC94*L30,2)</f>
        <v>0</v>
      </c>
      <c r="AZ94" s="90">
        <f>ROUND(AZ95+AZ96+AZ97+SUM(AZ109:AZ112),2)</f>
        <v>0</v>
      </c>
      <c r="BA94" s="90">
        <f>ROUND(BA95+BA96+BA97+SUM(BA109:BA112),2)</f>
        <v>0</v>
      </c>
      <c r="BB94" s="90">
        <f>ROUND(BB95+BB96+BB97+SUM(BB109:BB112),2)</f>
        <v>0</v>
      </c>
      <c r="BC94" s="90">
        <f>ROUND(BC95+BC96+BC97+SUM(BC109:BC112),2)</f>
        <v>0</v>
      </c>
      <c r="BD94" s="92">
        <f>ROUND(BD95+BD96+BD97+SUM(BD109:BD112),2)</f>
        <v>0</v>
      </c>
      <c r="BS94" s="93" t="s">
        <v>82</v>
      </c>
      <c r="BT94" s="93" t="s">
        <v>83</v>
      </c>
      <c r="BU94" s="94" t="s">
        <v>84</v>
      </c>
      <c r="BV94" s="93" t="s">
        <v>85</v>
      </c>
      <c r="BW94" s="93" t="s">
        <v>5</v>
      </c>
      <c r="BX94" s="93" t="s">
        <v>86</v>
      </c>
      <c r="CL94" s="93" t="s">
        <v>19</v>
      </c>
    </row>
    <row r="95" spans="1:91" s="7" customFormat="1" ht="16.5" customHeight="1" x14ac:dyDescent="0.2">
      <c r="A95" s="95" t="s">
        <v>87</v>
      </c>
      <c r="B95" s="96"/>
      <c r="C95" s="97"/>
      <c r="D95" s="290" t="s">
        <v>88</v>
      </c>
      <c r="E95" s="290"/>
      <c r="F95" s="290"/>
      <c r="G95" s="290"/>
      <c r="H95" s="290"/>
      <c r="I95" s="98"/>
      <c r="J95" s="290" t="s">
        <v>89</v>
      </c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4">
        <f>'VON - Vedlejší a ostatní ...'!J30</f>
        <v>0</v>
      </c>
      <c r="AH95" s="295"/>
      <c r="AI95" s="295"/>
      <c r="AJ95" s="295"/>
      <c r="AK95" s="295"/>
      <c r="AL95" s="295"/>
      <c r="AM95" s="295"/>
      <c r="AN95" s="294">
        <f t="shared" si="0"/>
        <v>0</v>
      </c>
      <c r="AO95" s="295"/>
      <c r="AP95" s="295"/>
      <c r="AQ95" s="99" t="s">
        <v>90</v>
      </c>
      <c r="AR95" s="100"/>
      <c r="AS95" s="101">
        <v>0</v>
      </c>
      <c r="AT95" s="102">
        <f t="shared" si="1"/>
        <v>0</v>
      </c>
      <c r="AU95" s="103">
        <f>'VON - Vedlejší a ostatní ...'!P123</f>
        <v>0</v>
      </c>
      <c r="AV95" s="102">
        <f>'VON - Vedlejší a ostatní ...'!J33</f>
        <v>0</v>
      </c>
      <c r="AW95" s="102">
        <f>'VON - Vedlejší a ostatní ...'!J34</f>
        <v>0</v>
      </c>
      <c r="AX95" s="102">
        <f>'VON - Vedlejší a ostatní ...'!J35</f>
        <v>0</v>
      </c>
      <c r="AY95" s="102">
        <f>'VON - Vedlejší a ostatní ...'!J36</f>
        <v>0</v>
      </c>
      <c r="AZ95" s="102">
        <f>'VON - Vedlejší a ostatní ...'!F33</f>
        <v>0</v>
      </c>
      <c r="BA95" s="102">
        <f>'VON - Vedlejší a ostatní ...'!F34</f>
        <v>0</v>
      </c>
      <c r="BB95" s="102">
        <f>'VON - Vedlejší a ostatní ...'!F35</f>
        <v>0</v>
      </c>
      <c r="BC95" s="102">
        <f>'VON - Vedlejší a ostatní ...'!F36</f>
        <v>0</v>
      </c>
      <c r="BD95" s="104">
        <f>'VON - Vedlejší a ostatní ...'!F37</f>
        <v>0</v>
      </c>
      <c r="BT95" s="105" t="s">
        <v>91</v>
      </c>
      <c r="BV95" s="105" t="s">
        <v>85</v>
      </c>
      <c r="BW95" s="105" t="s">
        <v>92</v>
      </c>
      <c r="BX95" s="105" t="s">
        <v>5</v>
      </c>
      <c r="CL95" s="105" t="s">
        <v>19</v>
      </c>
      <c r="CM95" s="105" t="s">
        <v>93</v>
      </c>
    </row>
    <row r="96" spans="1:91" s="7" customFormat="1" ht="16.5" customHeight="1" x14ac:dyDescent="0.2">
      <c r="A96" s="95" t="s">
        <v>87</v>
      </c>
      <c r="B96" s="96"/>
      <c r="C96" s="97"/>
      <c r="D96" s="290" t="s">
        <v>94</v>
      </c>
      <c r="E96" s="290"/>
      <c r="F96" s="290"/>
      <c r="G96" s="290"/>
      <c r="H96" s="290"/>
      <c r="I96" s="98"/>
      <c r="J96" s="290" t="s">
        <v>95</v>
      </c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4">
        <f>'SO 01 - Příprava území'!J30</f>
        <v>0</v>
      </c>
      <c r="AH96" s="295"/>
      <c r="AI96" s="295"/>
      <c r="AJ96" s="295"/>
      <c r="AK96" s="295"/>
      <c r="AL96" s="295"/>
      <c r="AM96" s="295"/>
      <c r="AN96" s="294">
        <f t="shared" si="0"/>
        <v>0</v>
      </c>
      <c r="AO96" s="295"/>
      <c r="AP96" s="295"/>
      <c r="AQ96" s="99" t="s">
        <v>90</v>
      </c>
      <c r="AR96" s="100"/>
      <c r="AS96" s="101">
        <v>0</v>
      </c>
      <c r="AT96" s="102">
        <f t="shared" si="1"/>
        <v>0</v>
      </c>
      <c r="AU96" s="103">
        <f>'SO 01 - Příprava území'!P120</f>
        <v>0</v>
      </c>
      <c r="AV96" s="102">
        <f>'SO 01 - Příprava území'!J33</f>
        <v>0</v>
      </c>
      <c r="AW96" s="102">
        <f>'SO 01 - Příprava území'!J34</f>
        <v>0</v>
      </c>
      <c r="AX96" s="102">
        <f>'SO 01 - Příprava území'!J35</f>
        <v>0</v>
      </c>
      <c r="AY96" s="102">
        <f>'SO 01 - Příprava území'!J36</f>
        <v>0</v>
      </c>
      <c r="AZ96" s="102">
        <f>'SO 01 - Příprava území'!F33</f>
        <v>0</v>
      </c>
      <c r="BA96" s="102">
        <f>'SO 01 - Příprava území'!F34</f>
        <v>0</v>
      </c>
      <c r="BB96" s="102">
        <f>'SO 01 - Příprava území'!F35</f>
        <v>0</v>
      </c>
      <c r="BC96" s="102">
        <f>'SO 01 - Příprava území'!F36</f>
        <v>0</v>
      </c>
      <c r="BD96" s="104">
        <f>'SO 01 - Příprava území'!F37</f>
        <v>0</v>
      </c>
      <c r="BT96" s="105" t="s">
        <v>91</v>
      </c>
      <c r="BV96" s="105" t="s">
        <v>85</v>
      </c>
      <c r="BW96" s="105" t="s">
        <v>96</v>
      </c>
      <c r="BX96" s="105" t="s">
        <v>5</v>
      </c>
      <c r="CL96" s="105" t="s">
        <v>19</v>
      </c>
      <c r="CM96" s="105" t="s">
        <v>93</v>
      </c>
    </row>
    <row r="97" spans="1:91" s="7" customFormat="1" ht="16.5" customHeight="1" x14ac:dyDescent="0.2">
      <c r="B97" s="96"/>
      <c r="C97" s="97"/>
      <c r="D97" s="290" t="s">
        <v>97</v>
      </c>
      <c r="E97" s="290"/>
      <c r="F97" s="290"/>
      <c r="G97" s="290"/>
      <c r="H97" s="290"/>
      <c r="I97" s="98"/>
      <c r="J97" s="290" t="s">
        <v>98</v>
      </c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6">
        <f>ROUND(AG98+AG99+AG107+AG108,2)</f>
        <v>0</v>
      </c>
      <c r="AH97" s="295"/>
      <c r="AI97" s="295"/>
      <c r="AJ97" s="295"/>
      <c r="AK97" s="295"/>
      <c r="AL97" s="295"/>
      <c r="AM97" s="295"/>
      <c r="AN97" s="294">
        <f t="shared" si="0"/>
        <v>0</v>
      </c>
      <c r="AO97" s="295"/>
      <c r="AP97" s="295"/>
      <c r="AQ97" s="99" t="s">
        <v>90</v>
      </c>
      <c r="AR97" s="100"/>
      <c r="AS97" s="101">
        <f>ROUND(AS98+AS99+AS107+AS108,2)</f>
        <v>0</v>
      </c>
      <c r="AT97" s="102">
        <f t="shared" si="1"/>
        <v>0</v>
      </c>
      <c r="AU97" s="103">
        <f>ROUND(AU98+AU99+AU107+AU108,5)</f>
        <v>0</v>
      </c>
      <c r="AV97" s="102">
        <f>ROUND(AZ97*L29,2)</f>
        <v>0</v>
      </c>
      <c r="AW97" s="102">
        <f>ROUND(BA97*L30,2)</f>
        <v>0</v>
      </c>
      <c r="AX97" s="102">
        <f>ROUND(BB97*L29,2)</f>
        <v>0</v>
      </c>
      <c r="AY97" s="102">
        <f>ROUND(BC97*L30,2)</f>
        <v>0</v>
      </c>
      <c r="AZ97" s="102">
        <f>ROUND(AZ98+AZ99+AZ107+AZ108,2)</f>
        <v>0</v>
      </c>
      <c r="BA97" s="102">
        <f>ROUND(BA98+BA99+BA107+BA108,2)</f>
        <v>0</v>
      </c>
      <c r="BB97" s="102">
        <f>ROUND(BB98+BB99+BB107+BB108,2)</f>
        <v>0</v>
      </c>
      <c r="BC97" s="102">
        <f>ROUND(BC98+BC99+BC107+BC108,2)</f>
        <v>0</v>
      </c>
      <c r="BD97" s="104">
        <f>ROUND(BD98+BD99+BD107+BD108,2)</f>
        <v>0</v>
      </c>
      <c r="BS97" s="105" t="s">
        <v>82</v>
      </c>
      <c r="BT97" s="105" t="s">
        <v>91</v>
      </c>
      <c r="BU97" s="105" t="s">
        <v>84</v>
      </c>
      <c r="BV97" s="105" t="s">
        <v>85</v>
      </c>
      <c r="BW97" s="105" t="s">
        <v>99</v>
      </c>
      <c r="BX97" s="105" t="s">
        <v>5</v>
      </c>
      <c r="CL97" s="105" t="s">
        <v>19</v>
      </c>
      <c r="CM97" s="105" t="s">
        <v>93</v>
      </c>
    </row>
    <row r="98" spans="1:91" s="4" customFormat="1" ht="23.25" customHeight="1" x14ac:dyDescent="0.2">
      <c r="A98" s="95" t="s">
        <v>87</v>
      </c>
      <c r="B98" s="60"/>
      <c r="C98" s="106"/>
      <c r="D98" s="106"/>
      <c r="E98" s="291" t="s">
        <v>100</v>
      </c>
      <c r="F98" s="291"/>
      <c r="G98" s="291"/>
      <c r="H98" s="291"/>
      <c r="I98" s="291"/>
      <c r="J98" s="106"/>
      <c r="K98" s="291" t="s">
        <v>101</v>
      </c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7">
        <f>'D.1.1-2 - Architektonicko...'!J32</f>
        <v>0</v>
      </c>
      <c r="AH98" s="298"/>
      <c r="AI98" s="298"/>
      <c r="AJ98" s="298"/>
      <c r="AK98" s="298"/>
      <c r="AL98" s="298"/>
      <c r="AM98" s="298"/>
      <c r="AN98" s="297">
        <f t="shared" si="0"/>
        <v>0</v>
      </c>
      <c r="AO98" s="298"/>
      <c r="AP98" s="298"/>
      <c r="AQ98" s="107" t="s">
        <v>102</v>
      </c>
      <c r="AR98" s="62"/>
      <c r="AS98" s="108">
        <v>0</v>
      </c>
      <c r="AT98" s="109">
        <f t="shared" si="1"/>
        <v>0</v>
      </c>
      <c r="AU98" s="110">
        <f>'D.1.1-2 - Architektonicko...'!P151</f>
        <v>0</v>
      </c>
      <c r="AV98" s="109">
        <f>'D.1.1-2 - Architektonicko...'!J35</f>
        <v>0</v>
      </c>
      <c r="AW98" s="109">
        <f>'D.1.1-2 - Architektonicko...'!J36</f>
        <v>0</v>
      </c>
      <c r="AX98" s="109">
        <f>'D.1.1-2 - Architektonicko...'!J37</f>
        <v>0</v>
      </c>
      <c r="AY98" s="109">
        <f>'D.1.1-2 - Architektonicko...'!J38</f>
        <v>0</v>
      </c>
      <c r="AZ98" s="109">
        <f>'D.1.1-2 - Architektonicko...'!F35</f>
        <v>0</v>
      </c>
      <c r="BA98" s="109">
        <f>'D.1.1-2 - Architektonicko...'!F36</f>
        <v>0</v>
      </c>
      <c r="BB98" s="109">
        <f>'D.1.1-2 - Architektonicko...'!F37</f>
        <v>0</v>
      </c>
      <c r="BC98" s="109">
        <f>'D.1.1-2 - Architektonicko...'!F38</f>
        <v>0</v>
      </c>
      <c r="BD98" s="111">
        <f>'D.1.1-2 - Architektonicko...'!F39</f>
        <v>0</v>
      </c>
      <c r="BT98" s="112" t="s">
        <v>93</v>
      </c>
      <c r="BV98" s="112" t="s">
        <v>85</v>
      </c>
      <c r="BW98" s="112" t="s">
        <v>103</v>
      </c>
      <c r="BX98" s="112" t="s">
        <v>99</v>
      </c>
      <c r="CL98" s="112" t="s">
        <v>19</v>
      </c>
    </row>
    <row r="99" spans="1:91" s="4" customFormat="1" ht="16.5" customHeight="1" x14ac:dyDescent="0.2">
      <c r="B99" s="60"/>
      <c r="C99" s="106"/>
      <c r="D99" s="106"/>
      <c r="E99" s="291" t="s">
        <v>104</v>
      </c>
      <c r="F99" s="291"/>
      <c r="G99" s="291"/>
      <c r="H99" s="291"/>
      <c r="I99" s="291"/>
      <c r="J99" s="106"/>
      <c r="K99" s="291" t="s">
        <v>105</v>
      </c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9">
        <f>ROUND(SUM(AG100:AG106),2)</f>
        <v>0</v>
      </c>
      <c r="AH99" s="298"/>
      <c r="AI99" s="298"/>
      <c r="AJ99" s="298"/>
      <c r="AK99" s="298"/>
      <c r="AL99" s="298"/>
      <c r="AM99" s="298"/>
      <c r="AN99" s="297">
        <f t="shared" si="0"/>
        <v>0</v>
      </c>
      <c r="AO99" s="298"/>
      <c r="AP99" s="298"/>
      <c r="AQ99" s="107" t="s">
        <v>102</v>
      </c>
      <c r="AR99" s="62"/>
      <c r="AS99" s="108">
        <f>ROUND(SUM(AS100:AS106),2)</f>
        <v>0</v>
      </c>
      <c r="AT99" s="109">
        <f t="shared" si="1"/>
        <v>0</v>
      </c>
      <c r="AU99" s="110">
        <f>ROUND(SUM(AU100:AU106),5)</f>
        <v>0</v>
      </c>
      <c r="AV99" s="109">
        <f>ROUND(AZ99*L29,2)</f>
        <v>0</v>
      </c>
      <c r="AW99" s="109">
        <f>ROUND(BA99*L30,2)</f>
        <v>0</v>
      </c>
      <c r="AX99" s="109">
        <f>ROUND(BB99*L29,2)</f>
        <v>0</v>
      </c>
      <c r="AY99" s="109">
        <f>ROUND(BC99*L30,2)</f>
        <v>0</v>
      </c>
      <c r="AZ99" s="109">
        <f>ROUND(SUM(AZ100:AZ106),2)</f>
        <v>0</v>
      </c>
      <c r="BA99" s="109">
        <f>ROUND(SUM(BA100:BA106),2)</f>
        <v>0</v>
      </c>
      <c r="BB99" s="109">
        <f>ROUND(SUM(BB100:BB106),2)</f>
        <v>0</v>
      </c>
      <c r="BC99" s="109">
        <f>ROUND(SUM(BC100:BC106),2)</f>
        <v>0</v>
      </c>
      <c r="BD99" s="111">
        <f>ROUND(SUM(BD100:BD106),2)</f>
        <v>0</v>
      </c>
      <c r="BS99" s="112" t="s">
        <v>82</v>
      </c>
      <c r="BT99" s="112" t="s">
        <v>93</v>
      </c>
      <c r="BU99" s="112" t="s">
        <v>84</v>
      </c>
      <c r="BV99" s="112" t="s">
        <v>85</v>
      </c>
      <c r="BW99" s="112" t="s">
        <v>106</v>
      </c>
      <c r="BX99" s="112" t="s">
        <v>99</v>
      </c>
      <c r="CL99" s="112" t="s">
        <v>19</v>
      </c>
    </row>
    <row r="100" spans="1:91" s="4" customFormat="1" ht="16.5" customHeight="1" x14ac:dyDescent="0.2">
      <c r="A100" s="95" t="s">
        <v>87</v>
      </c>
      <c r="B100" s="60"/>
      <c r="C100" s="106"/>
      <c r="D100" s="106"/>
      <c r="E100" s="106"/>
      <c r="F100" s="291" t="s">
        <v>107</v>
      </c>
      <c r="G100" s="291"/>
      <c r="H100" s="291"/>
      <c r="I100" s="291"/>
      <c r="J100" s="291"/>
      <c r="K100" s="106"/>
      <c r="L100" s="291" t="s">
        <v>108</v>
      </c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7">
        <f>'D.1.4.1 - Zdravotně techn...'!J34</f>
        <v>0</v>
      </c>
      <c r="AH100" s="298"/>
      <c r="AI100" s="298"/>
      <c r="AJ100" s="298"/>
      <c r="AK100" s="298"/>
      <c r="AL100" s="298"/>
      <c r="AM100" s="298"/>
      <c r="AN100" s="297">
        <f t="shared" si="0"/>
        <v>0</v>
      </c>
      <c r="AO100" s="298"/>
      <c r="AP100" s="298"/>
      <c r="AQ100" s="107" t="s">
        <v>102</v>
      </c>
      <c r="AR100" s="62"/>
      <c r="AS100" s="108">
        <v>0</v>
      </c>
      <c r="AT100" s="109">
        <f t="shared" si="1"/>
        <v>0</v>
      </c>
      <c r="AU100" s="110">
        <f>'D.1.4.1 - Zdravotně techn...'!P125</f>
        <v>0</v>
      </c>
      <c r="AV100" s="109">
        <f>'D.1.4.1 - Zdravotně techn...'!J37</f>
        <v>0</v>
      </c>
      <c r="AW100" s="109">
        <f>'D.1.4.1 - Zdravotně techn...'!J38</f>
        <v>0</v>
      </c>
      <c r="AX100" s="109">
        <f>'D.1.4.1 - Zdravotně techn...'!J39</f>
        <v>0</v>
      </c>
      <c r="AY100" s="109">
        <f>'D.1.4.1 - Zdravotně techn...'!J40</f>
        <v>0</v>
      </c>
      <c r="AZ100" s="109">
        <f>'D.1.4.1 - Zdravotně techn...'!F37</f>
        <v>0</v>
      </c>
      <c r="BA100" s="109">
        <f>'D.1.4.1 - Zdravotně techn...'!F38</f>
        <v>0</v>
      </c>
      <c r="BB100" s="109">
        <f>'D.1.4.1 - Zdravotně techn...'!F39</f>
        <v>0</v>
      </c>
      <c r="BC100" s="109">
        <f>'D.1.4.1 - Zdravotně techn...'!F40</f>
        <v>0</v>
      </c>
      <c r="BD100" s="111">
        <f>'D.1.4.1 - Zdravotně techn...'!F41</f>
        <v>0</v>
      </c>
      <c r="BT100" s="112" t="s">
        <v>109</v>
      </c>
      <c r="BV100" s="112" t="s">
        <v>85</v>
      </c>
      <c r="BW100" s="112" t="s">
        <v>110</v>
      </c>
      <c r="BX100" s="112" t="s">
        <v>106</v>
      </c>
      <c r="CL100" s="112" t="s">
        <v>19</v>
      </c>
    </row>
    <row r="101" spans="1:91" s="4" customFormat="1" ht="16.5" customHeight="1" x14ac:dyDescent="0.2">
      <c r="A101" s="95" t="s">
        <v>87</v>
      </c>
      <c r="B101" s="60"/>
      <c r="C101" s="106"/>
      <c r="D101" s="106"/>
      <c r="E101" s="106"/>
      <c r="F101" s="291" t="s">
        <v>111</v>
      </c>
      <c r="G101" s="291"/>
      <c r="H101" s="291"/>
      <c r="I101" s="291"/>
      <c r="J101" s="291"/>
      <c r="K101" s="106"/>
      <c r="L101" s="291" t="s">
        <v>112</v>
      </c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7">
        <f>'D.1.4.2 - Vzduchotechnika'!J34</f>
        <v>0</v>
      </c>
      <c r="AH101" s="298"/>
      <c r="AI101" s="298"/>
      <c r="AJ101" s="298"/>
      <c r="AK101" s="298"/>
      <c r="AL101" s="298"/>
      <c r="AM101" s="298"/>
      <c r="AN101" s="297">
        <f t="shared" si="0"/>
        <v>0</v>
      </c>
      <c r="AO101" s="298"/>
      <c r="AP101" s="298"/>
      <c r="AQ101" s="107" t="s">
        <v>102</v>
      </c>
      <c r="AR101" s="62"/>
      <c r="AS101" s="108">
        <v>0</v>
      </c>
      <c r="AT101" s="109">
        <f t="shared" si="1"/>
        <v>0</v>
      </c>
      <c r="AU101" s="110">
        <f>'D.1.4.2 - Vzduchotechnika'!P125</f>
        <v>0</v>
      </c>
      <c r="AV101" s="109">
        <f>'D.1.4.2 - Vzduchotechnika'!J37</f>
        <v>0</v>
      </c>
      <c r="AW101" s="109">
        <f>'D.1.4.2 - Vzduchotechnika'!J38</f>
        <v>0</v>
      </c>
      <c r="AX101" s="109">
        <f>'D.1.4.2 - Vzduchotechnika'!J39</f>
        <v>0</v>
      </c>
      <c r="AY101" s="109">
        <f>'D.1.4.2 - Vzduchotechnika'!J40</f>
        <v>0</v>
      </c>
      <c r="AZ101" s="109">
        <f>'D.1.4.2 - Vzduchotechnika'!F37</f>
        <v>0</v>
      </c>
      <c r="BA101" s="109">
        <f>'D.1.4.2 - Vzduchotechnika'!F38</f>
        <v>0</v>
      </c>
      <c r="BB101" s="109">
        <f>'D.1.4.2 - Vzduchotechnika'!F39</f>
        <v>0</v>
      </c>
      <c r="BC101" s="109">
        <f>'D.1.4.2 - Vzduchotechnika'!F40</f>
        <v>0</v>
      </c>
      <c r="BD101" s="111">
        <f>'D.1.4.2 - Vzduchotechnika'!F41</f>
        <v>0</v>
      </c>
      <c r="BT101" s="112" t="s">
        <v>109</v>
      </c>
      <c r="BV101" s="112" t="s">
        <v>85</v>
      </c>
      <c r="BW101" s="112" t="s">
        <v>113</v>
      </c>
      <c r="BX101" s="112" t="s">
        <v>106</v>
      </c>
      <c r="CL101" s="112" t="s">
        <v>19</v>
      </c>
    </row>
    <row r="102" spans="1:91" s="4" customFormat="1" ht="16.5" customHeight="1" x14ac:dyDescent="0.2">
      <c r="A102" s="95" t="s">
        <v>87</v>
      </c>
      <c r="B102" s="60"/>
      <c r="C102" s="106"/>
      <c r="D102" s="106"/>
      <c r="E102" s="106"/>
      <c r="F102" s="291" t="s">
        <v>114</v>
      </c>
      <c r="G102" s="291"/>
      <c r="H102" s="291"/>
      <c r="I102" s="291"/>
      <c r="J102" s="291"/>
      <c r="K102" s="106"/>
      <c r="L102" s="291" t="s">
        <v>115</v>
      </c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7">
        <f>'D.1.4.3 - Vytápění'!J34</f>
        <v>0</v>
      </c>
      <c r="AH102" s="298"/>
      <c r="AI102" s="298"/>
      <c r="AJ102" s="298"/>
      <c r="AK102" s="298"/>
      <c r="AL102" s="298"/>
      <c r="AM102" s="298"/>
      <c r="AN102" s="297">
        <f t="shared" si="0"/>
        <v>0</v>
      </c>
      <c r="AO102" s="298"/>
      <c r="AP102" s="298"/>
      <c r="AQ102" s="107" t="s">
        <v>102</v>
      </c>
      <c r="AR102" s="62"/>
      <c r="AS102" s="108">
        <v>0</v>
      </c>
      <c r="AT102" s="109">
        <f t="shared" si="1"/>
        <v>0</v>
      </c>
      <c r="AU102" s="110">
        <f>'D.1.4.3 - Vytápění'!P125</f>
        <v>0</v>
      </c>
      <c r="AV102" s="109">
        <f>'D.1.4.3 - Vytápění'!J37</f>
        <v>0</v>
      </c>
      <c r="AW102" s="109">
        <f>'D.1.4.3 - Vytápění'!J38</f>
        <v>0</v>
      </c>
      <c r="AX102" s="109">
        <f>'D.1.4.3 - Vytápění'!J39</f>
        <v>0</v>
      </c>
      <c r="AY102" s="109">
        <f>'D.1.4.3 - Vytápění'!J40</f>
        <v>0</v>
      </c>
      <c r="AZ102" s="109">
        <f>'D.1.4.3 - Vytápění'!F37</f>
        <v>0</v>
      </c>
      <c r="BA102" s="109">
        <f>'D.1.4.3 - Vytápění'!F38</f>
        <v>0</v>
      </c>
      <c r="BB102" s="109">
        <f>'D.1.4.3 - Vytápění'!F39</f>
        <v>0</v>
      </c>
      <c r="BC102" s="109">
        <f>'D.1.4.3 - Vytápění'!F40</f>
        <v>0</v>
      </c>
      <c r="BD102" s="111">
        <f>'D.1.4.3 - Vytápění'!F41</f>
        <v>0</v>
      </c>
      <c r="BT102" s="112" t="s">
        <v>109</v>
      </c>
      <c r="BV102" s="112" t="s">
        <v>85</v>
      </c>
      <c r="BW102" s="112" t="s">
        <v>116</v>
      </c>
      <c r="BX102" s="112" t="s">
        <v>106</v>
      </c>
      <c r="CL102" s="112" t="s">
        <v>19</v>
      </c>
    </row>
    <row r="103" spans="1:91" s="4" customFormat="1" ht="16.5" customHeight="1" x14ac:dyDescent="0.2">
      <c r="A103" s="95" t="s">
        <v>87</v>
      </c>
      <c r="B103" s="60"/>
      <c r="C103" s="106"/>
      <c r="D103" s="106"/>
      <c r="E103" s="106"/>
      <c r="F103" s="291" t="s">
        <v>117</v>
      </c>
      <c r="G103" s="291"/>
      <c r="H103" s="291"/>
      <c r="I103" s="291"/>
      <c r="J103" s="291"/>
      <c r="K103" s="106"/>
      <c r="L103" s="291" t="s">
        <v>118</v>
      </c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7">
        <f>'D.1.4.4 - Silnoproudá ele...'!J34</f>
        <v>0</v>
      </c>
      <c r="AH103" s="298"/>
      <c r="AI103" s="298"/>
      <c r="AJ103" s="298"/>
      <c r="AK103" s="298"/>
      <c r="AL103" s="298"/>
      <c r="AM103" s="298"/>
      <c r="AN103" s="297">
        <f t="shared" si="0"/>
        <v>0</v>
      </c>
      <c r="AO103" s="298"/>
      <c r="AP103" s="298"/>
      <c r="AQ103" s="107" t="s">
        <v>102</v>
      </c>
      <c r="AR103" s="62"/>
      <c r="AS103" s="108">
        <v>0</v>
      </c>
      <c r="AT103" s="109">
        <f t="shared" si="1"/>
        <v>0</v>
      </c>
      <c r="AU103" s="110">
        <f>'D.1.4.4 - Silnoproudá ele...'!P125</f>
        <v>0</v>
      </c>
      <c r="AV103" s="109">
        <f>'D.1.4.4 - Silnoproudá ele...'!J37</f>
        <v>0</v>
      </c>
      <c r="AW103" s="109">
        <f>'D.1.4.4 - Silnoproudá ele...'!J38</f>
        <v>0</v>
      </c>
      <c r="AX103" s="109">
        <f>'D.1.4.4 - Silnoproudá ele...'!J39</f>
        <v>0</v>
      </c>
      <c r="AY103" s="109">
        <f>'D.1.4.4 - Silnoproudá ele...'!J40</f>
        <v>0</v>
      </c>
      <c r="AZ103" s="109">
        <f>'D.1.4.4 - Silnoproudá ele...'!F37</f>
        <v>0</v>
      </c>
      <c r="BA103" s="109">
        <f>'D.1.4.4 - Silnoproudá ele...'!F38</f>
        <v>0</v>
      </c>
      <c r="BB103" s="109">
        <f>'D.1.4.4 - Silnoproudá ele...'!F39</f>
        <v>0</v>
      </c>
      <c r="BC103" s="109">
        <f>'D.1.4.4 - Silnoproudá ele...'!F40</f>
        <v>0</v>
      </c>
      <c r="BD103" s="111">
        <f>'D.1.4.4 - Silnoproudá ele...'!F41</f>
        <v>0</v>
      </c>
      <c r="BT103" s="112" t="s">
        <v>109</v>
      </c>
      <c r="BV103" s="112" t="s">
        <v>85</v>
      </c>
      <c r="BW103" s="112" t="s">
        <v>119</v>
      </c>
      <c r="BX103" s="112" t="s">
        <v>106</v>
      </c>
      <c r="CL103" s="112" t="s">
        <v>19</v>
      </c>
    </row>
    <row r="104" spans="1:91" s="4" customFormat="1" ht="16.5" customHeight="1" x14ac:dyDescent="0.2">
      <c r="A104" s="95" t="s">
        <v>87</v>
      </c>
      <c r="B104" s="60"/>
      <c r="C104" s="106"/>
      <c r="D104" s="106"/>
      <c r="E104" s="106"/>
      <c r="F104" s="291" t="s">
        <v>120</v>
      </c>
      <c r="G104" s="291"/>
      <c r="H104" s="291"/>
      <c r="I104" s="291"/>
      <c r="J104" s="291"/>
      <c r="K104" s="106"/>
      <c r="L104" s="291" t="s">
        <v>121</v>
      </c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7">
        <f>'D.1.4.5 - Slaboproudá ele...'!J34</f>
        <v>0</v>
      </c>
      <c r="AH104" s="298"/>
      <c r="AI104" s="298"/>
      <c r="AJ104" s="298"/>
      <c r="AK104" s="298"/>
      <c r="AL104" s="298"/>
      <c r="AM104" s="298"/>
      <c r="AN104" s="297">
        <f t="shared" si="0"/>
        <v>0</v>
      </c>
      <c r="AO104" s="298"/>
      <c r="AP104" s="298"/>
      <c r="AQ104" s="107" t="s">
        <v>102</v>
      </c>
      <c r="AR104" s="62"/>
      <c r="AS104" s="108">
        <v>0</v>
      </c>
      <c r="AT104" s="109">
        <f t="shared" si="1"/>
        <v>0</v>
      </c>
      <c r="AU104" s="110">
        <f>'D.1.4.5 - Slaboproudá ele...'!P125</f>
        <v>0</v>
      </c>
      <c r="AV104" s="109">
        <f>'D.1.4.5 - Slaboproudá ele...'!J37</f>
        <v>0</v>
      </c>
      <c r="AW104" s="109">
        <f>'D.1.4.5 - Slaboproudá ele...'!J38</f>
        <v>0</v>
      </c>
      <c r="AX104" s="109">
        <f>'D.1.4.5 - Slaboproudá ele...'!J39</f>
        <v>0</v>
      </c>
      <c r="AY104" s="109">
        <f>'D.1.4.5 - Slaboproudá ele...'!J40</f>
        <v>0</v>
      </c>
      <c r="AZ104" s="109">
        <f>'D.1.4.5 - Slaboproudá ele...'!F37</f>
        <v>0</v>
      </c>
      <c r="BA104" s="109">
        <f>'D.1.4.5 - Slaboproudá ele...'!F38</f>
        <v>0</v>
      </c>
      <c r="BB104" s="109">
        <f>'D.1.4.5 - Slaboproudá ele...'!F39</f>
        <v>0</v>
      </c>
      <c r="BC104" s="109">
        <f>'D.1.4.5 - Slaboproudá ele...'!F40</f>
        <v>0</v>
      </c>
      <c r="BD104" s="111">
        <f>'D.1.4.5 - Slaboproudá ele...'!F41</f>
        <v>0</v>
      </c>
      <c r="BT104" s="112" t="s">
        <v>109</v>
      </c>
      <c r="BV104" s="112" t="s">
        <v>85</v>
      </c>
      <c r="BW104" s="112" t="s">
        <v>122</v>
      </c>
      <c r="BX104" s="112" t="s">
        <v>106</v>
      </c>
      <c r="CL104" s="112" t="s">
        <v>19</v>
      </c>
    </row>
    <row r="105" spans="1:91" s="4" customFormat="1" ht="16.5" customHeight="1" x14ac:dyDescent="0.2">
      <c r="A105" s="95" t="s">
        <v>87</v>
      </c>
      <c r="B105" s="60"/>
      <c r="C105" s="106"/>
      <c r="D105" s="106"/>
      <c r="E105" s="106"/>
      <c r="F105" s="291" t="s">
        <v>123</v>
      </c>
      <c r="G105" s="291"/>
      <c r="H105" s="291"/>
      <c r="I105" s="291"/>
      <c r="J105" s="291"/>
      <c r="K105" s="106"/>
      <c r="L105" s="291" t="s">
        <v>124</v>
      </c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7">
        <f>'D.1.4.6 - Plynoinstalace'!J34</f>
        <v>0</v>
      </c>
      <c r="AH105" s="298"/>
      <c r="AI105" s="298"/>
      <c r="AJ105" s="298"/>
      <c r="AK105" s="298"/>
      <c r="AL105" s="298"/>
      <c r="AM105" s="298"/>
      <c r="AN105" s="297">
        <f t="shared" si="0"/>
        <v>0</v>
      </c>
      <c r="AO105" s="298"/>
      <c r="AP105" s="298"/>
      <c r="AQ105" s="107" t="s">
        <v>102</v>
      </c>
      <c r="AR105" s="62"/>
      <c r="AS105" s="108">
        <v>0</v>
      </c>
      <c r="AT105" s="109">
        <f t="shared" si="1"/>
        <v>0</v>
      </c>
      <c r="AU105" s="110">
        <f>'D.1.4.6 - Plynoinstalace'!P125</f>
        <v>0</v>
      </c>
      <c r="AV105" s="109">
        <f>'D.1.4.6 - Plynoinstalace'!J37</f>
        <v>0</v>
      </c>
      <c r="AW105" s="109">
        <f>'D.1.4.6 - Plynoinstalace'!J38</f>
        <v>0</v>
      </c>
      <c r="AX105" s="109">
        <f>'D.1.4.6 - Plynoinstalace'!J39</f>
        <v>0</v>
      </c>
      <c r="AY105" s="109">
        <f>'D.1.4.6 - Plynoinstalace'!J40</f>
        <v>0</v>
      </c>
      <c r="AZ105" s="109">
        <f>'D.1.4.6 - Plynoinstalace'!F37</f>
        <v>0</v>
      </c>
      <c r="BA105" s="109">
        <f>'D.1.4.6 - Plynoinstalace'!F38</f>
        <v>0</v>
      </c>
      <c r="BB105" s="109">
        <f>'D.1.4.6 - Plynoinstalace'!F39</f>
        <v>0</v>
      </c>
      <c r="BC105" s="109">
        <f>'D.1.4.6 - Plynoinstalace'!F40</f>
        <v>0</v>
      </c>
      <c r="BD105" s="111">
        <f>'D.1.4.6 - Plynoinstalace'!F41</f>
        <v>0</v>
      </c>
      <c r="BT105" s="112" t="s">
        <v>109</v>
      </c>
      <c r="BV105" s="112" t="s">
        <v>85</v>
      </c>
      <c r="BW105" s="112" t="s">
        <v>125</v>
      </c>
      <c r="BX105" s="112" t="s">
        <v>106</v>
      </c>
      <c r="CL105" s="112" t="s">
        <v>19</v>
      </c>
    </row>
    <row r="106" spans="1:91" s="4" customFormat="1" ht="16.5" customHeight="1" x14ac:dyDescent="0.2">
      <c r="A106" s="95" t="s">
        <v>87</v>
      </c>
      <c r="B106" s="60"/>
      <c r="C106" s="106"/>
      <c r="D106" s="106"/>
      <c r="E106" s="106"/>
      <c r="F106" s="291" t="s">
        <v>126</v>
      </c>
      <c r="G106" s="291"/>
      <c r="H106" s="291"/>
      <c r="I106" s="291"/>
      <c r="J106" s="291"/>
      <c r="K106" s="106"/>
      <c r="L106" s="291" t="s">
        <v>127</v>
      </c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7">
        <f>'D.1.4.8 - Měření a regulace'!J34</f>
        <v>0</v>
      </c>
      <c r="AH106" s="298"/>
      <c r="AI106" s="298"/>
      <c r="AJ106" s="298"/>
      <c r="AK106" s="298"/>
      <c r="AL106" s="298"/>
      <c r="AM106" s="298"/>
      <c r="AN106" s="297">
        <f t="shared" si="0"/>
        <v>0</v>
      </c>
      <c r="AO106" s="298"/>
      <c r="AP106" s="298"/>
      <c r="AQ106" s="107" t="s">
        <v>102</v>
      </c>
      <c r="AR106" s="62"/>
      <c r="AS106" s="108">
        <v>0</v>
      </c>
      <c r="AT106" s="109">
        <f t="shared" si="1"/>
        <v>0</v>
      </c>
      <c r="AU106" s="110">
        <f>'D.1.4.8 - Měření a regulace'!P125</f>
        <v>0</v>
      </c>
      <c r="AV106" s="109">
        <f>'D.1.4.8 - Měření a regulace'!J37</f>
        <v>0</v>
      </c>
      <c r="AW106" s="109">
        <f>'D.1.4.8 - Měření a regulace'!J38</f>
        <v>0</v>
      </c>
      <c r="AX106" s="109">
        <f>'D.1.4.8 - Měření a regulace'!J39</f>
        <v>0</v>
      </c>
      <c r="AY106" s="109">
        <f>'D.1.4.8 - Měření a regulace'!J40</f>
        <v>0</v>
      </c>
      <c r="AZ106" s="109">
        <f>'D.1.4.8 - Měření a regulace'!F37</f>
        <v>0</v>
      </c>
      <c r="BA106" s="109">
        <f>'D.1.4.8 - Měření a regulace'!F38</f>
        <v>0</v>
      </c>
      <c r="BB106" s="109">
        <f>'D.1.4.8 - Měření a regulace'!F39</f>
        <v>0</v>
      </c>
      <c r="BC106" s="109">
        <f>'D.1.4.8 - Měření a regulace'!F40</f>
        <v>0</v>
      </c>
      <c r="BD106" s="111">
        <f>'D.1.4.8 - Měření a regulace'!F41</f>
        <v>0</v>
      </c>
      <c r="BT106" s="112" t="s">
        <v>109</v>
      </c>
      <c r="BV106" s="112" t="s">
        <v>85</v>
      </c>
      <c r="BW106" s="112" t="s">
        <v>128</v>
      </c>
      <c r="BX106" s="112" t="s">
        <v>106</v>
      </c>
      <c r="CL106" s="112" t="s">
        <v>19</v>
      </c>
    </row>
    <row r="107" spans="1:91" s="4" customFormat="1" ht="16.5" customHeight="1" x14ac:dyDescent="0.2">
      <c r="A107" s="95" t="s">
        <v>87</v>
      </c>
      <c r="B107" s="60"/>
      <c r="C107" s="106"/>
      <c r="D107" s="106"/>
      <c r="E107" s="291" t="s">
        <v>129</v>
      </c>
      <c r="F107" s="291"/>
      <c r="G107" s="291"/>
      <c r="H107" s="291"/>
      <c r="I107" s="291"/>
      <c r="J107" s="106"/>
      <c r="K107" s="291" t="s">
        <v>130</v>
      </c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7">
        <f>'D.1.5 - Sportovní vybavení'!J32</f>
        <v>0</v>
      </c>
      <c r="AH107" s="298"/>
      <c r="AI107" s="298"/>
      <c r="AJ107" s="298"/>
      <c r="AK107" s="298"/>
      <c r="AL107" s="298"/>
      <c r="AM107" s="298"/>
      <c r="AN107" s="297">
        <f t="shared" si="0"/>
        <v>0</v>
      </c>
      <c r="AO107" s="298"/>
      <c r="AP107" s="298"/>
      <c r="AQ107" s="107" t="s">
        <v>102</v>
      </c>
      <c r="AR107" s="62"/>
      <c r="AS107" s="108">
        <v>0</v>
      </c>
      <c r="AT107" s="109">
        <f t="shared" si="1"/>
        <v>0</v>
      </c>
      <c r="AU107" s="110">
        <f>'D.1.5 - Sportovní vybavení'!P121</f>
        <v>0</v>
      </c>
      <c r="AV107" s="109">
        <f>'D.1.5 - Sportovní vybavení'!J35</f>
        <v>0</v>
      </c>
      <c r="AW107" s="109">
        <f>'D.1.5 - Sportovní vybavení'!J36</f>
        <v>0</v>
      </c>
      <c r="AX107" s="109">
        <f>'D.1.5 - Sportovní vybavení'!J37</f>
        <v>0</v>
      </c>
      <c r="AY107" s="109">
        <f>'D.1.5 - Sportovní vybavení'!J38</f>
        <v>0</v>
      </c>
      <c r="AZ107" s="109">
        <f>'D.1.5 - Sportovní vybavení'!F35</f>
        <v>0</v>
      </c>
      <c r="BA107" s="109">
        <f>'D.1.5 - Sportovní vybavení'!F36</f>
        <v>0</v>
      </c>
      <c r="BB107" s="109">
        <f>'D.1.5 - Sportovní vybavení'!F37</f>
        <v>0</v>
      </c>
      <c r="BC107" s="109">
        <f>'D.1.5 - Sportovní vybavení'!F38</f>
        <v>0</v>
      </c>
      <c r="BD107" s="111">
        <f>'D.1.5 - Sportovní vybavení'!F39</f>
        <v>0</v>
      </c>
      <c r="BT107" s="112" t="s">
        <v>93</v>
      </c>
      <c r="BV107" s="112" t="s">
        <v>85</v>
      </c>
      <c r="BW107" s="112" t="s">
        <v>131</v>
      </c>
      <c r="BX107" s="112" t="s">
        <v>99</v>
      </c>
      <c r="CL107" s="112" t="s">
        <v>19</v>
      </c>
    </row>
    <row r="108" spans="1:91" s="4" customFormat="1" ht="16.5" customHeight="1" x14ac:dyDescent="0.2">
      <c r="A108" s="95" t="s">
        <v>87</v>
      </c>
      <c r="B108" s="60"/>
      <c r="C108" s="106"/>
      <c r="D108" s="106"/>
      <c r="E108" s="291" t="s">
        <v>132</v>
      </c>
      <c r="F108" s="291"/>
      <c r="G108" s="291"/>
      <c r="H108" s="291"/>
      <c r="I108" s="291"/>
      <c r="J108" s="106"/>
      <c r="K108" s="291" t="s">
        <v>133</v>
      </c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7">
        <f>'D.2.1 - FOTOVOLTAICKÝ SYSTÉM'!J32</f>
        <v>0</v>
      </c>
      <c r="AH108" s="298"/>
      <c r="AI108" s="298"/>
      <c r="AJ108" s="298"/>
      <c r="AK108" s="298"/>
      <c r="AL108" s="298"/>
      <c r="AM108" s="298"/>
      <c r="AN108" s="297">
        <f t="shared" si="0"/>
        <v>0</v>
      </c>
      <c r="AO108" s="298"/>
      <c r="AP108" s="298"/>
      <c r="AQ108" s="107" t="s">
        <v>102</v>
      </c>
      <c r="AR108" s="62"/>
      <c r="AS108" s="108">
        <v>0</v>
      </c>
      <c r="AT108" s="109">
        <f t="shared" si="1"/>
        <v>0</v>
      </c>
      <c r="AU108" s="110">
        <f>'D.2.1 - FOTOVOLTAICKÝ SYSTÉM'!P121</f>
        <v>0</v>
      </c>
      <c r="AV108" s="109">
        <f>'D.2.1 - FOTOVOLTAICKÝ SYSTÉM'!J35</f>
        <v>0</v>
      </c>
      <c r="AW108" s="109">
        <f>'D.2.1 - FOTOVOLTAICKÝ SYSTÉM'!J36</f>
        <v>0</v>
      </c>
      <c r="AX108" s="109">
        <f>'D.2.1 - FOTOVOLTAICKÝ SYSTÉM'!J37</f>
        <v>0</v>
      </c>
      <c r="AY108" s="109">
        <f>'D.2.1 - FOTOVOLTAICKÝ SYSTÉM'!J38</f>
        <v>0</v>
      </c>
      <c r="AZ108" s="109">
        <f>'D.2.1 - FOTOVOLTAICKÝ SYSTÉM'!F35</f>
        <v>0</v>
      </c>
      <c r="BA108" s="109">
        <f>'D.2.1 - FOTOVOLTAICKÝ SYSTÉM'!F36</f>
        <v>0</v>
      </c>
      <c r="BB108" s="109">
        <f>'D.2.1 - FOTOVOLTAICKÝ SYSTÉM'!F37</f>
        <v>0</v>
      </c>
      <c r="BC108" s="109">
        <f>'D.2.1 - FOTOVOLTAICKÝ SYSTÉM'!F38</f>
        <v>0</v>
      </c>
      <c r="BD108" s="111">
        <f>'D.2.1 - FOTOVOLTAICKÝ SYSTÉM'!F39</f>
        <v>0</v>
      </c>
      <c r="BT108" s="112" t="s">
        <v>93</v>
      </c>
      <c r="BV108" s="112" t="s">
        <v>85</v>
      </c>
      <c r="BW108" s="112" t="s">
        <v>134</v>
      </c>
      <c r="BX108" s="112" t="s">
        <v>99</v>
      </c>
      <c r="CL108" s="112" t="s">
        <v>19</v>
      </c>
    </row>
    <row r="109" spans="1:91" s="7" customFormat="1" ht="16.5" customHeight="1" x14ac:dyDescent="0.2">
      <c r="A109" s="95" t="s">
        <v>87</v>
      </c>
      <c r="B109" s="96"/>
      <c r="C109" s="97"/>
      <c r="D109" s="290" t="s">
        <v>135</v>
      </c>
      <c r="E109" s="290"/>
      <c r="F109" s="290"/>
      <c r="G109" s="290"/>
      <c r="H109" s="290"/>
      <c r="I109" s="98"/>
      <c r="J109" s="290" t="s">
        <v>136</v>
      </c>
      <c r="K109" s="290"/>
      <c r="L109" s="290"/>
      <c r="M109" s="290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4">
        <f>'SO 03 - Komunikace a zpev...'!J30</f>
        <v>0</v>
      </c>
      <c r="AH109" s="295"/>
      <c r="AI109" s="295"/>
      <c r="AJ109" s="295"/>
      <c r="AK109" s="295"/>
      <c r="AL109" s="295"/>
      <c r="AM109" s="295"/>
      <c r="AN109" s="294">
        <f t="shared" si="0"/>
        <v>0</v>
      </c>
      <c r="AO109" s="295"/>
      <c r="AP109" s="295"/>
      <c r="AQ109" s="99" t="s">
        <v>90</v>
      </c>
      <c r="AR109" s="100"/>
      <c r="AS109" s="101">
        <v>0</v>
      </c>
      <c r="AT109" s="102">
        <f t="shared" si="1"/>
        <v>0</v>
      </c>
      <c r="AU109" s="103">
        <f>'SO 03 - Komunikace a zpev...'!P128</f>
        <v>0</v>
      </c>
      <c r="AV109" s="102">
        <f>'SO 03 - Komunikace a zpev...'!J33</f>
        <v>0</v>
      </c>
      <c r="AW109" s="102">
        <f>'SO 03 - Komunikace a zpev...'!J34</f>
        <v>0</v>
      </c>
      <c r="AX109" s="102">
        <f>'SO 03 - Komunikace a zpev...'!J35</f>
        <v>0</v>
      </c>
      <c r="AY109" s="102">
        <f>'SO 03 - Komunikace a zpev...'!J36</f>
        <v>0</v>
      </c>
      <c r="AZ109" s="102">
        <f>'SO 03 - Komunikace a zpev...'!F33</f>
        <v>0</v>
      </c>
      <c r="BA109" s="102">
        <f>'SO 03 - Komunikace a zpev...'!F34</f>
        <v>0</v>
      </c>
      <c r="BB109" s="102">
        <f>'SO 03 - Komunikace a zpev...'!F35</f>
        <v>0</v>
      </c>
      <c r="BC109" s="102">
        <f>'SO 03 - Komunikace a zpev...'!F36</f>
        <v>0</v>
      </c>
      <c r="BD109" s="104">
        <f>'SO 03 - Komunikace a zpev...'!F37</f>
        <v>0</v>
      </c>
      <c r="BT109" s="105" t="s">
        <v>91</v>
      </c>
      <c r="BV109" s="105" t="s">
        <v>85</v>
      </c>
      <c r="BW109" s="105" t="s">
        <v>137</v>
      </c>
      <c r="BX109" s="105" t="s">
        <v>5</v>
      </c>
      <c r="CL109" s="105" t="s">
        <v>19</v>
      </c>
      <c r="CM109" s="105" t="s">
        <v>93</v>
      </c>
    </row>
    <row r="110" spans="1:91" s="7" customFormat="1" ht="16.5" customHeight="1" x14ac:dyDescent="0.2">
      <c r="A110" s="95" t="s">
        <v>87</v>
      </c>
      <c r="B110" s="96"/>
      <c r="C110" s="97"/>
      <c r="D110" s="290" t="s">
        <v>138</v>
      </c>
      <c r="E110" s="290"/>
      <c r="F110" s="290"/>
      <c r="G110" s="290"/>
      <c r="H110" s="290"/>
      <c r="I110" s="98"/>
      <c r="J110" s="290" t="s">
        <v>139</v>
      </c>
      <c r="K110" s="290"/>
      <c r="L110" s="290"/>
      <c r="M110" s="290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4">
        <f>'SO 04 - Oplocení'!J30</f>
        <v>0</v>
      </c>
      <c r="AH110" s="295"/>
      <c r="AI110" s="295"/>
      <c r="AJ110" s="295"/>
      <c r="AK110" s="295"/>
      <c r="AL110" s="295"/>
      <c r="AM110" s="295"/>
      <c r="AN110" s="294">
        <f t="shared" si="0"/>
        <v>0</v>
      </c>
      <c r="AO110" s="295"/>
      <c r="AP110" s="295"/>
      <c r="AQ110" s="99" t="s">
        <v>90</v>
      </c>
      <c r="AR110" s="100"/>
      <c r="AS110" s="101">
        <v>0</v>
      </c>
      <c r="AT110" s="102">
        <f t="shared" si="1"/>
        <v>0</v>
      </c>
      <c r="AU110" s="103">
        <f>'SO 04 - Oplocení'!P122</f>
        <v>0</v>
      </c>
      <c r="AV110" s="102">
        <f>'SO 04 - Oplocení'!J33</f>
        <v>0</v>
      </c>
      <c r="AW110" s="102">
        <f>'SO 04 - Oplocení'!J34</f>
        <v>0</v>
      </c>
      <c r="AX110" s="102">
        <f>'SO 04 - Oplocení'!J35</f>
        <v>0</v>
      </c>
      <c r="AY110" s="102">
        <f>'SO 04 - Oplocení'!J36</f>
        <v>0</v>
      </c>
      <c r="AZ110" s="102">
        <f>'SO 04 - Oplocení'!F33</f>
        <v>0</v>
      </c>
      <c r="BA110" s="102">
        <f>'SO 04 - Oplocení'!F34</f>
        <v>0</v>
      </c>
      <c r="BB110" s="102">
        <f>'SO 04 - Oplocení'!F35</f>
        <v>0</v>
      </c>
      <c r="BC110" s="102">
        <f>'SO 04 - Oplocení'!F36</f>
        <v>0</v>
      </c>
      <c r="BD110" s="104">
        <f>'SO 04 - Oplocení'!F37</f>
        <v>0</v>
      </c>
      <c r="BT110" s="105" t="s">
        <v>91</v>
      </c>
      <c r="BV110" s="105" t="s">
        <v>85</v>
      </c>
      <c r="BW110" s="105" t="s">
        <v>140</v>
      </c>
      <c r="BX110" s="105" t="s">
        <v>5</v>
      </c>
      <c r="CL110" s="105" t="s">
        <v>19</v>
      </c>
      <c r="CM110" s="105" t="s">
        <v>93</v>
      </c>
    </row>
    <row r="111" spans="1:91" s="7" customFormat="1" ht="16.5" customHeight="1" x14ac:dyDescent="0.2">
      <c r="A111" s="95" t="s">
        <v>87</v>
      </c>
      <c r="B111" s="96"/>
      <c r="C111" s="97"/>
      <c r="D111" s="290" t="s">
        <v>141</v>
      </c>
      <c r="E111" s="290"/>
      <c r="F111" s="290"/>
      <c r="G111" s="290"/>
      <c r="H111" s="290"/>
      <c r="I111" s="98"/>
      <c r="J111" s="290" t="s">
        <v>142</v>
      </c>
      <c r="K111" s="290"/>
      <c r="L111" s="290"/>
      <c r="M111" s="290"/>
      <c r="N111" s="290"/>
      <c r="O111" s="290"/>
      <c r="P111" s="290"/>
      <c r="Q111" s="290"/>
      <c r="R111" s="290"/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4">
        <f>'SO 05 - Sadové úpravy'!J30</f>
        <v>0</v>
      </c>
      <c r="AH111" s="295"/>
      <c r="AI111" s="295"/>
      <c r="AJ111" s="295"/>
      <c r="AK111" s="295"/>
      <c r="AL111" s="295"/>
      <c r="AM111" s="295"/>
      <c r="AN111" s="294">
        <f t="shared" si="0"/>
        <v>0</v>
      </c>
      <c r="AO111" s="295"/>
      <c r="AP111" s="295"/>
      <c r="AQ111" s="99" t="s">
        <v>90</v>
      </c>
      <c r="AR111" s="100"/>
      <c r="AS111" s="101">
        <v>0</v>
      </c>
      <c r="AT111" s="102">
        <f t="shared" si="1"/>
        <v>0</v>
      </c>
      <c r="AU111" s="103">
        <f>'SO 05 - Sadové úpravy'!P119</f>
        <v>0</v>
      </c>
      <c r="AV111" s="102">
        <f>'SO 05 - Sadové úpravy'!J33</f>
        <v>0</v>
      </c>
      <c r="AW111" s="102">
        <f>'SO 05 - Sadové úpravy'!J34</f>
        <v>0</v>
      </c>
      <c r="AX111" s="102">
        <f>'SO 05 - Sadové úpravy'!J35</f>
        <v>0</v>
      </c>
      <c r="AY111" s="102">
        <f>'SO 05 - Sadové úpravy'!J36</f>
        <v>0</v>
      </c>
      <c r="AZ111" s="102">
        <f>'SO 05 - Sadové úpravy'!F33</f>
        <v>0</v>
      </c>
      <c r="BA111" s="102">
        <f>'SO 05 - Sadové úpravy'!F34</f>
        <v>0</v>
      </c>
      <c r="BB111" s="102">
        <f>'SO 05 - Sadové úpravy'!F35</f>
        <v>0</v>
      </c>
      <c r="BC111" s="102">
        <f>'SO 05 - Sadové úpravy'!F36</f>
        <v>0</v>
      </c>
      <c r="BD111" s="104">
        <f>'SO 05 - Sadové úpravy'!F37</f>
        <v>0</v>
      </c>
      <c r="BT111" s="105" t="s">
        <v>91</v>
      </c>
      <c r="BV111" s="105" t="s">
        <v>85</v>
      </c>
      <c r="BW111" s="105" t="s">
        <v>143</v>
      </c>
      <c r="BX111" s="105" t="s">
        <v>5</v>
      </c>
      <c r="CL111" s="105" t="s">
        <v>19</v>
      </c>
      <c r="CM111" s="105" t="s">
        <v>93</v>
      </c>
    </row>
    <row r="112" spans="1:91" s="7" customFormat="1" ht="16.5" customHeight="1" x14ac:dyDescent="0.2">
      <c r="B112" s="96"/>
      <c r="C112" s="97"/>
      <c r="D112" s="290" t="s">
        <v>144</v>
      </c>
      <c r="E112" s="290"/>
      <c r="F112" s="290"/>
      <c r="G112" s="290"/>
      <c r="H112" s="290"/>
      <c r="I112" s="98"/>
      <c r="J112" s="290" t="s">
        <v>145</v>
      </c>
      <c r="K112" s="290"/>
      <c r="L112" s="290"/>
      <c r="M112" s="290"/>
      <c r="N112" s="290"/>
      <c r="O112" s="290"/>
      <c r="P112" s="290"/>
      <c r="Q112" s="290"/>
      <c r="R112" s="290"/>
      <c r="S112" s="290"/>
      <c r="T112" s="290"/>
      <c r="U112" s="290"/>
      <c r="V112" s="290"/>
      <c r="W112" s="290"/>
      <c r="X112" s="290"/>
      <c r="Y112" s="290"/>
      <c r="Z112" s="290"/>
      <c r="AA112" s="290"/>
      <c r="AB112" s="290"/>
      <c r="AC112" s="290"/>
      <c r="AD112" s="290"/>
      <c r="AE112" s="290"/>
      <c r="AF112" s="290"/>
      <c r="AG112" s="296">
        <f>ROUND(SUM(AG113:AG116),2)</f>
        <v>0</v>
      </c>
      <c r="AH112" s="295"/>
      <c r="AI112" s="295"/>
      <c r="AJ112" s="295"/>
      <c r="AK112" s="295"/>
      <c r="AL112" s="295"/>
      <c r="AM112" s="295"/>
      <c r="AN112" s="294">
        <f t="shared" si="0"/>
        <v>0</v>
      </c>
      <c r="AO112" s="295"/>
      <c r="AP112" s="295"/>
      <c r="AQ112" s="99" t="s">
        <v>90</v>
      </c>
      <c r="AR112" s="100"/>
      <c r="AS112" s="101">
        <f>ROUND(SUM(AS113:AS116),2)</f>
        <v>0</v>
      </c>
      <c r="AT112" s="102">
        <f t="shared" si="1"/>
        <v>0</v>
      </c>
      <c r="AU112" s="103">
        <f>ROUND(SUM(AU113:AU116),5)</f>
        <v>0</v>
      </c>
      <c r="AV112" s="102">
        <f>ROUND(AZ112*L29,2)</f>
        <v>0</v>
      </c>
      <c r="AW112" s="102">
        <f>ROUND(BA112*L30,2)</f>
        <v>0</v>
      </c>
      <c r="AX112" s="102">
        <f>ROUND(BB112*L29,2)</f>
        <v>0</v>
      </c>
      <c r="AY112" s="102">
        <f>ROUND(BC112*L30,2)</f>
        <v>0</v>
      </c>
      <c r="AZ112" s="102">
        <f>ROUND(SUM(AZ113:AZ116),2)</f>
        <v>0</v>
      </c>
      <c r="BA112" s="102">
        <f>ROUND(SUM(BA113:BA116),2)</f>
        <v>0</v>
      </c>
      <c r="BB112" s="102">
        <f>ROUND(SUM(BB113:BB116),2)</f>
        <v>0</v>
      </c>
      <c r="BC112" s="102">
        <f>ROUND(SUM(BC113:BC116),2)</f>
        <v>0</v>
      </c>
      <c r="BD112" s="104">
        <f>ROUND(SUM(BD113:BD116),2)</f>
        <v>0</v>
      </c>
      <c r="BS112" s="105" t="s">
        <v>82</v>
      </c>
      <c r="BT112" s="105" t="s">
        <v>91</v>
      </c>
      <c r="BU112" s="105" t="s">
        <v>84</v>
      </c>
      <c r="BV112" s="105" t="s">
        <v>85</v>
      </c>
      <c r="BW112" s="105" t="s">
        <v>146</v>
      </c>
      <c r="BX112" s="105" t="s">
        <v>5</v>
      </c>
      <c r="CL112" s="105" t="s">
        <v>19</v>
      </c>
      <c r="CM112" s="105" t="s">
        <v>93</v>
      </c>
    </row>
    <row r="113" spans="1:90" s="4" customFormat="1" ht="16.5" customHeight="1" x14ac:dyDescent="0.2">
      <c r="A113" s="95" t="s">
        <v>87</v>
      </c>
      <c r="B113" s="60"/>
      <c r="C113" s="106"/>
      <c r="D113" s="106"/>
      <c r="E113" s="291" t="s">
        <v>147</v>
      </c>
      <c r="F113" s="291"/>
      <c r="G113" s="291"/>
      <c r="H113" s="291"/>
      <c r="I113" s="291"/>
      <c r="J113" s="106"/>
      <c r="K113" s="291" t="s">
        <v>148</v>
      </c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7">
        <f>'IO 01 - Vodovodní přípojka '!J32</f>
        <v>0</v>
      </c>
      <c r="AH113" s="298"/>
      <c r="AI113" s="298"/>
      <c r="AJ113" s="298"/>
      <c r="AK113" s="298"/>
      <c r="AL113" s="298"/>
      <c r="AM113" s="298"/>
      <c r="AN113" s="297">
        <f t="shared" si="0"/>
        <v>0</v>
      </c>
      <c r="AO113" s="298"/>
      <c r="AP113" s="298"/>
      <c r="AQ113" s="107" t="s">
        <v>102</v>
      </c>
      <c r="AR113" s="62"/>
      <c r="AS113" s="108">
        <v>0</v>
      </c>
      <c r="AT113" s="109">
        <f t="shared" si="1"/>
        <v>0</v>
      </c>
      <c r="AU113" s="110">
        <f>'IO 01 - Vodovodní přípojka '!P121</f>
        <v>0</v>
      </c>
      <c r="AV113" s="109">
        <f>'IO 01 - Vodovodní přípojka '!J35</f>
        <v>0</v>
      </c>
      <c r="AW113" s="109">
        <f>'IO 01 - Vodovodní přípojka '!J36</f>
        <v>0</v>
      </c>
      <c r="AX113" s="109">
        <f>'IO 01 - Vodovodní přípojka '!J37</f>
        <v>0</v>
      </c>
      <c r="AY113" s="109">
        <f>'IO 01 - Vodovodní přípojka '!J38</f>
        <v>0</v>
      </c>
      <c r="AZ113" s="109">
        <f>'IO 01 - Vodovodní přípojka '!F35</f>
        <v>0</v>
      </c>
      <c r="BA113" s="109">
        <f>'IO 01 - Vodovodní přípojka '!F36</f>
        <v>0</v>
      </c>
      <c r="BB113" s="109">
        <f>'IO 01 - Vodovodní přípojka '!F37</f>
        <v>0</v>
      </c>
      <c r="BC113" s="109">
        <f>'IO 01 - Vodovodní přípojka '!F38</f>
        <v>0</v>
      </c>
      <c r="BD113" s="111">
        <f>'IO 01 - Vodovodní přípojka '!F39</f>
        <v>0</v>
      </c>
      <c r="BT113" s="112" t="s">
        <v>93</v>
      </c>
      <c r="BV113" s="112" t="s">
        <v>85</v>
      </c>
      <c r="BW113" s="112" t="s">
        <v>149</v>
      </c>
      <c r="BX113" s="112" t="s">
        <v>146</v>
      </c>
      <c r="CL113" s="112" t="s">
        <v>19</v>
      </c>
    </row>
    <row r="114" spans="1:90" s="4" customFormat="1" ht="16.5" customHeight="1" x14ac:dyDescent="0.2">
      <c r="A114" s="95" t="s">
        <v>87</v>
      </c>
      <c r="B114" s="60"/>
      <c r="C114" s="106"/>
      <c r="D114" s="106"/>
      <c r="E114" s="291" t="s">
        <v>150</v>
      </c>
      <c r="F114" s="291"/>
      <c r="G114" s="291"/>
      <c r="H114" s="291"/>
      <c r="I114" s="291"/>
      <c r="J114" s="106"/>
      <c r="K114" s="291" t="s">
        <v>151</v>
      </c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7">
        <f>'IO 02 - Dešťová kanalizac...'!J32</f>
        <v>0</v>
      </c>
      <c r="AH114" s="298"/>
      <c r="AI114" s="298"/>
      <c r="AJ114" s="298"/>
      <c r="AK114" s="298"/>
      <c r="AL114" s="298"/>
      <c r="AM114" s="298"/>
      <c r="AN114" s="297">
        <f t="shared" si="0"/>
        <v>0</v>
      </c>
      <c r="AO114" s="298"/>
      <c r="AP114" s="298"/>
      <c r="AQ114" s="107" t="s">
        <v>102</v>
      </c>
      <c r="AR114" s="62"/>
      <c r="AS114" s="108">
        <v>0</v>
      </c>
      <c r="AT114" s="109">
        <f t="shared" si="1"/>
        <v>0</v>
      </c>
      <c r="AU114" s="110">
        <f>'IO 02 - Dešťová kanalizac...'!P121</f>
        <v>0</v>
      </c>
      <c r="AV114" s="109">
        <f>'IO 02 - Dešťová kanalizac...'!J35</f>
        <v>0</v>
      </c>
      <c r="AW114" s="109">
        <f>'IO 02 - Dešťová kanalizac...'!J36</f>
        <v>0</v>
      </c>
      <c r="AX114" s="109">
        <f>'IO 02 - Dešťová kanalizac...'!J37</f>
        <v>0</v>
      </c>
      <c r="AY114" s="109">
        <f>'IO 02 - Dešťová kanalizac...'!J38</f>
        <v>0</v>
      </c>
      <c r="AZ114" s="109">
        <f>'IO 02 - Dešťová kanalizac...'!F35</f>
        <v>0</v>
      </c>
      <c r="BA114" s="109">
        <f>'IO 02 - Dešťová kanalizac...'!F36</f>
        <v>0</v>
      </c>
      <c r="BB114" s="109">
        <f>'IO 02 - Dešťová kanalizac...'!F37</f>
        <v>0</v>
      </c>
      <c r="BC114" s="109">
        <f>'IO 02 - Dešťová kanalizac...'!F38</f>
        <v>0</v>
      </c>
      <c r="BD114" s="111">
        <f>'IO 02 - Dešťová kanalizac...'!F39</f>
        <v>0</v>
      </c>
      <c r="BT114" s="112" t="s">
        <v>93</v>
      </c>
      <c r="BV114" s="112" t="s">
        <v>85</v>
      </c>
      <c r="BW114" s="112" t="s">
        <v>152</v>
      </c>
      <c r="BX114" s="112" t="s">
        <v>146</v>
      </c>
      <c r="CL114" s="112" t="s">
        <v>19</v>
      </c>
    </row>
    <row r="115" spans="1:90" s="4" customFormat="1" ht="16.5" customHeight="1" x14ac:dyDescent="0.2">
      <c r="A115" s="95" t="s">
        <v>87</v>
      </c>
      <c r="B115" s="60"/>
      <c r="C115" s="106"/>
      <c r="D115" s="106"/>
      <c r="E115" s="291" t="s">
        <v>153</v>
      </c>
      <c r="F115" s="291"/>
      <c r="G115" s="291"/>
      <c r="H115" s="291"/>
      <c r="I115" s="291"/>
      <c r="J115" s="106"/>
      <c r="K115" s="291" t="s">
        <v>154</v>
      </c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7">
        <f>'IO 03 - Splašková kanaliz...'!J32</f>
        <v>0</v>
      </c>
      <c r="AH115" s="298"/>
      <c r="AI115" s="298"/>
      <c r="AJ115" s="298"/>
      <c r="AK115" s="298"/>
      <c r="AL115" s="298"/>
      <c r="AM115" s="298"/>
      <c r="AN115" s="297">
        <f t="shared" si="0"/>
        <v>0</v>
      </c>
      <c r="AO115" s="298"/>
      <c r="AP115" s="298"/>
      <c r="AQ115" s="107" t="s">
        <v>102</v>
      </c>
      <c r="AR115" s="62"/>
      <c r="AS115" s="108">
        <v>0</v>
      </c>
      <c r="AT115" s="109">
        <f t="shared" si="1"/>
        <v>0</v>
      </c>
      <c r="AU115" s="110">
        <f>'IO 03 - Splašková kanaliz...'!P121</f>
        <v>0</v>
      </c>
      <c r="AV115" s="109">
        <f>'IO 03 - Splašková kanaliz...'!J35</f>
        <v>0</v>
      </c>
      <c r="AW115" s="109">
        <f>'IO 03 - Splašková kanaliz...'!J36</f>
        <v>0</v>
      </c>
      <c r="AX115" s="109">
        <f>'IO 03 - Splašková kanaliz...'!J37</f>
        <v>0</v>
      </c>
      <c r="AY115" s="109">
        <f>'IO 03 - Splašková kanaliz...'!J38</f>
        <v>0</v>
      </c>
      <c r="AZ115" s="109">
        <f>'IO 03 - Splašková kanaliz...'!F35</f>
        <v>0</v>
      </c>
      <c r="BA115" s="109">
        <f>'IO 03 - Splašková kanaliz...'!F36</f>
        <v>0</v>
      </c>
      <c r="BB115" s="109">
        <f>'IO 03 - Splašková kanaliz...'!F37</f>
        <v>0</v>
      </c>
      <c r="BC115" s="109">
        <f>'IO 03 - Splašková kanaliz...'!F38</f>
        <v>0</v>
      </c>
      <c r="BD115" s="111">
        <f>'IO 03 - Splašková kanaliz...'!F39</f>
        <v>0</v>
      </c>
      <c r="BT115" s="112" t="s">
        <v>93</v>
      </c>
      <c r="BV115" s="112" t="s">
        <v>85</v>
      </c>
      <c r="BW115" s="112" t="s">
        <v>155</v>
      </c>
      <c r="BX115" s="112" t="s">
        <v>146</v>
      </c>
      <c r="CL115" s="112" t="s">
        <v>19</v>
      </c>
    </row>
    <row r="116" spans="1:90" s="4" customFormat="1" ht="16.5" customHeight="1" x14ac:dyDescent="0.2">
      <c r="A116" s="95" t="s">
        <v>87</v>
      </c>
      <c r="B116" s="60"/>
      <c r="C116" s="106"/>
      <c r="D116" s="106"/>
      <c r="E116" s="291" t="s">
        <v>156</v>
      </c>
      <c r="F116" s="291"/>
      <c r="G116" s="291"/>
      <c r="H116" s="291"/>
      <c r="I116" s="291"/>
      <c r="J116" s="106"/>
      <c r="K116" s="291" t="s">
        <v>157</v>
      </c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7">
        <f>'IO 04 - Přípojka plynu '!J32</f>
        <v>0</v>
      </c>
      <c r="AH116" s="298"/>
      <c r="AI116" s="298"/>
      <c r="AJ116" s="298"/>
      <c r="AK116" s="298"/>
      <c r="AL116" s="298"/>
      <c r="AM116" s="298"/>
      <c r="AN116" s="297">
        <f t="shared" si="0"/>
        <v>0</v>
      </c>
      <c r="AO116" s="298"/>
      <c r="AP116" s="298"/>
      <c r="AQ116" s="107" t="s">
        <v>102</v>
      </c>
      <c r="AR116" s="62"/>
      <c r="AS116" s="113">
        <v>0</v>
      </c>
      <c r="AT116" s="114">
        <f t="shared" si="1"/>
        <v>0</v>
      </c>
      <c r="AU116" s="115">
        <f>'IO 04 - Přípojka plynu '!P121</f>
        <v>0</v>
      </c>
      <c r="AV116" s="114">
        <f>'IO 04 - Přípojka plynu '!J35</f>
        <v>0</v>
      </c>
      <c r="AW116" s="114">
        <f>'IO 04 - Přípojka plynu '!J36</f>
        <v>0</v>
      </c>
      <c r="AX116" s="114">
        <f>'IO 04 - Přípojka plynu '!J37</f>
        <v>0</v>
      </c>
      <c r="AY116" s="114">
        <f>'IO 04 - Přípojka plynu '!J38</f>
        <v>0</v>
      </c>
      <c r="AZ116" s="114">
        <f>'IO 04 - Přípojka plynu '!F35</f>
        <v>0</v>
      </c>
      <c r="BA116" s="114">
        <f>'IO 04 - Přípojka plynu '!F36</f>
        <v>0</v>
      </c>
      <c r="BB116" s="114">
        <f>'IO 04 - Přípojka plynu '!F37</f>
        <v>0</v>
      </c>
      <c r="BC116" s="114">
        <f>'IO 04 - Přípojka plynu '!F38</f>
        <v>0</v>
      </c>
      <c r="BD116" s="116">
        <f>'IO 04 - Přípojka plynu '!F39</f>
        <v>0</v>
      </c>
      <c r="BT116" s="112" t="s">
        <v>93</v>
      </c>
      <c r="BV116" s="112" t="s">
        <v>85</v>
      </c>
      <c r="BW116" s="112" t="s">
        <v>158</v>
      </c>
      <c r="BX116" s="112" t="s">
        <v>146</v>
      </c>
      <c r="CL116" s="112" t="s">
        <v>19</v>
      </c>
    </row>
    <row r="117" spans="1:90" s="2" customFormat="1" ht="30" customHeight="1" x14ac:dyDescent="0.2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41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90" s="2" customFormat="1" ht="6.95" customHeight="1" x14ac:dyDescent="0.2">
      <c r="A118" s="36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41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</sheetData>
  <sheetProtection algorithmName="SHA-512" hashValue="Q5Dv/FgLAtXEU4GMUdT+kMrxTFU9LLLFncEl2fFEOEMNA+rBU00DHAM+xUXk/P4K0rnhPLV5yGk6nSDAgapcGw==" saltValue="pnAwO/nct3dkKQFM8M5jwGrcD0YyGfcITnaQkMXFp+cHYFGwrvx40NCqonW7h2LV9NiiseShBtx7IoReIGX6LQ==" spinCount="100000" sheet="1" objects="1" scenarios="1" formatColumns="0" formatRows="0"/>
  <mergeCells count="126">
    <mergeCell ref="E116:I116"/>
    <mergeCell ref="K116:AF116"/>
    <mergeCell ref="J111:AF111"/>
    <mergeCell ref="D111:H111"/>
    <mergeCell ref="J112:AF112"/>
    <mergeCell ref="D112:H112"/>
    <mergeCell ref="K113:AF113"/>
    <mergeCell ref="E113:I113"/>
    <mergeCell ref="K114:AF114"/>
    <mergeCell ref="E114:I114"/>
    <mergeCell ref="K115:AF115"/>
    <mergeCell ref="E115:I115"/>
    <mergeCell ref="AN114:AP114"/>
    <mergeCell ref="AG114:AM114"/>
    <mergeCell ref="AG115:AM115"/>
    <mergeCell ref="AN115:AP115"/>
    <mergeCell ref="AN116:AP116"/>
    <mergeCell ref="AG116:AM116"/>
    <mergeCell ref="F102:J102"/>
    <mergeCell ref="L102:AF102"/>
    <mergeCell ref="F103:J103"/>
    <mergeCell ref="L103:AF103"/>
    <mergeCell ref="L104:AF104"/>
    <mergeCell ref="F104:J104"/>
    <mergeCell ref="L105:AF105"/>
    <mergeCell ref="F105:J105"/>
    <mergeCell ref="F106:J106"/>
    <mergeCell ref="L106:AF106"/>
    <mergeCell ref="E107:I107"/>
    <mergeCell ref="K107:AF107"/>
    <mergeCell ref="K108:AF108"/>
    <mergeCell ref="E108:I108"/>
    <mergeCell ref="D109:H109"/>
    <mergeCell ref="J109:AF109"/>
    <mergeCell ref="J110:AF110"/>
    <mergeCell ref="D110:H110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K35:AO35"/>
    <mergeCell ref="X35:AB35"/>
    <mergeCell ref="AR2:BE2"/>
    <mergeCell ref="AG101:AM101"/>
    <mergeCell ref="AN101:AP101"/>
    <mergeCell ref="AG102:AM102"/>
    <mergeCell ref="AN102:AP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F101:J101"/>
    <mergeCell ref="L101:AF101"/>
    <mergeCell ref="AG92:AM92"/>
    <mergeCell ref="AN92:AP92"/>
    <mergeCell ref="AN95:AP95"/>
    <mergeCell ref="AG95:AM95"/>
    <mergeCell ref="AN96:AP96"/>
    <mergeCell ref="AG96:AM96"/>
    <mergeCell ref="AN97:AP97"/>
    <mergeCell ref="AG97:AM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D96:H96"/>
    <mergeCell ref="J96:AF96"/>
    <mergeCell ref="D97:H97"/>
    <mergeCell ref="J97:AF97"/>
    <mergeCell ref="K98:AF98"/>
    <mergeCell ref="E98:I98"/>
    <mergeCell ref="K99:AF99"/>
    <mergeCell ref="E99:I99"/>
    <mergeCell ref="L100:AF100"/>
    <mergeCell ref="F100:J100"/>
    <mergeCell ref="L85:AO85"/>
    <mergeCell ref="AM87:AN87"/>
    <mergeCell ref="AS89:AT91"/>
    <mergeCell ref="AM89:AP89"/>
    <mergeCell ref="AM90:AP90"/>
    <mergeCell ref="I92:AF92"/>
    <mergeCell ref="C92:G92"/>
    <mergeCell ref="J95:AF95"/>
    <mergeCell ref="D95:H95"/>
  </mergeCells>
  <hyperlinks>
    <hyperlink ref="A95" location="'VON - Vedlejší a ostatní ...'!C2" display="/"/>
    <hyperlink ref="A96" location="'SO 01 - Příprava území'!C2" display="/"/>
    <hyperlink ref="A98" location="'D.1.1-2 - Architektonicko...'!C2" display="/"/>
    <hyperlink ref="A100" location="'D.1.4.1 - Zdravotně techn...'!C2" display="/"/>
    <hyperlink ref="A101" location="'D.1.4.2 - Vzduchotechnika'!C2" display="/"/>
    <hyperlink ref="A102" location="'D.1.4.3 - Vytápění'!C2" display="/"/>
    <hyperlink ref="A103" location="'D.1.4.4 - Silnoproudá ele...'!C2" display="/"/>
    <hyperlink ref="A104" location="'D.1.4.5 - Slaboproudá ele...'!C2" display="/"/>
    <hyperlink ref="A105" location="'D.1.4.6 - Plynoinstalace'!C2" display="/"/>
    <hyperlink ref="A106" location="'D.1.4.8 - Měření a regulace'!C2" display="/"/>
    <hyperlink ref="A107" location="'D.1.5 - Sportovní vybavení'!C2" display="/"/>
    <hyperlink ref="A108" location="'D.2.1 - FOTOVOLTAICKÝ SYSTÉM'!C2" display="/"/>
    <hyperlink ref="A109" location="'SO 03 - Komunikace a zpev...'!C2" display="/"/>
    <hyperlink ref="A110" location="'SO 04 - Oplocení'!C2" display="/"/>
    <hyperlink ref="A111" location="'SO 05 - Sadové úpravy'!C2" display="/"/>
    <hyperlink ref="A113" location="'IO 01 - Vodovodní přípojka '!C2" display="/"/>
    <hyperlink ref="A114" location="'IO 02 - Dešťová kanalizac...'!C2" display="/"/>
    <hyperlink ref="A115" location="'IO 03 - Splašková kanaliz...'!C2" display="/"/>
    <hyperlink ref="A116" location="'IO 04 - Přípojka plynu 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125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1996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>D.1.4.6 - Plynoinstalace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>D.1.4.6 - Plynoinstalace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1997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1998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3Dw7LMjQNB2DfG9aMqJcun7HfZMTPHetYbSRHFoT/RFOakV954xXBHHGtAVhe30uY30sRR8ozyqlWGlg01Wl6w==" saltValue="X+hp8y1f/gcBP8/p4cGBSEpKxSrgBaJTwkDZlC0+z1d2Q2ziiKjAqLtFDwp/RPcQLCj+A1fz+qSHLSavWA27WQ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128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1999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>D.1.4.8 - Měření a regulace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>D.1.4.8 - Měření a regulace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2000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2001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Nchijx9eyEMPh9GS+KnK8WLrZ9grkxig+yK9pf4WNBJUNB8TA4nEGN4YHaXfuYwBKH6Mq1ZQfT3Gz+V80jlLqw==" saltValue="6JpphfUrMX6vTOgIwC/5H7i/bpimeHx8Yav9U3XQ0QRufDa42rhCm3Cb6ipoywxDnsZidxUWBUR+qdi6r8ccdw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131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319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2002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319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>D.1.5 - Sportovní vybavení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2003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319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>D.1.5 - Sportovní vybavení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2004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2005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2006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mq/+20O7jNlj6G+BEvumiTGovoY0Hs0pmLrb7w1MPX3djhkWVfpCBjwy4Moh30xDhkD/DFHUv0H15MuiCsH/Hw==" saltValue="iUjQ+Ed4WiU+QSw4zefCCj9TkB/0wz7lk/tQjes/VzJJ45NMUG6G/7h1GzMljIrWt1T6BEk8R9ax4fja/wPgxQ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134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319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2007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319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>D.2.1 - FOTOVOLTAICKÝ SYSTÉM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2003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319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>D.2.1 - FOTOVOLTAICKÝ SYSTÉM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2004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2008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2009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5BtBHka+fHWJODo7Inxauy89bupkivD1jdicj52kHoPCn8croI3B9HT1rIQ97U5+hps1E+xdk0Rd60BExKN/Rg==" saltValue="Y1ElpSj4pLi/HKTVlIr+sQUrl3riRf4Jbzo6CxJoQURgyMG7zoA+DFMokjXSC1r5/Ax2d+ay/tGNMgQrKKoP1g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137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2" customFormat="1" ht="12" customHeight="1" x14ac:dyDescent="0.2">
      <c r="A8" s="36"/>
      <c r="B8" s="41"/>
      <c r="C8" s="36"/>
      <c r="D8" s="121" t="s">
        <v>160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24" t="s">
        <v>2010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21" t="s">
        <v>18</v>
      </c>
      <c r="E11" s="36"/>
      <c r="F11" s="112" t="s">
        <v>19</v>
      </c>
      <c r="G11" s="36"/>
      <c r="H11" s="36"/>
      <c r="I11" s="121" t="s">
        <v>20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22</v>
      </c>
      <c r="E12" s="36"/>
      <c r="F12" s="112" t="s">
        <v>23</v>
      </c>
      <c r="G12" s="36"/>
      <c r="H12" s="36"/>
      <c r="I12" s="121" t="s">
        <v>24</v>
      </c>
      <c r="J12" s="122" t="str">
        <f>'Rekapitulace stavby'!AN8</f>
        <v>13. 3. 2020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30</v>
      </c>
      <c r="E14" s="36"/>
      <c r="F14" s="36"/>
      <c r="G14" s="36"/>
      <c r="H14" s="36"/>
      <c r="I14" s="121" t="s">
        <v>31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2" t="s">
        <v>32</v>
      </c>
      <c r="F15" s="36"/>
      <c r="G15" s="36"/>
      <c r="H15" s="36"/>
      <c r="I15" s="121" t="s">
        <v>33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21" t="s">
        <v>34</v>
      </c>
      <c r="E17" s="36"/>
      <c r="F17" s="36"/>
      <c r="G17" s="36"/>
      <c r="H17" s="36"/>
      <c r="I17" s="121" t="s">
        <v>31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26" t="str">
        <f>'Rekapitulace stavby'!E14</f>
        <v>Vyplň údaj</v>
      </c>
      <c r="F18" s="327"/>
      <c r="G18" s="327"/>
      <c r="H18" s="327"/>
      <c r="I18" s="121" t="s">
        <v>33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21" t="s">
        <v>36</v>
      </c>
      <c r="E20" s="36"/>
      <c r="F20" s="36"/>
      <c r="G20" s="36"/>
      <c r="H20" s="36"/>
      <c r="I20" s="121" t="s">
        <v>31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2" t="s">
        <v>37</v>
      </c>
      <c r="F21" s="36"/>
      <c r="G21" s="36"/>
      <c r="H21" s="36"/>
      <c r="I21" s="121" t="s">
        <v>33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21" t="s">
        <v>39</v>
      </c>
      <c r="E23" s="36"/>
      <c r="F23" s="36"/>
      <c r="G23" s="36"/>
      <c r="H23" s="36"/>
      <c r="I23" s="121" t="s">
        <v>31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33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21" t="s">
        <v>41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23"/>
      <c r="B27" s="124"/>
      <c r="C27" s="123"/>
      <c r="D27" s="123"/>
      <c r="E27" s="328" t="s">
        <v>42</v>
      </c>
      <c r="F27" s="328"/>
      <c r="G27" s="328"/>
      <c r="H27" s="328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27" t="s">
        <v>43</v>
      </c>
      <c r="E30" s="36"/>
      <c r="F30" s="36"/>
      <c r="G30" s="36"/>
      <c r="H30" s="36"/>
      <c r="I30" s="36"/>
      <c r="J30" s="128">
        <f>ROUND(J128,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29" t="s">
        <v>45</v>
      </c>
      <c r="G32" s="36"/>
      <c r="H32" s="36"/>
      <c r="I32" s="129" t="s">
        <v>44</v>
      </c>
      <c r="J32" s="129" t="s">
        <v>46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30" t="s">
        <v>47</v>
      </c>
      <c r="E33" s="121" t="s">
        <v>48</v>
      </c>
      <c r="F33" s="131">
        <f>ROUND((SUM(BE128:BE233)),  2)</f>
        <v>0</v>
      </c>
      <c r="G33" s="36"/>
      <c r="H33" s="36"/>
      <c r="I33" s="132">
        <v>0.21</v>
      </c>
      <c r="J33" s="131">
        <f>ROUND(((SUM(BE128:BE233))*I33),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21" t="s">
        <v>49</v>
      </c>
      <c r="F34" s="131">
        <f>ROUND((SUM(BF128:BF233)),  2)</f>
        <v>0</v>
      </c>
      <c r="G34" s="36"/>
      <c r="H34" s="36"/>
      <c r="I34" s="132">
        <v>0.15</v>
      </c>
      <c r="J34" s="131">
        <f>ROUND(((SUM(BF128:BF233))*I34),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21" t="s">
        <v>50</v>
      </c>
      <c r="F35" s="131">
        <f>ROUND((SUM(BG128:BG233)),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21" t="s">
        <v>51</v>
      </c>
      <c r="F36" s="131">
        <f>ROUND((SUM(BH128:BH233)),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52</v>
      </c>
      <c r="F37" s="131">
        <f>ROUND((SUM(BI128:BI233)),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33"/>
      <c r="D39" s="134" t="s">
        <v>53</v>
      </c>
      <c r="E39" s="135"/>
      <c r="F39" s="135"/>
      <c r="G39" s="136" t="s">
        <v>54</v>
      </c>
      <c r="H39" s="137" t="s">
        <v>55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 x14ac:dyDescent="0.2">
      <c r="A86" s="36"/>
      <c r="B86" s="37"/>
      <c r="C86" s="30" t="s">
        <v>160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 x14ac:dyDescent="0.2">
      <c r="A87" s="36"/>
      <c r="B87" s="37"/>
      <c r="C87" s="38"/>
      <c r="D87" s="38"/>
      <c r="E87" s="276" t="str">
        <f>E9</f>
        <v>SO 03 - Komunikace a zpevněné plochy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 x14ac:dyDescent="0.2">
      <c r="A89" s="36"/>
      <c r="B89" s="37"/>
      <c r="C89" s="30" t="s">
        <v>22</v>
      </c>
      <c r="D89" s="38"/>
      <c r="E89" s="38"/>
      <c r="F89" s="28" t="str">
        <f>F12</f>
        <v>Slezská Ostrava</v>
      </c>
      <c r="G89" s="38"/>
      <c r="H89" s="38"/>
      <c r="I89" s="30" t="s">
        <v>24</v>
      </c>
      <c r="J89" s="68" t="str">
        <f>IF(J12="","",J12)</f>
        <v>13. 3. 2020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15.2" customHeight="1" x14ac:dyDescent="0.2">
      <c r="A91" s="36"/>
      <c r="B91" s="37"/>
      <c r="C91" s="30" t="s">
        <v>30</v>
      </c>
      <c r="D91" s="38"/>
      <c r="E91" s="38"/>
      <c r="F91" s="28" t="str">
        <f>E15</f>
        <v>Statutární město Ostrava</v>
      </c>
      <c r="G91" s="38"/>
      <c r="H91" s="38"/>
      <c r="I91" s="30" t="s">
        <v>36</v>
      </c>
      <c r="J91" s="34" t="str">
        <f>E21</f>
        <v>PPS Kania, s.r.o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 x14ac:dyDescent="0.2">
      <c r="A92" s="36"/>
      <c r="B92" s="37"/>
      <c r="C92" s="30" t="s">
        <v>34</v>
      </c>
      <c r="D92" s="38"/>
      <c r="E92" s="38"/>
      <c r="F92" s="28" t="str">
        <f>IF(E18="","",E18)</f>
        <v>Vyplň údaj</v>
      </c>
      <c r="G92" s="38"/>
      <c r="H92" s="38"/>
      <c r="I92" s="30" t="s">
        <v>39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 x14ac:dyDescent="0.2">
      <c r="A94" s="36"/>
      <c r="B94" s="37"/>
      <c r="C94" s="151" t="s">
        <v>163</v>
      </c>
      <c r="D94" s="152"/>
      <c r="E94" s="152"/>
      <c r="F94" s="152"/>
      <c r="G94" s="152"/>
      <c r="H94" s="152"/>
      <c r="I94" s="152"/>
      <c r="J94" s="153" t="s">
        <v>164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 x14ac:dyDescent="0.2">
      <c r="A96" s="36"/>
      <c r="B96" s="37"/>
      <c r="C96" s="154" t="s">
        <v>165</v>
      </c>
      <c r="D96" s="38"/>
      <c r="E96" s="38"/>
      <c r="F96" s="38"/>
      <c r="G96" s="38"/>
      <c r="H96" s="38"/>
      <c r="I96" s="38"/>
      <c r="J96" s="86">
        <f>J128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166</v>
      </c>
    </row>
    <row r="97" spans="1:31" s="9" customFormat="1" ht="24.95" customHeight="1" x14ac:dyDescent="0.2">
      <c r="B97" s="155"/>
      <c r="C97" s="156"/>
      <c r="D97" s="157" t="s">
        <v>253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 x14ac:dyDescent="0.2">
      <c r="B98" s="161"/>
      <c r="C98" s="106"/>
      <c r="D98" s="162" t="s">
        <v>254</v>
      </c>
      <c r="E98" s="163"/>
      <c r="F98" s="163"/>
      <c r="G98" s="163"/>
      <c r="H98" s="163"/>
      <c r="I98" s="163"/>
      <c r="J98" s="164">
        <f>J130</f>
        <v>0</v>
      </c>
      <c r="K98" s="106"/>
      <c r="L98" s="165"/>
    </row>
    <row r="99" spans="1:31" s="10" customFormat="1" ht="19.899999999999999" customHeight="1" x14ac:dyDescent="0.2">
      <c r="B99" s="161"/>
      <c r="C99" s="106"/>
      <c r="D99" s="162" t="s">
        <v>322</v>
      </c>
      <c r="E99" s="163"/>
      <c r="F99" s="163"/>
      <c r="G99" s="163"/>
      <c r="H99" s="163"/>
      <c r="I99" s="163"/>
      <c r="J99" s="164">
        <f>J166</f>
        <v>0</v>
      </c>
      <c r="K99" s="106"/>
      <c r="L99" s="165"/>
    </row>
    <row r="100" spans="1:31" s="10" customFormat="1" ht="19.899999999999999" customHeight="1" x14ac:dyDescent="0.2">
      <c r="B100" s="161"/>
      <c r="C100" s="106"/>
      <c r="D100" s="162" t="s">
        <v>323</v>
      </c>
      <c r="E100" s="163"/>
      <c r="F100" s="163"/>
      <c r="G100" s="163"/>
      <c r="H100" s="163"/>
      <c r="I100" s="163"/>
      <c r="J100" s="164">
        <f>J171</f>
        <v>0</v>
      </c>
      <c r="K100" s="106"/>
      <c r="L100" s="165"/>
    </row>
    <row r="101" spans="1:31" s="10" customFormat="1" ht="19.899999999999999" customHeight="1" x14ac:dyDescent="0.2">
      <c r="B101" s="161"/>
      <c r="C101" s="106"/>
      <c r="D101" s="162" t="s">
        <v>324</v>
      </c>
      <c r="E101" s="163"/>
      <c r="F101" s="163"/>
      <c r="G101" s="163"/>
      <c r="H101" s="163"/>
      <c r="I101" s="163"/>
      <c r="J101" s="164">
        <f>J176</f>
        <v>0</v>
      </c>
      <c r="K101" s="106"/>
      <c r="L101" s="165"/>
    </row>
    <row r="102" spans="1:31" s="10" customFormat="1" ht="19.899999999999999" customHeight="1" x14ac:dyDescent="0.2">
      <c r="B102" s="161"/>
      <c r="C102" s="106"/>
      <c r="D102" s="162" t="s">
        <v>2011</v>
      </c>
      <c r="E102" s="163"/>
      <c r="F102" s="163"/>
      <c r="G102" s="163"/>
      <c r="H102" s="163"/>
      <c r="I102" s="163"/>
      <c r="J102" s="164">
        <f>J181</f>
        <v>0</v>
      </c>
      <c r="K102" s="106"/>
      <c r="L102" s="165"/>
    </row>
    <row r="103" spans="1:31" s="10" customFormat="1" ht="19.899999999999999" customHeight="1" x14ac:dyDescent="0.2">
      <c r="B103" s="161"/>
      <c r="C103" s="106"/>
      <c r="D103" s="162" t="s">
        <v>255</v>
      </c>
      <c r="E103" s="163"/>
      <c r="F103" s="163"/>
      <c r="G103" s="163"/>
      <c r="H103" s="163"/>
      <c r="I103" s="163"/>
      <c r="J103" s="164">
        <f>J196</f>
        <v>0</v>
      </c>
      <c r="K103" s="106"/>
      <c r="L103" s="165"/>
    </row>
    <row r="104" spans="1:31" s="10" customFormat="1" ht="19.899999999999999" customHeight="1" x14ac:dyDescent="0.2">
      <c r="B104" s="161"/>
      <c r="C104" s="106"/>
      <c r="D104" s="162" t="s">
        <v>326</v>
      </c>
      <c r="E104" s="163"/>
      <c r="F104" s="163"/>
      <c r="G104" s="163"/>
      <c r="H104" s="163"/>
      <c r="I104" s="163"/>
      <c r="J104" s="164">
        <f>J218</f>
        <v>0</v>
      </c>
      <c r="K104" s="106"/>
      <c r="L104" s="165"/>
    </row>
    <row r="105" spans="1:31" s="9" customFormat="1" ht="24.95" customHeight="1" x14ac:dyDescent="0.2">
      <c r="B105" s="155"/>
      <c r="C105" s="156"/>
      <c r="D105" s="157" t="s">
        <v>327</v>
      </c>
      <c r="E105" s="158"/>
      <c r="F105" s="158"/>
      <c r="G105" s="158"/>
      <c r="H105" s="158"/>
      <c r="I105" s="158"/>
      <c r="J105" s="159">
        <f>J220</f>
        <v>0</v>
      </c>
      <c r="K105" s="156"/>
      <c r="L105" s="160"/>
    </row>
    <row r="106" spans="1:31" s="10" customFormat="1" ht="19.899999999999999" customHeight="1" x14ac:dyDescent="0.2">
      <c r="B106" s="161"/>
      <c r="C106" s="106"/>
      <c r="D106" s="162" t="s">
        <v>336</v>
      </c>
      <c r="E106" s="163"/>
      <c r="F106" s="163"/>
      <c r="G106" s="163"/>
      <c r="H106" s="163"/>
      <c r="I106" s="163"/>
      <c r="J106" s="164">
        <f>J221</f>
        <v>0</v>
      </c>
      <c r="K106" s="106"/>
      <c r="L106" s="165"/>
    </row>
    <row r="107" spans="1:31" s="9" customFormat="1" ht="24.95" customHeight="1" x14ac:dyDescent="0.2">
      <c r="B107" s="155"/>
      <c r="C107" s="156"/>
      <c r="D107" s="157" t="s">
        <v>344</v>
      </c>
      <c r="E107" s="158"/>
      <c r="F107" s="158"/>
      <c r="G107" s="158"/>
      <c r="H107" s="158"/>
      <c r="I107" s="158"/>
      <c r="J107" s="159">
        <f>J227</f>
        <v>0</v>
      </c>
      <c r="K107" s="156"/>
      <c r="L107" s="160"/>
    </row>
    <row r="108" spans="1:31" s="10" customFormat="1" ht="19.899999999999999" customHeight="1" x14ac:dyDescent="0.2">
      <c r="B108" s="161"/>
      <c r="C108" s="106"/>
      <c r="D108" s="162" t="s">
        <v>2012</v>
      </c>
      <c r="E108" s="163"/>
      <c r="F108" s="163"/>
      <c r="G108" s="163"/>
      <c r="H108" s="163"/>
      <c r="I108" s="163"/>
      <c r="J108" s="164">
        <f>J228</f>
        <v>0</v>
      </c>
      <c r="K108" s="106"/>
      <c r="L108" s="165"/>
    </row>
    <row r="109" spans="1:31" s="2" customFormat="1" ht="21.7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6.95" customHeight="1" x14ac:dyDescent="0.2">
      <c r="A110" s="36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pans="1:63" s="2" customFormat="1" ht="6.95" customHeight="1" x14ac:dyDescent="0.2">
      <c r="A114" s="36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3" s="2" customFormat="1" ht="24.95" customHeight="1" x14ac:dyDescent="0.2">
      <c r="A115" s="36"/>
      <c r="B115" s="37"/>
      <c r="C115" s="24" t="s">
        <v>174</v>
      </c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3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3" s="2" customFormat="1" ht="12" customHeight="1" x14ac:dyDescent="0.2">
      <c r="A117" s="36"/>
      <c r="B117" s="37"/>
      <c r="C117" s="30" t="s">
        <v>16</v>
      </c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3" s="2" customFormat="1" ht="16.5" customHeight="1" x14ac:dyDescent="0.2">
      <c r="A118" s="36"/>
      <c r="B118" s="37"/>
      <c r="C118" s="38"/>
      <c r="D118" s="38"/>
      <c r="E118" s="329" t="str">
        <f>E7</f>
        <v>SPORTOVNÍ HALA _ SLEZSKÁ OSTRAVA</v>
      </c>
      <c r="F118" s="330"/>
      <c r="G118" s="330"/>
      <c r="H118" s="330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3" s="2" customFormat="1" ht="12" customHeight="1" x14ac:dyDescent="0.2">
      <c r="A119" s="36"/>
      <c r="B119" s="37"/>
      <c r="C119" s="30" t="s">
        <v>160</v>
      </c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3" s="2" customFormat="1" ht="16.5" customHeight="1" x14ac:dyDescent="0.2">
      <c r="A120" s="36"/>
      <c r="B120" s="37"/>
      <c r="C120" s="38"/>
      <c r="D120" s="38"/>
      <c r="E120" s="276" t="str">
        <f>E9</f>
        <v>SO 03 - Komunikace a zpevněné plochy</v>
      </c>
      <c r="F120" s="331"/>
      <c r="G120" s="331"/>
      <c r="H120" s="331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3" s="2" customFormat="1" ht="6.95" customHeight="1" x14ac:dyDescent="0.2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3" s="2" customFormat="1" ht="12" customHeight="1" x14ac:dyDescent="0.2">
      <c r="A122" s="36"/>
      <c r="B122" s="37"/>
      <c r="C122" s="30" t="s">
        <v>22</v>
      </c>
      <c r="D122" s="38"/>
      <c r="E122" s="38"/>
      <c r="F122" s="28" t="str">
        <f>F12</f>
        <v>Slezská Ostrava</v>
      </c>
      <c r="G122" s="38"/>
      <c r="H122" s="38"/>
      <c r="I122" s="30" t="s">
        <v>24</v>
      </c>
      <c r="J122" s="68" t="str">
        <f>IF(J12="","",J12)</f>
        <v>13. 3. 2020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3" s="2" customFormat="1" ht="6.9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3" s="2" customFormat="1" ht="15.2" customHeight="1" x14ac:dyDescent="0.2">
      <c r="A124" s="36"/>
      <c r="B124" s="37"/>
      <c r="C124" s="30" t="s">
        <v>30</v>
      </c>
      <c r="D124" s="38"/>
      <c r="E124" s="38"/>
      <c r="F124" s="28" t="str">
        <f>E15</f>
        <v>Statutární město Ostrava</v>
      </c>
      <c r="G124" s="38"/>
      <c r="H124" s="38"/>
      <c r="I124" s="30" t="s">
        <v>36</v>
      </c>
      <c r="J124" s="34" t="str">
        <f>E21</f>
        <v>PPS Kania, s.r.o</v>
      </c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3" s="2" customFormat="1" ht="15.2" customHeight="1" x14ac:dyDescent="0.2">
      <c r="A125" s="36"/>
      <c r="B125" s="37"/>
      <c r="C125" s="30" t="s">
        <v>34</v>
      </c>
      <c r="D125" s="38"/>
      <c r="E125" s="38"/>
      <c r="F125" s="28" t="str">
        <f>IF(E18="","",E18)</f>
        <v>Vyplň údaj</v>
      </c>
      <c r="G125" s="38"/>
      <c r="H125" s="38"/>
      <c r="I125" s="30" t="s">
        <v>39</v>
      </c>
      <c r="J125" s="34" t="str">
        <f>E24</f>
        <v xml:space="preserve"> </v>
      </c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3" s="2" customFormat="1" ht="10.35" customHeight="1" x14ac:dyDescent="0.2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3" s="11" customFormat="1" ht="29.25" customHeight="1" x14ac:dyDescent="0.2">
      <c r="A127" s="166"/>
      <c r="B127" s="167"/>
      <c r="C127" s="168" t="s">
        <v>175</v>
      </c>
      <c r="D127" s="169" t="s">
        <v>68</v>
      </c>
      <c r="E127" s="169" t="s">
        <v>64</v>
      </c>
      <c r="F127" s="169" t="s">
        <v>65</v>
      </c>
      <c r="G127" s="169" t="s">
        <v>176</v>
      </c>
      <c r="H127" s="169" t="s">
        <v>177</v>
      </c>
      <c r="I127" s="169" t="s">
        <v>178</v>
      </c>
      <c r="J127" s="169" t="s">
        <v>164</v>
      </c>
      <c r="K127" s="170" t="s">
        <v>179</v>
      </c>
      <c r="L127" s="171"/>
      <c r="M127" s="77" t="s">
        <v>1</v>
      </c>
      <c r="N127" s="78" t="s">
        <v>47</v>
      </c>
      <c r="O127" s="78" t="s">
        <v>180</v>
      </c>
      <c r="P127" s="78" t="s">
        <v>181</v>
      </c>
      <c r="Q127" s="78" t="s">
        <v>182</v>
      </c>
      <c r="R127" s="78" t="s">
        <v>183</v>
      </c>
      <c r="S127" s="78" t="s">
        <v>184</v>
      </c>
      <c r="T127" s="79" t="s">
        <v>185</v>
      </c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</row>
    <row r="128" spans="1:63" s="2" customFormat="1" ht="22.9" customHeight="1" x14ac:dyDescent="0.25">
      <c r="A128" s="36"/>
      <c r="B128" s="37"/>
      <c r="C128" s="84" t="s">
        <v>186</v>
      </c>
      <c r="D128" s="38"/>
      <c r="E128" s="38"/>
      <c r="F128" s="38"/>
      <c r="G128" s="38"/>
      <c r="H128" s="38"/>
      <c r="I128" s="38"/>
      <c r="J128" s="172">
        <f>BK128</f>
        <v>0</v>
      </c>
      <c r="K128" s="38"/>
      <c r="L128" s="41"/>
      <c r="M128" s="80"/>
      <c r="N128" s="173"/>
      <c r="O128" s="81"/>
      <c r="P128" s="174">
        <f>P129+P220+P227</f>
        <v>0</v>
      </c>
      <c r="Q128" s="81"/>
      <c r="R128" s="174">
        <f>R129+R220+R227</f>
        <v>693.98803963</v>
      </c>
      <c r="S128" s="81"/>
      <c r="T128" s="175">
        <f>T129+T220+T227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82</v>
      </c>
      <c r="AU128" s="18" t="s">
        <v>166</v>
      </c>
      <c r="BK128" s="176">
        <f>BK129+BK220+BK227</f>
        <v>0</v>
      </c>
    </row>
    <row r="129" spans="1:65" s="12" customFormat="1" ht="25.9" customHeight="1" x14ac:dyDescent="0.2">
      <c r="B129" s="177"/>
      <c r="C129" s="178"/>
      <c r="D129" s="179" t="s">
        <v>82</v>
      </c>
      <c r="E129" s="180" t="s">
        <v>257</v>
      </c>
      <c r="F129" s="180" t="s">
        <v>258</v>
      </c>
      <c r="G129" s="178"/>
      <c r="H129" s="178"/>
      <c r="I129" s="181"/>
      <c r="J129" s="182">
        <f>BK129</f>
        <v>0</v>
      </c>
      <c r="K129" s="178"/>
      <c r="L129" s="183"/>
      <c r="M129" s="184"/>
      <c r="N129" s="185"/>
      <c r="O129" s="185"/>
      <c r="P129" s="186">
        <f>P130+P166+P171+P176+P181+P196+P218</f>
        <v>0</v>
      </c>
      <c r="Q129" s="185"/>
      <c r="R129" s="186">
        <f>R130+R166+R171+R176+R181+R196+R218</f>
        <v>693.12302963000002</v>
      </c>
      <c r="S129" s="185"/>
      <c r="T129" s="187">
        <f>T130+T166+T171+T176+T181+T196+T218</f>
        <v>0</v>
      </c>
      <c r="AR129" s="188" t="s">
        <v>91</v>
      </c>
      <c r="AT129" s="189" t="s">
        <v>82</v>
      </c>
      <c r="AU129" s="189" t="s">
        <v>83</v>
      </c>
      <c r="AY129" s="188" t="s">
        <v>189</v>
      </c>
      <c r="BK129" s="190">
        <f>BK130+BK166+BK171+BK176+BK181+BK196+BK218</f>
        <v>0</v>
      </c>
    </row>
    <row r="130" spans="1:65" s="12" customFormat="1" ht="22.9" customHeight="1" x14ac:dyDescent="0.2">
      <c r="B130" s="177"/>
      <c r="C130" s="178"/>
      <c r="D130" s="179" t="s">
        <v>82</v>
      </c>
      <c r="E130" s="191" t="s">
        <v>91</v>
      </c>
      <c r="F130" s="191" t="s">
        <v>259</v>
      </c>
      <c r="G130" s="178"/>
      <c r="H130" s="178"/>
      <c r="I130" s="181"/>
      <c r="J130" s="192">
        <f>BK130</f>
        <v>0</v>
      </c>
      <c r="K130" s="178"/>
      <c r="L130" s="183"/>
      <c r="M130" s="184"/>
      <c r="N130" s="185"/>
      <c r="O130" s="185"/>
      <c r="P130" s="186">
        <f>SUM(P131:P165)</f>
        <v>0</v>
      </c>
      <c r="Q130" s="185"/>
      <c r="R130" s="186">
        <f>SUM(R131:R165)</f>
        <v>0</v>
      </c>
      <c r="S130" s="185"/>
      <c r="T130" s="187">
        <f>SUM(T131:T165)</f>
        <v>0</v>
      </c>
      <c r="AR130" s="188" t="s">
        <v>91</v>
      </c>
      <c r="AT130" s="189" t="s">
        <v>82</v>
      </c>
      <c r="AU130" s="189" t="s">
        <v>91</v>
      </c>
      <c r="AY130" s="188" t="s">
        <v>189</v>
      </c>
      <c r="BK130" s="190">
        <f>SUM(BK131:BK165)</f>
        <v>0</v>
      </c>
    </row>
    <row r="131" spans="1:65" s="2" customFormat="1" ht="21.75" customHeight="1" x14ac:dyDescent="0.2">
      <c r="A131" s="36"/>
      <c r="B131" s="37"/>
      <c r="C131" s="193" t="s">
        <v>91</v>
      </c>
      <c r="D131" s="193" t="s">
        <v>192</v>
      </c>
      <c r="E131" s="194" t="s">
        <v>2013</v>
      </c>
      <c r="F131" s="195" t="s">
        <v>2014</v>
      </c>
      <c r="G131" s="196" t="s">
        <v>269</v>
      </c>
      <c r="H131" s="197">
        <v>178.26</v>
      </c>
      <c r="I131" s="198"/>
      <c r="J131" s="199">
        <f>ROUND(I131*H131,2)</f>
        <v>0</v>
      </c>
      <c r="K131" s="195" t="s">
        <v>196</v>
      </c>
      <c r="L131" s="41"/>
      <c r="M131" s="200" t="s">
        <v>1</v>
      </c>
      <c r="N131" s="201" t="s">
        <v>48</v>
      </c>
      <c r="O131" s="73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211</v>
      </c>
      <c r="AT131" s="204" t="s">
        <v>192</v>
      </c>
      <c r="AU131" s="204" t="s">
        <v>93</v>
      </c>
      <c r="AY131" s="18" t="s">
        <v>189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8" t="s">
        <v>91</v>
      </c>
      <c r="BK131" s="205">
        <f>ROUND(I131*H131,2)</f>
        <v>0</v>
      </c>
      <c r="BL131" s="18" t="s">
        <v>211</v>
      </c>
      <c r="BM131" s="204" t="s">
        <v>2015</v>
      </c>
    </row>
    <row r="132" spans="1:65" s="14" customFormat="1" ht="11.25" x14ac:dyDescent="0.2">
      <c r="B132" s="229"/>
      <c r="C132" s="230"/>
      <c r="D132" s="206" t="s">
        <v>277</v>
      </c>
      <c r="E132" s="231" t="s">
        <v>1</v>
      </c>
      <c r="F132" s="232" t="s">
        <v>2016</v>
      </c>
      <c r="G132" s="230"/>
      <c r="H132" s="231" t="s">
        <v>1</v>
      </c>
      <c r="I132" s="233"/>
      <c r="J132" s="230"/>
      <c r="K132" s="230"/>
      <c r="L132" s="234"/>
      <c r="M132" s="235"/>
      <c r="N132" s="236"/>
      <c r="O132" s="236"/>
      <c r="P132" s="236"/>
      <c r="Q132" s="236"/>
      <c r="R132" s="236"/>
      <c r="S132" s="236"/>
      <c r="T132" s="237"/>
      <c r="AT132" s="238" t="s">
        <v>277</v>
      </c>
      <c r="AU132" s="238" t="s">
        <v>93</v>
      </c>
      <c r="AV132" s="14" t="s">
        <v>91</v>
      </c>
      <c r="AW132" s="14" t="s">
        <v>38</v>
      </c>
      <c r="AX132" s="14" t="s">
        <v>83</v>
      </c>
      <c r="AY132" s="238" t="s">
        <v>189</v>
      </c>
    </row>
    <row r="133" spans="1:65" s="13" customFormat="1" ht="11.25" x14ac:dyDescent="0.2">
      <c r="B133" s="215"/>
      <c r="C133" s="216"/>
      <c r="D133" s="206" t="s">
        <v>277</v>
      </c>
      <c r="E133" s="239" t="s">
        <v>1</v>
      </c>
      <c r="F133" s="217" t="s">
        <v>2017</v>
      </c>
      <c r="G133" s="216"/>
      <c r="H133" s="218">
        <v>178.26</v>
      </c>
      <c r="I133" s="219"/>
      <c r="J133" s="216"/>
      <c r="K133" s="216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277</v>
      </c>
      <c r="AU133" s="224" t="s">
        <v>93</v>
      </c>
      <c r="AV133" s="13" t="s">
        <v>93</v>
      </c>
      <c r="AW133" s="13" t="s">
        <v>38</v>
      </c>
      <c r="AX133" s="13" t="s">
        <v>83</v>
      </c>
      <c r="AY133" s="224" t="s">
        <v>189</v>
      </c>
    </row>
    <row r="134" spans="1:65" s="15" customFormat="1" ht="11.25" x14ac:dyDescent="0.2">
      <c r="B134" s="240"/>
      <c r="C134" s="241"/>
      <c r="D134" s="206" t="s">
        <v>277</v>
      </c>
      <c r="E134" s="242" t="s">
        <v>1</v>
      </c>
      <c r="F134" s="243" t="s">
        <v>355</v>
      </c>
      <c r="G134" s="241"/>
      <c r="H134" s="244">
        <v>178.26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AT134" s="250" t="s">
        <v>277</v>
      </c>
      <c r="AU134" s="250" t="s">
        <v>93</v>
      </c>
      <c r="AV134" s="15" t="s">
        <v>211</v>
      </c>
      <c r="AW134" s="15" t="s">
        <v>38</v>
      </c>
      <c r="AX134" s="15" t="s">
        <v>91</v>
      </c>
      <c r="AY134" s="250" t="s">
        <v>189</v>
      </c>
    </row>
    <row r="135" spans="1:65" s="2" customFormat="1" ht="16.5" customHeight="1" x14ac:dyDescent="0.2">
      <c r="A135" s="36"/>
      <c r="B135" s="37"/>
      <c r="C135" s="193" t="s">
        <v>93</v>
      </c>
      <c r="D135" s="193" t="s">
        <v>192</v>
      </c>
      <c r="E135" s="194" t="s">
        <v>2018</v>
      </c>
      <c r="F135" s="195" t="s">
        <v>2019</v>
      </c>
      <c r="G135" s="196" t="s">
        <v>289</v>
      </c>
      <c r="H135" s="197">
        <v>14</v>
      </c>
      <c r="I135" s="198"/>
      <c r="J135" s="199">
        <f>ROUND(I135*H135,2)</f>
        <v>0</v>
      </c>
      <c r="K135" s="195" t="s">
        <v>196</v>
      </c>
      <c r="L135" s="41"/>
      <c r="M135" s="200" t="s">
        <v>1</v>
      </c>
      <c r="N135" s="201" t="s">
        <v>48</v>
      </c>
      <c r="O135" s="73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211</v>
      </c>
      <c r="AT135" s="204" t="s">
        <v>192</v>
      </c>
      <c r="AU135" s="204" t="s">
        <v>93</v>
      </c>
      <c r="AY135" s="18" t="s">
        <v>189</v>
      </c>
      <c r="BE135" s="205">
        <f>IF(N135="základní",J135,0)</f>
        <v>0</v>
      </c>
      <c r="BF135" s="205">
        <f>IF(N135="snížená",J135,0)</f>
        <v>0</v>
      </c>
      <c r="BG135" s="205">
        <f>IF(N135="zákl. přenesená",J135,0)</f>
        <v>0</v>
      </c>
      <c r="BH135" s="205">
        <f>IF(N135="sníž. přenesená",J135,0)</f>
        <v>0</v>
      </c>
      <c r="BI135" s="205">
        <f>IF(N135="nulová",J135,0)</f>
        <v>0</v>
      </c>
      <c r="BJ135" s="18" t="s">
        <v>91</v>
      </c>
      <c r="BK135" s="205">
        <f>ROUND(I135*H135,2)</f>
        <v>0</v>
      </c>
      <c r="BL135" s="18" t="s">
        <v>211</v>
      </c>
      <c r="BM135" s="204" t="s">
        <v>2020</v>
      </c>
    </row>
    <row r="136" spans="1:65" s="14" customFormat="1" ht="11.25" x14ac:dyDescent="0.2">
      <c r="B136" s="229"/>
      <c r="C136" s="230"/>
      <c r="D136" s="206" t="s">
        <v>277</v>
      </c>
      <c r="E136" s="231" t="s">
        <v>1</v>
      </c>
      <c r="F136" s="232" t="s">
        <v>2016</v>
      </c>
      <c r="G136" s="230"/>
      <c r="H136" s="231" t="s">
        <v>1</v>
      </c>
      <c r="I136" s="233"/>
      <c r="J136" s="230"/>
      <c r="K136" s="230"/>
      <c r="L136" s="234"/>
      <c r="M136" s="235"/>
      <c r="N136" s="236"/>
      <c r="O136" s="236"/>
      <c r="P136" s="236"/>
      <c r="Q136" s="236"/>
      <c r="R136" s="236"/>
      <c r="S136" s="236"/>
      <c r="T136" s="237"/>
      <c r="AT136" s="238" t="s">
        <v>277</v>
      </c>
      <c r="AU136" s="238" t="s">
        <v>93</v>
      </c>
      <c r="AV136" s="14" t="s">
        <v>91</v>
      </c>
      <c r="AW136" s="14" t="s">
        <v>38</v>
      </c>
      <c r="AX136" s="14" t="s">
        <v>83</v>
      </c>
      <c r="AY136" s="238" t="s">
        <v>189</v>
      </c>
    </row>
    <row r="137" spans="1:65" s="13" customFormat="1" ht="11.25" x14ac:dyDescent="0.2">
      <c r="B137" s="215"/>
      <c r="C137" s="216"/>
      <c r="D137" s="206" t="s">
        <v>277</v>
      </c>
      <c r="E137" s="239" t="s">
        <v>1</v>
      </c>
      <c r="F137" s="217" t="s">
        <v>2021</v>
      </c>
      <c r="G137" s="216"/>
      <c r="H137" s="218">
        <v>14</v>
      </c>
      <c r="I137" s="219"/>
      <c r="J137" s="216"/>
      <c r="K137" s="216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277</v>
      </c>
      <c r="AU137" s="224" t="s">
        <v>93</v>
      </c>
      <c r="AV137" s="13" t="s">
        <v>93</v>
      </c>
      <c r="AW137" s="13" t="s">
        <v>38</v>
      </c>
      <c r="AX137" s="13" t="s">
        <v>83</v>
      </c>
      <c r="AY137" s="224" t="s">
        <v>189</v>
      </c>
    </row>
    <row r="138" spans="1:65" s="15" customFormat="1" ht="11.25" x14ac:dyDescent="0.2">
      <c r="B138" s="240"/>
      <c r="C138" s="241"/>
      <c r="D138" s="206" t="s">
        <v>277</v>
      </c>
      <c r="E138" s="242" t="s">
        <v>1</v>
      </c>
      <c r="F138" s="243" t="s">
        <v>355</v>
      </c>
      <c r="G138" s="241"/>
      <c r="H138" s="244">
        <v>14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AT138" s="250" t="s">
        <v>277</v>
      </c>
      <c r="AU138" s="250" t="s">
        <v>93</v>
      </c>
      <c r="AV138" s="15" t="s">
        <v>211</v>
      </c>
      <c r="AW138" s="15" t="s">
        <v>38</v>
      </c>
      <c r="AX138" s="15" t="s">
        <v>91</v>
      </c>
      <c r="AY138" s="250" t="s">
        <v>189</v>
      </c>
    </row>
    <row r="139" spans="1:65" s="2" customFormat="1" ht="21.75" customHeight="1" x14ac:dyDescent="0.2">
      <c r="A139" s="36"/>
      <c r="B139" s="37"/>
      <c r="C139" s="193" t="s">
        <v>109</v>
      </c>
      <c r="D139" s="193" t="s">
        <v>192</v>
      </c>
      <c r="E139" s="194" t="s">
        <v>2022</v>
      </c>
      <c r="F139" s="195" t="s">
        <v>2023</v>
      </c>
      <c r="G139" s="196" t="s">
        <v>269</v>
      </c>
      <c r="H139" s="197">
        <v>151.22999999999999</v>
      </c>
      <c r="I139" s="198"/>
      <c r="J139" s="199">
        <f>ROUND(I139*H139,2)</f>
        <v>0</v>
      </c>
      <c r="K139" s="195" t="s">
        <v>196</v>
      </c>
      <c r="L139" s="41"/>
      <c r="M139" s="200" t="s">
        <v>1</v>
      </c>
      <c r="N139" s="201" t="s">
        <v>48</v>
      </c>
      <c r="O139" s="73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211</v>
      </c>
      <c r="AT139" s="204" t="s">
        <v>192</v>
      </c>
      <c r="AU139" s="204" t="s">
        <v>93</v>
      </c>
      <c r="AY139" s="18" t="s">
        <v>189</v>
      </c>
      <c r="BE139" s="205">
        <f>IF(N139="základní",J139,0)</f>
        <v>0</v>
      </c>
      <c r="BF139" s="205">
        <f>IF(N139="snížená",J139,0)</f>
        <v>0</v>
      </c>
      <c r="BG139" s="205">
        <f>IF(N139="zákl. přenesená",J139,0)</f>
        <v>0</v>
      </c>
      <c r="BH139" s="205">
        <f>IF(N139="sníž. přenesená",J139,0)</f>
        <v>0</v>
      </c>
      <c r="BI139" s="205">
        <f>IF(N139="nulová",J139,0)</f>
        <v>0</v>
      </c>
      <c r="BJ139" s="18" t="s">
        <v>91</v>
      </c>
      <c r="BK139" s="205">
        <f>ROUND(I139*H139,2)</f>
        <v>0</v>
      </c>
      <c r="BL139" s="18" t="s">
        <v>211</v>
      </c>
      <c r="BM139" s="204" t="s">
        <v>2024</v>
      </c>
    </row>
    <row r="140" spans="1:65" s="14" customFormat="1" ht="11.25" x14ac:dyDescent="0.2">
      <c r="B140" s="229"/>
      <c r="C140" s="230"/>
      <c r="D140" s="206" t="s">
        <v>277</v>
      </c>
      <c r="E140" s="231" t="s">
        <v>1</v>
      </c>
      <c r="F140" s="232" t="s">
        <v>2016</v>
      </c>
      <c r="G140" s="230"/>
      <c r="H140" s="231" t="s">
        <v>1</v>
      </c>
      <c r="I140" s="233"/>
      <c r="J140" s="230"/>
      <c r="K140" s="230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277</v>
      </c>
      <c r="AU140" s="238" t="s">
        <v>93</v>
      </c>
      <c r="AV140" s="14" t="s">
        <v>91</v>
      </c>
      <c r="AW140" s="14" t="s">
        <v>38</v>
      </c>
      <c r="AX140" s="14" t="s">
        <v>83</v>
      </c>
      <c r="AY140" s="238" t="s">
        <v>189</v>
      </c>
    </row>
    <row r="141" spans="1:65" s="13" customFormat="1" ht="11.25" x14ac:dyDescent="0.2">
      <c r="B141" s="215"/>
      <c r="C141" s="216"/>
      <c r="D141" s="206" t="s">
        <v>277</v>
      </c>
      <c r="E141" s="239" t="s">
        <v>1</v>
      </c>
      <c r="F141" s="217" t="s">
        <v>2025</v>
      </c>
      <c r="G141" s="216"/>
      <c r="H141" s="218">
        <v>151.22999999999999</v>
      </c>
      <c r="I141" s="219"/>
      <c r="J141" s="216"/>
      <c r="K141" s="216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277</v>
      </c>
      <c r="AU141" s="224" t="s">
        <v>93</v>
      </c>
      <c r="AV141" s="13" t="s">
        <v>93</v>
      </c>
      <c r="AW141" s="13" t="s">
        <v>38</v>
      </c>
      <c r="AX141" s="13" t="s">
        <v>83</v>
      </c>
      <c r="AY141" s="224" t="s">
        <v>189</v>
      </c>
    </row>
    <row r="142" spans="1:65" s="15" customFormat="1" ht="11.25" x14ac:dyDescent="0.2">
      <c r="B142" s="240"/>
      <c r="C142" s="241"/>
      <c r="D142" s="206" t="s">
        <v>277</v>
      </c>
      <c r="E142" s="242" t="s">
        <v>1</v>
      </c>
      <c r="F142" s="243" t="s">
        <v>355</v>
      </c>
      <c r="G142" s="241"/>
      <c r="H142" s="244">
        <v>151.22999999999999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AT142" s="250" t="s">
        <v>277</v>
      </c>
      <c r="AU142" s="250" t="s">
        <v>93</v>
      </c>
      <c r="AV142" s="15" t="s">
        <v>211</v>
      </c>
      <c r="AW142" s="15" t="s">
        <v>38</v>
      </c>
      <c r="AX142" s="15" t="s">
        <v>91</v>
      </c>
      <c r="AY142" s="250" t="s">
        <v>189</v>
      </c>
    </row>
    <row r="143" spans="1:65" s="2" customFormat="1" ht="16.5" customHeight="1" x14ac:dyDescent="0.2">
      <c r="A143" s="36"/>
      <c r="B143" s="37"/>
      <c r="C143" s="193" t="s">
        <v>211</v>
      </c>
      <c r="D143" s="193" t="s">
        <v>192</v>
      </c>
      <c r="E143" s="194" t="s">
        <v>2026</v>
      </c>
      <c r="F143" s="195" t="s">
        <v>2027</v>
      </c>
      <c r="G143" s="196" t="s">
        <v>269</v>
      </c>
      <c r="H143" s="197">
        <v>90.744</v>
      </c>
      <c r="I143" s="198"/>
      <c r="J143" s="199">
        <f>ROUND(I143*H143,2)</f>
        <v>0</v>
      </c>
      <c r="K143" s="195" t="s">
        <v>196</v>
      </c>
      <c r="L143" s="41"/>
      <c r="M143" s="200" t="s">
        <v>1</v>
      </c>
      <c r="N143" s="201" t="s">
        <v>48</v>
      </c>
      <c r="O143" s="73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211</v>
      </c>
      <c r="AT143" s="204" t="s">
        <v>192</v>
      </c>
      <c r="AU143" s="204" t="s">
        <v>93</v>
      </c>
      <c r="AY143" s="18" t="s">
        <v>189</v>
      </c>
      <c r="BE143" s="205">
        <f>IF(N143="základní",J143,0)</f>
        <v>0</v>
      </c>
      <c r="BF143" s="205">
        <f>IF(N143="snížená",J143,0)</f>
        <v>0</v>
      </c>
      <c r="BG143" s="205">
        <f>IF(N143="zákl. přenesená",J143,0)</f>
        <v>0</v>
      </c>
      <c r="BH143" s="205">
        <f>IF(N143="sníž. přenesená",J143,0)</f>
        <v>0</v>
      </c>
      <c r="BI143" s="205">
        <f>IF(N143="nulová",J143,0)</f>
        <v>0</v>
      </c>
      <c r="BJ143" s="18" t="s">
        <v>91</v>
      </c>
      <c r="BK143" s="205">
        <f>ROUND(I143*H143,2)</f>
        <v>0</v>
      </c>
      <c r="BL143" s="18" t="s">
        <v>211</v>
      </c>
      <c r="BM143" s="204" t="s">
        <v>2028</v>
      </c>
    </row>
    <row r="144" spans="1:65" s="2" customFormat="1" ht="19.5" x14ac:dyDescent="0.2">
      <c r="A144" s="36"/>
      <c r="B144" s="37"/>
      <c r="C144" s="38"/>
      <c r="D144" s="206" t="s">
        <v>199</v>
      </c>
      <c r="E144" s="38"/>
      <c r="F144" s="207" t="s">
        <v>2029</v>
      </c>
      <c r="G144" s="38"/>
      <c r="H144" s="38"/>
      <c r="I144" s="208"/>
      <c r="J144" s="38"/>
      <c r="K144" s="38"/>
      <c r="L144" s="41"/>
      <c r="M144" s="209"/>
      <c r="N144" s="210"/>
      <c r="O144" s="73"/>
      <c r="P144" s="73"/>
      <c r="Q144" s="73"/>
      <c r="R144" s="73"/>
      <c r="S144" s="73"/>
      <c r="T144" s="74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199</v>
      </c>
      <c r="AU144" s="18" t="s">
        <v>93</v>
      </c>
    </row>
    <row r="145" spans="1:65" s="13" customFormat="1" ht="11.25" x14ac:dyDescent="0.2">
      <c r="B145" s="215"/>
      <c r="C145" s="216"/>
      <c r="D145" s="206" t="s">
        <v>277</v>
      </c>
      <c r="E145" s="216"/>
      <c r="F145" s="217" t="s">
        <v>2030</v>
      </c>
      <c r="G145" s="216"/>
      <c r="H145" s="218">
        <v>90.744</v>
      </c>
      <c r="I145" s="219"/>
      <c r="J145" s="216"/>
      <c r="K145" s="216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277</v>
      </c>
      <c r="AU145" s="224" t="s">
        <v>93</v>
      </c>
      <c r="AV145" s="13" t="s">
        <v>93</v>
      </c>
      <c r="AW145" s="13" t="s">
        <v>4</v>
      </c>
      <c r="AX145" s="13" t="s">
        <v>91</v>
      </c>
      <c r="AY145" s="224" t="s">
        <v>189</v>
      </c>
    </row>
    <row r="146" spans="1:65" s="2" customFormat="1" ht="16.5" customHeight="1" x14ac:dyDescent="0.2">
      <c r="A146" s="36"/>
      <c r="B146" s="37"/>
      <c r="C146" s="193" t="s">
        <v>188</v>
      </c>
      <c r="D146" s="193" t="s">
        <v>192</v>
      </c>
      <c r="E146" s="194" t="s">
        <v>271</v>
      </c>
      <c r="F146" s="195" t="s">
        <v>272</v>
      </c>
      <c r="G146" s="196" t="s">
        <v>269</v>
      </c>
      <c r="H146" s="197">
        <v>284.80799999999999</v>
      </c>
      <c r="I146" s="198"/>
      <c r="J146" s="199">
        <f>ROUND(I146*H146,2)</f>
        <v>0</v>
      </c>
      <c r="K146" s="195" t="s">
        <v>196</v>
      </c>
      <c r="L146" s="41"/>
      <c r="M146" s="200" t="s">
        <v>1</v>
      </c>
      <c r="N146" s="201" t="s">
        <v>48</v>
      </c>
      <c r="O146" s="73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211</v>
      </c>
      <c r="AT146" s="204" t="s">
        <v>192</v>
      </c>
      <c r="AU146" s="204" t="s">
        <v>93</v>
      </c>
      <c r="AY146" s="18" t="s">
        <v>189</v>
      </c>
      <c r="BE146" s="205">
        <f>IF(N146="základní",J146,0)</f>
        <v>0</v>
      </c>
      <c r="BF146" s="205">
        <f>IF(N146="snížená",J146,0)</f>
        <v>0</v>
      </c>
      <c r="BG146" s="205">
        <f>IF(N146="zákl. přenesená",J146,0)</f>
        <v>0</v>
      </c>
      <c r="BH146" s="205">
        <f>IF(N146="sníž. přenesená",J146,0)</f>
        <v>0</v>
      </c>
      <c r="BI146" s="205">
        <f>IF(N146="nulová",J146,0)</f>
        <v>0</v>
      </c>
      <c r="BJ146" s="18" t="s">
        <v>91</v>
      </c>
      <c r="BK146" s="205">
        <f>ROUND(I146*H146,2)</f>
        <v>0</v>
      </c>
      <c r="BL146" s="18" t="s">
        <v>211</v>
      </c>
      <c r="BM146" s="204" t="s">
        <v>2031</v>
      </c>
    </row>
    <row r="147" spans="1:65" s="14" customFormat="1" ht="11.25" x14ac:dyDescent="0.2">
      <c r="B147" s="229"/>
      <c r="C147" s="230"/>
      <c r="D147" s="206" t="s">
        <v>277</v>
      </c>
      <c r="E147" s="231" t="s">
        <v>1</v>
      </c>
      <c r="F147" s="232" t="s">
        <v>2016</v>
      </c>
      <c r="G147" s="230"/>
      <c r="H147" s="231" t="s">
        <v>1</v>
      </c>
      <c r="I147" s="233"/>
      <c r="J147" s="230"/>
      <c r="K147" s="230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277</v>
      </c>
      <c r="AU147" s="238" t="s">
        <v>93</v>
      </c>
      <c r="AV147" s="14" t="s">
        <v>91</v>
      </c>
      <c r="AW147" s="14" t="s">
        <v>38</v>
      </c>
      <c r="AX147" s="14" t="s">
        <v>83</v>
      </c>
      <c r="AY147" s="238" t="s">
        <v>189</v>
      </c>
    </row>
    <row r="148" spans="1:65" s="13" customFormat="1" ht="11.25" x14ac:dyDescent="0.2">
      <c r="B148" s="215"/>
      <c r="C148" s="216"/>
      <c r="D148" s="206" t="s">
        <v>277</v>
      </c>
      <c r="E148" s="239" t="s">
        <v>1</v>
      </c>
      <c r="F148" s="217" t="s">
        <v>2032</v>
      </c>
      <c r="G148" s="216"/>
      <c r="H148" s="218">
        <v>105.861</v>
      </c>
      <c r="I148" s="219"/>
      <c r="J148" s="216"/>
      <c r="K148" s="216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277</v>
      </c>
      <c r="AU148" s="224" t="s">
        <v>93</v>
      </c>
      <c r="AV148" s="13" t="s">
        <v>93</v>
      </c>
      <c r="AW148" s="13" t="s">
        <v>38</v>
      </c>
      <c r="AX148" s="13" t="s">
        <v>83</v>
      </c>
      <c r="AY148" s="224" t="s">
        <v>189</v>
      </c>
    </row>
    <row r="149" spans="1:65" s="13" customFormat="1" ht="11.25" x14ac:dyDescent="0.2">
      <c r="B149" s="215"/>
      <c r="C149" s="216"/>
      <c r="D149" s="206" t="s">
        <v>277</v>
      </c>
      <c r="E149" s="239" t="s">
        <v>1</v>
      </c>
      <c r="F149" s="217" t="s">
        <v>2033</v>
      </c>
      <c r="G149" s="216"/>
      <c r="H149" s="218">
        <v>0.68700000000000006</v>
      </c>
      <c r="I149" s="219"/>
      <c r="J149" s="216"/>
      <c r="K149" s="216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277</v>
      </c>
      <c r="AU149" s="224" t="s">
        <v>93</v>
      </c>
      <c r="AV149" s="13" t="s">
        <v>93</v>
      </c>
      <c r="AW149" s="13" t="s">
        <v>38</v>
      </c>
      <c r="AX149" s="13" t="s">
        <v>83</v>
      </c>
      <c r="AY149" s="224" t="s">
        <v>189</v>
      </c>
    </row>
    <row r="150" spans="1:65" s="13" customFormat="1" ht="11.25" x14ac:dyDescent="0.2">
      <c r="B150" s="215"/>
      <c r="C150" s="216"/>
      <c r="D150" s="206" t="s">
        <v>277</v>
      </c>
      <c r="E150" s="239" t="s">
        <v>1</v>
      </c>
      <c r="F150" s="217" t="s">
        <v>2017</v>
      </c>
      <c r="G150" s="216"/>
      <c r="H150" s="218">
        <v>178.26</v>
      </c>
      <c r="I150" s="219"/>
      <c r="J150" s="216"/>
      <c r="K150" s="216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277</v>
      </c>
      <c r="AU150" s="224" t="s">
        <v>93</v>
      </c>
      <c r="AV150" s="13" t="s">
        <v>93</v>
      </c>
      <c r="AW150" s="13" t="s">
        <v>38</v>
      </c>
      <c r="AX150" s="13" t="s">
        <v>83</v>
      </c>
      <c r="AY150" s="224" t="s">
        <v>189</v>
      </c>
    </row>
    <row r="151" spans="1:65" s="15" customFormat="1" ht="11.25" x14ac:dyDescent="0.2">
      <c r="B151" s="240"/>
      <c r="C151" s="241"/>
      <c r="D151" s="206" t="s">
        <v>277</v>
      </c>
      <c r="E151" s="242" t="s">
        <v>1</v>
      </c>
      <c r="F151" s="243" t="s">
        <v>355</v>
      </c>
      <c r="G151" s="241"/>
      <c r="H151" s="244">
        <v>284.80799999999999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AT151" s="250" t="s">
        <v>277</v>
      </c>
      <c r="AU151" s="250" t="s">
        <v>93</v>
      </c>
      <c r="AV151" s="15" t="s">
        <v>211</v>
      </c>
      <c r="AW151" s="15" t="s">
        <v>38</v>
      </c>
      <c r="AX151" s="15" t="s">
        <v>91</v>
      </c>
      <c r="AY151" s="250" t="s">
        <v>189</v>
      </c>
    </row>
    <row r="152" spans="1:65" s="2" customFormat="1" ht="24.2" customHeight="1" x14ac:dyDescent="0.2">
      <c r="A152" s="36"/>
      <c r="B152" s="37"/>
      <c r="C152" s="193" t="s">
        <v>222</v>
      </c>
      <c r="D152" s="193" t="s">
        <v>192</v>
      </c>
      <c r="E152" s="194" t="s">
        <v>274</v>
      </c>
      <c r="F152" s="195" t="s">
        <v>275</v>
      </c>
      <c r="G152" s="196" t="s">
        <v>269</v>
      </c>
      <c r="H152" s="197">
        <v>5696.16</v>
      </c>
      <c r="I152" s="198"/>
      <c r="J152" s="199">
        <f>ROUND(I152*H152,2)</f>
        <v>0</v>
      </c>
      <c r="K152" s="195" t="s">
        <v>196</v>
      </c>
      <c r="L152" s="41"/>
      <c r="M152" s="200" t="s">
        <v>1</v>
      </c>
      <c r="N152" s="201" t="s">
        <v>48</v>
      </c>
      <c r="O152" s="73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211</v>
      </c>
      <c r="AT152" s="204" t="s">
        <v>192</v>
      </c>
      <c r="AU152" s="204" t="s">
        <v>93</v>
      </c>
      <c r="AY152" s="18" t="s">
        <v>189</v>
      </c>
      <c r="BE152" s="205">
        <f>IF(N152="základní",J152,0)</f>
        <v>0</v>
      </c>
      <c r="BF152" s="205">
        <f>IF(N152="snížená",J152,0)</f>
        <v>0</v>
      </c>
      <c r="BG152" s="205">
        <f>IF(N152="zákl. přenesená",J152,0)</f>
        <v>0</v>
      </c>
      <c r="BH152" s="205">
        <f>IF(N152="sníž. přenesená",J152,0)</f>
        <v>0</v>
      </c>
      <c r="BI152" s="205">
        <f>IF(N152="nulová",J152,0)</f>
        <v>0</v>
      </c>
      <c r="BJ152" s="18" t="s">
        <v>91</v>
      </c>
      <c r="BK152" s="205">
        <f>ROUND(I152*H152,2)</f>
        <v>0</v>
      </c>
      <c r="BL152" s="18" t="s">
        <v>211</v>
      </c>
      <c r="BM152" s="204" t="s">
        <v>2034</v>
      </c>
    </row>
    <row r="153" spans="1:65" s="13" customFormat="1" ht="11.25" x14ac:dyDescent="0.2">
      <c r="B153" s="215"/>
      <c r="C153" s="216"/>
      <c r="D153" s="206" t="s">
        <v>277</v>
      </c>
      <c r="E153" s="216"/>
      <c r="F153" s="217" t="s">
        <v>2035</v>
      </c>
      <c r="G153" s="216"/>
      <c r="H153" s="218">
        <v>5696.16</v>
      </c>
      <c r="I153" s="219"/>
      <c r="J153" s="216"/>
      <c r="K153" s="216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277</v>
      </c>
      <c r="AU153" s="224" t="s">
        <v>93</v>
      </c>
      <c r="AV153" s="13" t="s">
        <v>93</v>
      </c>
      <c r="AW153" s="13" t="s">
        <v>4</v>
      </c>
      <c r="AX153" s="13" t="s">
        <v>91</v>
      </c>
      <c r="AY153" s="224" t="s">
        <v>189</v>
      </c>
    </row>
    <row r="154" spans="1:65" s="2" customFormat="1" ht="16.5" customHeight="1" x14ac:dyDescent="0.2">
      <c r="A154" s="36"/>
      <c r="B154" s="37"/>
      <c r="C154" s="193" t="s">
        <v>229</v>
      </c>
      <c r="D154" s="193" t="s">
        <v>192</v>
      </c>
      <c r="E154" s="194" t="s">
        <v>2036</v>
      </c>
      <c r="F154" s="195" t="s">
        <v>2037</v>
      </c>
      <c r="G154" s="196" t="s">
        <v>302</v>
      </c>
      <c r="H154" s="197">
        <v>512.654</v>
      </c>
      <c r="I154" s="198"/>
      <c r="J154" s="199">
        <f>ROUND(I154*H154,2)</f>
        <v>0</v>
      </c>
      <c r="K154" s="195" t="s">
        <v>196</v>
      </c>
      <c r="L154" s="41"/>
      <c r="M154" s="200" t="s">
        <v>1</v>
      </c>
      <c r="N154" s="201" t="s">
        <v>48</v>
      </c>
      <c r="O154" s="73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211</v>
      </c>
      <c r="AT154" s="204" t="s">
        <v>192</v>
      </c>
      <c r="AU154" s="204" t="s">
        <v>93</v>
      </c>
      <c r="AY154" s="18" t="s">
        <v>189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8" t="s">
        <v>91</v>
      </c>
      <c r="BK154" s="205">
        <f>ROUND(I154*H154,2)</f>
        <v>0</v>
      </c>
      <c r="BL154" s="18" t="s">
        <v>211</v>
      </c>
      <c r="BM154" s="204" t="s">
        <v>2038</v>
      </c>
    </row>
    <row r="155" spans="1:65" s="13" customFormat="1" ht="11.25" x14ac:dyDescent="0.2">
      <c r="B155" s="215"/>
      <c r="C155" s="216"/>
      <c r="D155" s="206" t="s">
        <v>277</v>
      </c>
      <c r="E155" s="216"/>
      <c r="F155" s="217" t="s">
        <v>2039</v>
      </c>
      <c r="G155" s="216"/>
      <c r="H155" s="218">
        <v>512.654</v>
      </c>
      <c r="I155" s="219"/>
      <c r="J155" s="216"/>
      <c r="K155" s="216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277</v>
      </c>
      <c r="AU155" s="224" t="s">
        <v>93</v>
      </c>
      <c r="AV155" s="13" t="s">
        <v>93</v>
      </c>
      <c r="AW155" s="13" t="s">
        <v>4</v>
      </c>
      <c r="AX155" s="13" t="s">
        <v>91</v>
      </c>
      <c r="AY155" s="224" t="s">
        <v>189</v>
      </c>
    </row>
    <row r="156" spans="1:65" s="2" customFormat="1" ht="16.5" customHeight="1" x14ac:dyDescent="0.2">
      <c r="A156" s="36"/>
      <c r="B156" s="37"/>
      <c r="C156" s="193" t="s">
        <v>234</v>
      </c>
      <c r="D156" s="193" t="s">
        <v>192</v>
      </c>
      <c r="E156" s="194" t="s">
        <v>376</v>
      </c>
      <c r="F156" s="195" t="s">
        <v>377</v>
      </c>
      <c r="G156" s="196" t="s">
        <v>269</v>
      </c>
      <c r="H156" s="197">
        <v>284.80799999999999</v>
      </c>
      <c r="I156" s="198"/>
      <c r="J156" s="199">
        <f>ROUND(I156*H156,2)</f>
        <v>0</v>
      </c>
      <c r="K156" s="195" t="s">
        <v>196</v>
      </c>
      <c r="L156" s="41"/>
      <c r="M156" s="200" t="s">
        <v>1</v>
      </c>
      <c r="N156" s="201" t="s">
        <v>48</v>
      </c>
      <c r="O156" s="73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211</v>
      </c>
      <c r="AT156" s="204" t="s">
        <v>192</v>
      </c>
      <c r="AU156" s="204" t="s">
        <v>93</v>
      </c>
      <c r="AY156" s="18" t="s">
        <v>189</v>
      </c>
      <c r="BE156" s="205">
        <f>IF(N156="základní",J156,0)</f>
        <v>0</v>
      </c>
      <c r="BF156" s="205">
        <f>IF(N156="snížená",J156,0)</f>
        <v>0</v>
      </c>
      <c r="BG156" s="205">
        <f>IF(N156="zákl. přenesená",J156,0)</f>
        <v>0</v>
      </c>
      <c r="BH156" s="205">
        <f>IF(N156="sníž. přenesená",J156,0)</f>
        <v>0</v>
      </c>
      <c r="BI156" s="205">
        <f>IF(N156="nulová",J156,0)</f>
        <v>0</v>
      </c>
      <c r="BJ156" s="18" t="s">
        <v>91</v>
      </c>
      <c r="BK156" s="205">
        <f>ROUND(I156*H156,2)</f>
        <v>0</v>
      </c>
      <c r="BL156" s="18" t="s">
        <v>211</v>
      </c>
      <c r="BM156" s="204" t="s">
        <v>2040</v>
      </c>
    </row>
    <row r="157" spans="1:65" s="2" customFormat="1" ht="16.5" customHeight="1" x14ac:dyDescent="0.2">
      <c r="A157" s="36"/>
      <c r="B157" s="37"/>
      <c r="C157" s="193" t="s">
        <v>241</v>
      </c>
      <c r="D157" s="193" t="s">
        <v>192</v>
      </c>
      <c r="E157" s="194" t="s">
        <v>379</v>
      </c>
      <c r="F157" s="195" t="s">
        <v>380</v>
      </c>
      <c r="G157" s="196" t="s">
        <v>269</v>
      </c>
      <c r="H157" s="197">
        <v>45.372</v>
      </c>
      <c r="I157" s="198"/>
      <c r="J157" s="199">
        <f>ROUND(I157*H157,2)</f>
        <v>0</v>
      </c>
      <c r="K157" s="195" t="s">
        <v>196</v>
      </c>
      <c r="L157" s="41"/>
      <c r="M157" s="200" t="s">
        <v>1</v>
      </c>
      <c r="N157" s="201" t="s">
        <v>48</v>
      </c>
      <c r="O157" s="73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211</v>
      </c>
      <c r="AT157" s="204" t="s">
        <v>192</v>
      </c>
      <c r="AU157" s="204" t="s">
        <v>93</v>
      </c>
      <c r="AY157" s="18" t="s">
        <v>189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8" t="s">
        <v>91</v>
      </c>
      <c r="BK157" s="205">
        <f>ROUND(I157*H157,2)</f>
        <v>0</v>
      </c>
      <c r="BL157" s="18" t="s">
        <v>211</v>
      </c>
      <c r="BM157" s="204" t="s">
        <v>2041</v>
      </c>
    </row>
    <row r="158" spans="1:65" s="13" customFormat="1" ht="11.25" x14ac:dyDescent="0.2">
      <c r="B158" s="215"/>
      <c r="C158" s="216"/>
      <c r="D158" s="206" t="s">
        <v>277</v>
      </c>
      <c r="E158" s="239" t="s">
        <v>1</v>
      </c>
      <c r="F158" s="217" t="s">
        <v>2042</v>
      </c>
      <c r="G158" s="216"/>
      <c r="H158" s="218">
        <v>45.372</v>
      </c>
      <c r="I158" s="219"/>
      <c r="J158" s="216"/>
      <c r="K158" s="216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277</v>
      </c>
      <c r="AU158" s="224" t="s">
        <v>93</v>
      </c>
      <c r="AV158" s="13" t="s">
        <v>93</v>
      </c>
      <c r="AW158" s="13" t="s">
        <v>38</v>
      </c>
      <c r="AX158" s="13" t="s">
        <v>83</v>
      </c>
      <c r="AY158" s="224" t="s">
        <v>189</v>
      </c>
    </row>
    <row r="159" spans="1:65" s="15" customFormat="1" ht="11.25" x14ac:dyDescent="0.2">
      <c r="B159" s="240"/>
      <c r="C159" s="241"/>
      <c r="D159" s="206" t="s">
        <v>277</v>
      </c>
      <c r="E159" s="242" t="s">
        <v>1</v>
      </c>
      <c r="F159" s="243" t="s">
        <v>355</v>
      </c>
      <c r="G159" s="241"/>
      <c r="H159" s="244">
        <v>45.372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AT159" s="250" t="s">
        <v>277</v>
      </c>
      <c r="AU159" s="250" t="s">
        <v>93</v>
      </c>
      <c r="AV159" s="15" t="s">
        <v>211</v>
      </c>
      <c r="AW159" s="15" t="s">
        <v>38</v>
      </c>
      <c r="AX159" s="15" t="s">
        <v>91</v>
      </c>
      <c r="AY159" s="250" t="s">
        <v>189</v>
      </c>
    </row>
    <row r="160" spans="1:65" s="2" customFormat="1" ht="21.75" customHeight="1" x14ac:dyDescent="0.2">
      <c r="A160" s="36"/>
      <c r="B160" s="37"/>
      <c r="C160" s="193" t="s">
        <v>248</v>
      </c>
      <c r="D160" s="193" t="s">
        <v>192</v>
      </c>
      <c r="E160" s="194" t="s">
        <v>2043</v>
      </c>
      <c r="F160" s="195" t="s">
        <v>2044</v>
      </c>
      <c r="G160" s="196" t="s">
        <v>262</v>
      </c>
      <c r="H160" s="197">
        <v>896.66</v>
      </c>
      <c r="I160" s="198"/>
      <c r="J160" s="199">
        <f>ROUND(I160*H160,2)</f>
        <v>0</v>
      </c>
      <c r="K160" s="195" t="s">
        <v>303</v>
      </c>
      <c r="L160" s="41"/>
      <c r="M160" s="200" t="s">
        <v>1</v>
      </c>
      <c r="N160" s="201" t="s">
        <v>48</v>
      </c>
      <c r="O160" s="73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211</v>
      </c>
      <c r="AT160" s="204" t="s">
        <v>192</v>
      </c>
      <c r="AU160" s="204" t="s">
        <v>93</v>
      </c>
      <c r="AY160" s="18" t="s">
        <v>189</v>
      </c>
      <c r="BE160" s="205">
        <f>IF(N160="základní",J160,0)</f>
        <v>0</v>
      </c>
      <c r="BF160" s="205">
        <f>IF(N160="snížená",J160,0)</f>
        <v>0</v>
      </c>
      <c r="BG160" s="205">
        <f>IF(N160="zákl. přenesená",J160,0)</f>
        <v>0</v>
      </c>
      <c r="BH160" s="205">
        <f>IF(N160="sníž. přenesená",J160,0)</f>
        <v>0</v>
      </c>
      <c r="BI160" s="205">
        <f>IF(N160="nulová",J160,0)</f>
        <v>0</v>
      </c>
      <c r="BJ160" s="18" t="s">
        <v>91</v>
      </c>
      <c r="BK160" s="205">
        <f>ROUND(I160*H160,2)</f>
        <v>0</v>
      </c>
      <c r="BL160" s="18" t="s">
        <v>211</v>
      </c>
      <c r="BM160" s="204" t="s">
        <v>2045</v>
      </c>
    </row>
    <row r="161" spans="1:65" s="14" customFormat="1" ht="11.25" x14ac:dyDescent="0.2">
      <c r="B161" s="229"/>
      <c r="C161" s="230"/>
      <c r="D161" s="206" t="s">
        <v>277</v>
      </c>
      <c r="E161" s="231" t="s">
        <v>1</v>
      </c>
      <c r="F161" s="232" t="s">
        <v>2016</v>
      </c>
      <c r="G161" s="230"/>
      <c r="H161" s="231" t="s">
        <v>1</v>
      </c>
      <c r="I161" s="233"/>
      <c r="J161" s="230"/>
      <c r="K161" s="230"/>
      <c r="L161" s="234"/>
      <c r="M161" s="235"/>
      <c r="N161" s="236"/>
      <c r="O161" s="236"/>
      <c r="P161" s="236"/>
      <c r="Q161" s="236"/>
      <c r="R161" s="236"/>
      <c r="S161" s="236"/>
      <c r="T161" s="237"/>
      <c r="AT161" s="238" t="s">
        <v>277</v>
      </c>
      <c r="AU161" s="238" t="s">
        <v>93</v>
      </c>
      <c r="AV161" s="14" t="s">
        <v>91</v>
      </c>
      <c r="AW161" s="14" t="s">
        <v>38</v>
      </c>
      <c r="AX161" s="14" t="s">
        <v>83</v>
      </c>
      <c r="AY161" s="238" t="s">
        <v>189</v>
      </c>
    </row>
    <row r="162" spans="1:65" s="13" customFormat="1" ht="11.25" x14ac:dyDescent="0.2">
      <c r="B162" s="215"/>
      <c r="C162" s="216"/>
      <c r="D162" s="206" t="s">
        <v>277</v>
      </c>
      <c r="E162" s="239" t="s">
        <v>1</v>
      </c>
      <c r="F162" s="217" t="s">
        <v>2046</v>
      </c>
      <c r="G162" s="216"/>
      <c r="H162" s="218">
        <v>302.45999999999998</v>
      </c>
      <c r="I162" s="219"/>
      <c r="J162" s="216"/>
      <c r="K162" s="216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277</v>
      </c>
      <c r="AU162" s="224" t="s">
        <v>93</v>
      </c>
      <c r="AV162" s="13" t="s">
        <v>93</v>
      </c>
      <c r="AW162" s="13" t="s">
        <v>38</v>
      </c>
      <c r="AX162" s="13" t="s">
        <v>83</v>
      </c>
      <c r="AY162" s="224" t="s">
        <v>189</v>
      </c>
    </row>
    <row r="163" spans="1:65" s="13" customFormat="1" ht="11.25" x14ac:dyDescent="0.2">
      <c r="B163" s="215"/>
      <c r="C163" s="216"/>
      <c r="D163" s="206" t="s">
        <v>277</v>
      </c>
      <c r="E163" s="239" t="s">
        <v>1</v>
      </c>
      <c r="F163" s="217" t="s">
        <v>2047</v>
      </c>
      <c r="G163" s="216"/>
      <c r="H163" s="218">
        <v>594.20000000000005</v>
      </c>
      <c r="I163" s="219"/>
      <c r="J163" s="216"/>
      <c r="K163" s="216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277</v>
      </c>
      <c r="AU163" s="224" t="s">
        <v>93</v>
      </c>
      <c r="AV163" s="13" t="s">
        <v>93</v>
      </c>
      <c r="AW163" s="13" t="s">
        <v>38</v>
      </c>
      <c r="AX163" s="13" t="s">
        <v>83</v>
      </c>
      <c r="AY163" s="224" t="s">
        <v>189</v>
      </c>
    </row>
    <row r="164" spans="1:65" s="15" customFormat="1" ht="11.25" x14ac:dyDescent="0.2">
      <c r="B164" s="240"/>
      <c r="C164" s="241"/>
      <c r="D164" s="206" t="s">
        <v>277</v>
      </c>
      <c r="E164" s="242" t="s">
        <v>1</v>
      </c>
      <c r="F164" s="243" t="s">
        <v>355</v>
      </c>
      <c r="G164" s="241"/>
      <c r="H164" s="244">
        <v>896.66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AT164" s="250" t="s">
        <v>277</v>
      </c>
      <c r="AU164" s="250" t="s">
        <v>93</v>
      </c>
      <c r="AV164" s="15" t="s">
        <v>211</v>
      </c>
      <c r="AW164" s="15" t="s">
        <v>38</v>
      </c>
      <c r="AX164" s="15" t="s">
        <v>91</v>
      </c>
      <c r="AY164" s="250" t="s">
        <v>189</v>
      </c>
    </row>
    <row r="165" spans="1:65" s="2" customFormat="1" ht="16.5" customHeight="1" x14ac:dyDescent="0.2">
      <c r="A165" s="36"/>
      <c r="B165" s="37"/>
      <c r="C165" s="193" t="s">
        <v>299</v>
      </c>
      <c r="D165" s="193" t="s">
        <v>192</v>
      </c>
      <c r="E165" s="194" t="s">
        <v>2048</v>
      </c>
      <c r="F165" s="195" t="s">
        <v>2049</v>
      </c>
      <c r="G165" s="196" t="s">
        <v>269</v>
      </c>
      <c r="H165" s="197">
        <v>45.372</v>
      </c>
      <c r="I165" s="198"/>
      <c r="J165" s="199">
        <f>ROUND(I165*H165,2)</f>
        <v>0</v>
      </c>
      <c r="K165" s="195" t="s">
        <v>196</v>
      </c>
      <c r="L165" s="41"/>
      <c r="M165" s="200" t="s">
        <v>1</v>
      </c>
      <c r="N165" s="201" t="s">
        <v>48</v>
      </c>
      <c r="O165" s="73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211</v>
      </c>
      <c r="AT165" s="204" t="s">
        <v>192</v>
      </c>
      <c r="AU165" s="204" t="s">
        <v>93</v>
      </c>
      <c r="AY165" s="18" t="s">
        <v>189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8" t="s">
        <v>91</v>
      </c>
      <c r="BK165" s="205">
        <f>ROUND(I165*H165,2)</f>
        <v>0</v>
      </c>
      <c r="BL165" s="18" t="s">
        <v>211</v>
      </c>
      <c r="BM165" s="204" t="s">
        <v>2050</v>
      </c>
    </row>
    <row r="166" spans="1:65" s="12" customFormat="1" ht="22.9" customHeight="1" x14ac:dyDescent="0.2">
      <c r="B166" s="177"/>
      <c r="C166" s="178"/>
      <c r="D166" s="179" t="s">
        <v>82</v>
      </c>
      <c r="E166" s="191" t="s">
        <v>93</v>
      </c>
      <c r="F166" s="191" t="s">
        <v>391</v>
      </c>
      <c r="G166" s="178"/>
      <c r="H166" s="178"/>
      <c r="I166" s="181"/>
      <c r="J166" s="192">
        <f>BK166</f>
        <v>0</v>
      </c>
      <c r="K166" s="178"/>
      <c r="L166" s="183"/>
      <c r="M166" s="184"/>
      <c r="N166" s="185"/>
      <c r="O166" s="185"/>
      <c r="P166" s="186">
        <f>SUM(P167:P170)</f>
        <v>0</v>
      </c>
      <c r="Q166" s="185"/>
      <c r="R166" s="186">
        <f>SUM(R167:R170)</f>
        <v>1.68541023</v>
      </c>
      <c r="S166" s="185"/>
      <c r="T166" s="187">
        <f>SUM(T167:T170)</f>
        <v>0</v>
      </c>
      <c r="AR166" s="188" t="s">
        <v>91</v>
      </c>
      <c r="AT166" s="189" t="s">
        <v>82</v>
      </c>
      <c r="AU166" s="189" t="s">
        <v>91</v>
      </c>
      <c r="AY166" s="188" t="s">
        <v>189</v>
      </c>
      <c r="BK166" s="190">
        <f>SUM(BK167:BK170)</f>
        <v>0</v>
      </c>
    </row>
    <row r="167" spans="1:65" s="2" customFormat="1" ht="16.5" customHeight="1" x14ac:dyDescent="0.2">
      <c r="A167" s="36"/>
      <c r="B167" s="37"/>
      <c r="C167" s="193" t="s">
        <v>306</v>
      </c>
      <c r="D167" s="193" t="s">
        <v>192</v>
      </c>
      <c r="E167" s="194" t="s">
        <v>2051</v>
      </c>
      <c r="F167" s="195" t="s">
        <v>2052</v>
      </c>
      <c r="G167" s="196" t="s">
        <v>269</v>
      </c>
      <c r="H167" s="197">
        <v>0.68700000000000006</v>
      </c>
      <c r="I167" s="198"/>
      <c r="J167" s="199">
        <f>ROUND(I167*H167,2)</f>
        <v>0</v>
      </c>
      <c r="K167" s="195" t="s">
        <v>196</v>
      </c>
      <c r="L167" s="41"/>
      <c r="M167" s="200" t="s">
        <v>1</v>
      </c>
      <c r="N167" s="201" t="s">
        <v>48</v>
      </c>
      <c r="O167" s="73"/>
      <c r="P167" s="202">
        <f>O167*H167</f>
        <v>0</v>
      </c>
      <c r="Q167" s="202">
        <v>2.45329</v>
      </c>
      <c r="R167" s="202">
        <f>Q167*H167</f>
        <v>1.68541023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211</v>
      </c>
      <c r="AT167" s="204" t="s">
        <v>192</v>
      </c>
      <c r="AU167" s="204" t="s">
        <v>93</v>
      </c>
      <c r="AY167" s="18" t="s">
        <v>189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8" t="s">
        <v>91</v>
      </c>
      <c r="BK167" s="205">
        <f>ROUND(I167*H167,2)</f>
        <v>0</v>
      </c>
      <c r="BL167" s="18" t="s">
        <v>211</v>
      </c>
      <c r="BM167" s="204" t="s">
        <v>2053</v>
      </c>
    </row>
    <row r="168" spans="1:65" s="14" customFormat="1" ht="11.25" x14ac:dyDescent="0.2">
      <c r="B168" s="229"/>
      <c r="C168" s="230"/>
      <c r="D168" s="206" t="s">
        <v>277</v>
      </c>
      <c r="E168" s="231" t="s">
        <v>1</v>
      </c>
      <c r="F168" s="232" t="s">
        <v>2016</v>
      </c>
      <c r="G168" s="230"/>
      <c r="H168" s="231" t="s">
        <v>1</v>
      </c>
      <c r="I168" s="233"/>
      <c r="J168" s="230"/>
      <c r="K168" s="230"/>
      <c r="L168" s="234"/>
      <c r="M168" s="235"/>
      <c r="N168" s="236"/>
      <c r="O168" s="236"/>
      <c r="P168" s="236"/>
      <c r="Q168" s="236"/>
      <c r="R168" s="236"/>
      <c r="S168" s="236"/>
      <c r="T168" s="237"/>
      <c r="AT168" s="238" t="s">
        <v>277</v>
      </c>
      <c r="AU168" s="238" t="s">
        <v>93</v>
      </c>
      <c r="AV168" s="14" t="s">
        <v>91</v>
      </c>
      <c r="AW168" s="14" t="s">
        <v>38</v>
      </c>
      <c r="AX168" s="14" t="s">
        <v>83</v>
      </c>
      <c r="AY168" s="238" t="s">
        <v>189</v>
      </c>
    </row>
    <row r="169" spans="1:65" s="13" customFormat="1" ht="11.25" x14ac:dyDescent="0.2">
      <c r="B169" s="215"/>
      <c r="C169" s="216"/>
      <c r="D169" s="206" t="s">
        <v>277</v>
      </c>
      <c r="E169" s="239" t="s">
        <v>1</v>
      </c>
      <c r="F169" s="217" t="s">
        <v>2033</v>
      </c>
      <c r="G169" s="216"/>
      <c r="H169" s="218">
        <v>0.68700000000000006</v>
      </c>
      <c r="I169" s="219"/>
      <c r="J169" s="216"/>
      <c r="K169" s="216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277</v>
      </c>
      <c r="AU169" s="224" t="s">
        <v>93</v>
      </c>
      <c r="AV169" s="13" t="s">
        <v>93</v>
      </c>
      <c r="AW169" s="13" t="s">
        <v>38</v>
      </c>
      <c r="AX169" s="13" t="s">
        <v>83</v>
      </c>
      <c r="AY169" s="224" t="s">
        <v>189</v>
      </c>
    </row>
    <row r="170" spans="1:65" s="15" customFormat="1" ht="11.25" x14ac:dyDescent="0.2">
      <c r="B170" s="240"/>
      <c r="C170" s="241"/>
      <c r="D170" s="206" t="s">
        <v>277</v>
      </c>
      <c r="E170" s="242" t="s">
        <v>1</v>
      </c>
      <c r="F170" s="243" t="s">
        <v>355</v>
      </c>
      <c r="G170" s="241"/>
      <c r="H170" s="244">
        <v>0.68700000000000006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AT170" s="250" t="s">
        <v>277</v>
      </c>
      <c r="AU170" s="250" t="s">
        <v>93</v>
      </c>
      <c r="AV170" s="15" t="s">
        <v>211</v>
      </c>
      <c r="AW170" s="15" t="s">
        <v>38</v>
      </c>
      <c r="AX170" s="15" t="s">
        <v>91</v>
      </c>
      <c r="AY170" s="250" t="s">
        <v>189</v>
      </c>
    </row>
    <row r="171" spans="1:65" s="12" customFormat="1" ht="22.9" customHeight="1" x14ac:dyDescent="0.2">
      <c r="B171" s="177"/>
      <c r="C171" s="178"/>
      <c r="D171" s="179" t="s">
        <v>82</v>
      </c>
      <c r="E171" s="191" t="s">
        <v>109</v>
      </c>
      <c r="F171" s="191" t="s">
        <v>474</v>
      </c>
      <c r="G171" s="178"/>
      <c r="H171" s="178"/>
      <c r="I171" s="181"/>
      <c r="J171" s="192">
        <f>BK171</f>
        <v>0</v>
      </c>
      <c r="K171" s="178"/>
      <c r="L171" s="183"/>
      <c r="M171" s="184"/>
      <c r="N171" s="185"/>
      <c r="O171" s="185"/>
      <c r="P171" s="186">
        <f>SUM(P172:P175)</f>
        <v>0</v>
      </c>
      <c r="Q171" s="185"/>
      <c r="R171" s="186">
        <f>SUM(R172:R175)</f>
        <v>8.4614399999999996</v>
      </c>
      <c r="S171" s="185"/>
      <c r="T171" s="187">
        <f>SUM(T172:T175)</f>
        <v>0</v>
      </c>
      <c r="AR171" s="188" t="s">
        <v>91</v>
      </c>
      <c r="AT171" s="189" t="s">
        <v>82</v>
      </c>
      <c r="AU171" s="189" t="s">
        <v>91</v>
      </c>
      <c r="AY171" s="188" t="s">
        <v>189</v>
      </c>
      <c r="BK171" s="190">
        <f>SUM(BK172:BK175)</f>
        <v>0</v>
      </c>
    </row>
    <row r="172" spans="1:65" s="2" customFormat="1" ht="16.5" customHeight="1" x14ac:dyDescent="0.2">
      <c r="A172" s="36"/>
      <c r="B172" s="37"/>
      <c r="C172" s="193" t="s">
        <v>310</v>
      </c>
      <c r="D172" s="193" t="s">
        <v>192</v>
      </c>
      <c r="E172" s="194" t="s">
        <v>2054</v>
      </c>
      <c r="F172" s="195" t="s">
        <v>2055</v>
      </c>
      <c r="G172" s="196" t="s">
        <v>285</v>
      </c>
      <c r="H172" s="197">
        <v>72</v>
      </c>
      <c r="I172" s="198"/>
      <c r="J172" s="199">
        <f>ROUND(I172*H172,2)</f>
        <v>0</v>
      </c>
      <c r="K172" s="195" t="s">
        <v>196</v>
      </c>
      <c r="L172" s="41"/>
      <c r="M172" s="200" t="s">
        <v>1</v>
      </c>
      <c r="N172" s="201" t="s">
        <v>48</v>
      </c>
      <c r="O172" s="73"/>
      <c r="P172" s="202">
        <f>O172*H172</f>
        <v>0</v>
      </c>
      <c r="Q172" s="202">
        <v>6.7019999999999996E-2</v>
      </c>
      <c r="R172" s="202">
        <f>Q172*H172</f>
        <v>4.8254399999999995</v>
      </c>
      <c r="S172" s="202">
        <v>0</v>
      </c>
      <c r="T172" s="20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211</v>
      </c>
      <c r="AT172" s="204" t="s">
        <v>192</v>
      </c>
      <c r="AU172" s="204" t="s">
        <v>93</v>
      </c>
      <c r="AY172" s="18" t="s">
        <v>189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8" t="s">
        <v>91</v>
      </c>
      <c r="BK172" s="205">
        <f>ROUND(I172*H172,2)</f>
        <v>0</v>
      </c>
      <c r="BL172" s="18" t="s">
        <v>211</v>
      </c>
      <c r="BM172" s="204" t="s">
        <v>2056</v>
      </c>
    </row>
    <row r="173" spans="1:65" s="13" customFormat="1" ht="11.25" x14ac:dyDescent="0.2">
      <c r="B173" s="215"/>
      <c r="C173" s="216"/>
      <c r="D173" s="206" t="s">
        <v>277</v>
      </c>
      <c r="E173" s="239" t="s">
        <v>1</v>
      </c>
      <c r="F173" s="217" t="s">
        <v>2057</v>
      </c>
      <c r="G173" s="216"/>
      <c r="H173" s="218">
        <v>72</v>
      </c>
      <c r="I173" s="219"/>
      <c r="J173" s="216"/>
      <c r="K173" s="216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277</v>
      </c>
      <c r="AU173" s="224" t="s">
        <v>93</v>
      </c>
      <c r="AV173" s="13" t="s">
        <v>93</v>
      </c>
      <c r="AW173" s="13" t="s">
        <v>38</v>
      </c>
      <c r="AX173" s="13" t="s">
        <v>83</v>
      </c>
      <c r="AY173" s="224" t="s">
        <v>189</v>
      </c>
    </row>
    <row r="174" spans="1:65" s="15" customFormat="1" ht="11.25" x14ac:dyDescent="0.2">
      <c r="B174" s="240"/>
      <c r="C174" s="241"/>
      <c r="D174" s="206" t="s">
        <v>277</v>
      </c>
      <c r="E174" s="242" t="s">
        <v>1</v>
      </c>
      <c r="F174" s="243" t="s">
        <v>355</v>
      </c>
      <c r="G174" s="241"/>
      <c r="H174" s="244">
        <v>72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AT174" s="250" t="s">
        <v>277</v>
      </c>
      <c r="AU174" s="250" t="s">
        <v>93</v>
      </c>
      <c r="AV174" s="15" t="s">
        <v>211</v>
      </c>
      <c r="AW174" s="15" t="s">
        <v>38</v>
      </c>
      <c r="AX174" s="15" t="s">
        <v>91</v>
      </c>
      <c r="AY174" s="250" t="s">
        <v>189</v>
      </c>
    </row>
    <row r="175" spans="1:65" s="2" customFormat="1" ht="16.5" customHeight="1" x14ac:dyDescent="0.2">
      <c r="A175" s="36"/>
      <c r="B175" s="37"/>
      <c r="C175" s="251" t="s">
        <v>315</v>
      </c>
      <c r="D175" s="251" t="s">
        <v>364</v>
      </c>
      <c r="E175" s="252" t="s">
        <v>2058</v>
      </c>
      <c r="F175" s="253" t="s">
        <v>2059</v>
      </c>
      <c r="G175" s="254" t="s">
        <v>285</v>
      </c>
      <c r="H175" s="255">
        <v>72</v>
      </c>
      <c r="I175" s="256"/>
      <c r="J175" s="257">
        <f>ROUND(I175*H175,2)</f>
        <v>0</v>
      </c>
      <c r="K175" s="253" t="s">
        <v>303</v>
      </c>
      <c r="L175" s="258"/>
      <c r="M175" s="259" t="s">
        <v>1</v>
      </c>
      <c r="N175" s="260" t="s">
        <v>48</v>
      </c>
      <c r="O175" s="73"/>
      <c r="P175" s="202">
        <f>O175*H175</f>
        <v>0</v>
      </c>
      <c r="Q175" s="202">
        <v>5.0500000000000003E-2</v>
      </c>
      <c r="R175" s="202">
        <f>Q175*H175</f>
        <v>3.6360000000000001</v>
      </c>
      <c r="S175" s="202">
        <v>0</v>
      </c>
      <c r="T175" s="203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234</v>
      </c>
      <c r="AT175" s="204" t="s">
        <v>364</v>
      </c>
      <c r="AU175" s="204" t="s">
        <v>93</v>
      </c>
      <c r="AY175" s="18" t="s">
        <v>189</v>
      </c>
      <c r="BE175" s="205">
        <f>IF(N175="základní",J175,0)</f>
        <v>0</v>
      </c>
      <c r="BF175" s="205">
        <f>IF(N175="snížená",J175,0)</f>
        <v>0</v>
      </c>
      <c r="BG175" s="205">
        <f>IF(N175="zákl. přenesená",J175,0)</f>
        <v>0</v>
      </c>
      <c r="BH175" s="205">
        <f>IF(N175="sníž. přenesená",J175,0)</f>
        <v>0</v>
      </c>
      <c r="BI175" s="205">
        <f>IF(N175="nulová",J175,0)</f>
        <v>0</v>
      </c>
      <c r="BJ175" s="18" t="s">
        <v>91</v>
      </c>
      <c r="BK175" s="205">
        <f>ROUND(I175*H175,2)</f>
        <v>0</v>
      </c>
      <c r="BL175" s="18" t="s">
        <v>211</v>
      </c>
      <c r="BM175" s="204" t="s">
        <v>2060</v>
      </c>
    </row>
    <row r="176" spans="1:65" s="12" customFormat="1" ht="22.9" customHeight="1" x14ac:dyDescent="0.2">
      <c r="B176" s="177"/>
      <c r="C176" s="178"/>
      <c r="D176" s="179" t="s">
        <v>82</v>
      </c>
      <c r="E176" s="191" t="s">
        <v>211</v>
      </c>
      <c r="F176" s="191" t="s">
        <v>604</v>
      </c>
      <c r="G176" s="178"/>
      <c r="H176" s="178"/>
      <c r="I176" s="181"/>
      <c r="J176" s="192">
        <f>BK176</f>
        <v>0</v>
      </c>
      <c r="K176" s="178"/>
      <c r="L176" s="183"/>
      <c r="M176" s="184"/>
      <c r="N176" s="185"/>
      <c r="O176" s="185"/>
      <c r="P176" s="186">
        <f>SUM(P177:P180)</f>
        <v>0</v>
      </c>
      <c r="Q176" s="185"/>
      <c r="R176" s="186">
        <f>SUM(R177:R180)</f>
        <v>36.398036399999995</v>
      </c>
      <c r="S176" s="185"/>
      <c r="T176" s="187">
        <f>SUM(T177:T180)</f>
        <v>0</v>
      </c>
      <c r="AR176" s="188" t="s">
        <v>91</v>
      </c>
      <c r="AT176" s="189" t="s">
        <v>82</v>
      </c>
      <c r="AU176" s="189" t="s">
        <v>91</v>
      </c>
      <c r="AY176" s="188" t="s">
        <v>189</v>
      </c>
      <c r="BK176" s="190">
        <f>SUM(BK177:BK180)</f>
        <v>0</v>
      </c>
    </row>
    <row r="177" spans="1:65" s="2" customFormat="1" ht="16.5" customHeight="1" x14ac:dyDescent="0.2">
      <c r="A177" s="36"/>
      <c r="B177" s="37"/>
      <c r="C177" s="193" t="s">
        <v>8</v>
      </c>
      <c r="D177" s="193" t="s">
        <v>192</v>
      </c>
      <c r="E177" s="194" t="s">
        <v>2061</v>
      </c>
      <c r="F177" s="195" t="s">
        <v>2062</v>
      </c>
      <c r="G177" s="196" t="s">
        <v>262</v>
      </c>
      <c r="H177" s="197">
        <v>201.64</v>
      </c>
      <c r="I177" s="198"/>
      <c r="J177" s="199">
        <f>ROUND(I177*H177,2)</f>
        <v>0</v>
      </c>
      <c r="K177" s="195" t="s">
        <v>196</v>
      </c>
      <c r="L177" s="41"/>
      <c r="M177" s="200" t="s">
        <v>1</v>
      </c>
      <c r="N177" s="201" t="s">
        <v>48</v>
      </c>
      <c r="O177" s="73"/>
      <c r="P177" s="202">
        <f>O177*H177</f>
        <v>0</v>
      </c>
      <c r="Q177" s="202">
        <v>0.18051</v>
      </c>
      <c r="R177" s="202">
        <f>Q177*H177</f>
        <v>36.398036399999995</v>
      </c>
      <c r="S177" s="202">
        <v>0</v>
      </c>
      <c r="T177" s="203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211</v>
      </c>
      <c r="AT177" s="204" t="s">
        <v>192</v>
      </c>
      <c r="AU177" s="204" t="s">
        <v>93</v>
      </c>
      <c r="AY177" s="18" t="s">
        <v>189</v>
      </c>
      <c r="BE177" s="205">
        <f>IF(N177="základní",J177,0)</f>
        <v>0</v>
      </c>
      <c r="BF177" s="205">
        <f>IF(N177="snížená",J177,0)</f>
        <v>0</v>
      </c>
      <c r="BG177" s="205">
        <f>IF(N177="zákl. přenesená",J177,0)</f>
        <v>0</v>
      </c>
      <c r="BH177" s="205">
        <f>IF(N177="sníž. přenesená",J177,0)</f>
        <v>0</v>
      </c>
      <c r="BI177" s="205">
        <f>IF(N177="nulová",J177,0)</f>
        <v>0</v>
      </c>
      <c r="BJ177" s="18" t="s">
        <v>91</v>
      </c>
      <c r="BK177" s="205">
        <f>ROUND(I177*H177,2)</f>
        <v>0</v>
      </c>
      <c r="BL177" s="18" t="s">
        <v>211</v>
      </c>
      <c r="BM177" s="204" t="s">
        <v>2063</v>
      </c>
    </row>
    <row r="178" spans="1:65" s="14" customFormat="1" ht="11.25" x14ac:dyDescent="0.2">
      <c r="B178" s="229"/>
      <c r="C178" s="230"/>
      <c r="D178" s="206" t="s">
        <v>277</v>
      </c>
      <c r="E178" s="231" t="s">
        <v>1</v>
      </c>
      <c r="F178" s="232" t="s">
        <v>2016</v>
      </c>
      <c r="G178" s="230"/>
      <c r="H178" s="231" t="s">
        <v>1</v>
      </c>
      <c r="I178" s="233"/>
      <c r="J178" s="230"/>
      <c r="K178" s="230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277</v>
      </c>
      <c r="AU178" s="238" t="s">
        <v>93</v>
      </c>
      <c r="AV178" s="14" t="s">
        <v>91</v>
      </c>
      <c r="AW178" s="14" t="s">
        <v>38</v>
      </c>
      <c r="AX178" s="14" t="s">
        <v>83</v>
      </c>
      <c r="AY178" s="238" t="s">
        <v>189</v>
      </c>
    </row>
    <row r="179" spans="1:65" s="13" customFormat="1" ht="11.25" x14ac:dyDescent="0.2">
      <c r="B179" s="215"/>
      <c r="C179" s="216"/>
      <c r="D179" s="206" t="s">
        <v>277</v>
      </c>
      <c r="E179" s="239" t="s">
        <v>1</v>
      </c>
      <c r="F179" s="217" t="s">
        <v>2064</v>
      </c>
      <c r="G179" s="216"/>
      <c r="H179" s="218">
        <v>201.64</v>
      </c>
      <c r="I179" s="219"/>
      <c r="J179" s="216"/>
      <c r="K179" s="216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277</v>
      </c>
      <c r="AU179" s="224" t="s">
        <v>93</v>
      </c>
      <c r="AV179" s="13" t="s">
        <v>93</v>
      </c>
      <c r="AW179" s="13" t="s">
        <v>38</v>
      </c>
      <c r="AX179" s="13" t="s">
        <v>83</v>
      </c>
      <c r="AY179" s="224" t="s">
        <v>189</v>
      </c>
    </row>
    <row r="180" spans="1:65" s="15" customFormat="1" ht="11.25" x14ac:dyDescent="0.2">
      <c r="B180" s="240"/>
      <c r="C180" s="241"/>
      <c r="D180" s="206" t="s">
        <v>277</v>
      </c>
      <c r="E180" s="242" t="s">
        <v>1</v>
      </c>
      <c r="F180" s="243" t="s">
        <v>355</v>
      </c>
      <c r="G180" s="241"/>
      <c r="H180" s="244">
        <v>201.64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AT180" s="250" t="s">
        <v>277</v>
      </c>
      <c r="AU180" s="250" t="s">
        <v>93</v>
      </c>
      <c r="AV180" s="15" t="s">
        <v>211</v>
      </c>
      <c r="AW180" s="15" t="s">
        <v>38</v>
      </c>
      <c r="AX180" s="15" t="s">
        <v>91</v>
      </c>
      <c r="AY180" s="250" t="s">
        <v>189</v>
      </c>
    </row>
    <row r="181" spans="1:65" s="12" customFormat="1" ht="22.9" customHeight="1" x14ac:dyDescent="0.2">
      <c r="B181" s="177"/>
      <c r="C181" s="178"/>
      <c r="D181" s="179" t="s">
        <v>82</v>
      </c>
      <c r="E181" s="191" t="s">
        <v>188</v>
      </c>
      <c r="F181" s="191" t="s">
        <v>2065</v>
      </c>
      <c r="G181" s="178"/>
      <c r="H181" s="178"/>
      <c r="I181" s="181"/>
      <c r="J181" s="192">
        <f>BK181</f>
        <v>0</v>
      </c>
      <c r="K181" s="178"/>
      <c r="L181" s="183"/>
      <c r="M181" s="184"/>
      <c r="N181" s="185"/>
      <c r="O181" s="185"/>
      <c r="P181" s="186">
        <f>SUM(P182:P195)</f>
        <v>0</v>
      </c>
      <c r="Q181" s="185"/>
      <c r="R181" s="186">
        <f>SUM(R182:R195)</f>
        <v>463.03035000000006</v>
      </c>
      <c r="S181" s="185"/>
      <c r="T181" s="187">
        <f>SUM(T182:T195)</f>
        <v>0</v>
      </c>
      <c r="AR181" s="188" t="s">
        <v>91</v>
      </c>
      <c r="AT181" s="189" t="s">
        <v>82</v>
      </c>
      <c r="AU181" s="189" t="s">
        <v>91</v>
      </c>
      <c r="AY181" s="188" t="s">
        <v>189</v>
      </c>
      <c r="BK181" s="190">
        <f>SUM(BK182:BK195)</f>
        <v>0</v>
      </c>
    </row>
    <row r="182" spans="1:65" s="2" customFormat="1" ht="16.5" customHeight="1" x14ac:dyDescent="0.2">
      <c r="A182" s="36"/>
      <c r="B182" s="37"/>
      <c r="C182" s="193" t="s">
        <v>408</v>
      </c>
      <c r="D182" s="193" t="s">
        <v>192</v>
      </c>
      <c r="E182" s="194" t="s">
        <v>2066</v>
      </c>
      <c r="F182" s="195" t="s">
        <v>2067</v>
      </c>
      <c r="G182" s="196" t="s">
        <v>262</v>
      </c>
      <c r="H182" s="197">
        <v>594.20000000000005</v>
      </c>
      <c r="I182" s="198"/>
      <c r="J182" s="199">
        <f>ROUND(I182*H182,2)</f>
        <v>0</v>
      </c>
      <c r="K182" s="195" t="s">
        <v>196</v>
      </c>
      <c r="L182" s="41"/>
      <c r="M182" s="200" t="s">
        <v>1</v>
      </c>
      <c r="N182" s="201" t="s">
        <v>48</v>
      </c>
      <c r="O182" s="73"/>
      <c r="P182" s="202">
        <f>O182*H182</f>
        <v>0</v>
      </c>
      <c r="Q182" s="202">
        <v>9.1999999999999998E-2</v>
      </c>
      <c r="R182" s="202">
        <f>Q182*H182</f>
        <v>54.666400000000003</v>
      </c>
      <c r="S182" s="202">
        <v>0</v>
      </c>
      <c r="T182" s="20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211</v>
      </c>
      <c r="AT182" s="204" t="s">
        <v>192</v>
      </c>
      <c r="AU182" s="204" t="s">
        <v>93</v>
      </c>
      <c r="AY182" s="18" t="s">
        <v>189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8" t="s">
        <v>91</v>
      </c>
      <c r="BK182" s="205">
        <f>ROUND(I182*H182,2)</f>
        <v>0</v>
      </c>
      <c r="BL182" s="18" t="s">
        <v>211</v>
      </c>
      <c r="BM182" s="204" t="s">
        <v>2068</v>
      </c>
    </row>
    <row r="183" spans="1:65" s="14" customFormat="1" ht="11.25" x14ac:dyDescent="0.2">
      <c r="B183" s="229"/>
      <c r="C183" s="230"/>
      <c r="D183" s="206" t="s">
        <v>277</v>
      </c>
      <c r="E183" s="231" t="s">
        <v>1</v>
      </c>
      <c r="F183" s="232" t="s">
        <v>2016</v>
      </c>
      <c r="G183" s="230"/>
      <c r="H183" s="231" t="s">
        <v>1</v>
      </c>
      <c r="I183" s="233"/>
      <c r="J183" s="230"/>
      <c r="K183" s="230"/>
      <c r="L183" s="234"/>
      <c r="M183" s="235"/>
      <c r="N183" s="236"/>
      <c r="O183" s="236"/>
      <c r="P183" s="236"/>
      <c r="Q183" s="236"/>
      <c r="R183" s="236"/>
      <c r="S183" s="236"/>
      <c r="T183" s="237"/>
      <c r="AT183" s="238" t="s">
        <v>277</v>
      </c>
      <c r="AU183" s="238" t="s">
        <v>93</v>
      </c>
      <c r="AV183" s="14" t="s">
        <v>91</v>
      </c>
      <c r="AW183" s="14" t="s">
        <v>38</v>
      </c>
      <c r="AX183" s="14" t="s">
        <v>83</v>
      </c>
      <c r="AY183" s="238" t="s">
        <v>189</v>
      </c>
    </row>
    <row r="184" spans="1:65" s="13" customFormat="1" ht="11.25" x14ac:dyDescent="0.2">
      <c r="B184" s="215"/>
      <c r="C184" s="216"/>
      <c r="D184" s="206" t="s">
        <v>277</v>
      </c>
      <c r="E184" s="239" t="s">
        <v>1</v>
      </c>
      <c r="F184" s="217" t="s">
        <v>2047</v>
      </c>
      <c r="G184" s="216"/>
      <c r="H184" s="218">
        <v>594.20000000000005</v>
      </c>
      <c r="I184" s="219"/>
      <c r="J184" s="216"/>
      <c r="K184" s="216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277</v>
      </c>
      <c r="AU184" s="224" t="s">
        <v>93</v>
      </c>
      <c r="AV184" s="13" t="s">
        <v>93</v>
      </c>
      <c r="AW184" s="13" t="s">
        <v>38</v>
      </c>
      <c r="AX184" s="13" t="s">
        <v>83</v>
      </c>
      <c r="AY184" s="224" t="s">
        <v>189</v>
      </c>
    </row>
    <row r="185" spans="1:65" s="15" customFormat="1" ht="11.25" x14ac:dyDescent="0.2">
      <c r="B185" s="240"/>
      <c r="C185" s="241"/>
      <c r="D185" s="206" t="s">
        <v>277</v>
      </c>
      <c r="E185" s="242" t="s">
        <v>1</v>
      </c>
      <c r="F185" s="243" t="s">
        <v>355</v>
      </c>
      <c r="G185" s="241"/>
      <c r="H185" s="244">
        <v>594.20000000000005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AT185" s="250" t="s">
        <v>277</v>
      </c>
      <c r="AU185" s="250" t="s">
        <v>93</v>
      </c>
      <c r="AV185" s="15" t="s">
        <v>211</v>
      </c>
      <c r="AW185" s="15" t="s">
        <v>38</v>
      </c>
      <c r="AX185" s="15" t="s">
        <v>91</v>
      </c>
      <c r="AY185" s="250" t="s">
        <v>189</v>
      </c>
    </row>
    <row r="186" spans="1:65" s="2" customFormat="1" ht="16.5" customHeight="1" x14ac:dyDescent="0.2">
      <c r="A186" s="36"/>
      <c r="B186" s="37"/>
      <c r="C186" s="193" t="s">
        <v>413</v>
      </c>
      <c r="D186" s="193" t="s">
        <v>192</v>
      </c>
      <c r="E186" s="194" t="s">
        <v>2069</v>
      </c>
      <c r="F186" s="195" t="s">
        <v>2070</v>
      </c>
      <c r="G186" s="196" t="s">
        <v>262</v>
      </c>
      <c r="H186" s="197">
        <v>594.20000000000005</v>
      </c>
      <c r="I186" s="198"/>
      <c r="J186" s="199">
        <f>ROUND(I186*H186,2)</f>
        <v>0</v>
      </c>
      <c r="K186" s="195" t="s">
        <v>196</v>
      </c>
      <c r="L186" s="41"/>
      <c r="M186" s="200" t="s">
        <v>1</v>
      </c>
      <c r="N186" s="201" t="s">
        <v>48</v>
      </c>
      <c r="O186" s="73"/>
      <c r="P186" s="202">
        <f>O186*H186</f>
        <v>0</v>
      </c>
      <c r="Q186" s="202">
        <v>0.46</v>
      </c>
      <c r="R186" s="202">
        <f>Q186*H186</f>
        <v>273.33200000000005</v>
      </c>
      <c r="S186" s="202">
        <v>0</v>
      </c>
      <c r="T186" s="203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4" t="s">
        <v>211</v>
      </c>
      <c r="AT186" s="204" t="s">
        <v>192</v>
      </c>
      <c r="AU186" s="204" t="s">
        <v>93</v>
      </c>
      <c r="AY186" s="18" t="s">
        <v>189</v>
      </c>
      <c r="BE186" s="205">
        <f>IF(N186="základní",J186,0)</f>
        <v>0</v>
      </c>
      <c r="BF186" s="205">
        <f>IF(N186="snížená",J186,0)</f>
        <v>0</v>
      </c>
      <c r="BG186" s="205">
        <f>IF(N186="zákl. přenesená",J186,0)</f>
        <v>0</v>
      </c>
      <c r="BH186" s="205">
        <f>IF(N186="sníž. přenesená",J186,0)</f>
        <v>0</v>
      </c>
      <c r="BI186" s="205">
        <f>IF(N186="nulová",J186,0)</f>
        <v>0</v>
      </c>
      <c r="BJ186" s="18" t="s">
        <v>91</v>
      </c>
      <c r="BK186" s="205">
        <f>ROUND(I186*H186,2)</f>
        <v>0</v>
      </c>
      <c r="BL186" s="18" t="s">
        <v>211</v>
      </c>
      <c r="BM186" s="204" t="s">
        <v>2071</v>
      </c>
    </row>
    <row r="187" spans="1:65" s="14" customFormat="1" ht="11.25" x14ac:dyDescent="0.2">
      <c r="B187" s="229"/>
      <c r="C187" s="230"/>
      <c r="D187" s="206" t="s">
        <v>277</v>
      </c>
      <c r="E187" s="231" t="s">
        <v>1</v>
      </c>
      <c r="F187" s="232" t="s">
        <v>2016</v>
      </c>
      <c r="G187" s="230"/>
      <c r="H187" s="231" t="s">
        <v>1</v>
      </c>
      <c r="I187" s="233"/>
      <c r="J187" s="230"/>
      <c r="K187" s="230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277</v>
      </c>
      <c r="AU187" s="238" t="s">
        <v>93</v>
      </c>
      <c r="AV187" s="14" t="s">
        <v>91</v>
      </c>
      <c r="AW187" s="14" t="s">
        <v>38</v>
      </c>
      <c r="AX187" s="14" t="s">
        <v>83</v>
      </c>
      <c r="AY187" s="238" t="s">
        <v>189</v>
      </c>
    </row>
    <row r="188" spans="1:65" s="13" customFormat="1" ht="11.25" x14ac:dyDescent="0.2">
      <c r="B188" s="215"/>
      <c r="C188" s="216"/>
      <c r="D188" s="206" t="s">
        <v>277</v>
      </c>
      <c r="E188" s="239" t="s">
        <v>1</v>
      </c>
      <c r="F188" s="217" t="s">
        <v>2047</v>
      </c>
      <c r="G188" s="216"/>
      <c r="H188" s="218">
        <v>594.20000000000005</v>
      </c>
      <c r="I188" s="219"/>
      <c r="J188" s="216"/>
      <c r="K188" s="216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277</v>
      </c>
      <c r="AU188" s="224" t="s">
        <v>93</v>
      </c>
      <c r="AV188" s="13" t="s">
        <v>93</v>
      </c>
      <c r="AW188" s="13" t="s">
        <v>38</v>
      </c>
      <c r="AX188" s="13" t="s">
        <v>83</v>
      </c>
      <c r="AY188" s="224" t="s">
        <v>189</v>
      </c>
    </row>
    <row r="189" spans="1:65" s="15" customFormat="1" ht="11.25" x14ac:dyDescent="0.2">
      <c r="B189" s="240"/>
      <c r="C189" s="241"/>
      <c r="D189" s="206" t="s">
        <v>277</v>
      </c>
      <c r="E189" s="242" t="s">
        <v>1</v>
      </c>
      <c r="F189" s="243" t="s">
        <v>355</v>
      </c>
      <c r="G189" s="241"/>
      <c r="H189" s="244">
        <v>594.20000000000005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AT189" s="250" t="s">
        <v>277</v>
      </c>
      <c r="AU189" s="250" t="s">
        <v>93</v>
      </c>
      <c r="AV189" s="15" t="s">
        <v>211</v>
      </c>
      <c r="AW189" s="15" t="s">
        <v>38</v>
      </c>
      <c r="AX189" s="15" t="s">
        <v>91</v>
      </c>
      <c r="AY189" s="250" t="s">
        <v>189</v>
      </c>
    </row>
    <row r="190" spans="1:65" s="2" customFormat="1" ht="16.5" customHeight="1" x14ac:dyDescent="0.2">
      <c r="A190" s="36"/>
      <c r="B190" s="37"/>
      <c r="C190" s="193" t="s">
        <v>418</v>
      </c>
      <c r="D190" s="193" t="s">
        <v>192</v>
      </c>
      <c r="E190" s="194" t="s">
        <v>2072</v>
      </c>
      <c r="F190" s="195" t="s">
        <v>2073</v>
      </c>
      <c r="G190" s="196" t="s">
        <v>262</v>
      </c>
      <c r="H190" s="197">
        <v>594.20000000000005</v>
      </c>
      <c r="I190" s="198"/>
      <c r="J190" s="199">
        <f>ROUND(I190*H190,2)</f>
        <v>0</v>
      </c>
      <c r="K190" s="195" t="s">
        <v>196</v>
      </c>
      <c r="L190" s="41"/>
      <c r="M190" s="200" t="s">
        <v>1</v>
      </c>
      <c r="N190" s="201" t="s">
        <v>48</v>
      </c>
      <c r="O190" s="73"/>
      <c r="P190" s="202">
        <f>O190*H190</f>
        <v>0</v>
      </c>
      <c r="Q190" s="202">
        <v>8.4250000000000005E-2</v>
      </c>
      <c r="R190" s="202">
        <f>Q190*H190</f>
        <v>50.061350000000004</v>
      </c>
      <c r="S190" s="202">
        <v>0</v>
      </c>
      <c r="T190" s="203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4" t="s">
        <v>211</v>
      </c>
      <c r="AT190" s="204" t="s">
        <v>192</v>
      </c>
      <c r="AU190" s="204" t="s">
        <v>93</v>
      </c>
      <c r="AY190" s="18" t="s">
        <v>189</v>
      </c>
      <c r="BE190" s="205">
        <f>IF(N190="základní",J190,0)</f>
        <v>0</v>
      </c>
      <c r="BF190" s="205">
        <f>IF(N190="snížená",J190,0)</f>
        <v>0</v>
      </c>
      <c r="BG190" s="205">
        <f>IF(N190="zákl. přenesená",J190,0)</f>
        <v>0</v>
      </c>
      <c r="BH190" s="205">
        <f>IF(N190="sníž. přenesená",J190,0)</f>
        <v>0</v>
      </c>
      <c r="BI190" s="205">
        <f>IF(N190="nulová",J190,0)</f>
        <v>0</v>
      </c>
      <c r="BJ190" s="18" t="s">
        <v>91</v>
      </c>
      <c r="BK190" s="205">
        <f>ROUND(I190*H190,2)</f>
        <v>0</v>
      </c>
      <c r="BL190" s="18" t="s">
        <v>211</v>
      </c>
      <c r="BM190" s="204" t="s">
        <v>2074</v>
      </c>
    </row>
    <row r="191" spans="1:65" s="14" customFormat="1" ht="11.25" x14ac:dyDescent="0.2">
      <c r="B191" s="229"/>
      <c r="C191" s="230"/>
      <c r="D191" s="206" t="s">
        <v>277</v>
      </c>
      <c r="E191" s="231" t="s">
        <v>1</v>
      </c>
      <c r="F191" s="232" t="s">
        <v>2016</v>
      </c>
      <c r="G191" s="230"/>
      <c r="H191" s="231" t="s">
        <v>1</v>
      </c>
      <c r="I191" s="233"/>
      <c r="J191" s="230"/>
      <c r="K191" s="230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277</v>
      </c>
      <c r="AU191" s="238" t="s">
        <v>93</v>
      </c>
      <c r="AV191" s="14" t="s">
        <v>91</v>
      </c>
      <c r="AW191" s="14" t="s">
        <v>38</v>
      </c>
      <c r="AX191" s="14" t="s">
        <v>83</v>
      </c>
      <c r="AY191" s="238" t="s">
        <v>189</v>
      </c>
    </row>
    <row r="192" spans="1:65" s="13" customFormat="1" ht="11.25" x14ac:dyDescent="0.2">
      <c r="B192" s="215"/>
      <c r="C192" s="216"/>
      <c r="D192" s="206" t="s">
        <v>277</v>
      </c>
      <c r="E192" s="239" t="s">
        <v>1</v>
      </c>
      <c r="F192" s="217" t="s">
        <v>2047</v>
      </c>
      <c r="G192" s="216"/>
      <c r="H192" s="218">
        <v>594.20000000000005</v>
      </c>
      <c r="I192" s="219"/>
      <c r="J192" s="216"/>
      <c r="K192" s="216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277</v>
      </c>
      <c r="AU192" s="224" t="s">
        <v>93</v>
      </c>
      <c r="AV192" s="13" t="s">
        <v>93</v>
      </c>
      <c r="AW192" s="13" t="s">
        <v>38</v>
      </c>
      <c r="AX192" s="13" t="s">
        <v>83</v>
      </c>
      <c r="AY192" s="224" t="s">
        <v>189</v>
      </c>
    </row>
    <row r="193" spans="1:65" s="15" customFormat="1" ht="11.25" x14ac:dyDescent="0.2">
      <c r="B193" s="240"/>
      <c r="C193" s="241"/>
      <c r="D193" s="206" t="s">
        <v>277</v>
      </c>
      <c r="E193" s="242" t="s">
        <v>1</v>
      </c>
      <c r="F193" s="243" t="s">
        <v>355</v>
      </c>
      <c r="G193" s="241"/>
      <c r="H193" s="244">
        <v>594.20000000000005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AT193" s="250" t="s">
        <v>277</v>
      </c>
      <c r="AU193" s="250" t="s">
        <v>93</v>
      </c>
      <c r="AV193" s="15" t="s">
        <v>211</v>
      </c>
      <c r="AW193" s="15" t="s">
        <v>38</v>
      </c>
      <c r="AX193" s="15" t="s">
        <v>91</v>
      </c>
      <c r="AY193" s="250" t="s">
        <v>189</v>
      </c>
    </row>
    <row r="194" spans="1:65" s="2" customFormat="1" ht="16.5" customHeight="1" x14ac:dyDescent="0.2">
      <c r="A194" s="36"/>
      <c r="B194" s="37"/>
      <c r="C194" s="251" t="s">
        <v>422</v>
      </c>
      <c r="D194" s="251" t="s">
        <v>364</v>
      </c>
      <c r="E194" s="252" t="s">
        <v>2075</v>
      </c>
      <c r="F194" s="253" t="s">
        <v>2076</v>
      </c>
      <c r="G194" s="254" t="s">
        <v>262</v>
      </c>
      <c r="H194" s="255">
        <v>653.62</v>
      </c>
      <c r="I194" s="256"/>
      <c r="J194" s="257">
        <f>ROUND(I194*H194,2)</f>
        <v>0</v>
      </c>
      <c r="K194" s="253" t="s">
        <v>303</v>
      </c>
      <c r="L194" s="258"/>
      <c r="M194" s="259" t="s">
        <v>1</v>
      </c>
      <c r="N194" s="260" t="s">
        <v>48</v>
      </c>
      <c r="O194" s="73"/>
      <c r="P194" s="202">
        <f>O194*H194</f>
        <v>0</v>
      </c>
      <c r="Q194" s="202">
        <v>0.13</v>
      </c>
      <c r="R194" s="202">
        <f>Q194*H194</f>
        <v>84.970600000000005</v>
      </c>
      <c r="S194" s="202">
        <v>0</v>
      </c>
      <c r="T194" s="20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4" t="s">
        <v>234</v>
      </c>
      <c r="AT194" s="204" t="s">
        <v>364</v>
      </c>
      <c r="AU194" s="204" t="s">
        <v>93</v>
      </c>
      <c r="AY194" s="18" t="s">
        <v>189</v>
      </c>
      <c r="BE194" s="205">
        <f>IF(N194="základní",J194,0)</f>
        <v>0</v>
      </c>
      <c r="BF194" s="205">
        <f>IF(N194="snížená",J194,0)</f>
        <v>0</v>
      </c>
      <c r="BG194" s="205">
        <f>IF(N194="zákl. přenesená",J194,0)</f>
        <v>0</v>
      </c>
      <c r="BH194" s="205">
        <f>IF(N194="sníž. přenesená",J194,0)</f>
        <v>0</v>
      </c>
      <c r="BI194" s="205">
        <f>IF(N194="nulová",J194,0)</f>
        <v>0</v>
      </c>
      <c r="BJ194" s="18" t="s">
        <v>91</v>
      </c>
      <c r="BK194" s="205">
        <f>ROUND(I194*H194,2)</f>
        <v>0</v>
      </c>
      <c r="BL194" s="18" t="s">
        <v>211</v>
      </c>
      <c r="BM194" s="204" t="s">
        <v>2077</v>
      </c>
    </row>
    <row r="195" spans="1:65" s="13" customFormat="1" ht="11.25" x14ac:dyDescent="0.2">
      <c r="B195" s="215"/>
      <c r="C195" s="216"/>
      <c r="D195" s="206" t="s">
        <v>277</v>
      </c>
      <c r="E195" s="216"/>
      <c r="F195" s="217" t="s">
        <v>2078</v>
      </c>
      <c r="G195" s="216"/>
      <c r="H195" s="218">
        <v>653.62</v>
      </c>
      <c r="I195" s="219"/>
      <c r="J195" s="216"/>
      <c r="K195" s="216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277</v>
      </c>
      <c r="AU195" s="224" t="s">
        <v>93</v>
      </c>
      <c r="AV195" s="13" t="s">
        <v>93</v>
      </c>
      <c r="AW195" s="13" t="s">
        <v>4</v>
      </c>
      <c r="AX195" s="13" t="s">
        <v>91</v>
      </c>
      <c r="AY195" s="224" t="s">
        <v>189</v>
      </c>
    </row>
    <row r="196" spans="1:65" s="12" customFormat="1" ht="22.9" customHeight="1" x14ac:dyDescent="0.2">
      <c r="B196" s="177"/>
      <c r="C196" s="178"/>
      <c r="D196" s="179" t="s">
        <v>82</v>
      </c>
      <c r="E196" s="191" t="s">
        <v>241</v>
      </c>
      <c r="F196" s="191" t="s">
        <v>279</v>
      </c>
      <c r="G196" s="178"/>
      <c r="H196" s="178"/>
      <c r="I196" s="181"/>
      <c r="J196" s="192">
        <f>BK196</f>
        <v>0</v>
      </c>
      <c r="K196" s="178"/>
      <c r="L196" s="183"/>
      <c r="M196" s="184"/>
      <c r="N196" s="185"/>
      <c r="O196" s="185"/>
      <c r="P196" s="186">
        <f>SUM(P197:P217)</f>
        <v>0</v>
      </c>
      <c r="Q196" s="185"/>
      <c r="R196" s="186">
        <f>SUM(R197:R217)</f>
        <v>183.54779300000001</v>
      </c>
      <c r="S196" s="185"/>
      <c r="T196" s="187">
        <f>SUM(T197:T217)</f>
        <v>0</v>
      </c>
      <c r="AR196" s="188" t="s">
        <v>91</v>
      </c>
      <c r="AT196" s="189" t="s">
        <v>82</v>
      </c>
      <c r="AU196" s="189" t="s">
        <v>91</v>
      </c>
      <c r="AY196" s="188" t="s">
        <v>189</v>
      </c>
      <c r="BK196" s="190">
        <f>SUM(BK197:BK217)</f>
        <v>0</v>
      </c>
    </row>
    <row r="197" spans="1:65" s="2" customFormat="1" ht="21.75" customHeight="1" x14ac:dyDescent="0.2">
      <c r="A197" s="36"/>
      <c r="B197" s="37"/>
      <c r="C197" s="193" t="s">
        <v>429</v>
      </c>
      <c r="D197" s="193" t="s">
        <v>192</v>
      </c>
      <c r="E197" s="194" t="s">
        <v>2079</v>
      </c>
      <c r="F197" s="195" t="s">
        <v>2080</v>
      </c>
      <c r="G197" s="196" t="s">
        <v>289</v>
      </c>
      <c r="H197" s="197">
        <v>48</v>
      </c>
      <c r="I197" s="198"/>
      <c r="J197" s="199">
        <f>ROUND(I197*H197,2)</f>
        <v>0</v>
      </c>
      <c r="K197" s="195" t="s">
        <v>196</v>
      </c>
      <c r="L197" s="41"/>
      <c r="M197" s="200" t="s">
        <v>1</v>
      </c>
      <c r="N197" s="201" t="s">
        <v>48</v>
      </c>
      <c r="O197" s="73"/>
      <c r="P197" s="202">
        <f>O197*H197</f>
        <v>0</v>
      </c>
      <c r="Q197" s="202">
        <v>8.0879999999999994E-2</v>
      </c>
      <c r="R197" s="202">
        <f>Q197*H197</f>
        <v>3.8822399999999995</v>
      </c>
      <c r="S197" s="202">
        <v>0</v>
      </c>
      <c r="T197" s="20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4" t="s">
        <v>211</v>
      </c>
      <c r="AT197" s="204" t="s">
        <v>192</v>
      </c>
      <c r="AU197" s="204" t="s">
        <v>93</v>
      </c>
      <c r="AY197" s="18" t="s">
        <v>189</v>
      </c>
      <c r="BE197" s="205">
        <f>IF(N197="základní",J197,0)</f>
        <v>0</v>
      </c>
      <c r="BF197" s="205">
        <f>IF(N197="snížená",J197,0)</f>
        <v>0</v>
      </c>
      <c r="BG197" s="205">
        <f>IF(N197="zákl. přenesená",J197,0)</f>
        <v>0</v>
      </c>
      <c r="BH197" s="205">
        <f>IF(N197="sníž. přenesená",J197,0)</f>
        <v>0</v>
      </c>
      <c r="BI197" s="205">
        <f>IF(N197="nulová",J197,0)</f>
        <v>0</v>
      </c>
      <c r="BJ197" s="18" t="s">
        <v>91</v>
      </c>
      <c r="BK197" s="205">
        <f>ROUND(I197*H197,2)</f>
        <v>0</v>
      </c>
      <c r="BL197" s="18" t="s">
        <v>211</v>
      </c>
      <c r="BM197" s="204" t="s">
        <v>2081</v>
      </c>
    </row>
    <row r="198" spans="1:65" s="13" customFormat="1" ht="11.25" x14ac:dyDescent="0.2">
      <c r="B198" s="215"/>
      <c r="C198" s="216"/>
      <c r="D198" s="206" t="s">
        <v>277</v>
      </c>
      <c r="E198" s="239" t="s">
        <v>1</v>
      </c>
      <c r="F198" s="217" t="s">
        <v>2082</v>
      </c>
      <c r="G198" s="216"/>
      <c r="H198" s="218">
        <v>48</v>
      </c>
      <c r="I198" s="219"/>
      <c r="J198" s="216"/>
      <c r="K198" s="216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277</v>
      </c>
      <c r="AU198" s="224" t="s">
        <v>93</v>
      </c>
      <c r="AV198" s="13" t="s">
        <v>93</v>
      </c>
      <c r="AW198" s="13" t="s">
        <v>38</v>
      </c>
      <c r="AX198" s="13" t="s">
        <v>83</v>
      </c>
      <c r="AY198" s="224" t="s">
        <v>189</v>
      </c>
    </row>
    <row r="199" spans="1:65" s="15" customFormat="1" ht="11.25" x14ac:dyDescent="0.2">
      <c r="B199" s="240"/>
      <c r="C199" s="241"/>
      <c r="D199" s="206" t="s">
        <v>277</v>
      </c>
      <c r="E199" s="242" t="s">
        <v>1</v>
      </c>
      <c r="F199" s="243" t="s">
        <v>355</v>
      </c>
      <c r="G199" s="241"/>
      <c r="H199" s="244">
        <v>48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AT199" s="250" t="s">
        <v>277</v>
      </c>
      <c r="AU199" s="250" t="s">
        <v>93</v>
      </c>
      <c r="AV199" s="15" t="s">
        <v>211</v>
      </c>
      <c r="AW199" s="15" t="s">
        <v>38</v>
      </c>
      <c r="AX199" s="15" t="s">
        <v>91</v>
      </c>
      <c r="AY199" s="250" t="s">
        <v>189</v>
      </c>
    </row>
    <row r="200" spans="1:65" s="2" customFormat="1" ht="16.5" customHeight="1" x14ac:dyDescent="0.2">
      <c r="A200" s="36"/>
      <c r="B200" s="37"/>
      <c r="C200" s="251" t="s">
        <v>7</v>
      </c>
      <c r="D200" s="251" t="s">
        <v>364</v>
      </c>
      <c r="E200" s="252" t="s">
        <v>2083</v>
      </c>
      <c r="F200" s="253" t="s">
        <v>2084</v>
      </c>
      <c r="G200" s="254" t="s">
        <v>289</v>
      </c>
      <c r="H200" s="255">
        <v>52.8</v>
      </c>
      <c r="I200" s="256"/>
      <c r="J200" s="257">
        <f>ROUND(I200*H200,2)</f>
        <v>0</v>
      </c>
      <c r="K200" s="253" t="s">
        <v>196</v>
      </c>
      <c r="L200" s="258"/>
      <c r="M200" s="259" t="s">
        <v>1</v>
      </c>
      <c r="N200" s="260" t="s">
        <v>48</v>
      </c>
      <c r="O200" s="73"/>
      <c r="P200" s="202">
        <f>O200*H200</f>
        <v>0</v>
      </c>
      <c r="Q200" s="202">
        <v>5.6000000000000001E-2</v>
      </c>
      <c r="R200" s="202">
        <f>Q200*H200</f>
        <v>2.9567999999999999</v>
      </c>
      <c r="S200" s="202">
        <v>0</v>
      </c>
      <c r="T200" s="203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4" t="s">
        <v>234</v>
      </c>
      <c r="AT200" s="204" t="s">
        <v>364</v>
      </c>
      <c r="AU200" s="204" t="s">
        <v>93</v>
      </c>
      <c r="AY200" s="18" t="s">
        <v>189</v>
      </c>
      <c r="BE200" s="205">
        <f>IF(N200="základní",J200,0)</f>
        <v>0</v>
      </c>
      <c r="BF200" s="205">
        <f>IF(N200="snížená",J200,0)</f>
        <v>0</v>
      </c>
      <c r="BG200" s="205">
        <f>IF(N200="zákl. přenesená",J200,0)</f>
        <v>0</v>
      </c>
      <c r="BH200" s="205">
        <f>IF(N200="sníž. přenesená",J200,0)</f>
        <v>0</v>
      </c>
      <c r="BI200" s="205">
        <f>IF(N200="nulová",J200,0)</f>
        <v>0</v>
      </c>
      <c r="BJ200" s="18" t="s">
        <v>91</v>
      </c>
      <c r="BK200" s="205">
        <f>ROUND(I200*H200,2)</f>
        <v>0</v>
      </c>
      <c r="BL200" s="18" t="s">
        <v>211</v>
      </c>
      <c r="BM200" s="204" t="s">
        <v>2085</v>
      </c>
    </row>
    <row r="201" spans="1:65" s="13" customFormat="1" ht="11.25" x14ac:dyDescent="0.2">
      <c r="B201" s="215"/>
      <c r="C201" s="216"/>
      <c r="D201" s="206" t="s">
        <v>277</v>
      </c>
      <c r="E201" s="216"/>
      <c r="F201" s="217" t="s">
        <v>2086</v>
      </c>
      <c r="G201" s="216"/>
      <c r="H201" s="218">
        <v>52.8</v>
      </c>
      <c r="I201" s="219"/>
      <c r="J201" s="216"/>
      <c r="K201" s="216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277</v>
      </c>
      <c r="AU201" s="224" t="s">
        <v>93</v>
      </c>
      <c r="AV201" s="13" t="s">
        <v>93</v>
      </c>
      <c r="AW201" s="13" t="s">
        <v>4</v>
      </c>
      <c r="AX201" s="13" t="s">
        <v>91</v>
      </c>
      <c r="AY201" s="224" t="s">
        <v>189</v>
      </c>
    </row>
    <row r="202" spans="1:65" s="2" customFormat="1" ht="16.5" customHeight="1" x14ac:dyDescent="0.2">
      <c r="A202" s="36"/>
      <c r="B202" s="37"/>
      <c r="C202" s="193" t="s">
        <v>444</v>
      </c>
      <c r="D202" s="193" t="s">
        <v>192</v>
      </c>
      <c r="E202" s="194" t="s">
        <v>2087</v>
      </c>
      <c r="F202" s="195" t="s">
        <v>2088</v>
      </c>
      <c r="G202" s="196" t="s">
        <v>289</v>
      </c>
      <c r="H202" s="197">
        <v>48</v>
      </c>
      <c r="I202" s="198"/>
      <c r="J202" s="199">
        <f>ROUND(I202*H202,2)</f>
        <v>0</v>
      </c>
      <c r="K202" s="195" t="s">
        <v>196</v>
      </c>
      <c r="L202" s="41"/>
      <c r="M202" s="200" t="s">
        <v>1</v>
      </c>
      <c r="N202" s="201" t="s">
        <v>48</v>
      </c>
      <c r="O202" s="73"/>
      <c r="P202" s="202">
        <f>O202*H202</f>
        <v>0</v>
      </c>
      <c r="Q202" s="202">
        <v>0.20219000000000001</v>
      </c>
      <c r="R202" s="202">
        <f>Q202*H202</f>
        <v>9.7051200000000009</v>
      </c>
      <c r="S202" s="202">
        <v>0</v>
      </c>
      <c r="T202" s="203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4" t="s">
        <v>211</v>
      </c>
      <c r="AT202" s="204" t="s">
        <v>192</v>
      </c>
      <c r="AU202" s="204" t="s">
        <v>93</v>
      </c>
      <c r="AY202" s="18" t="s">
        <v>189</v>
      </c>
      <c r="BE202" s="205">
        <f>IF(N202="základní",J202,0)</f>
        <v>0</v>
      </c>
      <c r="BF202" s="205">
        <f>IF(N202="snížená",J202,0)</f>
        <v>0</v>
      </c>
      <c r="BG202" s="205">
        <f>IF(N202="zákl. přenesená",J202,0)</f>
        <v>0</v>
      </c>
      <c r="BH202" s="205">
        <f>IF(N202="sníž. přenesená",J202,0)</f>
        <v>0</v>
      </c>
      <c r="BI202" s="205">
        <f>IF(N202="nulová",J202,0)</f>
        <v>0</v>
      </c>
      <c r="BJ202" s="18" t="s">
        <v>91</v>
      </c>
      <c r="BK202" s="205">
        <f>ROUND(I202*H202,2)</f>
        <v>0</v>
      </c>
      <c r="BL202" s="18" t="s">
        <v>211</v>
      </c>
      <c r="BM202" s="204" t="s">
        <v>2089</v>
      </c>
    </row>
    <row r="203" spans="1:65" s="13" customFormat="1" ht="11.25" x14ac:dyDescent="0.2">
      <c r="B203" s="215"/>
      <c r="C203" s="216"/>
      <c r="D203" s="206" t="s">
        <v>277</v>
      </c>
      <c r="E203" s="239" t="s">
        <v>1</v>
      </c>
      <c r="F203" s="217" t="s">
        <v>2082</v>
      </c>
      <c r="G203" s="216"/>
      <c r="H203" s="218">
        <v>48</v>
      </c>
      <c r="I203" s="219"/>
      <c r="J203" s="216"/>
      <c r="K203" s="216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277</v>
      </c>
      <c r="AU203" s="224" t="s">
        <v>93</v>
      </c>
      <c r="AV203" s="13" t="s">
        <v>93</v>
      </c>
      <c r="AW203" s="13" t="s">
        <v>38</v>
      </c>
      <c r="AX203" s="13" t="s">
        <v>83</v>
      </c>
      <c r="AY203" s="224" t="s">
        <v>189</v>
      </c>
    </row>
    <row r="204" spans="1:65" s="15" customFormat="1" ht="11.25" x14ac:dyDescent="0.2">
      <c r="B204" s="240"/>
      <c r="C204" s="241"/>
      <c r="D204" s="206" t="s">
        <v>277</v>
      </c>
      <c r="E204" s="242" t="s">
        <v>1</v>
      </c>
      <c r="F204" s="243" t="s">
        <v>355</v>
      </c>
      <c r="G204" s="241"/>
      <c r="H204" s="244">
        <v>48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AT204" s="250" t="s">
        <v>277</v>
      </c>
      <c r="AU204" s="250" t="s">
        <v>93</v>
      </c>
      <c r="AV204" s="15" t="s">
        <v>211</v>
      </c>
      <c r="AW204" s="15" t="s">
        <v>38</v>
      </c>
      <c r="AX204" s="15" t="s">
        <v>91</v>
      </c>
      <c r="AY204" s="250" t="s">
        <v>189</v>
      </c>
    </row>
    <row r="205" spans="1:65" s="2" customFormat="1" ht="16.5" customHeight="1" x14ac:dyDescent="0.2">
      <c r="A205" s="36"/>
      <c r="B205" s="37"/>
      <c r="C205" s="251" t="s">
        <v>448</v>
      </c>
      <c r="D205" s="251" t="s">
        <v>364</v>
      </c>
      <c r="E205" s="252" t="s">
        <v>2090</v>
      </c>
      <c r="F205" s="253" t="s">
        <v>2091</v>
      </c>
      <c r="G205" s="254" t="s">
        <v>289</v>
      </c>
      <c r="H205" s="255">
        <v>52.8</v>
      </c>
      <c r="I205" s="256"/>
      <c r="J205" s="257">
        <f>ROUND(I205*H205,2)</f>
        <v>0</v>
      </c>
      <c r="K205" s="253" t="s">
        <v>196</v>
      </c>
      <c r="L205" s="258"/>
      <c r="M205" s="259" t="s">
        <v>1</v>
      </c>
      <c r="N205" s="260" t="s">
        <v>48</v>
      </c>
      <c r="O205" s="73"/>
      <c r="P205" s="202">
        <f>O205*H205</f>
        <v>0</v>
      </c>
      <c r="Q205" s="202">
        <v>6.5670000000000006E-2</v>
      </c>
      <c r="R205" s="202">
        <f>Q205*H205</f>
        <v>3.4673760000000002</v>
      </c>
      <c r="S205" s="202">
        <v>0</v>
      </c>
      <c r="T205" s="20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4" t="s">
        <v>234</v>
      </c>
      <c r="AT205" s="204" t="s">
        <v>364</v>
      </c>
      <c r="AU205" s="204" t="s">
        <v>93</v>
      </c>
      <c r="AY205" s="18" t="s">
        <v>189</v>
      </c>
      <c r="BE205" s="205">
        <f>IF(N205="základní",J205,0)</f>
        <v>0</v>
      </c>
      <c r="BF205" s="205">
        <f>IF(N205="snížená",J205,0)</f>
        <v>0</v>
      </c>
      <c r="BG205" s="205">
        <f>IF(N205="zákl. přenesená",J205,0)</f>
        <v>0</v>
      </c>
      <c r="BH205" s="205">
        <f>IF(N205="sníž. přenesená",J205,0)</f>
        <v>0</v>
      </c>
      <c r="BI205" s="205">
        <f>IF(N205="nulová",J205,0)</f>
        <v>0</v>
      </c>
      <c r="BJ205" s="18" t="s">
        <v>91</v>
      </c>
      <c r="BK205" s="205">
        <f>ROUND(I205*H205,2)</f>
        <v>0</v>
      </c>
      <c r="BL205" s="18" t="s">
        <v>211</v>
      </c>
      <c r="BM205" s="204" t="s">
        <v>2092</v>
      </c>
    </row>
    <row r="206" spans="1:65" s="13" customFormat="1" ht="11.25" x14ac:dyDescent="0.2">
      <c r="B206" s="215"/>
      <c r="C206" s="216"/>
      <c r="D206" s="206" t="s">
        <v>277</v>
      </c>
      <c r="E206" s="216"/>
      <c r="F206" s="217" t="s">
        <v>2086</v>
      </c>
      <c r="G206" s="216"/>
      <c r="H206" s="218">
        <v>52.8</v>
      </c>
      <c r="I206" s="219"/>
      <c r="J206" s="216"/>
      <c r="K206" s="216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277</v>
      </c>
      <c r="AU206" s="224" t="s">
        <v>93</v>
      </c>
      <c r="AV206" s="13" t="s">
        <v>93</v>
      </c>
      <c r="AW206" s="13" t="s">
        <v>4</v>
      </c>
      <c r="AX206" s="13" t="s">
        <v>91</v>
      </c>
      <c r="AY206" s="224" t="s">
        <v>189</v>
      </c>
    </row>
    <row r="207" spans="1:65" s="2" customFormat="1" ht="16.5" customHeight="1" x14ac:dyDescent="0.2">
      <c r="A207" s="36"/>
      <c r="B207" s="37"/>
      <c r="C207" s="193" t="s">
        <v>453</v>
      </c>
      <c r="D207" s="193" t="s">
        <v>192</v>
      </c>
      <c r="E207" s="194" t="s">
        <v>2093</v>
      </c>
      <c r="F207" s="195" t="s">
        <v>2094</v>
      </c>
      <c r="G207" s="196" t="s">
        <v>289</v>
      </c>
      <c r="H207" s="197">
        <v>351</v>
      </c>
      <c r="I207" s="198"/>
      <c r="J207" s="199">
        <f>ROUND(I207*H207,2)</f>
        <v>0</v>
      </c>
      <c r="K207" s="195" t="s">
        <v>196</v>
      </c>
      <c r="L207" s="41"/>
      <c r="M207" s="200" t="s">
        <v>1</v>
      </c>
      <c r="N207" s="201" t="s">
        <v>48</v>
      </c>
      <c r="O207" s="73"/>
      <c r="P207" s="202">
        <f>O207*H207</f>
        <v>0</v>
      </c>
      <c r="Q207" s="202">
        <v>0.1295</v>
      </c>
      <c r="R207" s="202">
        <f>Q207*H207</f>
        <v>45.454500000000003</v>
      </c>
      <c r="S207" s="202">
        <v>0</v>
      </c>
      <c r="T207" s="20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4" t="s">
        <v>211</v>
      </c>
      <c r="AT207" s="204" t="s">
        <v>192</v>
      </c>
      <c r="AU207" s="204" t="s">
        <v>93</v>
      </c>
      <c r="AY207" s="18" t="s">
        <v>189</v>
      </c>
      <c r="BE207" s="205">
        <f>IF(N207="základní",J207,0)</f>
        <v>0</v>
      </c>
      <c r="BF207" s="205">
        <f>IF(N207="snížená",J207,0)</f>
        <v>0</v>
      </c>
      <c r="BG207" s="205">
        <f>IF(N207="zákl. přenesená",J207,0)</f>
        <v>0</v>
      </c>
      <c r="BH207" s="205">
        <f>IF(N207="sníž. přenesená",J207,0)</f>
        <v>0</v>
      </c>
      <c r="BI207" s="205">
        <f>IF(N207="nulová",J207,0)</f>
        <v>0</v>
      </c>
      <c r="BJ207" s="18" t="s">
        <v>91</v>
      </c>
      <c r="BK207" s="205">
        <f>ROUND(I207*H207,2)</f>
        <v>0</v>
      </c>
      <c r="BL207" s="18" t="s">
        <v>211</v>
      </c>
      <c r="BM207" s="204" t="s">
        <v>2095</v>
      </c>
    </row>
    <row r="208" spans="1:65" s="13" customFormat="1" ht="11.25" x14ac:dyDescent="0.2">
      <c r="B208" s="215"/>
      <c r="C208" s="216"/>
      <c r="D208" s="206" t="s">
        <v>277</v>
      </c>
      <c r="E208" s="239" t="s">
        <v>1</v>
      </c>
      <c r="F208" s="217" t="s">
        <v>2096</v>
      </c>
      <c r="G208" s="216"/>
      <c r="H208" s="218">
        <v>351</v>
      </c>
      <c r="I208" s="219"/>
      <c r="J208" s="216"/>
      <c r="K208" s="216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277</v>
      </c>
      <c r="AU208" s="224" t="s">
        <v>93</v>
      </c>
      <c r="AV208" s="13" t="s">
        <v>93</v>
      </c>
      <c r="AW208" s="13" t="s">
        <v>38</v>
      </c>
      <c r="AX208" s="13" t="s">
        <v>83</v>
      </c>
      <c r="AY208" s="224" t="s">
        <v>189</v>
      </c>
    </row>
    <row r="209" spans="1:65" s="15" customFormat="1" ht="11.25" x14ac:dyDescent="0.2">
      <c r="B209" s="240"/>
      <c r="C209" s="241"/>
      <c r="D209" s="206" t="s">
        <v>277</v>
      </c>
      <c r="E209" s="242" t="s">
        <v>1</v>
      </c>
      <c r="F209" s="243" t="s">
        <v>355</v>
      </c>
      <c r="G209" s="241"/>
      <c r="H209" s="244">
        <v>351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AT209" s="250" t="s">
        <v>277</v>
      </c>
      <c r="AU209" s="250" t="s">
        <v>93</v>
      </c>
      <c r="AV209" s="15" t="s">
        <v>211</v>
      </c>
      <c r="AW209" s="15" t="s">
        <v>38</v>
      </c>
      <c r="AX209" s="15" t="s">
        <v>91</v>
      </c>
      <c r="AY209" s="250" t="s">
        <v>189</v>
      </c>
    </row>
    <row r="210" spans="1:65" s="2" customFormat="1" ht="16.5" customHeight="1" x14ac:dyDescent="0.2">
      <c r="A210" s="36"/>
      <c r="B210" s="37"/>
      <c r="C210" s="251" t="s">
        <v>458</v>
      </c>
      <c r="D210" s="251" t="s">
        <v>364</v>
      </c>
      <c r="E210" s="252" t="s">
        <v>2097</v>
      </c>
      <c r="F210" s="253" t="s">
        <v>2098</v>
      </c>
      <c r="G210" s="254" t="s">
        <v>289</v>
      </c>
      <c r="H210" s="255">
        <v>386.1</v>
      </c>
      <c r="I210" s="256"/>
      <c r="J210" s="257">
        <f>ROUND(I210*H210,2)</f>
        <v>0</v>
      </c>
      <c r="K210" s="253" t="s">
        <v>196</v>
      </c>
      <c r="L210" s="258"/>
      <c r="M210" s="259" t="s">
        <v>1</v>
      </c>
      <c r="N210" s="260" t="s">
        <v>48</v>
      </c>
      <c r="O210" s="73"/>
      <c r="P210" s="202">
        <f>O210*H210</f>
        <v>0</v>
      </c>
      <c r="Q210" s="202">
        <v>5.6120000000000003E-2</v>
      </c>
      <c r="R210" s="202">
        <f>Q210*H210</f>
        <v>21.667932000000004</v>
      </c>
      <c r="S210" s="202">
        <v>0</v>
      </c>
      <c r="T210" s="203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4" t="s">
        <v>234</v>
      </c>
      <c r="AT210" s="204" t="s">
        <v>364</v>
      </c>
      <c r="AU210" s="204" t="s">
        <v>93</v>
      </c>
      <c r="AY210" s="18" t="s">
        <v>189</v>
      </c>
      <c r="BE210" s="205">
        <f>IF(N210="základní",J210,0)</f>
        <v>0</v>
      </c>
      <c r="BF210" s="205">
        <f>IF(N210="snížená",J210,0)</f>
        <v>0</v>
      </c>
      <c r="BG210" s="205">
        <f>IF(N210="zákl. přenesená",J210,0)</f>
        <v>0</v>
      </c>
      <c r="BH210" s="205">
        <f>IF(N210="sníž. přenesená",J210,0)</f>
        <v>0</v>
      </c>
      <c r="BI210" s="205">
        <f>IF(N210="nulová",J210,0)</f>
        <v>0</v>
      </c>
      <c r="BJ210" s="18" t="s">
        <v>91</v>
      </c>
      <c r="BK210" s="205">
        <f>ROUND(I210*H210,2)</f>
        <v>0</v>
      </c>
      <c r="BL210" s="18" t="s">
        <v>211</v>
      </c>
      <c r="BM210" s="204" t="s">
        <v>2099</v>
      </c>
    </row>
    <row r="211" spans="1:65" s="13" customFormat="1" ht="11.25" x14ac:dyDescent="0.2">
      <c r="B211" s="215"/>
      <c r="C211" s="216"/>
      <c r="D211" s="206" t="s">
        <v>277</v>
      </c>
      <c r="E211" s="216"/>
      <c r="F211" s="217" t="s">
        <v>2100</v>
      </c>
      <c r="G211" s="216"/>
      <c r="H211" s="218">
        <v>386.1</v>
      </c>
      <c r="I211" s="219"/>
      <c r="J211" s="216"/>
      <c r="K211" s="216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277</v>
      </c>
      <c r="AU211" s="224" t="s">
        <v>93</v>
      </c>
      <c r="AV211" s="13" t="s">
        <v>93</v>
      </c>
      <c r="AW211" s="13" t="s">
        <v>4</v>
      </c>
      <c r="AX211" s="13" t="s">
        <v>91</v>
      </c>
      <c r="AY211" s="224" t="s">
        <v>189</v>
      </c>
    </row>
    <row r="212" spans="1:65" s="2" customFormat="1" ht="16.5" customHeight="1" x14ac:dyDescent="0.2">
      <c r="A212" s="36"/>
      <c r="B212" s="37"/>
      <c r="C212" s="193" t="s">
        <v>462</v>
      </c>
      <c r="D212" s="193" t="s">
        <v>192</v>
      </c>
      <c r="E212" s="194" t="s">
        <v>2101</v>
      </c>
      <c r="F212" s="195" t="s">
        <v>2102</v>
      </c>
      <c r="G212" s="196" t="s">
        <v>289</v>
      </c>
      <c r="H212" s="197">
        <v>48.5</v>
      </c>
      <c r="I212" s="198"/>
      <c r="J212" s="199">
        <f>ROUND(I212*H212,2)</f>
        <v>0</v>
      </c>
      <c r="K212" s="195" t="s">
        <v>196</v>
      </c>
      <c r="L212" s="41"/>
      <c r="M212" s="200" t="s">
        <v>1</v>
      </c>
      <c r="N212" s="201" t="s">
        <v>48</v>
      </c>
      <c r="O212" s="73"/>
      <c r="P212" s="202">
        <f>O212*H212</f>
        <v>0</v>
      </c>
      <c r="Q212" s="202">
        <v>0.10095</v>
      </c>
      <c r="R212" s="202">
        <f>Q212*H212</f>
        <v>4.8960749999999997</v>
      </c>
      <c r="S212" s="202">
        <v>0</v>
      </c>
      <c r="T212" s="20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4" t="s">
        <v>211</v>
      </c>
      <c r="AT212" s="204" t="s">
        <v>192</v>
      </c>
      <c r="AU212" s="204" t="s">
        <v>93</v>
      </c>
      <c r="AY212" s="18" t="s">
        <v>189</v>
      </c>
      <c r="BE212" s="205">
        <f>IF(N212="základní",J212,0)</f>
        <v>0</v>
      </c>
      <c r="BF212" s="205">
        <f>IF(N212="snížená",J212,0)</f>
        <v>0</v>
      </c>
      <c r="BG212" s="205">
        <f>IF(N212="zákl. přenesená",J212,0)</f>
        <v>0</v>
      </c>
      <c r="BH212" s="205">
        <f>IF(N212="sníž. přenesená",J212,0)</f>
        <v>0</v>
      </c>
      <c r="BI212" s="205">
        <f>IF(N212="nulová",J212,0)</f>
        <v>0</v>
      </c>
      <c r="BJ212" s="18" t="s">
        <v>91</v>
      </c>
      <c r="BK212" s="205">
        <f>ROUND(I212*H212,2)</f>
        <v>0</v>
      </c>
      <c r="BL212" s="18" t="s">
        <v>211</v>
      </c>
      <c r="BM212" s="204" t="s">
        <v>2103</v>
      </c>
    </row>
    <row r="213" spans="1:65" s="13" customFormat="1" ht="11.25" x14ac:dyDescent="0.2">
      <c r="B213" s="215"/>
      <c r="C213" s="216"/>
      <c r="D213" s="206" t="s">
        <v>277</v>
      </c>
      <c r="E213" s="239" t="s">
        <v>1</v>
      </c>
      <c r="F213" s="217" t="s">
        <v>2104</v>
      </c>
      <c r="G213" s="216"/>
      <c r="H213" s="218">
        <v>48.5</v>
      </c>
      <c r="I213" s="219"/>
      <c r="J213" s="216"/>
      <c r="K213" s="216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277</v>
      </c>
      <c r="AU213" s="224" t="s">
        <v>93</v>
      </c>
      <c r="AV213" s="13" t="s">
        <v>93</v>
      </c>
      <c r="AW213" s="13" t="s">
        <v>38</v>
      </c>
      <c r="AX213" s="13" t="s">
        <v>83</v>
      </c>
      <c r="AY213" s="224" t="s">
        <v>189</v>
      </c>
    </row>
    <row r="214" spans="1:65" s="15" customFormat="1" ht="11.25" x14ac:dyDescent="0.2">
      <c r="B214" s="240"/>
      <c r="C214" s="241"/>
      <c r="D214" s="206" t="s">
        <v>277</v>
      </c>
      <c r="E214" s="242" t="s">
        <v>1</v>
      </c>
      <c r="F214" s="243" t="s">
        <v>355</v>
      </c>
      <c r="G214" s="241"/>
      <c r="H214" s="244">
        <v>48.5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AT214" s="250" t="s">
        <v>277</v>
      </c>
      <c r="AU214" s="250" t="s">
        <v>93</v>
      </c>
      <c r="AV214" s="15" t="s">
        <v>211</v>
      </c>
      <c r="AW214" s="15" t="s">
        <v>38</v>
      </c>
      <c r="AX214" s="15" t="s">
        <v>91</v>
      </c>
      <c r="AY214" s="250" t="s">
        <v>189</v>
      </c>
    </row>
    <row r="215" spans="1:65" s="2" customFormat="1" ht="16.5" customHeight="1" x14ac:dyDescent="0.2">
      <c r="A215" s="36"/>
      <c r="B215" s="37"/>
      <c r="C215" s="251" t="s">
        <v>468</v>
      </c>
      <c r="D215" s="251" t="s">
        <v>364</v>
      </c>
      <c r="E215" s="252" t="s">
        <v>2105</v>
      </c>
      <c r="F215" s="253" t="s">
        <v>2106</v>
      </c>
      <c r="G215" s="254" t="s">
        <v>289</v>
      </c>
      <c r="H215" s="255">
        <v>53.35</v>
      </c>
      <c r="I215" s="256"/>
      <c r="J215" s="257">
        <f>ROUND(I215*H215,2)</f>
        <v>0</v>
      </c>
      <c r="K215" s="253" t="s">
        <v>196</v>
      </c>
      <c r="L215" s="258"/>
      <c r="M215" s="259" t="s">
        <v>1</v>
      </c>
      <c r="N215" s="260" t="s">
        <v>48</v>
      </c>
      <c r="O215" s="73"/>
      <c r="P215" s="202">
        <f>O215*H215</f>
        <v>0</v>
      </c>
      <c r="Q215" s="202">
        <v>2.4E-2</v>
      </c>
      <c r="R215" s="202">
        <f>Q215*H215</f>
        <v>1.2804</v>
      </c>
      <c r="S215" s="202">
        <v>0</v>
      </c>
      <c r="T215" s="203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4" t="s">
        <v>234</v>
      </c>
      <c r="AT215" s="204" t="s">
        <v>364</v>
      </c>
      <c r="AU215" s="204" t="s">
        <v>93</v>
      </c>
      <c r="AY215" s="18" t="s">
        <v>189</v>
      </c>
      <c r="BE215" s="205">
        <f>IF(N215="základní",J215,0)</f>
        <v>0</v>
      </c>
      <c r="BF215" s="205">
        <f>IF(N215="snížená",J215,0)</f>
        <v>0</v>
      </c>
      <c r="BG215" s="205">
        <f>IF(N215="zákl. přenesená",J215,0)</f>
        <v>0</v>
      </c>
      <c r="BH215" s="205">
        <f>IF(N215="sníž. přenesená",J215,0)</f>
        <v>0</v>
      </c>
      <c r="BI215" s="205">
        <f>IF(N215="nulová",J215,0)</f>
        <v>0</v>
      </c>
      <c r="BJ215" s="18" t="s">
        <v>91</v>
      </c>
      <c r="BK215" s="205">
        <f>ROUND(I215*H215,2)</f>
        <v>0</v>
      </c>
      <c r="BL215" s="18" t="s">
        <v>211</v>
      </c>
      <c r="BM215" s="204" t="s">
        <v>2107</v>
      </c>
    </row>
    <row r="216" spans="1:65" s="13" customFormat="1" ht="11.25" x14ac:dyDescent="0.2">
      <c r="B216" s="215"/>
      <c r="C216" s="216"/>
      <c r="D216" s="206" t="s">
        <v>277</v>
      </c>
      <c r="E216" s="216"/>
      <c r="F216" s="217" t="s">
        <v>2108</v>
      </c>
      <c r="G216" s="216"/>
      <c r="H216" s="218">
        <v>53.35</v>
      </c>
      <c r="I216" s="219"/>
      <c r="J216" s="216"/>
      <c r="K216" s="216"/>
      <c r="L216" s="220"/>
      <c r="M216" s="221"/>
      <c r="N216" s="222"/>
      <c r="O216" s="222"/>
      <c r="P216" s="222"/>
      <c r="Q216" s="222"/>
      <c r="R216" s="222"/>
      <c r="S216" s="222"/>
      <c r="T216" s="223"/>
      <c r="AT216" s="224" t="s">
        <v>277</v>
      </c>
      <c r="AU216" s="224" t="s">
        <v>93</v>
      </c>
      <c r="AV216" s="13" t="s">
        <v>93</v>
      </c>
      <c r="AW216" s="13" t="s">
        <v>4</v>
      </c>
      <c r="AX216" s="13" t="s">
        <v>91</v>
      </c>
      <c r="AY216" s="224" t="s">
        <v>189</v>
      </c>
    </row>
    <row r="217" spans="1:65" s="2" customFormat="1" ht="16.5" customHeight="1" x14ac:dyDescent="0.2">
      <c r="A217" s="36"/>
      <c r="B217" s="37"/>
      <c r="C217" s="251" t="s">
        <v>475</v>
      </c>
      <c r="D217" s="251" t="s">
        <v>364</v>
      </c>
      <c r="E217" s="252" t="s">
        <v>2109</v>
      </c>
      <c r="F217" s="253" t="s">
        <v>2110</v>
      </c>
      <c r="G217" s="254" t="s">
        <v>269</v>
      </c>
      <c r="H217" s="255">
        <v>37.15</v>
      </c>
      <c r="I217" s="256"/>
      <c r="J217" s="257">
        <f>ROUND(I217*H217,2)</f>
        <v>0</v>
      </c>
      <c r="K217" s="253" t="s">
        <v>196</v>
      </c>
      <c r="L217" s="258"/>
      <c r="M217" s="259" t="s">
        <v>1</v>
      </c>
      <c r="N217" s="260" t="s">
        <v>48</v>
      </c>
      <c r="O217" s="73"/>
      <c r="P217" s="202">
        <f>O217*H217</f>
        <v>0</v>
      </c>
      <c r="Q217" s="202">
        <v>2.4289999999999998</v>
      </c>
      <c r="R217" s="202">
        <f>Q217*H217</f>
        <v>90.237349999999992</v>
      </c>
      <c r="S217" s="202">
        <v>0</v>
      </c>
      <c r="T217" s="203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4" t="s">
        <v>234</v>
      </c>
      <c r="AT217" s="204" t="s">
        <v>364</v>
      </c>
      <c r="AU217" s="204" t="s">
        <v>93</v>
      </c>
      <c r="AY217" s="18" t="s">
        <v>189</v>
      </c>
      <c r="BE217" s="205">
        <f>IF(N217="základní",J217,0)</f>
        <v>0</v>
      </c>
      <c r="BF217" s="205">
        <f>IF(N217="snížená",J217,0)</f>
        <v>0</v>
      </c>
      <c r="BG217" s="205">
        <f>IF(N217="zákl. přenesená",J217,0)</f>
        <v>0</v>
      </c>
      <c r="BH217" s="205">
        <f>IF(N217="sníž. přenesená",J217,0)</f>
        <v>0</v>
      </c>
      <c r="BI217" s="205">
        <f>IF(N217="nulová",J217,0)</f>
        <v>0</v>
      </c>
      <c r="BJ217" s="18" t="s">
        <v>91</v>
      </c>
      <c r="BK217" s="205">
        <f>ROUND(I217*H217,2)</f>
        <v>0</v>
      </c>
      <c r="BL217" s="18" t="s">
        <v>211</v>
      </c>
      <c r="BM217" s="204" t="s">
        <v>2111</v>
      </c>
    </row>
    <row r="218" spans="1:65" s="12" customFormat="1" ht="22.9" customHeight="1" x14ac:dyDescent="0.2">
      <c r="B218" s="177"/>
      <c r="C218" s="178"/>
      <c r="D218" s="179" t="s">
        <v>82</v>
      </c>
      <c r="E218" s="191" t="s">
        <v>953</v>
      </c>
      <c r="F218" s="191" t="s">
        <v>954</v>
      </c>
      <c r="G218" s="178"/>
      <c r="H218" s="178"/>
      <c r="I218" s="181"/>
      <c r="J218" s="192">
        <f>BK218</f>
        <v>0</v>
      </c>
      <c r="K218" s="178"/>
      <c r="L218" s="183"/>
      <c r="M218" s="184"/>
      <c r="N218" s="185"/>
      <c r="O218" s="185"/>
      <c r="P218" s="186">
        <f>P219</f>
        <v>0</v>
      </c>
      <c r="Q218" s="185"/>
      <c r="R218" s="186">
        <f>R219</f>
        <v>0</v>
      </c>
      <c r="S218" s="185"/>
      <c r="T218" s="187">
        <f>T219</f>
        <v>0</v>
      </c>
      <c r="AR218" s="188" t="s">
        <v>91</v>
      </c>
      <c r="AT218" s="189" t="s">
        <v>82</v>
      </c>
      <c r="AU218" s="189" t="s">
        <v>91</v>
      </c>
      <c r="AY218" s="188" t="s">
        <v>189</v>
      </c>
      <c r="BK218" s="190">
        <f>BK219</f>
        <v>0</v>
      </c>
    </row>
    <row r="219" spans="1:65" s="2" customFormat="1" ht="16.5" customHeight="1" x14ac:dyDescent="0.2">
      <c r="A219" s="36"/>
      <c r="B219" s="37"/>
      <c r="C219" s="193" t="s">
        <v>479</v>
      </c>
      <c r="D219" s="193" t="s">
        <v>192</v>
      </c>
      <c r="E219" s="194" t="s">
        <v>2112</v>
      </c>
      <c r="F219" s="195" t="s">
        <v>2113</v>
      </c>
      <c r="G219" s="196" t="s">
        <v>302</v>
      </c>
      <c r="H219" s="197">
        <v>693.12300000000005</v>
      </c>
      <c r="I219" s="198"/>
      <c r="J219" s="199">
        <f>ROUND(I219*H219,2)</f>
        <v>0</v>
      </c>
      <c r="K219" s="195" t="s">
        <v>196</v>
      </c>
      <c r="L219" s="41"/>
      <c r="M219" s="200" t="s">
        <v>1</v>
      </c>
      <c r="N219" s="201" t="s">
        <v>48</v>
      </c>
      <c r="O219" s="73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4" t="s">
        <v>211</v>
      </c>
      <c r="AT219" s="204" t="s">
        <v>192</v>
      </c>
      <c r="AU219" s="204" t="s">
        <v>93</v>
      </c>
      <c r="AY219" s="18" t="s">
        <v>189</v>
      </c>
      <c r="BE219" s="205">
        <f>IF(N219="základní",J219,0)</f>
        <v>0</v>
      </c>
      <c r="BF219" s="205">
        <f>IF(N219="snížená",J219,0)</f>
        <v>0</v>
      </c>
      <c r="BG219" s="205">
        <f>IF(N219="zákl. přenesená",J219,0)</f>
        <v>0</v>
      </c>
      <c r="BH219" s="205">
        <f>IF(N219="sníž. přenesená",J219,0)</f>
        <v>0</v>
      </c>
      <c r="BI219" s="205">
        <f>IF(N219="nulová",J219,0)</f>
        <v>0</v>
      </c>
      <c r="BJ219" s="18" t="s">
        <v>91</v>
      </c>
      <c r="BK219" s="205">
        <f>ROUND(I219*H219,2)</f>
        <v>0</v>
      </c>
      <c r="BL219" s="18" t="s">
        <v>211</v>
      </c>
      <c r="BM219" s="204" t="s">
        <v>2114</v>
      </c>
    </row>
    <row r="220" spans="1:65" s="12" customFormat="1" ht="25.9" customHeight="1" x14ac:dyDescent="0.2">
      <c r="B220" s="177"/>
      <c r="C220" s="178"/>
      <c r="D220" s="179" t="s">
        <v>82</v>
      </c>
      <c r="E220" s="180" t="s">
        <v>959</v>
      </c>
      <c r="F220" s="180" t="s">
        <v>960</v>
      </c>
      <c r="G220" s="178"/>
      <c r="H220" s="178"/>
      <c r="I220" s="181"/>
      <c r="J220" s="182">
        <f>BK220</f>
        <v>0</v>
      </c>
      <c r="K220" s="178"/>
      <c r="L220" s="183"/>
      <c r="M220" s="184"/>
      <c r="N220" s="185"/>
      <c r="O220" s="185"/>
      <c r="P220" s="186">
        <f>P221</f>
        <v>0</v>
      </c>
      <c r="Q220" s="185"/>
      <c r="R220" s="186">
        <f>R221</f>
        <v>0.86501000000000006</v>
      </c>
      <c r="S220" s="185"/>
      <c r="T220" s="187">
        <f>T221</f>
        <v>0</v>
      </c>
      <c r="AR220" s="188" t="s">
        <v>93</v>
      </c>
      <c r="AT220" s="189" t="s">
        <v>82</v>
      </c>
      <c r="AU220" s="189" t="s">
        <v>83</v>
      </c>
      <c r="AY220" s="188" t="s">
        <v>189</v>
      </c>
      <c r="BK220" s="190">
        <f>BK221</f>
        <v>0</v>
      </c>
    </row>
    <row r="221" spans="1:65" s="12" customFormat="1" ht="22.9" customHeight="1" x14ac:dyDescent="0.2">
      <c r="B221" s="177"/>
      <c r="C221" s="178"/>
      <c r="D221" s="179" t="s">
        <v>82</v>
      </c>
      <c r="E221" s="191" t="s">
        <v>1353</v>
      </c>
      <c r="F221" s="191" t="s">
        <v>1354</v>
      </c>
      <c r="G221" s="178"/>
      <c r="H221" s="178"/>
      <c r="I221" s="181"/>
      <c r="J221" s="192">
        <f>BK221</f>
        <v>0</v>
      </c>
      <c r="K221" s="178"/>
      <c r="L221" s="183"/>
      <c r="M221" s="184"/>
      <c r="N221" s="185"/>
      <c r="O221" s="185"/>
      <c r="P221" s="186">
        <f>SUM(P222:P226)</f>
        <v>0</v>
      </c>
      <c r="Q221" s="185"/>
      <c r="R221" s="186">
        <f>SUM(R222:R226)</f>
        <v>0.86501000000000006</v>
      </c>
      <c r="S221" s="185"/>
      <c r="T221" s="187">
        <f>SUM(T222:T226)</f>
        <v>0</v>
      </c>
      <c r="AR221" s="188" t="s">
        <v>93</v>
      </c>
      <c r="AT221" s="189" t="s">
        <v>82</v>
      </c>
      <c r="AU221" s="189" t="s">
        <v>91</v>
      </c>
      <c r="AY221" s="188" t="s">
        <v>189</v>
      </c>
      <c r="BK221" s="190">
        <f>SUM(BK222:BK226)</f>
        <v>0</v>
      </c>
    </row>
    <row r="222" spans="1:65" s="2" customFormat="1" ht="16.5" customHeight="1" x14ac:dyDescent="0.2">
      <c r="A222" s="36"/>
      <c r="B222" s="37"/>
      <c r="C222" s="193" t="s">
        <v>485</v>
      </c>
      <c r="D222" s="193" t="s">
        <v>192</v>
      </c>
      <c r="E222" s="194" t="s">
        <v>1356</v>
      </c>
      <c r="F222" s="195" t="s">
        <v>1357</v>
      </c>
      <c r="G222" s="196" t="s">
        <v>1358</v>
      </c>
      <c r="H222" s="197">
        <v>865.01</v>
      </c>
      <c r="I222" s="198"/>
      <c r="J222" s="199">
        <f>ROUND(I222*H222,2)</f>
        <v>0</v>
      </c>
      <c r="K222" s="195" t="s">
        <v>303</v>
      </c>
      <c r="L222" s="41"/>
      <c r="M222" s="200" t="s">
        <v>1</v>
      </c>
      <c r="N222" s="201" t="s">
        <v>48</v>
      </c>
      <c r="O222" s="73"/>
      <c r="P222" s="202">
        <f>O222*H222</f>
        <v>0</v>
      </c>
      <c r="Q222" s="202">
        <v>1E-3</v>
      </c>
      <c r="R222" s="202">
        <f>Q222*H222</f>
        <v>0.86501000000000006</v>
      </c>
      <c r="S222" s="202">
        <v>0</v>
      </c>
      <c r="T222" s="203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4" t="s">
        <v>408</v>
      </c>
      <c r="AT222" s="204" t="s">
        <v>192</v>
      </c>
      <c r="AU222" s="204" t="s">
        <v>93</v>
      </c>
      <c r="AY222" s="18" t="s">
        <v>189</v>
      </c>
      <c r="BE222" s="205">
        <f>IF(N222="základní",J222,0)</f>
        <v>0</v>
      </c>
      <c r="BF222" s="205">
        <f>IF(N222="snížená",J222,0)</f>
        <v>0</v>
      </c>
      <c r="BG222" s="205">
        <f>IF(N222="zákl. přenesená",J222,0)</f>
        <v>0</v>
      </c>
      <c r="BH222" s="205">
        <f>IF(N222="sníž. přenesená",J222,0)</f>
        <v>0</v>
      </c>
      <c r="BI222" s="205">
        <f>IF(N222="nulová",J222,0)</f>
        <v>0</v>
      </c>
      <c r="BJ222" s="18" t="s">
        <v>91</v>
      </c>
      <c r="BK222" s="205">
        <f>ROUND(I222*H222,2)</f>
        <v>0</v>
      </c>
      <c r="BL222" s="18" t="s">
        <v>408</v>
      </c>
      <c r="BM222" s="204" t="s">
        <v>2115</v>
      </c>
    </row>
    <row r="223" spans="1:65" s="2" customFormat="1" ht="146.25" x14ac:dyDescent="0.2">
      <c r="A223" s="36"/>
      <c r="B223" s="37"/>
      <c r="C223" s="38"/>
      <c r="D223" s="206" t="s">
        <v>199</v>
      </c>
      <c r="E223" s="38"/>
      <c r="F223" s="207" t="s">
        <v>2116</v>
      </c>
      <c r="G223" s="38"/>
      <c r="H223" s="38"/>
      <c r="I223" s="208"/>
      <c r="J223" s="38"/>
      <c r="K223" s="38"/>
      <c r="L223" s="41"/>
      <c r="M223" s="209"/>
      <c r="N223" s="210"/>
      <c r="O223" s="73"/>
      <c r="P223" s="73"/>
      <c r="Q223" s="73"/>
      <c r="R223" s="73"/>
      <c r="S223" s="73"/>
      <c r="T223" s="74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199</v>
      </c>
      <c r="AU223" s="18" t="s">
        <v>93</v>
      </c>
    </row>
    <row r="224" spans="1:65" s="14" customFormat="1" ht="11.25" x14ac:dyDescent="0.2">
      <c r="B224" s="229"/>
      <c r="C224" s="230"/>
      <c r="D224" s="206" t="s">
        <v>277</v>
      </c>
      <c r="E224" s="231" t="s">
        <v>1</v>
      </c>
      <c r="F224" s="232" t="s">
        <v>861</v>
      </c>
      <c r="G224" s="230"/>
      <c r="H224" s="231" t="s">
        <v>1</v>
      </c>
      <c r="I224" s="233"/>
      <c r="J224" s="230"/>
      <c r="K224" s="230"/>
      <c r="L224" s="234"/>
      <c r="M224" s="235"/>
      <c r="N224" s="236"/>
      <c r="O224" s="236"/>
      <c r="P224" s="236"/>
      <c r="Q224" s="236"/>
      <c r="R224" s="236"/>
      <c r="S224" s="236"/>
      <c r="T224" s="237"/>
      <c r="AT224" s="238" t="s">
        <v>277</v>
      </c>
      <c r="AU224" s="238" t="s">
        <v>93</v>
      </c>
      <c r="AV224" s="14" t="s">
        <v>91</v>
      </c>
      <c r="AW224" s="14" t="s">
        <v>38</v>
      </c>
      <c r="AX224" s="14" t="s">
        <v>83</v>
      </c>
      <c r="AY224" s="238" t="s">
        <v>189</v>
      </c>
    </row>
    <row r="225" spans="1:65" s="13" customFormat="1" ht="11.25" x14ac:dyDescent="0.2">
      <c r="B225" s="215"/>
      <c r="C225" s="216"/>
      <c r="D225" s="206" t="s">
        <v>277</v>
      </c>
      <c r="E225" s="239" t="s">
        <v>1</v>
      </c>
      <c r="F225" s="217" t="s">
        <v>2117</v>
      </c>
      <c r="G225" s="216"/>
      <c r="H225" s="218">
        <v>865.01</v>
      </c>
      <c r="I225" s="219"/>
      <c r="J225" s="216"/>
      <c r="K225" s="216"/>
      <c r="L225" s="220"/>
      <c r="M225" s="221"/>
      <c r="N225" s="222"/>
      <c r="O225" s="222"/>
      <c r="P225" s="222"/>
      <c r="Q225" s="222"/>
      <c r="R225" s="222"/>
      <c r="S225" s="222"/>
      <c r="T225" s="223"/>
      <c r="AT225" s="224" t="s">
        <v>277</v>
      </c>
      <c r="AU225" s="224" t="s">
        <v>93</v>
      </c>
      <c r="AV225" s="13" t="s">
        <v>93</v>
      </c>
      <c r="AW225" s="13" t="s">
        <v>38</v>
      </c>
      <c r="AX225" s="13" t="s">
        <v>83</v>
      </c>
      <c r="AY225" s="224" t="s">
        <v>189</v>
      </c>
    </row>
    <row r="226" spans="1:65" s="15" customFormat="1" ht="11.25" x14ac:dyDescent="0.2">
      <c r="B226" s="240"/>
      <c r="C226" s="241"/>
      <c r="D226" s="206" t="s">
        <v>277</v>
      </c>
      <c r="E226" s="242" t="s">
        <v>1</v>
      </c>
      <c r="F226" s="243" t="s">
        <v>355</v>
      </c>
      <c r="G226" s="241"/>
      <c r="H226" s="244">
        <v>865.01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AT226" s="250" t="s">
        <v>277</v>
      </c>
      <c r="AU226" s="250" t="s">
        <v>93</v>
      </c>
      <c r="AV226" s="15" t="s">
        <v>211</v>
      </c>
      <c r="AW226" s="15" t="s">
        <v>38</v>
      </c>
      <c r="AX226" s="15" t="s">
        <v>91</v>
      </c>
      <c r="AY226" s="250" t="s">
        <v>189</v>
      </c>
    </row>
    <row r="227" spans="1:65" s="12" customFormat="1" ht="25.9" customHeight="1" x14ac:dyDescent="0.2">
      <c r="B227" s="177"/>
      <c r="C227" s="178"/>
      <c r="D227" s="179" t="s">
        <v>82</v>
      </c>
      <c r="E227" s="180" t="s">
        <v>1719</v>
      </c>
      <c r="F227" s="180" t="s">
        <v>1719</v>
      </c>
      <c r="G227" s="178"/>
      <c r="H227" s="178"/>
      <c r="I227" s="181"/>
      <c r="J227" s="182">
        <f>BK227</f>
        <v>0</v>
      </c>
      <c r="K227" s="178"/>
      <c r="L227" s="183"/>
      <c r="M227" s="184"/>
      <c r="N227" s="185"/>
      <c r="O227" s="185"/>
      <c r="P227" s="186">
        <f>P228</f>
        <v>0</v>
      </c>
      <c r="Q227" s="185"/>
      <c r="R227" s="186">
        <f>R228</f>
        <v>0</v>
      </c>
      <c r="S227" s="185"/>
      <c r="T227" s="187">
        <f>T228</f>
        <v>0</v>
      </c>
      <c r="AR227" s="188" t="s">
        <v>211</v>
      </c>
      <c r="AT227" s="189" t="s">
        <v>82</v>
      </c>
      <c r="AU227" s="189" t="s">
        <v>83</v>
      </c>
      <c r="AY227" s="188" t="s">
        <v>189</v>
      </c>
      <c r="BK227" s="190">
        <f>BK228</f>
        <v>0</v>
      </c>
    </row>
    <row r="228" spans="1:65" s="12" customFormat="1" ht="22.9" customHeight="1" x14ac:dyDescent="0.2">
      <c r="B228" s="177"/>
      <c r="C228" s="178"/>
      <c r="D228" s="179" t="s">
        <v>82</v>
      </c>
      <c r="E228" s="191" t="s">
        <v>2118</v>
      </c>
      <c r="F228" s="191" t="s">
        <v>2119</v>
      </c>
      <c r="G228" s="178"/>
      <c r="H228" s="178"/>
      <c r="I228" s="181"/>
      <c r="J228" s="192">
        <f>BK228</f>
        <v>0</v>
      </c>
      <c r="K228" s="178"/>
      <c r="L228" s="183"/>
      <c r="M228" s="184"/>
      <c r="N228" s="185"/>
      <c r="O228" s="185"/>
      <c r="P228" s="186">
        <f>SUM(P229:P233)</f>
        <v>0</v>
      </c>
      <c r="Q228" s="185"/>
      <c r="R228" s="186">
        <f>SUM(R229:R233)</f>
        <v>0</v>
      </c>
      <c r="S228" s="185"/>
      <c r="T228" s="187">
        <f>SUM(T229:T233)</f>
        <v>0</v>
      </c>
      <c r="AR228" s="188" t="s">
        <v>211</v>
      </c>
      <c r="AT228" s="189" t="s">
        <v>82</v>
      </c>
      <c r="AU228" s="189" t="s">
        <v>91</v>
      </c>
      <c r="AY228" s="188" t="s">
        <v>189</v>
      </c>
      <c r="BK228" s="190">
        <f>SUM(BK229:BK233)</f>
        <v>0</v>
      </c>
    </row>
    <row r="229" spans="1:65" s="2" customFormat="1" ht="16.5" customHeight="1" x14ac:dyDescent="0.2">
      <c r="A229" s="36"/>
      <c r="B229" s="37"/>
      <c r="C229" s="193" t="s">
        <v>490</v>
      </c>
      <c r="D229" s="193" t="s">
        <v>192</v>
      </c>
      <c r="E229" s="194" t="s">
        <v>2120</v>
      </c>
      <c r="F229" s="195" t="s">
        <v>2121</v>
      </c>
      <c r="G229" s="196" t="s">
        <v>262</v>
      </c>
      <c r="H229" s="197">
        <v>2</v>
      </c>
      <c r="I229" s="198"/>
      <c r="J229" s="199">
        <f>ROUND(I229*H229,2)</f>
        <v>0</v>
      </c>
      <c r="K229" s="195" t="s">
        <v>303</v>
      </c>
      <c r="L229" s="41"/>
      <c r="M229" s="200" t="s">
        <v>1</v>
      </c>
      <c r="N229" s="201" t="s">
        <v>48</v>
      </c>
      <c r="O229" s="73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4" t="s">
        <v>1710</v>
      </c>
      <c r="AT229" s="204" t="s">
        <v>192</v>
      </c>
      <c r="AU229" s="204" t="s">
        <v>93</v>
      </c>
      <c r="AY229" s="18" t="s">
        <v>189</v>
      </c>
      <c r="BE229" s="205">
        <f>IF(N229="základní",J229,0)</f>
        <v>0</v>
      </c>
      <c r="BF229" s="205">
        <f>IF(N229="snížená",J229,0)</f>
        <v>0</v>
      </c>
      <c r="BG229" s="205">
        <f>IF(N229="zákl. přenesená",J229,0)</f>
        <v>0</v>
      </c>
      <c r="BH229" s="205">
        <f>IF(N229="sníž. přenesená",J229,0)</f>
        <v>0</v>
      </c>
      <c r="BI229" s="205">
        <f>IF(N229="nulová",J229,0)</f>
        <v>0</v>
      </c>
      <c r="BJ229" s="18" t="s">
        <v>91</v>
      </c>
      <c r="BK229" s="205">
        <f>ROUND(I229*H229,2)</f>
        <v>0</v>
      </c>
      <c r="BL229" s="18" t="s">
        <v>1710</v>
      </c>
      <c r="BM229" s="204" t="s">
        <v>2122</v>
      </c>
    </row>
    <row r="230" spans="1:65" s="2" customFormat="1" ht="204.75" x14ac:dyDescent="0.2">
      <c r="A230" s="36"/>
      <c r="B230" s="37"/>
      <c r="C230" s="38"/>
      <c r="D230" s="206" t="s">
        <v>199</v>
      </c>
      <c r="E230" s="38"/>
      <c r="F230" s="207" t="s">
        <v>2123</v>
      </c>
      <c r="G230" s="38"/>
      <c r="H230" s="38"/>
      <c r="I230" s="208"/>
      <c r="J230" s="38"/>
      <c r="K230" s="38"/>
      <c r="L230" s="41"/>
      <c r="M230" s="209"/>
      <c r="N230" s="210"/>
      <c r="O230" s="73"/>
      <c r="P230" s="73"/>
      <c r="Q230" s="73"/>
      <c r="R230" s="73"/>
      <c r="S230" s="73"/>
      <c r="T230" s="74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199</v>
      </c>
      <c r="AU230" s="18" t="s">
        <v>93</v>
      </c>
    </row>
    <row r="231" spans="1:65" s="14" customFormat="1" ht="11.25" x14ac:dyDescent="0.2">
      <c r="B231" s="229"/>
      <c r="C231" s="230"/>
      <c r="D231" s="206" t="s">
        <v>277</v>
      </c>
      <c r="E231" s="231" t="s">
        <v>1</v>
      </c>
      <c r="F231" s="232" t="s">
        <v>2016</v>
      </c>
      <c r="G231" s="230"/>
      <c r="H231" s="231" t="s">
        <v>1</v>
      </c>
      <c r="I231" s="233"/>
      <c r="J231" s="230"/>
      <c r="K231" s="230"/>
      <c r="L231" s="234"/>
      <c r="M231" s="235"/>
      <c r="N231" s="236"/>
      <c r="O231" s="236"/>
      <c r="P231" s="236"/>
      <c r="Q231" s="236"/>
      <c r="R231" s="236"/>
      <c r="S231" s="236"/>
      <c r="T231" s="237"/>
      <c r="AT231" s="238" t="s">
        <v>277</v>
      </c>
      <c r="AU231" s="238" t="s">
        <v>93</v>
      </c>
      <c r="AV231" s="14" t="s">
        <v>91</v>
      </c>
      <c r="AW231" s="14" t="s">
        <v>38</v>
      </c>
      <c r="AX231" s="14" t="s">
        <v>83</v>
      </c>
      <c r="AY231" s="238" t="s">
        <v>189</v>
      </c>
    </row>
    <row r="232" spans="1:65" s="13" customFormat="1" ht="11.25" x14ac:dyDescent="0.2">
      <c r="B232" s="215"/>
      <c r="C232" s="216"/>
      <c r="D232" s="206" t="s">
        <v>277</v>
      </c>
      <c r="E232" s="239" t="s">
        <v>1</v>
      </c>
      <c r="F232" s="217" t="s">
        <v>2124</v>
      </c>
      <c r="G232" s="216"/>
      <c r="H232" s="218">
        <v>2</v>
      </c>
      <c r="I232" s="219"/>
      <c r="J232" s="216"/>
      <c r="K232" s="216"/>
      <c r="L232" s="220"/>
      <c r="M232" s="221"/>
      <c r="N232" s="222"/>
      <c r="O232" s="222"/>
      <c r="P232" s="222"/>
      <c r="Q232" s="222"/>
      <c r="R232" s="222"/>
      <c r="S232" s="222"/>
      <c r="T232" s="223"/>
      <c r="AT232" s="224" t="s">
        <v>277</v>
      </c>
      <c r="AU232" s="224" t="s">
        <v>93</v>
      </c>
      <c r="AV232" s="13" t="s">
        <v>93</v>
      </c>
      <c r="AW232" s="13" t="s">
        <v>38</v>
      </c>
      <c r="AX232" s="13" t="s">
        <v>83</v>
      </c>
      <c r="AY232" s="224" t="s">
        <v>189</v>
      </c>
    </row>
    <row r="233" spans="1:65" s="15" customFormat="1" ht="11.25" x14ac:dyDescent="0.2">
      <c r="B233" s="240"/>
      <c r="C233" s="241"/>
      <c r="D233" s="206" t="s">
        <v>277</v>
      </c>
      <c r="E233" s="242" t="s">
        <v>1</v>
      </c>
      <c r="F233" s="243" t="s">
        <v>355</v>
      </c>
      <c r="G233" s="241"/>
      <c r="H233" s="244">
        <v>2</v>
      </c>
      <c r="I233" s="245"/>
      <c r="J233" s="241"/>
      <c r="K233" s="241"/>
      <c r="L233" s="246"/>
      <c r="M233" s="273"/>
      <c r="N233" s="274"/>
      <c r="O233" s="274"/>
      <c r="P233" s="274"/>
      <c r="Q233" s="274"/>
      <c r="R233" s="274"/>
      <c r="S233" s="274"/>
      <c r="T233" s="275"/>
      <c r="AT233" s="250" t="s">
        <v>277</v>
      </c>
      <c r="AU233" s="250" t="s">
        <v>93</v>
      </c>
      <c r="AV233" s="15" t="s">
        <v>211</v>
      </c>
      <c r="AW233" s="15" t="s">
        <v>38</v>
      </c>
      <c r="AX233" s="15" t="s">
        <v>91</v>
      </c>
      <c r="AY233" s="250" t="s">
        <v>189</v>
      </c>
    </row>
    <row r="234" spans="1:65" s="2" customFormat="1" ht="6.95" customHeight="1" x14ac:dyDescent="0.2">
      <c r="A234" s="36"/>
      <c r="B234" s="56"/>
      <c r="C234" s="57"/>
      <c r="D234" s="57"/>
      <c r="E234" s="57"/>
      <c r="F234" s="57"/>
      <c r="G234" s="57"/>
      <c r="H234" s="57"/>
      <c r="I234" s="57"/>
      <c r="J234" s="57"/>
      <c r="K234" s="57"/>
      <c r="L234" s="41"/>
      <c r="M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</row>
  </sheetData>
  <sheetProtection algorithmName="SHA-512" hashValue="loerjZTZPpCOyDnqGCUdqVE8Q0JqtQVPk9+cWd8UR1j9b0Ld7Zg1v2rkK85iDOgsdFRcMXn6elpsTB06dl/sdw==" saltValue="tcDw0KFbRmxprUOYmBUqkqkKBStznmplcbHcoQyGf34gYwuy5Pz93ommcvYdSsKNDCamthiNkXBaatHyx6tfCQ==" spinCount="100000" sheet="1" objects="1" scenarios="1" formatColumns="0" formatRows="0" autoFilter="0"/>
  <autoFilter ref="C127:K233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9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140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2" customFormat="1" ht="12" customHeight="1" x14ac:dyDescent="0.2">
      <c r="A8" s="36"/>
      <c r="B8" s="41"/>
      <c r="C8" s="36"/>
      <c r="D8" s="121" t="s">
        <v>160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24" t="s">
        <v>2125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21" t="s">
        <v>18</v>
      </c>
      <c r="E11" s="36"/>
      <c r="F11" s="112" t="s">
        <v>19</v>
      </c>
      <c r="G11" s="36"/>
      <c r="H11" s="36"/>
      <c r="I11" s="121" t="s">
        <v>20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22</v>
      </c>
      <c r="E12" s="36"/>
      <c r="F12" s="112" t="s">
        <v>23</v>
      </c>
      <c r="G12" s="36"/>
      <c r="H12" s="36"/>
      <c r="I12" s="121" t="s">
        <v>24</v>
      </c>
      <c r="J12" s="122" t="str">
        <f>'Rekapitulace stavby'!AN8</f>
        <v>13. 3. 2020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30</v>
      </c>
      <c r="E14" s="36"/>
      <c r="F14" s="36"/>
      <c r="G14" s="36"/>
      <c r="H14" s="36"/>
      <c r="I14" s="121" t="s">
        <v>31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2" t="s">
        <v>32</v>
      </c>
      <c r="F15" s="36"/>
      <c r="G15" s="36"/>
      <c r="H15" s="36"/>
      <c r="I15" s="121" t="s">
        <v>33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21" t="s">
        <v>34</v>
      </c>
      <c r="E17" s="36"/>
      <c r="F17" s="36"/>
      <c r="G17" s="36"/>
      <c r="H17" s="36"/>
      <c r="I17" s="121" t="s">
        <v>31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26" t="str">
        <f>'Rekapitulace stavby'!E14</f>
        <v>Vyplň údaj</v>
      </c>
      <c r="F18" s="327"/>
      <c r="G18" s="327"/>
      <c r="H18" s="327"/>
      <c r="I18" s="121" t="s">
        <v>33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21" t="s">
        <v>36</v>
      </c>
      <c r="E20" s="36"/>
      <c r="F20" s="36"/>
      <c r="G20" s="36"/>
      <c r="H20" s="36"/>
      <c r="I20" s="121" t="s">
        <v>31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2" t="s">
        <v>37</v>
      </c>
      <c r="F21" s="36"/>
      <c r="G21" s="36"/>
      <c r="H21" s="36"/>
      <c r="I21" s="121" t="s">
        <v>33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21" t="s">
        <v>39</v>
      </c>
      <c r="E23" s="36"/>
      <c r="F23" s="36"/>
      <c r="G23" s="36"/>
      <c r="H23" s="36"/>
      <c r="I23" s="121" t="s">
        <v>31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33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21" t="s">
        <v>41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23"/>
      <c r="B27" s="124"/>
      <c r="C27" s="123"/>
      <c r="D27" s="123"/>
      <c r="E27" s="328" t="s">
        <v>42</v>
      </c>
      <c r="F27" s="328"/>
      <c r="G27" s="328"/>
      <c r="H27" s="328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27" t="s">
        <v>43</v>
      </c>
      <c r="E30" s="36"/>
      <c r="F30" s="36"/>
      <c r="G30" s="36"/>
      <c r="H30" s="36"/>
      <c r="I30" s="36"/>
      <c r="J30" s="128">
        <f>ROUND(J122,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29" t="s">
        <v>45</v>
      </c>
      <c r="G32" s="36"/>
      <c r="H32" s="36"/>
      <c r="I32" s="129" t="s">
        <v>44</v>
      </c>
      <c r="J32" s="129" t="s">
        <v>46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30" t="s">
        <v>47</v>
      </c>
      <c r="E33" s="121" t="s">
        <v>48</v>
      </c>
      <c r="F33" s="131">
        <f>ROUND((SUM(BE122:BE158)),  2)</f>
        <v>0</v>
      </c>
      <c r="G33" s="36"/>
      <c r="H33" s="36"/>
      <c r="I33" s="132">
        <v>0.21</v>
      </c>
      <c r="J33" s="131">
        <f>ROUND(((SUM(BE122:BE158))*I33),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21" t="s">
        <v>49</v>
      </c>
      <c r="F34" s="131">
        <f>ROUND((SUM(BF122:BF158)),  2)</f>
        <v>0</v>
      </c>
      <c r="G34" s="36"/>
      <c r="H34" s="36"/>
      <c r="I34" s="132">
        <v>0.15</v>
      </c>
      <c r="J34" s="131">
        <f>ROUND(((SUM(BF122:BF158))*I34),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21" t="s">
        <v>50</v>
      </c>
      <c r="F35" s="131">
        <f>ROUND((SUM(BG122:BG158)),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21" t="s">
        <v>51</v>
      </c>
      <c r="F36" s="131">
        <f>ROUND((SUM(BH122:BH158)),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52</v>
      </c>
      <c r="F37" s="131">
        <f>ROUND((SUM(BI122:BI158)),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33"/>
      <c r="D39" s="134" t="s">
        <v>53</v>
      </c>
      <c r="E39" s="135"/>
      <c r="F39" s="135"/>
      <c r="G39" s="136" t="s">
        <v>54</v>
      </c>
      <c r="H39" s="137" t="s">
        <v>55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 x14ac:dyDescent="0.2">
      <c r="A86" s="36"/>
      <c r="B86" s="37"/>
      <c r="C86" s="30" t="s">
        <v>160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 x14ac:dyDescent="0.2">
      <c r="A87" s="36"/>
      <c r="B87" s="37"/>
      <c r="C87" s="38"/>
      <c r="D87" s="38"/>
      <c r="E87" s="276" t="str">
        <f>E9</f>
        <v>SO 04 - Oplocení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 x14ac:dyDescent="0.2">
      <c r="A89" s="36"/>
      <c r="B89" s="37"/>
      <c r="C89" s="30" t="s">
        <v>22</v>
      </c>
      <c r="D89" s="38"/>
      <c r="E89" s="38"/>
      <c r="F89" s="28" t="str">
        <f>F12</f>
        <v>Slezská Ostrava</v>
      </c>
      <c r="G89" s="38"/>
      <c r="H89" s="38"/>
      <c r="I89" s="30" t="s">
        <v>24</v>
      </c>
      <c r="J89" s="68" t="str">
        <f>IF(J12="","",J12)</f>
        <v>13. 3. 2020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15.2" customHeight="1" x14ac:dyDescent="0.2">
      <c r="A91" s="36"/>
      <c r="B91" s="37"/>
      <c r="C91" s="30" t="s">
        <v>30</v>
      </c>
      <c r="D91" s="38"/>
      <c r="E91" s="38"/>
      <c r="F91" s="28" t="str">
        <f>E15</f>
        <v>Statutární město Ostrava</v>
      </c>
      <c r="G91" s="38"/>
      <c r="H91" s="38"/>
      <c r="I91" s="30" t="s">
        <v>36</v>
      </c>
      <c r="J91" s="34" t="str">
        <f>E21</f>
        <v>PPS Kania, s.r.o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 x14ac:dyDescent="0.2">
      <c r="A92" s="36"/>
      <c r="B92" s="37"/>
      <c r="C92" s="30" t="s">
        <v>34</v>
      </c>
      <c r="D92" s="38"/>
      <c r="E92" s="38"/>
      <c r="F92" s="28" t="str">
        <f>IF(E18="","",E18)</f>
        <v>Vyplň údaj</v>
      </c>
      <c r="G92" s="38"/>
      <c r="H92" s="38"/>
      <c r="I92" s="30" t="s">
        <v>39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 x14ac:dyDescent="0.2">
      <c r="A94" s="36"/>
      <c r="B94" s="37"/>
      <c r="C94" s="151" t="s">
        <v>163</v>
      </c>
      <c r="D94" s="152"/>
      <c r="E94" s="152"/>
      <c r="F94" s="152"/>
      <c r="G94" s="152"/>
      <c r="H94" s="152"/>
      <c r="I94" s="152"/>
      <c r="J94" s="153" t="s">
        <v>164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 x14ac:dyDescent="0.2">
      <c r="A96" s="36"/>
      <c r="B96" s="37"/>
      <c r="C96" s="154" t="s">
        <v>165</v>
      </c>
      <c r="D96" s="38"/>
      <c r="E96" s="38"/>
      <c r="F96" s="38"/>
      <c r="G96" s="38"/>
      <c r="H96" s="38"/>
      <c r="I96" s="38"/>
      <c r="J96" s="86">
        <f>J122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166</v>
      </c>
    </row>
    <row r="97" spans="1:31" s="9" customFormat="1" ht="24.95" customHeight="1" x14ac:dyDescent="0.2">
      <c r="B97" s="155"/>
      <c r="C97" s="156"/>
      <c r="D97" s="157" t="s">
        <v>253</v>
      </c>
      <c r="E97" s="158"/>
      <c r="F97" s="158"/>
      <c r="G97" s="158"/>
      <c r="H97" s="158"/>
      <c r="I97" s="158"/>
      <c r="J97" s="159">
        <f>J123</f>
        <v>0</v>
      </c>
      <c r="K97" s="156"/>
      <c r="L97" s="160"/>
    </row>
    <row r="98" spans="1:31" s="10" customFormat="1" ht="19.899999999999999" customHeight="1" x14ac:dyDescent="0.2">
      <c r="B98" s="161"/>
      <c r="C98" s="106"/>
      <c r="D98" s="162" t="s">
        <v>254</v>
      </c>
      <c r="E98" s="163"/>
      <c r="F98" s="163"/>
      <c r="G98" s="163"/>
      <c r="H98" s="163"/>
      <c r="I98" s="163"/>
      <c r="J98" s="164">
        <f>J124</f>
        <v>0</v>
      </c>
      <c r="K98" s="106"/>
      <c r="L98" s="165"/>
    </row>
    <row r="99" spans="1:31" s="10" customFormat="1" ht="19.899999999999999" customHeight="1" x14ac:dyDescent="0.2">
      <c r="B99" s="161"/>
      <c r="C99" s="106"/>
      <c r="D99" s="162" t="s">
        <v>322</v>
      </c>
      <c r="E99" s="163"/>
      <c r="F99" s="163"/>
      <c r="G99" s="163"/>
      <c r="H99" s="163"/>
      <c r="I99" s="163"/>
      <c r="J99" s="164">
        <f>J138</f>
        <v>0</v>
      </c>
      <c r="K99" s="106"/>
      <c r="L99" s="165"/>
    </row>
    <row r="100" spans="1:31" s="10" customFormat="1" ht="19.899999999999999" customHeight="1" x14ac:dyDescent="0.2">
      <c r="B100" s="161"/>
      <c r="C100" s="106"/>
      <c r="D100" s="162" t="s">
        <v>326</v>
      </c>
      <c r="E100" s="163"/>
      <c r="F100" s="163"/>
      <c r="G100" s="163"/>
      <c r="H100" s="163"/>
      <c r="I100" s="163"/>
      <c r="J100" s="164">
        <f>J147</f>
        <v>0</v>
      </c>
      <c r="K100" s="106"/>
      <c r="L100" s="165"/>
    </row>
    <row r="101" spans="1:31" s="9" customFormat="1" ht="24.95" customHeight="1" x14ac:dyDescent="0.2">
      <c r="B101" s="155"/>
      <c r="C101" s="156"/>
      <c r="D101" s="157" t="s">
        <v>327</v>
      </c>
      <c r="E101" s="158"/>
      <c r="F101" s="158"/>
      <c r="G101" s="158"/>
      <c r="H101" s="158"/>
      <c r="I101" s="158"/>
      <c r="J101" s="159">
        <f>J149</f>
        <v>0</v>
      </c>
      <c r="K101" s="156"/>
      <c r="L101" s="160"/>
    </row>
    <row r="102" spans="1:31" s="10" customFormat="1" ht="19.899999999999999" customHeight="1" x14ac:dyDescent="0.2">
      <c r="B102" s="161"/>
      <c r="C102" s="106"/>
      <c r="D102" s="162" t="s">
        <v>336</v>
      </c>
      <c r="E102" s="163"/>
      <c r="F102" s="163"/>
      <c r="G102" s="163"/>
      <c r="H102" s="163"/>
      <c r="I102" s="163"/>
      <c r="J102" s="164">
        <f>J150</f>
        <v>0</v>
      </c>
      <c r="K102" s="106"/>
      <c r="L102" s="165"/>
    </row>
    <row r="103" spans="1:31" s="2" customFormat="1" ht="21.75" customHeight="1" x14ac:dyDescent="0.2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s="2" customFormat="1" ht="6.95" customHeight="1" x14ac:dyDescent="0.2">
      <c r="A104" s="36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pans="1:31" s="2" customFormat="1" ht="6.95" customHeight="1" x14ac:dyDescent="0.2">
      <c r="A108" s="36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24.95" customHeight="1" x14ac:dyDescent="0.2">
      <c r="A109" s="36"/>
      <c r="B109" s="37"/>
      <c r="C109" s="24" t="s">
        <v>174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6.95" customHeight="1" x14ac:dyDescent="0.2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2" customHeight="1" x14ac:dyDescent="0.2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16.5" customHeight="1" x14ac:dyDescent="0.2">
      <c r="A112" s="36"/>
      <c r="B112" s="37"/>
      <c r="C112" s="38"/>
      <c r="D112" s="38"/>
      <c r="E112" s="329" t="str">
        <f>E7</f>
        <v>SPORTOVNÍ HALA _ SLEZSKÁ OSTRAVA</v>
      </c>
      <c r="F112" s="330"/>
      <c r="G112" s="330"/>
      <c r="H112" s="330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2" customHeight="1" x14ac:dyDescent="0.2">
      <c r="A113" s="36"/>
      <c r="B113" s="37"/>
      <c r="C113" s="30" t="s">
        <v>160</v>
      </c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6.5" customHeight="1" x14ac:dyDescent="0.2">
      <c r="A114" s="36"/>
      <c r="B114" s="37"/>
      <c r="C114" s="38"/>
      <c r="D114" s="38"/>
      <c r="E114" s="276" t="str">
        <f>E9</f>
        <v>SO 04 - Oplocení</v>
      </c>
      <c r="F114" s="331"/>
      <c r="G114" s="331"/>
      <c r="H114" s="331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6.95" customHeight="1" x14ac:dyDescent="0.2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22</v>
      </c>
      <c r="D116" s="38"/>
      <c r="E116" s="38"/>
      <c r="F116" s="28" t="str">
        <f>F12</f>
        <v>Slezská Ostrava</v>
      </c>
      <c r="G116" s="38"/>
      <c r="H116" s="38"/>
      <c r="I116" s="30" t="s">
        <v>24</v>
      </c>
      <c r="J116" s="68" t="str">
        <f>IF(J12="","",J12)</f>
        <v>13. 3. 2020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6.95" customHeight="1" x14ac:dyDescent="0.2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30</v>
      </c>
      <c r="D118" s="38"/>
      <c r="E118" s="38"/>
      <c r="F118" s="28" t="str">
        <f>E15</f>
        <v>Statutární město Ostrava</v>
      </c>
      <c r="G118" s="38"/>
      <c r="H118" s="38"/>
      <c r="I118" s="30" t="s">
        <v>36</v>
      </c>
      <c r="J118" s="34" t="str">
        <f>E21</f>
        <v>PPS Kania, s.r.o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5.2" customHeight="1" x14ac:dyDescent="0.2">
      <c r="A119" s="36"/>
      <c r="B119" s="37"/>
      <c r="C119" s="30" t="s">
        <v>34</v>
      </c>
      <c r="D119" s="38"/>
      <c r="E119" s="38"/>
      <c r="F119" s="28" t="str">
        <f>IF(E18="","",E18)</f>
        <v>Vyplň údaj</v>
      </c>
      <c r="G119" s="38"/>
      <c r="H119" s="38"/>
      <c r="I119" s="30" t="s">
        <v>39</v>
      </c>
      <c r="J119" s="34" t="str">
        <f>E24</f>
        <v xml:space="preserve"> 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10.3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11" customFormat="1" ht="29.25" customHeight="1" x14ac:dyDescent="0.2">
      <c r="A121" s="166"/>
      <c r="B121" s="167"/>
      <c r="C121" s="168" t="s">
        <v>175</v>
      </c>
      <c r="D121" s="169" t="s">
        <v>68</v>
      </c>
      <c r="E121" s="169" t="s">
        <v>64</v>
      </c>
      <c r="F121" s="169" t="s">
        <v>65</v>
      </c>
      <c r="G121" s="169" t="s">
        <v>176</v>
      </c>
      <c r="H121" s="169" t="s">
        <v>177</v>
      </c>
      <c r="I121" s="169" t="s">
        <v>178</v>
      </c>
      <c r="J121" s="169" t="s">
        <v>164</v>
      </c>
      <c r="K121" s="170" t="s">
        <v>179</v>
      </c>
      <c r="L121" s="171"/>
      <c r="M121" s="77" t="s">
        <v>1</v>
      </c>
      <c r="N121" s="78" t="s">
        <v>47</v>
      </c>
      <c r="O121" s="78" t="s">
        <v>180</v>
      </c>
      <c r="P121" s="78" t="s">
        <v>181</v>
      </c>
      <c r="Q121" s="78" t="s">
        <v>182</v>
      </c>
      <c r="R121" s="78" t="s">
        <v>183</v>
      </c>
      <c r="S121" s="78" t="s">
        <v>184</v>
      </c>
      <c r="T121" s="79" t="s">
        <v>185</v>
      </c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spans="1:65" s="2" customFormat="1" ht="22.9" customHeight="1" x14ac:dyDescent="0.25">
      <c r="A122" s="36"/>
      <c r="B122" s="37"/>
      <c r="C122" s="84" t="s">
        <v>186</v>
      </c>
      <c r="D122" s="38"/>
      <c r="E122" s="38"/>
      <c r="F122" s="38"/>
      <c r="G122" s="38"/>
      <c r="H122" s="38"/>
      <c r="I122" s="38"/>
      <c r="J122" s="172">
        <f>BK122</f>
        <v>0</v>
      </c>
      <c r="K122" s="38"/>
      <c r="L122" s="41"/>
      <c r="M122" s="80"/>
      <c r="N122" s="173"/>
      <c r="O122" s="81"/>
      <c r="P122" s="174">
        <f>P123+P149</f>
        <v>0</v>
      </c>
      <c r="Q122" s="81"/>
      <c r="R122" s="174">
        <f>R123+R149</f>
        <v>1.2320070799999998</v>
      </c>
      <c r="S122" s="81"/>
      <c r="T122" s="175">
        <f>T123+T149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82</v>
      </c>
      <c r="AU122" s="18" t="s">
        <v>166</v>
      </c>
      <c r="BK122" s="176">
        <f>BK123+BK149</f>
        <v>0</v>
      </c>
    </row>
    <row r="123" spans="1:65" s="12" customFormat="1" ht="25.9" customHeight="1" x14ac:dyDescent="0.2">
      <c r="B123" s="177"/>
      <c r="C123" s="178"/>
      <c r="D123" s="179" t="s">
        <v>82</v>
      </c>
      <c r="E123" s="180" t="s">
        <v>257</v>
      </c>
      <c r="F123" s="180" t="s">
        <v>258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P124+P138+P147</f>
        <v>0</v>
      </c>
      <c r="Q123" s="185"/>
      <c r="R123" s="186">
        <f>R124+R138+R147</f>
        <v>1.2320070799999998</v>
      </c>
      <c r="S123" s="185"/>
      <c r="T123" s="187">
        <f>T124+T138+T147</f>
        <v>0</v>
      </c>
      <c r="AR123" s="188" t="s">
        <v>91</v>
      </c>
      <c r="AT123" s="189" t="s">
        <v>82</v>
      </c>
      <c r="AU123" s="189" t="s">
        <v>83</v>
      </c>
      <c r="AY123" s="188" t="s">
        <v>189</v>
      </c>
      <c r="BK123" s="190">
        <f>BK124+BK138+BK147</f>
        <v>0</v>
      </c>
    </row>
    <row r="124" spans="1:65" s="12" customFormat="1" ht="22.9" customHeight="1" x14ac:dyDescent="0.2">
      <c r="B124" s="177"/>
      <c r="C124" s="178"/>
      <c r="D124" s="179" t="s">
        <v>82</v>
      </c>
      <c r="E124" s="191" t="s">
        <v>91</v>
      </c>
      <c r="F124" s="191" t="s">
        <v>259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SUM(P125:P137)</f>
        <v>0</v>
      </c>
      <c r="Q124" s="185"/>
      <c r="R124" s="186">
        <f>SUM(R125:R137)</f>
        <v>0</v>
      </c>
      <c r="S124" s="185"/>
      <c r="T124" s="187">
        <f>SUM(T125:T137)</f>
        <v>0</v>
      </c>
      <c r="AR124" s="188" t="s">
        <v>91</v>
      </c>
      <c r="AT124" s="189" t="s">
        <v>82</v>
      </c>
      <c r="AU124" s="189" t="s">
        <v>91</v>
      </c>
      <c r="AY124" s="188" t="s">
        <v>189</v>
      </c>
      <c r="BK124" s="190">
        <f>SUM(BK125:BK137)</f>
        <v>0</v>
      </c>
    </row>
    <row r="125" spans="1:65" s="2" customFormat="1" ht="16.5" customHeight="1" x14ac:dyDescent="0.2">
      <c r="A125" s="36"/>
      <c r="B125" s="37"/>
      <c r="C125" s="193" t="s">
        <v>91</v>
      </c>
      <c r="D125" s="193" t="s">
        <v>192</v>
      </c>
      <c r="E125" s="194" t="s">
        <v>2018</v>
      </c>
      <c r="F125" s="195" t="s">
        <v>2019</v>
      </c>
      <c r="G125" s="196" t="s">
        <v>289</v>
      </c>
      <c r="H125" s="197">
        <v>7.2</v>
      </c>
      <c r="I125" s="198"/>
      <c r="J125" s="199">
        <f>ROUND(I125*H125,2)</f>
        <v>0</v>
      </c>
      <c r="K125" s="195" t="s">
        <v>196</v>
      </c>
      <c r="L125" s="41"/>
      <c r="M125" s="200" t="s">
        <v>1</v>
      </c>
      <c r="N125" s="201" t="s">
        <v>48</v>
      </c>
      <c r="O125" s="73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4" t="s">
        <v>211</v>
      </c>
      <c r="AT125" s="204" t="s">
        <v>192</v>
      </c>
      <c r="AU125" s="204" t="s">
        <v>93</v>
      </c>
      <c r="AY125" s="18" t="s">
        <v>189</v>
      </c>
      <c r="BE125" s="205">
        <f>IF(N125="základní",J125,0)</f>
        <v>0</v>
      </c>
      <c r="BF125" s="205">
        <f>IF(N125="snížená",J125,0)</f>
        <v>0</v>
      </c>
      <c r="BG125" s="205">
        <f>IF(N125="zákl. přenesená",J125,0)</f>
        <v>0</v>
      </c>
      <c r="BH125" s="205">
        <f>IF(N125="sníž. přenesená",J125,0)</f>
        <v>0</v>
      </c>
      <c r="BI125" s="205">
        <f>IF(N125="nulová",J125,0)</f>
        <v>0</v>
      </c>
      <c r="BJ125" s="18" t="s">
        <v>91</v>
      </c>
      <c r="BK125" s="205">
        <f>ROUND(I125*H125,2)</f>
        <v>0</v>
      </c>
      <c r="BL125" s="18" t="s">
        <v>211</v>
      </c>
      <c r="BM125" s="204" t="s">
        <v>2126</v>
      </c>
    </row>
    <row r="126" spans="1:65" s="14" customFormat="1" ht="11.25" x14ac:dyDescent="0.2">
      <c r="B126" s="229"/>
      <c r="C126" s="230"/>
      <c r="D126" s="206" t="s">
        <v>277</v>
      </c>
      <c r="E126" s="231" t="s">
        <v>1</v>
      </c>
      <c r="F126" s="232" t="s">
        <v>2127</v>
      </c>
      <c r="G126" s="230"/>
      <c r="H126" s="231" t="s">
        <v>1</v>
      </c>
      <c r="I126" s="233"/>
      <c r="J126" s="230"/>
      <c r="K126" s="230"/>
      <c r="L126" s="234"/>
      <c r="M126" s="235"/>
      <c r="N126" s="236"/>
      <c r="O126" s="236"/>
      <c r="P126" s="236"/>
      <c r="Q126" s="236"/>
      <c r="R126" s="236"/>
      <c r="S126" s="236"/>
      <c r="T126" s="237"/>
      <c r="AT126" s="238" t="s">
        <v>277</v>
      </c>
      <c r="AU126" s="238" t="s">
        <v>93</v>
      </c>
      <c r="AV126" s="14" t="s">
        <v>91</v>
      </c>
      <c r="AW126" s="14" t="s">
        <v>38</v>
      </c>
      <c r="AX126" s="14" t="s">
        <v>83</v>
      </c>
      <c r="AY126" s="238" t="s">
        <v>189</v>
      </c>
    </row>
    <row r="127" spans="1:65" s="13" customFormat="1" ht="11.25" x14ac:dyDescent="0.2">
      <c r="B127" s="215"/>
      <c r="C127" s="216"/>
      <c r="D127" s="206" t="s">
        <v>277</v>
      </c>
      <c r="E127" s="239" t="s">
        <v>1</v>
      </c>
      <c r="F127" s="217" t="s">
        <v>2128</v>
      </c>
      <c r="G127" s="216"/>
      <c r="H127" s="218">
        <v>7.2</v>
      </c>
      <c r="I127" s="219"/>
      <c r="J127" s="216"/>
      <c r="K127" s="216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277</v>
      </c>
      <c r="AU127" s="224" t="s">
        <v>93</v>
      </c>
      <c r="AV127" s="13" t="s">
        <v>93</v>
      </c>
      <c r="AW127" s="13" t="s">
        <v>38</v>
      </c>
      <c r="AX127" s="13" t="s">
        <v>83</v>
      </c>
      <c r="AY127" s="224" t="s">
        <v>189</v>
      </c>
    </row>
    <row r="128" spans="1:65" s="15" customFormat="1" ht="11.25" x14ac:dyDescent="0.2">
      <c r="B128" s="240"/>
      <c r="C128" s="241"/>
      <c r="D128" s="206" t="s">
        <v>277</v>
      </c>
      <c r="E128" s="242" t="s">
        <v>1</v>
      </c>
      <c r="F128" s="243" t="s">
        <v>355</v>
      </c>
      <c r="G128" s="241"/>
      <c r="H128" s="244">
        <v>7.2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AT128" s="250" t="s">
        <v>277</v>
      </c>
      <c r="AU128" s="250" t="s">
        <v>93</v>
      </c>
      <c r="AV128" s="15" t="s">
        <v>211</v>
      </c>
      <c r="AW128" s="15" t="s">
        <v>38</v>
      </c>
      <c r="AX128" s="15" t="s">
        <v>91</v>
      </c>
      <c r="AY128" s="250" t="s">
        <v>189</v>
      </c>
    </row>
    <row r="129" spans="1:65" s="2" customFormat="1" ht="16.5" customHeight="1" x14ac:dyDescent="0.2">
      <c r="A129" s="36"/>
      <c r="B129" s="37"/>
      <c r="C129" s="193" t="s">
        <v>93</v>
      </c>
      <c r="D129" s="193" t="s">
        <v>192</v>
      </c>
      <c r="E129" s="194" t="s">
        <v>271</v>
      </c>
      <c r="F129" s="195" t="s">
        <v>272</v>
      </c>
      <c r="G129" s="196" t="s">
        <v>269</v>
      </c>
      <c r="H129" s="197">
        <v>0.50900000000000001</v>
      </c>
      <c r="I129" s="198"/>
      <c r="J129" s="199">
        <f>ROUND(I129*H129,2)</f>
        <v>0</v>
      </c>
      <c r="K129" s="195" t="s">
        <v>196</v>
      </c>
      <c r="L129" s="41"/>
      <c r="M129" s="200" t="s">
        <v>1</v>
      </c>
      <c r="N129" s="201" t="s">
        <v>48</v>
      </c>
      <c r="O129" s="73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211</v>
      </c>
      <c r="AT129" s="204" t="s">
        <v>192</v>
      </c>
      <c r="AU129" s="204" t="s">
        <v>93</v>
      </c>
      <c r="AY129" s="18" t="s">
        <v>189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8" t="s">
        <v>91</v>
      </c>
      <c r="BK129" s="205">
        <f>ROUND(I129*H129,2)</f>
        <v>0</v>
      </c>
      <c r="BL129" s="18" t="s">
        <v>211</v>
      </c>
      <c r="BM129" s="204" t="s">
        <v>2129</v>
      </c>
    </row>
    <row r="130" spans="1:65" s="14" customFormat="1" ht="11.25" x14ac:dyDescent="0.2">
      <c r="B130" s="229"/>
      <c r="C130" s="230"/>
      <c r="D130" s="206" t="s">
        <v>277</v>
      </c>
      <c r="E130" s="231" t="s">
        <v>1</v>
      </c>
      <c r="F130" s="232" t="s">
        <v>2127</v>
      </c>
      <c r="G130" s="230"/>
      <c r="H130" s="231" t="s">
        <v>1</v>
      </c>
      <c r="I130" s="233"/>
      <c r="J130" s="230"/>
      <c r="K130" s="230"/>
      <c r="L130" s="234"/>
      <c r="M130" s="235"/>
      <c r="N130" s="236"/>
      <c r="O130" s="236"/>
      <c r="P130" s="236"/>
      <c r="Q130" s="236"/>
      <c r="R130" s="236"/>
      <c r="S130" s="236"/>
      <c r="T130" s="237"/>
      <c r="AT130" s="238" t="s">
        <v>277</v>
      </c>
      <c r="AU130" s="238" t="s">
        <v>93</v>
      </c>
      <c r="AV130" s="14" t="s">
        <v>91</v>
      </c>
      <c r="AW130" s="14" t="s">
        <v>38</v>
      </c>
      <c r="AX130" s="14" t="s">
        <v>83</v>
      </c>
      <c r="AY130" s="238" t="s">
        <v>189</v>
      </c>
    </row>
    <row r="131" spans="1:65" s="13" customFormat="1" ht="11.25" x14ac:dyDescent="0.2">
      <c r="B131" s="215"/>
      <c r="C131" s="216"/>
      <c r="D131" s="206" t="s">
        <v>277</v>
      </c>
      <c r="E131" s="239" t="s">
        <v>1</v>
      </c>
      <c r="F131" s="217" t="s">
        <v>2130</v>
      </c>
      <c r="G131" s="216"/>
      <c r="H131" s="218">
        <v>0.50900000000000001</v>
      </c>
      <c r="I131" s="219"/>
      <c r="J131" s="216"/>
      <c r="K131" s="216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277</v>
      </c>
      <c r="AU131" s="224" t="s">
        <v>93</v>
      </c>
      <c r="AV131" s="13" t="s">
        <v>93</v>
      </c>
      <c r="AW131" s="13" t="s">
        <v>38</v>
      </c>
      <c r="AX131" s="13" t="s">
        <v>83</v>
      </c>
      <c r="AY131" s="224" t="s">
        <v>189</v>
      </c>
    </row>
    <row r="132" spans="1:65" s="15" customFormat="1" ht="11.25" x14ac:dyDescent="0.2">
      <c r="B132" s="240"/>
      <c r="C132" s="241"/>
      <c r="D132" s="206" t="s">
        <v>277</v>
      </c>
      <c r="E132" s="242" t="s">
        <v>1</v>
      </c>
      <c r="F132" s="243" t="s">
        <v>355</v>
      </c>
      <c r="G132" s="241"/>
      <c r="H132" s="244">
        <v>0.50900000000000001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AT132" s="250" t="s">
        <v>277</v>
      </c>
      <c r="AU132" s="250" t="s">
        <v>93</v>
      </c>
      <c r="AV132" s="15" t="s">
        <v>211</v>
      </c>
      <c r="AW132" s="15" t="s">
        <v>38</v>
      </c>
      <c r="AX132" s="15" t="s">
        <v>91</v>
      </c>
      <c r="AY132" s="250" t="s">
        <v>189</v>
      </c>
    </row>
    <row r="133" spans="1:65" s="2" customFormat="1" ht="24.2" customHeight="1" x14ac:dyDescent="0.2">
      <c r="A133" s="36"/>
      <c r="B133" s="37"/>
      <c r="C133" s="193" t="s">
        <v>109</v>
      </c>
      <c r="D133" s="193" t="s">
        <v>192</v>
      </c>
      <c r="E133" s="194" t="s">
        <v>274</v>
      </c>
      <c r="F133" s="195" t="s">
        <v>275</v>
      </c>
      <c r="G133" s="196" t="s">
        <v>269</v>
      </c>
      <c r="H133" s="197">
        <v>10.18</v>
      </c>
      <c r="I133" s="198"/>
      <c r="J133" s="199">
        <f>ROUND(I133*H133,2)</f>
        <v>0</v>
      </c>
      <c r="K133" s="195" t="s">
        <v>196</v>
      </c>
      <c r="L133" s="41"/>
      <c r="M133" s="200" t="s">
        <v>1</v>
      </c>
      <c r="N133" s="201" t="s">
        <v>48</v>
      </c>
      <c r="O133" s="73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211</v>
      </c>
      <c r="AT133" s="204" t="s">
        <v>192</v>
      </c>
      <c r="AU133" s="204" t="s">
        <v>93</v>
      </c>
      <c r="AY133" s="18" t="s">
        <v>189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8" t="s">
        <v>91</v>
      </c>
      <c r="BK133" s="205">
        <f>ROUND(I133*H133,2)</f>
        <v>0</v>
      </c>
      <c r="BL133" s="18" t="s">
        <v>211</v>
      </c>
      <c r="BM133" s="204" t="s">
        <v>2131</v>
      </c>
    </row>
    <row r="134" spans="1:65" s="13" customFormat="1" ht="11.25" x14ac:dyDescent="0.2">
      <c r="B134" s="215"/>
      <c r="C134" s="216"/>
      <c r="D134" s="206" t="s">
        <v>277</v>
      </c>
      <c r="E134" s="216"/>
      <c r="F134" s="217" t="s">
        <v>2132</v>
      </c>
      <c r="G134" s="216"/>
      <c r="H134" s="218">
        <v>10.18</v>
      </c>
      <c r="I134" s="219"/>
      <c r="J134" s="216"/>
      <c r="K134" s="216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277</v>
      </c>
      <c r="AU134" s="224" t="s">
        <v>93</v>
      </c>
      <c r="AV134" s="13" t="s">
        <v>93</v>
      </c>
      <c r="AW134" s="13" t="s">
        <v>4</v>
      </c>
      <c r="AX134" s="13" t="s">
        <v>91</v>
      </c>
      <c r="AY134" s="224" t="s">
        <v>189</v>
      </c>
    </row>
    <row r="135" spans="1:65" s="2" customFormat="1" ht="16.5" customHeight="1" x14ac:dyDescent="0.2">
      <c r="A135" s="36"/>
      <c r="B135" s="37"/>
      <c r="C135" s="193" t="s">
        <v>211</v>
      </c>
      <c r="D135" s="193" t="s">
        <v>192</v>
      </c>
      <c r="E135" s="194" t="s">
        <v>2036</v>
      </c>
      <c r="F135" s="195" t="s">
        <v>2037</v>
      </c>
      <c r="G135" s="196" t="s">
        <v>302</v>
      </c>
      <c r="H135" s="197">
        <v>0.91600000000000004</v>
      </c>
      <c r="I135" s="198"/>
      <c r="J135" s="199">
        <f>ROUND(I135*H135,2)</f>
        <v>0</v>
      </c>
      <c r="K135" s="195" t="s">
        <v>196</v>
      </c>
      <c r="L135" s="41"/>
      <c r="M135" s="200" t="s">
        <v>1</v>
      </c>
      <c r="N135" s="201" t="s">
        <v>48</v>
      </c>
      <c r="O135" s="73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211</v>
      </c>
      <c r="AT135" s="204" t="s">
        <v>192</v>
      </c>
      <c r="AU135" s="204" t="s">
        <v>93</v>
      </c>
      <c r="AY135" s="18" t="s">
        <v>189</v>
      </c>
      <c r="BE135" s="205">
        <f>IF(N135="základní",J135,0)</f>
        <v>0</v>
      </c>
      <c r="BF135" s="205">
        <f>IF(N135="snížená",J135,0)</f>
        <v>0</v>
      </c>
      <c r="BG135" s="205">
        <f>IF(N135="zákl. přenesená",J135,0)</f>
        <v>0</v>
      </c>
      <c r="BH135" s="205">
        <f>IF(N135="sníž. přenesená",J135,0)</f>
        <v>0</v>
      </c>
      <c r="BI135" s="205">
        <f>IF(N135="nulová",J135,0)</f>
        <v>0</v>
      </c>
      <c r="BJ135" s="18" t="s">
        <v>91</v>
      </c>
      <c r="BK135" s="205">
        <f>ROUND(I135*H135,2)</f>
        <v>0</v>
      </c>
      <c r="BL135" s="18" t="s">
        <v>211</v>
      </c>
      <c r="BM135" s="204" t="s">
        <v>2133</v>
      </c>
    </row>
    <row r="136" spans="1:65" s="13" customFormat="1" ht="11.25" x14ac:dyDescent="0.2">
      <c r="B136" s="215"/>
      <c r="C136" s="216"/>
      <c r="D136" s="206" t="s">
        <v>277</v>
      </c>
      <c r="E136" s="216"/>
      <c r="F136" s="217" t="s">
        <v>2134</v>
      </c>
      <c r="G136" s="216"/>
      <c r="H136" s="218">
        <v>0.91600000000000004</v>
      </c>
      <c r="I136" s="219"/>
      <c r="J136" s="216"/>
      <c r="K136" s="216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277</v>
      </c>
      <c r="AU136" s="224" t="s">
        <v>93</v>
      </c>
      <c r="AV136" s="13" t="s">
        <v>93</v>
      </c>
      <c r="AW136" s="13" t="s">
        <v>4</v>
      </c>
      <c r="AX136" s="13" t="s">
        <v>91</v>
      </c>
      <c r="AY136" s="224" t="s">
        <v>189</v>
      </c>
    </row>
    <row r="137" spans="1:65" s="2" customFormat="1" ht="16.5" customHeight="1" x14ac:dyDescent="0.2">
      <c r="A137" s="36"/>
      <c r="B137" s="37"/>
      <c r="C137" s="193" t="s">
        <v>188</v>
      </c>
      <c r="D137" s="193" t="s">
        <v>192</v>
      </c>
      <c r="E137" s="194" t="s">
        <v>376</v>
      </c>
      <c r="F137" s="195" t="s">
        <v>377</v>
      </c>
      <c r="G137" s="196" t="s">
        <v>269</v>
      </c>
      <c r="H137" s="197">
        <v>0.50900000000000001</v>
      </c>
      <c r="I137" s="198"/>
      <c r="J137" s="199">
        <f>ROUND(I137*H137,2)</f>
        <v>0</v>
      </c>
      <c r="K137" s="195" t="s">
        <v>196</v>
      </c>
      <c r="L137" s="41"/>
      <c r="M137" s="200" t="s">
        <v>1</v>
      </c>
      <c r="N137" s="201" t="s">
        <v>48</v>
      </c>
      <c r="O137" s="73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211</v>
      </c>
      <c r="AT137" s="204" t="s">
        <v>192</v>
      </c>
      <c r="AU137" s="204" t="s">
        <v>93</v>
      </c>
      <c r="AY137" s="18" t="s">
        <v>189</v>
      </c>
      <c r="BE137" s="205">
        <f>IF(N137="základní",J137,0)</f>
        <v>0</v>
      </c>
      <c r="BF137" s="205">
        <f>IF(N137="snížená",J137,0)</f>
        <v>0</v>
      </c>
      <c r="BG137" s="205">
        <f>IF(N137="zákl. přenesená",J137,0)</f>
        <v>0</v>
      </c>
      <c r="BH137" s="205">
        <f>IF(N137="sníž. přenesená",J137,0)</f>
        <v>0</v>
      </c>
      <c r="BI137" s="205">
        <f>IF(N137="nulová",J137,0)</f>
        <v>0</v>
      </c>
      <c r="BJ137" s="18" t="s">
        <v>91</v>
      </c>
      <c r="BK137" s="205">
        <f>ROUND(I137*H137,2)</f>
        <v>0</v>
      </c>
      <c r="BL137" s="18" t="s">
        <v>211</v>
      </c>
      <c r="BM137" s="204" t="s">
        <v>2135</v>
      </c>
    </row>
    <row r="138" spans="1:65" s="12" customFormat="1" ht="22.9" customHeight="1" x14ac:dyDescent="0.2">
      <c r="B138" s="177"/>
      <c r="C138" s="178"/>
      <c r="D138" s="179" t="s">
        <v>82</v>
      </c>
      <c r="E138" s="191" t="s">
        <v>93</v>
      </c>
      <c r="F138" s="191" t="s">
        <v>391</v>
      </c>
      <c r="G138" s="178"/>
      <c r="H138" s="178"/>
      <c r="I138" s="181"/>
      <c r="J138" s="192">
        <f>BK138</f>
        <v>0</v>
      </c>
      <c r="K138" s="178"/>
      <c r="L138" s="183"/>
      <c r="M138" s="184"/>
      <c r="N138" s="185"/>
      <c r="O138" s="185"/>
      <c r="P138" s="186">
        <f>SUM(P139:P146)</f>
        <v>0</v>
      </c>
      <c r="Q138" s="185"/>
      <c r="R138" s="186">
        <f>SUM(R139:R146)</f>
        <v>1.2320070799999998</v>
      </c>
      <c r="S138" s="185"/>
      <c r="T138" s="187">
        <f>SUM(T139:T146)</f>
        <v>0</v>
      </c>
      <c r="AR138" s="188" t="s">
        <v>91</v>
      </c>
      <c r="AT138" s="189" t="s">
        <v>82</v>
      </c>
      <c r="AU138" s="189" t="s">
        <v>91</v>
      </c>
      <c r="AY138" s="188" t="s">
        <v>189</v>
      </c>
      <c r="BK138" s="190">
        <f>SUM(BK139:BK146)</f>
        <v>0</v>
      </c>
    </row>
    <row r="139" spans="1:65" s="2" customFormat="1" ht="16.5" customHeight="1" x14ac:dyDescent="0.2">
      <c r="A139" s="36"/>
      <c r="B139" s="37"/>
      <c r="C139" s="193" t="s">
        <v>222</v>
      </c>
      <c r="D139" s="193" t="s">
        <v>192</v>
      </c>
      <c r="E139" s="194" t="s">
        <v>2136</v>
      </c>
      <c r="F139" s="195" t="s">
        <v>2137</v>
      </c>
      <c r="G139" s="196" t="s">
        <v>269</v>
      </c>
      <c r="H139" s="197">
        <v>5.7000000000000002E-2</v>
      </c>
      <c r="I139" s="198"/>
      <c r="J139" s="199">
        <f>ROUND(I139*H139,2)</f>
        <v>0</v>
      </c>
      <c r="K139" s="195" t="s">
        <v>196</v>
      </c>
      <c r="L139" s="41"/>
      <c r="M139" s="200" t="s">
        <v>1</v>
      </c>
      <c r="N139" s="201" t="s">
        <v>48</v>
      </c>
      <c r="O139" s="73"/>
      <c r="P139" s="202">
        <f>O139*H139</f>
        <v>0</v>
      </c>
      <c r="Q139" s="202">
        <v>2.16</v>
      </c>
      <c r="R139" s="202">
        <f>Q139*H139</f>
        <v>0.12312000000000001</v>
      </c>
      <c r="S139" s="202">
        <v>0</v>
      </c>
      <c r="T139" s="20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211</v>
      </c>
      <c r="AT139" s="204" t="s">
        <v>192</v>
      </c>
      <c r="AU139" s="204" t="s">
        <v>93</v>
      </c>
      <c r="AY139" s="18" t="s">
        <v>189</v>
      </c>
      <c r="BE139" s="205">
        <f>IF(N139="základní",J139,0)</f>
        <v>0</v>
      </c>
      <c r="BF139" s="205">
        <f>IF(N139="snížená",J139,0)</f>
        <v>0</v>
      </c>
      <c r="BG139" s="205">
        <f>IF(N139="zákl. přenesená",J139,0)</f>
        <v>0</v>
      </c>
      <c r="BH139" s="205">
        <f>IF(N139="sníž. přenesená",J139,0)</f>
        <v>0</v>
      </c>
      <c r="BI139" s="205">
        <f>IF(N139="nulová",J139,0)</f>
        <v>0</v>
      </c>
      <c r="BJ139" s="18" t="s">
        <v>91</v>
      </c>
      <c r="BK139" s="205">
        <f>ROUND(I139*H139,2)</f>
        <v>0</v>
      </c>
      <c r="BL139" s="18" t="s">
        <v>211</v>
      </c>
      <c r="BM139" s="204" t="s">
        <v>2138</v>
      </c>
    </row>
    <row r="140" spans="1:65" s="14" customFormat="1" ht="11.25" x14ac:dyDescent="0.2">
      <c r="B140" s="229"/>
      <c r="C140" s="230"/>
      <c r="D140" s="206" t="s">
        <v>277</v>
      </c>
      <c r="E140" s="231" t="s">
        <v>1</v>
      </c>
      <c r="F140" s="232" t="s">
        <v>2127</v>
      </c>
      <c r="G140" s="230"/>
      <c r="H140" s="231" t="s">
        <v>1</v>
      </c>
      <c r="I140" s="233"/>
      <c r="J140" s="230"/>
      <c r="K140" s="230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277</v>
      </c>
      <c r="AU140" s="238" t="s">
        <v>93</v>
      </c>
      <c r="AV140" s="14" t="s">
        <v>91</v>
      </c>
      <c r="AW140" s="14" t="s">
        <v>38</v>
      </c>
      <c r="AX140" s="14" t="s">
        <v>83</v>
      </c>
      <c r="AY140" s="238" t="s">
        <v>189</v>
      </c>
    </row>
    <row r="141" spans="1:65" s="13" customFormat="1" ht="11.25" x14ac:dyDescent="0.2">
      <c r="B141" s="215"/>
      <c r="C141" s="216"/>
      <c r="D141" s="206" t="s">
        <v>277</v>
      </c>
      <c r="E141" s="239" t="s">
        <v>1</v>
      </c>
      <c r="F141" s="217" t="s">
        <v>2139</v>
      </c>
      <c r="G141" s="216"/>
      <c r="H141" s="218">
        <v>5.7000000000000002E-2</v>
      </c>
      <c r="I141" s="219"/>
      <c r="J141" s="216"/>
      <c r="K141" s="216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277</v>
      </c>
      <c r="AU141" s="224" t="s">
        <v>93</v>
      </c>
      <c r="AV141" s="13" t="s">
        <v>93</v>
      </c>
      <c r="AW141" s="13" t="s">
        <v>38</v>
      </c>
      <c r="AX141" s="13" t="s">
        <v>83</v>
      </c>
      <c r="AY141" s="224" t="s">
        <v>189</v>
      </c>
    </row>
    <row r="142" spans="1:65" s="15" customFormat="1" ht="11.25" x14ac:dyDescent="0.2">
      <c r="B142" s="240"/>
      <c r="C142" s="241"/>
      <c r="D142" s="206" t="s">
        <v>277</v>
      </c>
      <c r="E142" s="242" t="s">
        <v>1</v>
      </c>
      <c r="F142" s="243" t="s">
        <v>355</v>
      </c>
      <c r="G142" s="241"/>
      <c r="H142" s="244">
        <v>5.7000000000000002E-2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AT142" s="250" t="s">
        <v>277</v>
      </c>
      <c r="AU142" s="250" t="s">
        <v>93</v>
      </c>
      <c r="AV142" s="15" t="s">
        <v>211</v>
      </c>
      <c r="AW142" s="15" t="s">
        <v>38</v>
      </c>
      <c r="AX142" s="15" t="s">
        <v>91</v>
      </c>
      <c r="AY142" s="250" t="s">
        <v>189</v>
      </c>
    </row>
    <row r="143" spans="1:65" s="2" customFormat="1" ht="16.5" customHeight="1" x14ac:dyDescent="0.2">
      <c r="A143" s="36"/>
      <c r="B143" s="37"/>
      <c r="C143" s="193" t="s">
        <v>229</v>
      </c>
      <c r="D143" s="193" t="s">
        <v>192</v>
      </c>
      <c r="E143" s="194" t="s">
        <v>2051</v>
      </c>
      <c r="F143" s="195" t="s">
        <v>2052</v>
      </c>
      <c r="G143" s="196" t="s">
        <v>269</v>
      </c>
      <c r="H143" s="197">
        <v>0.45200000000000001</v>
      </c>
      <c r="I143" s="198"/>
      <c r="J143" s="199">
        <f>ROUND(I143*H143,2)</f>
        <v>0</v>
      </c>
      <c r="K143" s="195" t="s">
        <v>196</v>
      </c>
      <c r="L143" s="41"/>
      <c r="M143" s="200" t="s">
        <v>1</v>
      </c>
      <c r="N143" s="201" t="s">
        <v>48</v>
      </c>
      <c r="O143" s="73"/>
      <c r="P143" s="202">
        <f>O143*H143</f>
        <v>0</v>
      </c>
      <c r="Q143" s="202">
        <v>2.45329</v>
      </c>
      <c r="R143" s="202">
        <f>Q143*H143</f>
        <v>1.1088870799999999</v>
      </c>
      <c r="S143" s="202">
        <v>0</v>
      </c>
      <c r="T143" s="20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211</v>
      </c>
      <c r="AT143" s="204" t="s">
        <v>192</v>
      </c>
      <c r="AU143" s="204" t="s">
        <v>93</v>
      </c>
      <c r="AY143" s="18" t="s">
        <v>189</v>
      </c>
      <c r="BE143" s="205">
        <f>IF(N143="základní",J143,0)</f>
        <v>0</v>
      </c>
      <c r="BF143" s="205">
        <f>IF(N143="snížená",J143,0)</f>
        <v>0</v>
      </c>
      <c r="BG143" s="205">
        <f>IF(N143="zákl. přenesená",J143,0)</f>
        <v>0</v>
      </c>
      <c r="BH143" s="205">
        <f>IF(N143="sníž. přenesená",J143,0)</f>
        <v>0</v>
      </c>
      <c r="BI143" s="205">
        <f>IF(N143="nulová",J143,0)</f>
        <v>0</v>
      </c>
      <c r="BJ143" s="18" t="s">
        <v>91</v>
      </c>
      <c r="BK143" s="205">
        <f>ROUND(I143*H143,2)</f>
        <v>0</v>
      </c>
      <c r="BL143" s="18" t="s">
        <v>211</v>
      </c>
      <c r="BM143" s="204" t="s">
        <v>2140</v>
      </c>
    </row>
    <row r="144" spans="1:65" s="14" customFormat="1" ht="11.25" x14ac:dyDescent="0.2">
      <c r="B144" s="229"/>
      <c r="C144" s="230"/>
      <c r="D144" s="206" t="s">
        <v>277</v>
      </c>
      <c r="E144" s="231" t="s">
        <v>1</v>
      </c>
      <c r="F144" s="232" t="s">
        <v>2127</v>
      </c>
      <c r="G144" s="230"/>
      <c r="H144" s="231" t="s">
        <v>1</v>
      </c>
      <c r="I144" s="233"/>
      <c r="J144" s="230"/>
      <c r="K144" s="230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277</v>
      </c>
      <c r="AU144" s="238" t="s">
        <v>93</v>
      </c>
      <c r="AV144" s="14" t="s">
        <v>91</v>
      </c>
      <c r="AW144" s="14" t="s">
        <v>38</v>
      </c>
      <c r="AX144" s="14" t="s">
        <v>83</v>
      </c>
      <c r="AY144" s="238" t="s">
        <v>189</v>
      </c>
    </row>
    <row r="145" spans="1:65" s="13" customFormat="1" ht="11.25" x14ac:dyDescent="0.2">
      <c r="B145" s="215"/>
      <c r="C145" s="216"/>
      <c r="D145" s="206" t="s">
        <v>277</v>
      </c>
      <c r="E145" s="239" t="s">
        <v>1</v>
      </c>
      <c r="F145" s="217" t="s">
        <v>2141</v>
      </c>
      <c r="G145" s="216"/>
      <c r="H145" s="218">
        <v>0.45200000000000001</v>
      </c>
      <c r="I145" s="219"/>
      <c r="J145" s="216"/>
      <c r="K145" s="216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277</v>
      </c>
      <c r="AU145" s="224" t="s">
        <v>93</v>
      </c>
      <c r="AV145" s="13" t="s">
        <v>93</v>
      </c>
      <c r="AW145" s="13" t="s">
        <v>38</v>
      </c>
      <c r="AX145" s="13" t="s">
        <v>83</v>
      </c>
      <c r="AY145" s="224" t="s">
        <v>189</v>
      </c>
    </row>
    <row r="146" spans="1:65" s="15" customFormat="1" ht="11.25" x14ac:dyDescent="0.2">
      <c r="B146" s="240"/>
      <c r="C146" s="241"/>
      <c r="D146" s="206" t="s">
        <v>277</v>
      </c>
      <c r="E146" s="242" t="s">
        <v>1</v>
      </c>
      <c r="F146" s="243" t="s">
        <v>355</v>
      </c>
      <c r="G146" s="241"/>
      <c r="H146" s="244">
        <v>0.45200000000000001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AT146" s="250" t="s">
        <v>277</v>
      </c>
      <c r="AU146" s="250" t="s">
        <v>93</v>
      </c>
      <c r="AV146" s="15" t="s">
        <v>211</v>
      </c>
      <c r="AW146" s="15" t="s">
        <v>38</v>
      </c>
      <c r="AX146" s="15" t="s">
        <v>91</v>
      </c>
      <c r="AY146" s="250" t="s">
        <v>189</v>
      </c>
    </row>
    <row r="147" spans="1:65" s="12" customFormat="1" ht="22.9" customHeight="1" x14ac:dyDescent="0.2">
      <c r="B147" s="177"/>
      <c r="C147" s="178"/>
      <c r="D147" s="179" t="s">
        <v>82</v>
      </c>
      <c r="E147" s="191" t="s">
        <v>953</v>
      </c>
      <c r="F147" s="191" t="s">
        <v>954</v>
      </c>
      <c r="G147" s="178"/>
      <c r="H147" s="178"/>
      <c r="I147" s="181"/>
      <c r="J147" s="192">
        <f>BK147</f>
        <v>0</v>
      </c>
      <c r="K147" s="178"/>
      <c r="L147" s="183"/>
      <c r="M147" s="184"/>
      <c r="N147" s="185"/>
      <c r="O147" s="185"/>
      <c r="P147" s="186">
        <f>P148</f>
        <v>0</v>
      </c>
      <c r="Q147" s="185"/>
      <c r="R147" s="186">
        <f>R148</f>
        <v>0</v>
      </c>
      <c r="S147" s="185"/>
      <c r="T147" s="187">
        <f>T148</f>
        <v>0</v>
      </c>
      <c r="AR147" s="188" t="s">
        <v>91</v>
      </c>
      <c r="AT147" s="189" t="s">
        <v>82</v>
      </c>
      <c r="AU147" s="189" t="s">
        <v>91</v>
      </c>
      <c r="AY147" s="188" t="s">
        <v>189</v>
      </c>
      <c r="BK147" s="190">
        <f>BK148</f>
        <v>0</v>
      </c>
    </row>
    <row r="148" spans="1:65" s="2" customFormat="1" ht="16.5" customHeight="1" x14ac:dyDescent="0.2">
      <c r="A148" s="36"/>
      <c r="B148" s="37"/>
      <c r="C148" s="193" t="s">
        <v>234</v>
      </c>
      <c r="D148" s="193" t="s">
        <v>192</v>
      </c>
      <c r="E148" s="194" t="s">
        <v>2142</v>
      </c>
      <c r="F148" s="195" t="s">
        <v>2143</v>
      </c>
      <c r="G148" s="196" t="s">
        <v>302</v>
      </c>
      <c r="H148" s="197">
        <v>1.232</v>
      </c>
      <c r="I148" s="198"/>
      <c r="J148" s="199">
        <f>ROUND(I148*H148,2)</f>
        <v>0</v>
      </c>
      <c r="K148" s="195" t="s">
        <v>196</v>
      </c>
      <c r="L148" s="41"/>
      <c r="M148" s="200" t="s">
        <v>1</v>
      </c>
      <c r="N148" s="201" t="s">
        <v>48</v>
      </c>
      <c r="O148" s="73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211</v>
      </c>
      <c r="AT148" s="204" t="s">
        <v>192</v>
      </c>
      <c r="AU148" s="204" t="s">
        <v>93</v>
      </c>
      <c r="AY148" s="18" t="s">
        <v>189</v>
      </c>
      <c r="BE148" s="205">
        <f>IF(N148="základní",J148,0)</f>
        <v>0</v>
      </c>
      <c r="BF148" s="205">
        <f>IF(N148="snížená",J148,0)</f>
        <v>0</v>
      </c>
      <c r="BG148" s="205">
        <f>IF(N148="zákl. přenesená",J148,0)</f>
        <v>0</v>
      </c>
      <c r="BH148" s="205">
        <f>IF(N148="sníž. přenesená",J148,0)</f>
        <v>0</v>
      </c>
      <c r="BI148" s="205">
        <f>IF(N148="nulová",J148,0)</f>
        <v>0</v>
      </c>
      <c r="BJ148" s="18" t="s">
        <v>91</v>
      </c>
      <c r="BK148" s="205">
        <f>ROUND(I148*H148,2)</f>
        <v>0</v>
      </c>
      <c r="BL148" s="18" t="s">
        <v>211</v>
      </c>
      <c r="BM148" s="204" t="s">
        <v>2144</v>
      </c>
    </row>
    <row r="149" spans="1:65" s="12" customFormat="1" ht="25.9" customHeight="1" x14ac:dyDescent="0.2">
      <c r="B149" s="177"/>
      <c r="C149" s="178"/>
      <c r="D149" s="179" t="s">
        <v>82</v>
      </c>
      <c r="E149" s="180" t="s">
        <v>959</v>
      </c>
      <c r="F149" s="180" t="s">
        <v>960</v>
      </c>
      <c r="G149" s="178"/>
      <c r="H149" s="178"/>
      <c r="I149" s="181"/>
      <c r="J149" s="182">
        <f>BK149</f>
        <v>0</v>
      </c>
      <c r="K149" s="178"/>
      <c r="L149" s="183"/>
      <c r="M149" s="184"/>
      <c r="N149" s="185"/>
      <c r="O149" s="185"/>
      <c r="P149" s="186">
        <f>P150</f>
        <v>0</v>
      </c>
      <c r="Q149" s="185"/>
      <c r="R149" s="186">
        <f>R150</f>
        <v>0</v>
      </c>
      <c r="S149" s="185"/>
      <c r="T149" s="187">
        <f>T150</f>
        <v>0</v>
      </c>
      <c r="AR149" s="188" t="s">
        <v>93</v>
      </c>
      <c r="AT149" s="189" t="s">
        <v>82</v>
      </c>
      <c r="AU149" s="189" t="s">
        <v>83</v>
      </c>
      <c r="AY149" s="188" t="s">
        <v>189</v>
      </c>
      <c r="BK149" s="190">
        <f>BK150</f>
        <v>0</v>
      </c>
    </row>
    <row r="150" spans="1:65" s="12" customFormat="1" ht="22.9" customHeight="1" x14ac:dyDescent="0.2">
      <c r="B150" s="177"/>
      <c r="C150" s="178"/>
      <c r="D150" s="179" t="s">
        <v>82</v>
      </c>
      <c r="E150" s="191" t="s">
        <v>1353</v>
      </c>
      <c r="F150" s="191" t="s">
        <v>1354</v>
      </c>
      <c r="G150" s="178"/>
      <c r="H150" s="178"/>
      <c r="I150" s="181"/>
      <c r="J150" s="192">
        <f>BK150</f>
        <v>0</v>
      </c>
      <c r="K150" s="178"/>
      <c r="L150" s="183"/>
      <c r="M150" s="184"/>
      <c r="N150" s="185"/>
      <c r="O150" s="185"/>
      <c r="P150" s="186">
        <f>SUM(P151:P158)</f>
        <v>0</v>
      </c>
      <c r="Q150" s="185"/>
      <c r="R150" s="186">
        <f>SUM(R151:R158)</f>
        <v>0</v>
      </c>
      <c r="S150" s="185"/>
      <c r="T150" s="187">
        <f>SUM(T151:T158)</f>
        <v>0</v>
      </c>
      <c r="AR150" s="188" t="s">
        <v>93</v>
      </c>
      <c r="AT150" s="189" t="s">
        <v>82</v>
      </c>
      <c r="AU150" s="189" t="s">
        <v>91</v>
      </c>
      <c r="AY150" s="188" t="s">
        <v>189</v>
      </c>
      <c r="BK150" s="190">
        <f>SUM(BK151:BK158)</f>
        <v>0</v>
      </c>
    </row>
    <row r="151" spans="1:65" s="2" customFormat="1" ht="16.5" customHeight="1" x14ac:dyDescent="0.2">
      <c r="A151" s="36"/>
      <c r="B151" s="37"/>
      <c r="C151" s="193" t="s">
        <v>241</v>
      </c>
      <c r="D151" s="193" t="s">
        <v>192</v>
      </c>
      <c r="E151" s="194" t="s">
        <v>1356</v>
      </c>
      <c r="F151" s="195" t="s">
        <v>2145</v>
      </c>
      <c r="G151" s="196" t="s">
        <v>289</v>
      </c>
      <c r="H151" s="197">
        <v>17</v>
      </c>
      <c r="I151" s="198"/>
      <c r="J151" s="199">
        <f>ROUND(I151*H151,2)</f>
        <v>0</v>
      </c>
      <c r="K151" s="195" t="s">
        <v>303</v>
      </c>
      <c r="L151" s="41"/>
      <c r="M151" s="200" t="s">
        <v>1</v>
      </c>
      <c r="N151" s="201" t="s">
        <v>48</v>
      </c>
      <c r="O151" s="73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408</v>
      </c>
      <c r="AT151" s="204" t="s">
        <v>192</v>
      </c>
      <c r="AU151" s="204" t="s">
        <v>93</v>
      </c>
      <c r="AY151" s="18" t="s">
        <v>189</v>
      </c>
      <c r="BE151" s="205">
        <f>IF(N151="základní",J151,0)</f>
        <v>0</v>
      </c>
      <c r="BF151" s="205">
        <f>IF(N151="snížená",J151,0)</f>
        <v>0</v>
      </c>
      <c r="BG151" s="205">
        <f>IF(N151="zákl. přenesená",J151,0)</f>
        <v>0</v>
      </c>
      <c r="BH151" s="205">
        <f>IF(N151="sníž. přenesená",J151,0)</f>
        <v>0</v>
      </c>
      <c r="BI151" s="205">
        <f>IF(N151="nulová",J151,0)</f>
        <v>0</v>
      </c>
      <c r="BJ151" s="18" t="s">
        <v>91</v>
      </c>
      <c r="BK151" s="205">
        <f>ROUND(I151*H151,2)</f>
        <v>0</v>
      </c>
      <c r="BL151" s="18" t="s">
        <v>408</v>
      </c>
      <c r="BM151" s="204" t="s">
        <v>2146</v>
      </c>
    </row>
    <row r="152" spans="1:65" s="2" customFormat="1" ht="204.75" x14ac:dyDescent="0.2">
      <c r="A152" s="36"/>
      <c r="B152" s="37"/>
      <c r="C152" s="38"/>
      <c r="D152" s="206" t="s">
        <v>199</v>
      </c>
      <c r="E152" s="38"/>
      <c r="F152" s="207" t="s">
        <v>2147</v>
      </c>
      <c r="G152" s="38"/>
      <c r="H152" s="38"/>
      <c r="I152" s="208"/>
      <c r="J152" s="38"/>
      <c r="K152" s="38"/>
      <c r="L152" s="41"/>
      <c r="M152" s="209"/>
      <c r="N152" s="210"/>
      <c r="O152" s="73"/>
      <c r="P152" s="73"/>
      <c r="Q152" s="73"/>
      <c r="R152" s="73"/>
      <c r="S152" s="73"/>
      <c r="T152" s="74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199</v>
      </c>
      <c r="AU152" s="18" t="s">
        <v>93</v>
      </c>
    </row>
    <row r="153" spans="1:65" s="13" customFormat="1" ht="11.25" x14ac:dyDescent="0.2">
      <c r="B153" s="215"/>
      <c r="C153" s="216"/>
      <c r="D153" s="206" t="s">
        <v>277</v>
      </c>
      <c r="E153" s="239" t="s">
        <v>1</v>
      </c>
      <c r="F153" s="217" t="s">
        <v>2148</v>
      </c>
      <c r="G153" s="216"/>
      <c r="H153" s="218">
        <v>17</v>
      </c>
      <c r="I153" s="219"/>
      <c r="J153" s="216"/>
      <c r="K153" s="216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277</v>
      </c>
      <c r="AU153" s="224" t="s">
        <v>93</v>
      </c>
      <c r="AV153" s="13" t="s">
        <v>93</v>
      </c>
      <c r="AW153" s="13" t="s">
        <v>38</v>
      </c>
      <c r="AX153" s="13" t="s">
        <v>83</v>
      </c>
      <c r="AY153" s="224" t="s">
        <v>189</v>
      </c>
    </row>
    <row r="154" spans="1:65" s="15" customFormat="1" ht="11.25" x14ac:dyDescent="0.2">
      <c r="B154" s="240"/>
      <c r="C154" s="241"/>
      <c r="D154" s="206" t="s">
        <v>277</v>
      </c>
      <c r="E154" s="242" t="s">
        <v>1</v>
      </c>
      <c r="F154" s="243" t="s">
        <v>355</v>
      </c>
      <c r="G154" s="241"/>
      <c r="H154" s="244">
        <v>17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AT154" s="250" t="s">
        <v>277</v>
      </c>
      <c r="AU154" s="250" t="s">
        <v>93</v>
      </c>
      <c r="AV154" s="15" t="s">
        <v>211</v>
      </c>
      <c r="AW154" s="15" t="s">
        <v>38</v>
      </c>
      <c r="AX154" s="15" t="s">
        <v>91</v>
      </c>
      <c r="AY154" s="250" t="s">
        <v>189</v>
      </c>
    </row>
    <row r="155" spans="1:65" s="2" customFormat="1" ht="16.5" customHeight="1" x14ac:dyDescent="0.2">
      <c r="A155" s="36"/>
      <c r="B155" s="37"/>
      <c r="C155" s="193" t="s">
        <v>248</v>
      </c>
      <c r="D155" s="193" t="s">
        <v>192</v>
      </c>
      <c r="E155" s="194" t="s">
        <v>2149</v>
      </c>
      <c r="F155" s="195" t="s">
        <v>2150</v>
      </c>
      <c r="G155" s="196" t="s">
        <v>285</v>
      </c>
      <c r="H155" s="197">
        <v>1</v>
      </c>
      <c r="I155" s="198"/>
      <c r="J155" s="199">
        <f>ROUND(I155*H155,2)</f>
        <v>0</v>
      </c>
      <c r="K155" s="195" t="s">
        <v>303</v>
      </c>
      <c r="L155" s="41"/>
      <c r="M155" s="200" t="s">
        <v>1</v>
      </c>
      <c r="N155" s="201" t="s">
        <v>48</v>
      </c>
      <c r="O155" s="73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408</v>
      </c>
      <c r="AT155" s="204" t="s">
        <v>192</v>
      </c>
      <c r="AU155" s="204" t="s">
        <v>93</v>
      </c>
      <c r="AY155" s="18" t="s">
        <v>189</v>
      </c>
      <c r="BE155" s="205">
        <f>IF(N155="základní",J155,0)</f>
        <v>0</v>
      </c>
      <c r="BF155" s="205">
        <f>IF(N155="snížená",J155,0)</f>
        <v>0</v>
      </c>
      <c r="BG155" s="205">
        <f>IF(N155="zákl. přenesená",J155,0)</f>
        <v>0</v>
      </c>
      <c r="BH155" s="205">
        <f>IF(N155="sníž. přenesená",J155,0)</f>
        <v>0</v>
      </c>
      <c r="BI155" s="205">
        <f>IF(N155="nulová",J155,0)</f>
        <v>0</v>
      </c>
      <c r="BJ155" s="18" t="s">
        <v>91</v>
      </c>
      <c r="BK155" s="205">
        <f>ROUND(I155*H155,2)</f>
        <v>0</v>
      </c>
      <c r="BL155" s="18" t="s">
        <v>408</v>
      </c>
      <c r="BM155" s="204" t="s">
        <v>2151</v>
      </c>
    </row>
    <row r="156" spans="1:65" s="2" customFormat="1" ht="156" x14ac:dyDescent="0.2">
      <c r="A156" s="36"/>
      <c r="B156" s="37"/>
      <c r="C156" s="38"/>
      <c r="D156" s="206" t="s">
        <v>199</v>
      </c>
      <c r="E156" s="38"/>
      <c r="F156" s="207" t="s">
        <v>2152</v>
      </c>
      <c r="G156" s="38"/>
      <c r="H156" s="38"/>
      <c r="I156" s="208"/>
      <c r="J156" s="38"/>
      <c r="K156" s="38"/>
      <c r="L156" s="41"/>
      <c r="M156" s="209"/>
      <c r="N156" s="210"/>
      <c r="O156" s="73"/>
      <c r="P156" s="73"/>
      <c r="Q156" s="73"/>
      <c r="R156" s="73"/>
      <c r="S156" s="73"/>
      <c r="T156" s="74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199</v>
      </c>
      <c r="AU156" s="18" t="s">
        <v>93</v>
      </c>
    </row>
    <row r="157" spans="1:65" s="13" customFormat="1" ht="11.25" x14ac:dyDescent="0.2">
      <c r="B157" s="215"/>
      <c r="C157" s="216"/>
      <c r="D157" s="206" t="s">
        <v>277</v>
      </c>
      <c r="E157" s="239" t="s">
        <v>1</v>
      </c>
      <c r="F157" s="217" t="s">
        <v>2153</v>
      </c>
      <c r="G157" s="216"/>
      <c r="H157" s="218">
        <v>1</v>
      </c>
      <c r="I157" s="219"/>
      <c r="J157" s="216"/>
      <c r="K157" s="216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277</v>
      </c>
      <c r="AU157" s="224" t="s">
        <v>93</v>
      </c>
      <c r="AV157" s="13" t="s">
        <v>93</v>
      </c>
      <c r="AW157" s="13" t="s">
        <v>38</v>
      </c>
      <c r="AX157" s="13" t="s">
        <v>83</v>
      </c>
      <c r="AY157" s="224" t="s">
        <v>189</v>
      </c>
    </row>
    <row r="158" spans="1:65" s="15" customFormat="1" ht="11.25" x14ac:dyDescent="0.2">
      <c r="B158" s="240"/>
      <c r="C158" s="241"/>
      <c r="D158" s="206" t="s">
        <v>277</v>
      </c>
      <c r="E158" s="242" t="s">
        <v>1</v>
      </c>
      <c r="F158" s="243" t="s">
        <v>355</v>
      </c>
      <c r="G158" s="241"/>
      <c r="H158" s="244">
        <v>1</v>
      </c>
      <c r="I158" s="245"/>
      <c r="J158" s="241"/>
      <c r="K158" s="241"/>
      <c r="L158" s="246"/>
      <c r="M158" s="273"/>
      <c r="N158" s="274"/>
      <c r="O158" s="274"/>
      <c r="P158" s="274"/>
      <c r="Q158" s="274"/>
      <c r="R158" s="274"/>
      <c r="S158" s="274"/>
      <c r="T158" s="275"/>
      <c r="AT158" s="250" t="s">
        <v>277</v>
      </c>
      <c r="AU158" s="250" t="s">
        <v>93</v>
      </c>
      <c r="AV158" s="15" t="s">
        <v>211</v>
      </c>
      <c r="AW158" s="15" t="s">
        <v>38</v>
      </c>
      <c r="AX158" s="15" t="s">
        <v>91</v>
      </c>
      <c r="AY158" s="250" t="s">
        <v>189</v>
      </c>
    </row>
    <row r="159" spans="1:65" s="2" customFormat="1" ht="6.95" customHeight="1" x14ac:dyDescent="0.2">
      <c r="A159" s="36"/>
      <c r="B159" s="56"/>
      <c r="C159" s="57"/>
      <c r="D159" s="57"/>
      <c r="E159" s="57"/>
      <c r="F159" s="57"/>
      <c r="G159" s="57"/>
      <c r="H159" s="57"/>
      <c r="I159" s="57"/>
      <c r="J159" s="57"/>
      <c r="K159" s="57"/>
      <c r="L159" s="41"/>
      <c r="M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</sheetData>
  <sheetProtection algorithmName="SHA-512" hashValue="BfAYvDsGnSeG8Qwl0N61MbBf48XtyimE6mZxIKwnIBeDOzB73H4Qb5KAy+95k7KWTWfuZFr4n4OmpWpiTFt6pg==" saltValue="wOuaaHCoHOq/93UQ03rvksdEeotjK9HoNAPbqSGfMvVAbTqT54NrgJO3yRZw75sXkDu3M/tm76B05X01r6NRkQ==" spinCount="100000" sheet="1" objects="1" scenarios="1" formatColumns="0" formatRows="0" autoFilter="0"/>
  <autoFilter ref="C121:K15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143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2" customFormat="1" ht="12" customHeight="1" x14ac:dyDescent="0.2">
      <c r="A8" s="36"/>
      <c r="B8" s="41"/>
      <c r="C8" s="36"/>
      <c r="D8" s="121" t="s">
        <v>160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24" t="s">
        <v>2154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21" t="s">
        <v>18</v>
      </c>
      <c r="E11" s="36"/>
      <c r="F11" s="112" t="s">
        <v>19</v>
      </c>
      <c r="G11" s="36"/>
      <c r="H11" s="36"/>
      <c r="I11" s="121" t="s">
        <v>20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22</v>
      </c>
      <c r="E12" s="36"/>
      <c r="F12" s="112" t="s">
        <v>23</v>
      </c>
      <c r="G12" s="36"/>
      <c r="H12" s="36"/>
      <c r="I12" s="121" t="s">
        <v>24</v>
      </c>
      <c r="J12" s="122" t="str">
        <f>'Rekapitulace stavby'!AN8</f>
        <v>13. 3. 2020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30</v>
      </c>
      <c r="E14" s="36"/>
      <c r="F14" s="36"/>
      <c r="G14" s="36"/>
      <c r="H14" s="36"/>
      <c r="I14" s="121" t="s">
        <v>31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2" t="s">
        <v>32</v>
      </c>
      <c r="F15" s="36"/>
      <c r="G15" s="36"/>
      <c r="H15" s="36"/>
      <c r="I15" s="121" t="s">
        <v>33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21" t="s">
        <v>34</v>
      </c>
      <c r="E17" s="36"/>
      <c r="F17" s="36"/>
      <c r="G17" s="36"/>
      <c r="H17" s="36"/>
      <c r="I17" s="121" t="s">
        <v>31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26" t="str">
        <f>'Rekapitulace stavby'!E14</f>
        <v>Vyplň údaj</v>
      </c>
      <c r="F18" s="327"/>
      <c r="G18" s="327"/>
      <c r="H18" s="327"/>
      <c r="I18" s="121" t="s">
        <v>33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21" t="s">
        <v>36</v>
      </c>
      <c r="E20" s="36"/>
      <c r="F20" s="36"/>
      <c r="G20" s="36"/>
      <c r="H20" s="36"/>
      <c r="I20" s="121" t="s">
        <v>31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2" t="s">
        <v>37</v>
      </c>
      <c r="F21" s="36"/>
      <c r="G21" s="36"/>
      <c r="H21" s="36"/>
      <c r="I21" s="121" t="s">
        <v>33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21" t="s">
        <v>39</v>
      </c>
      <c r="E23" s="36"/>
      <c r="F23" s="36"/>
      <c r="G23" s="36"/>
      <c r="H23" s="36"/>
      <c r="I23" s="121" t="s">
        <v>31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33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21" t="s">
        <v>41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23"/>
      <c r="B27" s="124"/>
      <c r="C27" s="123"/>
      <c r="D27" s="123"/>
      <c r="E27" s="328" t="s">
        <v>42</v>
      </c>
      <c r="F27" s="328"/>
      <c r="G27" s="328"/>
      <c r="H27" s="328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27" t="s">
        <v>43</v>
      </c>
      <c r="E30" s="36"/>
      <c r="F30" s="36"/>
      <c r="G30" s="36"/>
      <c r="H30" s="36"/>
      <c r="I30" s="36"/>
      <c r="J30" s="128">
        <f>ROUND(J119,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29" t="s">
        <v>45</v>
      </c>
      <c r="G32" s="36"/>
      <c r="H32" s="36"/>
      <c r="I32" s="129" t="s">
        <v>44</v>
      </c>
      <c r="J32" s="129" t="s">
        <v>46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30" t="s">
        <v>47</v>
      </c>
      <c r="E33" s="121" t="s">
        <v>48</v>
      </c>
      <c r="F33" s="131">
        <f>ROUND((SUM(BE119:BE149)),  2)</f>
        <v>0</v>
      </c>
      <c r="G33" s="36"/>
      <c r="H33" s="36"/>
      <c r="I33" s="132">
        <v>0.21</v>
      </c>
      <c r="J33" s="131">
        <f>ROUND(((SUM(BE119:BE149))*I33),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21" t="s">
        <v>49</v>
      </c>
      <c r="F34" s="131">
        <f>ROUND((SUM(BF119:BF149)),  2)</f>
        <v>0</v>
      </c>
      <c r="G34" s="36"/>
      <c r="H34" s="36"/>
      <c r="I34" s="132">
        <v>0.15</v>
      </c>
      <c r="J34" s="131">
        <f>ROUND(((SUM(BF119:BF149))*I34),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21" t="s">
        <v>50</v>
      </c>
      <c r="F35" s="131">
        <f>ROUND((SUM(BG119:BG149)),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21" t="s">
        <v>51</v>
      </c>
      <c r="F36" s="131">
        <f>ROUND((SUM(BH119:BH149)),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52</v>
      </c>
      <c r="F37" s="131">
        <f>ROUND((SUM(BI119:BI149)),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33"/>
      <c r="D39" s="134" t="s">
        <v>53</v>
      </c>
      <c r="E39" s="135"/>
      <c r="F39" s="135"/>
      <c r="G39" s="136" t="s">
        <v>54</v>
      </c>
      <c r="H39" s="137" t="s">
        <v>55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 x14ac:dyDescent="0.2">
      <c r="A86" s="36"/>
      <c r="B86" s="37"/>
      <c r="C86" s="30" t="s">
        <v>160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 x14ac:dyDescent="0.2">
      <c r="A87" s="36"/>
      <c r="B87" s="37"/>
      <c r="C87" s="38"/>
      <c r="D87" s="38"/>
      <c r="E87" s="276" t="str">
        <f>E9</f>
        <v>SO 05 - Sadové úpravy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 x14ac:dyDescent="0.2">
      <c r="A89" s="36"/>
      <c r="B89" s="37"/>
      <c r="C89" s="30" t="s">
        <v>22</v>
      </c>
      <c r="D89" s="38"/>
      <c r="E89" s="38"/>
      <c r="F89" s="28" t="str">
        <f>F12</f>
        <v>Slezská Ostrava</v>
      </c>
      <c r="G89" s="38"/>
      <c r="H89" s="38"/>
      <c r="I89" s="30" t="s">
        <v>24</v>
      </c>
      <c r="J89" s="68" t="str">
        <f>IF(J12="","",J12)</f>
        <v>13. 3. 2020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15.2" customHeight="1" x14ac:dyDescent="0.2">
      <c r="A91" s="36"/>
      <c r="B91" s="37"/>
      <c r="C91" s="30" t="s">
        <v>30</v>
      </c>
      <c r="D91" s="38"/>
      <c r="E91" s="38"/>
      <c r="F91" s="28" t="str">
        <f>E15</f>
        <v>Statutární město Ostrava</v>
      </c>
      <c r="G91" s="38"/>
      <c r="H91" s="38"/>
      <c r="I91" s="30" t="s">
        <v>36</v>
      </c>
      <c r="J91" s="34" t="str">
        <f>E21</f>
        <v>PPS Kania, s.r.o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 x14ac:dyDescent="0.2">
      <c r="A92" s="36"/>
      <c r="B92" s="37"/>
      <c r="C92" s="30" t="s">
        <v>34</v>
      </c>
      <c r="D92" s="38"/>
      <c r="E92" s="38"/>
      <c r="F92" s="28" t="str">
        <f>IF(E18="","",E18)</f>
        <v>Vyplň údaj</v>
      </c>
      <c r="G92" s="38"/>
      <c r="H92" s="38"/>
      <c r="I92" s="30" t="s">
        <v>39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 x14ac:dyDescent="0.2">
      <c r="A94" s="36"/>
      <c r="B94" s="37"/>
      <c r="C94" s="151" t="s">
        <v>163</v>
      </c>
      <c r="D94" s="152"/>
      <c r="E94" s="152"/>
      <c r="F94" s="152"/>
      <c r="G94" s="152"/>
      <c r="H94" s="152"/>
      <c r="I94" s="152"/>
      <c r="J94" s="153" t="s">
        <v>164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 x14ac:dyDescent="0.2">
      <c r="A96" s="36"/>
      <c r="B96" s="37"/>
      <c r="C96" s="154" t="s">
        <v>165</v>
      </c>
      <c r="D96" s="38"/>
      <c r="E96" s="38"/>
      <c r="F96" s="38"/>
      <c r="G96" s="38"/>
      <c r="H96" s="38"/>
      <c r="I96" s="38"/>
      <c r="J96" s="86">
        <f>J119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166</v>
      </c>
    </row>
    <row r="97" spans="1:31" s="9" customFormat="1" ht="24.95" customHeight="1" x14ac:dyDescent="0.2">
      <c r="B97" s="155"/>
      <c r="C97" s="156"/>
      <c r="D97" s="157" t="s">
        <v>253</v>
      </c>
      <c r="E97" s="158"/>
      <c r="F97" s="158"/>
      <c r="G97" s="158"/>
      <c r="H97" s="158"/>
      <c r="I97" s="158"/>
      <c r="J97" s="159">
        <f>J120</f>
        <v>0</v>
      </c>
      <c r="K97" s="156"/>
      <c r="L97" s="160"/>
    </row>
    <row r="98" spans="1:31" s="10" customFormat="1" ht="19.899999999999999" customHeight="1" x14ac:dyDescent="0.2">
      <c r="B98" s="161"/>
      <c r="C98" s="106"/>
      <c r="D98" s="162" t="s">
        <v>254</v>
      </c>
      <c r="E98" s="163"/>
      <c r="F98" s="163"/>
      <c r="G98" s="163"/>
      <c r="H98" s="163"/>
      <c r="I98" s="163"/>
      <c r="J98" s="164">
        <f>J121</f>
        <v>0</v>
      </c>
      <c r="K98" s="106"/>
      <c r="L98" s="165"/>
    </row>
    <row r="99" spans="1:31" s="10" customFormat="1" ht="14.85" customHeight="1" x14ac:dyDescent="0.2">
      <c r="B99" s="161"/>
      <c r="C99" s="106"/>
      <c r="D99" s="162" t="s">
        <v>2155</v>
      </c>
      <c r="E99" s="163"/>
      <c r="F99" s="163"/>
      <c r="G99" s="163"/>
      <c r="H99" s="163"/>
      <c r="I99" s="163"/>
      <c r="J99" s="164">
        <f>J129</f>
        <v>0</v>
      </c>
      <c r="K99" s="106"/>
      <c r="L99" s="165"/>
    </row>
    <row r="100" spans="1:31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31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31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12" customHeight="1" x14ac:dyDescent="0.2">
      <c r="A110" s="36"/>
      <c r="B110" s="37"/>
      <c r="C110" s="30" t="s">
        <v>160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6.5" customHeight="1" x14ac:dyDescent="0.2">
      <c r="A111" s="36"/>
      <c r="B111" s="37"/>
      <c r="C111" s="38"/>
      <c r="D111" s="38"/>
      <c r="E111" s="276" t="str">
        <f>E9</f>
        <v>SO 05 - Sadové úpravy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6.95" customHeight="1" x14ac:dyDescent="0.2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2" customHeight="1" x14ac:dyDescent="0.2">
      <c r="A113" s="36"/>
      <c r="B113" s="37"/>
      <c r="C113" s="30" t="s">
        <v>22</v>
      </c>
      <c r="D113" s="38"/>
      <c r="E113" s="38"/>
      <c r="F113" s="28" t="str">
        <f>F12</f>
        <v>Slezská Ostrava</v>
      </c>
      <c r="G113" s="38"/>
      <c r="H113" s="38"/>
      <c r="I113" s="30" t="s">
        <v>24</v>
      </c>
      <c r="J113" s="68" t="str">
        <f>IF(J12="","",J12)</f>
        <v>13. 3. 2020</v>
      </c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5.2" customHeight="1" x14ac:dyDescent="0.2">
      <c r="A115" s="36"/>
      <c r="B115" s="37"/>
      <c r="C115" s="30" t="s">
        <v>30</v>
      </c>
      <c r="D115" s="38"/>
      <c r="E115" s="38"/>
      <c r="F115" s="28" t="str">
        <f>E15</f>
        <v>Statutární město Ostrava</v>
      </c>
      <c r="G115" s="38"/>
      <c r="H115" s="38"/>
      <c r="I115" s="30" t="s">
        <v>36</v>
      </c>
      <c r="J115" s="34" t="str">
        <f>E21</f>
        <v>PPS Kania, s.r.o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5.2" customHeight="1" x14ac:dyDescent="0.2">
      <c r="A116" s="36"/>
      <c r="B116" s="37"/>
      <c r="C116" s="30" t="s">
        <v>34</v>
      </c>
      <c r="D116" s="38"/>
      <c r="E116" s="38"/>
      <c r="F116" s="28" t="str">
        <f>IF(E18="","",E18)</f>
        <v>Vyplň údaj</v>
      </c>
      <c r="G116" s="38"/>
      <c r="H116" s="38"/>
      <c r="I116" s="30" t="s">
        <v>39</v>
      </c>
      <c r="J116" s="34" t="str">
        <f>E24</f>
        <v xml:space="preserve"> 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0.35" customHeight="1" x14ac:dyDescent="0.2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11" customFormat="1" ht="29.25" customHeight="1" x14ac:dyDescent="0.2">
      <c r="A118" s="166"/>
      <c r="B118" s="167"/>
      <c r="C118" s="168" t="s">
        <v>175</v>
      </c>
      <c r="D118" s="169" t="s">
        <v>68</v>
      </c>
      <c r="E118" s="169" t="s">
        <v>64</v>
      </c>
      <c r="F118" s="169" t="s">
        <v>65</v>
      </c>
      <c r="G118" s="169" t="s">
        <v>176</v>
      </c>
      <c r="H118" s="169" t="s">
        <v>177</v>
      </c>
      <c r="I118" s="169" t="s">
        <v>178</v>
      </c>
      <c r="J118" s="169" t="s">
        <v>164</v>
      </c>
      <c r="K118" s="170" t="s">
        <v>179</v>
      </c>
      <c r="L118" s="171"/>
      <c r="M118" s="77" t="s">
        <v>1</v>
      </c>
      <c r="N118" s="78" t="s">
        <v>47</v>
      </c>
      <c r="O118" s="78" t="s">
        <v>180</v>
      </c>
      <c r="P118" s="78" t="s">
        <v>181</v>
      </c>
      <c r="Q118" s="78" t="s">
        <v>182</v>
      </c>
      <c r="R118" s="78" t="s">
        <v>183</v>
      </c>
      <c r="S118" s="78" t="s">
        <v>184</v>
      </c>
      <c r="T118" s="79" t="s">
        <v>185</v>
      </c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</row>
    <row r="119" spans="1:65" s="2" customFormat="1" ht="22.9" customHeight="1" x14ac:dyDescent="0.25">
      <c r="A119" s="36"/>
      <c r="B119" s="37"/>
      <c r="C119" s="84" t="s">
        <v>186</v>
      </c>
      <c r="D119" s="38"/>
      <c r="E119" s="38"/>
      <c r="F119" s="38"/>
      <c r="G119" s="38"/>
      <c r="H119" s="38"/>
      <c r="I119" s="38"/>
      <c r="J119" s="172">
        <f>BK119</f>
        <v>0</v>
      </c>
      <c r="K119" s="38"/>
      <c r="L119" s="41"/>
      <c r="M119" s="80"/>
      <c r="N119" s="173"/>
      <c r="O119" s="81"/>
      <c r="P119" s="174">
        <f>P120</f>
        <v>0</v>
      </c>
      <c r="Q119" s="81"/>
      <c r="R119" s="174">
        <f>R120</f>
        <v>360.01799999999997</v>
      </c>
      <c r="S119" s="81"/>
      <c r="T119" s="175">
        <f>T120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82</v>
      </c>
      <c r="AU119" s="18" t="s">
        <v>166</v>
      </c>
      <c r="BK119" s="176">
        <f>BK120</f>
        <v>0</v>
      </c>
    </row>
    <row r="120" spans="1:65" s="12" customFormat="1" ht="25.9" customHeight="1" x14ac:dyDescent="0.2">
      <c r="B120" s="177"/>
      <c r="C120" s="178"/>
      <c r="D120" s="179" t="s">
        <v>82</v>
      </c>
      <c r="E120" s="180" t="s">
        <v>257</v>
      </c>
      <c r="F120" s="180" t="s">
        <v>258</v>
      </c>
      <c r="G120" s="178"/>
      <c r="H120" s="178"/>
      <c r="I120" s="181"/>
      <c r="J120" s="182">
        <f>BK120</f>
        <v>0</v>
      </c>
      <c r="K120" s="178"/>
      <c r="L120" s="183"/>
      <c r="M120" s="184"/>
      <c r="N120" s="185"/>
      <c r="O120" s="185"/>
      <c r="P120" s="186">
        <f>P121</f>
        <v>0</v>
      </c>
      <c r="Q120" s="185"/>
      <c r="R120" s="186">
        <f>R121</f>
        <v>360.01799999999997</v>
      </c>
      <c r="S120" s="185"/>
      <c r="T120" s="187">
        <f>T121</f>
        <v>0</v>
      </c>
      <c r="AR120" s="188" t="s">
        <v>91</v>
      </c>
      <c r="AT120" s="189" t="s">
        <v>82</v>
      </c>
      <c r="AU120" s="189" t="s">
        <v>83</v>
      </c>
      <c r="AY120" s="188" t="s">
        <v>189</v>
      </c>
      <c r="BK120" s="190">
        <f>BK121</f>
        <v>0</v>
      </c>
    </row>
    <row r="121" spans="1:65" s="12" customFormat="1" ht="22.9" customHeight="1" x14ac:dyDescent="0.2">
      <c r="B121" s="177"/>
      <c r="C121" s="178"/>
      <c r="D121" s="179" t="s">
        <v>82</v>
      </c>
      <c r="E121" s="191" t="s">
        <v>91</v>
      </c>
      <c r="F121" s="191" t="s">
        <v>259</v>
      </c>
      <c r="G121" s="178"/>
      <c r="H121" s="178"/>
      <c r="I121" s="181"/>
      <c r="J121" s="192">
        <f>BK121</f>
        <v>0</v>
      </c>
      <c r="K121" s="178"/>
      <c r="L121" s="183"/>
      <c r="M121" s="184"/>
      <c r="N121" s="185"/>
      <c r="O121" s="185"/>
      <c r="P121" s="186">
        <f>P122+SUM(P123:P129)</f>
        <v>0</v>
      </c>
      <c r="Q121" s="185"/>
      <c r="R121" s="186">
        <f>R122+SUM(R123:R129)</f>
        <v>360.01799999999997</v>
      </c>
      <c r="S121" s="185"/>
      <c r="T121" s="187">
        <f>T122+SUM(T123:T129)</f>
        <v>0</v>
      </c>
      <c r="AR121" s="188" t="s">
        <v>91</v>
      </c>
      <c r="AT121" s="189" t="s">
        <v>82</v>
      </c>
      <c r="AU121" s="189" t="s">
        <v>91</v>
      </c>
      <c r="AY121" s="188" t="s">
        <v>189</v>
      </c>
      <c r="BK121" s="190">
        <f>BK122+SUM(BK123:BK129)</f>
        <v>0</v>
      </c>
    </row>
    <row r="122" spans="1:65" s="2" customFormat="1" ht="16.5" customHeight="1" x14ac:dyDescent="0.2">
      <c r="A122" s="36"/>
      <c r="B122" s="37"/>
      <c r="C122" s="193" t="s">
        <v>91</v>
      </c>
      <c r="D122" s="193" t="s">
        <v>192</v>
      </c>
      <c r="E122" s="194" t="s">
        <v>267</v>
      </c>
      <c r="F122" s="195" t="s">
        <v>268</v>
      </c>
      <c r="G122" s="196" t="s">
        <v>269</v>
      </c>
      <c r="H122" s="197">
        <v>182</v>
      </c>
      <c r="I122" s="198"/>
      <c r="J122" s="199">
        <f>ROUND(I122*H122,2)</f>
        <v>0</v>
      </c>
      <c r="K122" s="195" t="s">
        <v>196</v>
      </c>
      <c r="L122" s="41"/>
      <c r="M122" s="200" t="s">
        <v>1</v>
      </c>
      <c r="N122" s="201" t="s">
        <v>48</v>
      </c>
      <c r="O122" s="73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4" t="s">
        <v>211</v>
      </c>
      <c r="AT122" s="204" t="s">
        <v>192</v>
      </c>
      <c r="AU122" s="204" t="s">
        <v>93</v>
      </c>
      <c r="AY122" s="18" t="s">
        <v>189</v>
      </c>
      <c r="BE122" s="205">
        <f>IF(N122="základní",J122,0)</f>
        <v>0</v>
      </c>
      <c r="BF122" s="205">
        <f>IF(N122="snížená",J122,0)</f>
        <v>0</v>
      </c>
      <c r="BG122" s="205">
        <f>IF(N122="zákl. přenesená",J122,0)</f>
        <v>0</v>
      </c>
      <c r="BH122" s="205">
        <f>IF(N122="sníž. přenesená",J122,0)</f>
        <v>0</v>
      </c>
      <c r="BI122" s="205">
        <f>IF(N122="nulová",J122,0)</f>
        <v>0</v>
      </c>
      <c r="BJ122" s="18" t="s">
        <v>91</v>
      </c>
      <c r="BK122" s="205">
        <f>ROUND(I122*H122,2)</f>
        <v>0</v>
      </c>
      <c r="BL122" s="18" t="s">
        <v>211</v>
      </c>
      <c r="BM122" s="204" t="s">
        <v>2156</v>
      </c>
    </row>
    <row r="123" spans="1:65" s="2" customFormat="1" ht="16.5" customHeight="1" x14ac:dyDescent="0.2">
      <c r="A123" s="36"/>
      <c r="B123" s="37"/>
      <c r="C123" s="193" t="s">
        <v>93</v>
      </c>
      <c r="D123" s="193" t="s">
        <v>192</v>
      </c>
      <c r="E123" s="194" t="s">
        <v>2157</v>
      </c>
      <c r="F123" s="195" t="s">
        <v>2158</v>
      </c>
      <c r="G123" s="196" t="s">
        <v>269</v>
      </c>
      <c r="H123" s="197">
        <v>200</v>
      </c>
      <c r="I123" s="198"/>
      <c r="J123" s="199">
        <f>ROUND(I123*H123,2)</f>
        <v>0</v>
      </c>
      <c r="K123" s="195" t="s">
        <v>196</v>
      </c>
      <c r="L123" s="41"/>
      <c r="M123" s="200" t="s">
        <v>1</v>
      </c>
      <c r="N123" s="201" t="s">
        <v>48</v>
      </c>
      <c r="O123" s="73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211</v>
      </c>
      <c r="AT123" s="204" t="s">
        <v>192</v>
      </c>
      <c r="AU123" s="204" t="s">
        <v>93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211</v>
      </c>
      <c r="BM123" s="204" t="s">
        <v>2159</v>
      </c>
    </row>
    <row r="124" spans="1:65" s="2" customFormat="1" ht="16.5" customHeight="1" x14ac:dyDescent="0.2">
      <c r="A124" s="36"/>
      <c r="B124" s="37"/>
      <c r="C124" s="251" t="s">
        <v>109</v>
      </c>
      <c r="D124" s="251" t="s">
        <v>364</v>
      </c>
      <c r="E124" s="252" t="s">
        <v>2160</v>
      </c>
      <c r="F124" s="253" t="s">
        <v>2161</v>
      </c>
      <c r="G124" s="254" t="s">
        <v>302</v>
      </c>
      <c r="H124" s="255">
        <v>360</v>
      </c>
      <c r="I124" s="256"/>
      <c r="J124" s="257">
        <f>ROUND(I124*H124,2)</f>
        <v>0</v>
      </c>
      <c r="K124" s="253" t="s">
        <v>196</v>
      </c>
      <c r="L124" s="258"/>
      <c r="M124" s="259" t="s">
        <v>1</v>
      </c>
      <c r="N124" s="260" t="s">
        <v>48</v>
      </c>
      <c r="O124" s="73"/>
      <c r="P124" s="202">
        <f>O124*H124</f>
        <v>0</v>
      </c>
      <c r="Q124" s="202">
        <v>1</v>
      </c>
      <c r="R124" s="202">
        <f>Q124*H124</f>
        <v>360</v>
      </c>
      <c r="S124" s="202">
        <v>0</v>
      </c>
      <c r="T124" s="203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4" t="s">
        <v>234</v>
      </c>
      <c r="AT124" s="204" t="s">
        <v>364</v>
      </c>
      <c r="AU124" s="204" t="s">
        <v>93</v>
      </c>
      <c r="AY124" s="18" t="s">
        <v>189</v>
      </c>
      <c r="BE124" s="205">
        <f>IF(N124="základní",J124,0)</f>
        <v>0</v>
      </c>
      <c r="BF124" s="205">
        <f>IF(N124="snížená",J124,0)</f>
        <v>0</v>
      </c>
      <c r="BG124" s="205">
        <f>IF(N124="zákl. přenesená",J124,0)</f>
        <v>0</v>
      </c>
      <c r="BH124" s="205">
        <f>IF(N124="sníž. přenesená",J124,0)</f>
        <v>0</v>
      </c>
      <c r="BI124" s="205">
        <f>IF(N124="nulová",J124,0)</f>
        <v>0</v>
      </c>
      <c r="BJ124" s="18" t="s">
        <v>91</v>
      </c>
      <c r="BK124" s="205">
        <f>ROUND(I124*H124,2)</f>
        <v>0</v>
      </c>
      <c r="BL124" s="18" t="s">
        <v>211</v>
      </c>
      <c r="BM124" s="204" t="s">
        <v>2162</v>
      </c>
    </row>
    <row r="125" spans="1:65" s="13" customFormat="1" ht="11.25" x14ac:dyDescent="0.2">
      <c r="B125" s="215"/>
      <c r="C125" s="216"/>
      <c r="D125" s="206" t="s">
        <v>277</v>
      </c>
      <c r="E125" s="216"/>
      <c r="F125" s="217" t="s">
        <v>2163</v>
      </c>
      <c r="G125" s="216"/>
      <c r="H125" s="218">
        <v>360</v>
      </c>
      <c r="I125" s="219"/>
      <c r="J125" s="216"/>
      <c r="K125" s="216"/>
      <c r="L125" s="220"/>
      <c r="M125" s="221"/>
      <c r="N125" s="222"/>
      <c r="O125" s="222"/>
      <c r="P125" s="222"/>
      <c r="Q125" s="222"/>
      <c r="R125" s="222"/>
      <c r="S125" s="222"/>
      <c r="T125" s="223"/>
      <c r="AT125" s="224" t="s">
        <v>277</v>
      </c>
      <c r="AU125" s="224" t="s">
        <v>93</v>
      </c>
      <c r="AV125" s="13" t="s">
        <v>93</v>
      </c>
      <c r="AW125" s="13" t="s">
        <v>4</v>
      </c>
      <c r="AX125" s="13" t="s">
        <v>91</v>
      </c>
      <c r="AY125" s="224" t="s">
        <v>189</v>
      </c>
    </row>
    <row r="126" spans="1:65" s="2" customFormat="1" ht="16.5" customHeight="1" x14ac:dyDescent="0.2">
      <c r="A126" s="36"/>
      <c r="B126" s="37"/>
      <c r="C126" s="193" t="s">
        <v>211</v>
      </c>
      <c r="D126" s="193" t="s">
        <v>192</v>
      </c>
      <c r="E126" s="194" t="s">
        <v>2164</v>
      </c>
      <c r="F126" s="195" t="s">
        <v>2165</v>
      </c>
      <c r="G126" s="196" t="s">
        <v>285</v>
      </c>
      <c r="H126" s="197">
        <v>1</v>
      </c>
      <c r="I126" s="198"/>
      <c r="J126" s="199">
        <f>ROUND(I126*H126,2)</f>
        <v>0</v>
      </c>
      <c r="K126" s="195" t="s">
        <v>303</v>
      </c>
      <c r="L126" s="41"/>
      <c r="M126" s="200" t="s">
        <v>1</v>
      </c>
      <c r="N126" s="201" t="s">
        <v>48</v>
      </c>
      <c r="O126" s="73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211</v>
      </c>
      <c r="AT126" s="204" t="s">
        <v>192</v>
      </c>
      <c r="AU126" s="204" t="s">
        <v>93</v>
      </c>
      <c r="AY126" s="18" t="s">
        <v>189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8" t="s">
        <v>91</v>
      </c>
      <c r="BK126" s="205">
        <f>ROUND(I126*H126,2)</f>
        <v>0</v>
      </c>
      <c r="BL126" s="18" t="s">
        <v>211</v>
      </c>
      <c r="BM126" s="204" t="s">
        <v>2166</v>
      </c>
    </row>
    <row r="127" spans="1:65" s="2" customFormat="1" ht="58.5" x14ac:dyDescent="0.2">
      <c r="A127" s="36"/>
      <c r="B127" s="37"/>
      <c r="C127" s="38"/>
      <c r="D127" s="206" t="s">
        <v>199</v>
      </c>
      <c r="E127" s="38"/>
      <c r="F127" s="207" t="s">
        <v>2167</v>
      </c>
      <c r="G127" s="38"/>
      <c r="H127" s="38"/>
      <c r="I127" s="208"/>
      <c r="J127" s="38"/>
      <c r="K127" s="38"/>
      <c r="L127" s="41"/>
      <c r="M127" s="209"/>
      <c r="N127" s="210"/>
      <c r="O127" s="73"/>
      <c r="P127" s="73"/>
      <c r="Q127" s="73"/>
      <c r="R127" s="73"/>
      <c r="S127" s="73"/>
      <c r="T127" s="74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199</v>
      </c>
      <c r="AU127" s="18" t="s">
        <v>93</v>
      </c>
    </row>
    <row r="128" spans="1:65" s="2" customFormat="1" ht="16.5" customHeight="1" x14ac:dyDescent="0.2">
      <c r="A128" s="36"/>
      <c r="B128" s="37"/>
      <c r="C128" s="193" t="s">
        <v>188</v>
      </c>
      <c r="D128" s="193" t="s">
        <v>192</v>
      </c>
      <c r="E128" s="194" t="s">
        <v>2048</v>
      </c>
      <c r="F128" s="195" t="s">
        <v>2049</v>
      </c>
      <c r="G128" s="196" t="s">
        <v>269</v>
      </c>
      <c r="H128" s="197">
        <v>182</v>
      </c>
      <c r="I128" s="198"/>
      <c r="J128" s="199">
        <f>ROUND(I128*H128,2)</f>
        <v>0</v>
      </c>
      <c r="K128" s="195" t="s">
        <v>196</v>
      </c>
      <c r="L128" s="41"/>
      <c r="M128" s="200" t="s">
        <v>1</v>
      </c>
      <c r="N128" s="201" t="s">
        <v>48</v>
      </c>
      <c r="O128" s="73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211</v>
      </c>
      <c r="AT128" s="204" t="s">
        <v>192</v>
      </c>
      <c r="AU128" s="204" t="s">
        <v>93</v>
      </c>
      <c r="AY128" s="18" t="s">
        <v>189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8" t="s">
        <v>91</v>
      </c>
      <c r="BK128" s="205">
        <f>ROUND(I128*H128,2)</f>
        <v>0</v>
      </c>
      <c r="BL128" s="18" t="s">
        <v>211</v>
      </c>
      <c r="BM128" s="204" t="s">
        <v>2168</v>
      </c>
    </row>
    <row r="129" spans="1:65" s="12" customFormat="1" ht="20.85" customHeight="1" x14ac:dyDescent="0.2">
      <c r="B129" s="177"/>
      <c r="C129" s="178"/>
      <c r="D129" s="179" t="s">
        <v>82</v>
      </c>
      <c r="E129" s="191" t="s">
        <v>418</v>
      </c>
      <c r="F129" s="191" t="s">
        <v>2169</v>
      </c>
      <c r="G129" s="178"/>
      <c r="H129" s="178"/>
      <c r="I129" s="181"/>
      <c r="J129" s="192">
        <f>BK129</f>
        <v>0</v>
      </c>
      <c r="K129" s="178"/>
      <c r="L129" s="183"/>
      <c r="M129" s="184"/>
      <c r="N129" s="185"/>
      <c r="O129" s="185"/>
      <c r="P129" s="186">
        <f>SUM(P130:P149)</f>
        <v>0</v>
      </c>
      <c r="Q129" s="185"/>
      <c r="R129" s="186">
        <f>SUM(R130:R149)</f>
        <v>1.8000000000000002E-2</v>
      </c>
      <c r="S129" s="185"/>
      <c r="T129" s="187">
        <f>SUM(T130:T149)</f>
        <v>0</v>
      </c>
      <c r="AR129" s="188" t="s">
        <v>91</v>
      </c>
      <c r="AT129" s="189" t="s">
        <v>82</v>
      </c>
      <c r="AU129" s="189" t="s">
        <v>93</v>
      </c>
      <c r="AY129" s="188" t="s">
        <v>189</v>
      </c>
      <c r="BK129" s="190">
        <f>SUM(BK130:BK149)</f>
        <v>0</v>
      </c>
    </row>
    <row r="130" spans="1:65" s="2" customFormat="1" ht="21.75" customHeight="1" x14ac:dyDescent="0.2">
      <c r="A130" s="36"/>
      <c r="B130" s="37"/>
      <c r="C130" s="193" t="s">
        <v>222</v>
      </c>
      <c r="D130" s="193" t="s">
        <v>192</v>
      </c>
      <c r="E130" s="194" t="s">
        <v>2170</v>
      </c>
      <c r="F130" s="195" t="s">
        <v>2171</v>
      </c>
      <c r="G130" s="196" t="s">
        <v>262</v>
      </c>
      <c r="H130" s="197">
        <v>600</v>
      </c>
      <c r="I130" s="198"/>
      <c r="J130" s="199">
        <f>ROUND(I130*H130,2)</f>
        <v>0</v>
      </c>
      <c r="K130" s="195" t="s">
        <v>196</v>
      </c>
      <c r="L130" s="41"/>
      <c r="M130" s="200" t="s">
        <v>1</v>
      </c>
      <c r="N130" s="201" t="s">
        <v>48</v>
      </c>
      <c r="O130" s="73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211</v>
      </c>
      <c r="AT130" s="204" t="s">
        <v>192</v>
      </c>
      <c r="AU130" s="204" t="s">
        <v>109</v>
      </c>
      <c r="AY130" s="18" t="s">
        <v>189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8" t="s">
        <v>91</v>
      </c>
      <c r="BK130" s="205">
        <f>ROUND(I130*H130,2)</f>
        <v>0</v>
      </c>
      <c r="BL130" s="18" t="s">
        <v>211</v>
      </c>
      <c r="BM130" s="204" t="s">
        <v>2172</v>
      </c>
    </row>
    <row r="131" spans="1:65" s="13" customFormat="1" ht="11.25" x14ac:dyDescent="0.2">
      <c r="B131" s="215"/>
      <c r="C131" s="216"/>
      <c r="D131" s="206" t="s">
        <v>277</v>
      </c>
      <c r="E131" s="239" t="s">
        <v>1</v>
      </c>
      <c r="F131" s="217" t="s">
        <v>2173</v>
      </c>
      <c r="G131" s="216"/>
      <c r="H131" s="218">
        <v>600</v>
      </c>
      <c r="I131" s="219"/>
      <c r="J131" s="216"/>
      <c r="K131" s="216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277</v>
      </c>
      <c r="AU131" s="224" t="s">
        <v>109</v>
      </c>
      <c r="AV131" s="13" t="s">
        <v>93</v>
      </c>
      <c r="AW131" s="13" t="s">
        <v>38</v>
      </c>
      <c r="AX131" s="13" t="s">
        <v>83</v>
      </c>
      <c r="AY131" s="224" t="s">
        <v>189</v>
      </c>
    </row>
    <row r="132" spans="1:65" s="15" customFormat="1" ht="11.25" x14ac:dyDescent="0.2">
      <c r="B132" s="240"/>
      <c r="C132" s="241"/>
      <c r="D132" s="206" t="s">
        <v>277</v>
      </c>
      <c r="E132" s="242" t="s">
        <v>1</v>
      </c>
      <c r="F132" s="243" t="s">
        <v>355</v>
      </c>
      <c r="G132" s="241"/>
      <c r="H132" s="244">
        <v>600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AT132" s="250" t="s">
        <v>277</v>
      </c>
      <c r="AU132" s="250" t="s">
        <v>109</v>
      </c>
      <c r="AV132" s="15" t="s">
        <v>211</v>
      </c>
      <c r="AW132" s="15" t="s">
        <v>38</v>
      </c>
      <c r="AX132" s="15" t="s">
        <v>91</v>
      </c>
      <c r="AY132" s="250" t="s">
        <v>189</v>
      </c>
    </row>
    <row r="133" spans="1:65" s="2" customFormat="1" ht="21.75" customHeight="1" x14ac:dyDescent="0.2">
      <c r="A133" s="36"/>
      <c r="B133" s="37"/>
      <c r="C133" s="193" t="s">
        <v>229</v>
      </c>
      <c r="D133" s="193" t="s">
        <v>192</v>
      </c>
      <c r="E133" s="194" t="s">
        <v>2174</v>
      </c>
      <c r="F133" s="195" t="s">
        <v>2175</v>
      </c>
      <c r="G133" s="196" t="s">
        <v>262</v>
      </c>
      <c r="H133" s="197">
        <v>600</v>
      </c>
      <c r="I133" s="198"/>
      <c r="J133" s="199">
        <f>ROUND(I133*H133,2)</f>
        <v>0</v>
      </c>
      <c r="K133" s="195" t="s">
        <v>196</v>
      </c>
      <c r="L133" s="41"/>
      <c r="M133" s="200" t="s">
        <v>1</v>
      </c>
      <c r="N133" s="201" t="s">
        <v>48</v>
      </c>
      <c r="O133" s="73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211</v>
      </c>
      <c r="AT133" s="204" t="s">
        <v>192</v>
      </c>
      <c r="AU133" s="204" t="s">
        <v>109</v>
      </c>
      <c r="AY133" s="18" t="s">
        <v>189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8" t="s">
        <v>91</v>
      </c>
      <c r="BK133" s="205">
        <f>ROUND(I133*H133,2)</f>
        <v>0</v>
      </c>
      <c r="BL133" s="18" t="s">
        <v>211</v>
      </c>
      <c r="BM133" s="204" t="s">
        <v>2176</v>
      </c>
    </row>
    <row r="134" spans="1:65" s="13" customFormat="1" ht="11.25" x14ac:dyDescent="0.2">
      <c r="B134" s="215"/>
      <c r="C134" s="216"/>
      <c r="D134" s="206" t="s">
        <v>277</v>
      </c>
      <c r="E134" s="239" t="s">
        <v>1</v>
      </c>
      <c r="F134" s="217" t="s">
        <v>2173</v>
      </c>
      <c r="G134" s="216"/>
      <c r="H134" s="218">
        <v>600</v>
      </c>
      <c r="I134" s="219"/>
      <c r="J134" s="216"/>
      <c r="K134" s="216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277</v>
      </c>
      <c r="AU134" s="224" t="s">
        <v>109</v>
      </c>
      <c r="AV134" s="13" t="s">
        <v>93</v>
      </c>
      <c r="AW134" s="13" t="s">
        <v>38</v>
      </c>
      <c r="AX134" s="13" t="s">
        <v>83</v>
      </c>
      <c r="AY134" s="224" t="s">
        <v>189</v>
      </c>
    </row>
    <row r="135" spans="1:65" s="15" customFormat="1" ht="11.25" x14ac:dyDescent="0.2">
      <c r="B135" s="240"/>
      <c r="C135" s="241"/>
      <c r="D135" s="206" t="s">
        <v>277</v>
      </c>
      <c r="E135" s="242" t="s">
        <v>1</v>
      </c>
      <c r="F135" s="243" t="s">
        <v>355</v>
      </c>
      <c r="G135" s="241"/>
      <c r="H135" s="244">
        <v>600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AT135" s="250" t="s">
        <v>277</v>
      </c>
      <c r="AU135" s="250" t="s">
        <v>109</v>
      </c>
      <c r="AV135" s="15" t="s">
        <v>211</v>
      </c>
      <c r="AW135" s="15" t="s">
        <v>38</v>
      </c>
      <c r="AX135" s="15" t="s">
        <v>91</v>
      </c>
      <c r="AY135" s="250" t="s">
        <v>189</v>
      </c>
    </row>
    <row r="136" spans="1:65" s="2" customFormat="1" ht="16.5" customHeight="1" x14ac:dyDescent="0.2">
      <c r="A136" s="36"/>
      <c r="B136" s="37"/>
      <c r="C136" s="193" t="s">
        <v>234</v>
      </c>
      <c r="D136" s="193" t="s">
        <v>192</v>
      </c>
      <c r="E136" s="194" t="s">
        <v>2177</v>
      </c>
      <c r="F136" s="195" t="s">
        <v>2178</v>
      </c>
      <c r="G136" s="196" t="s">
        <v>262</v>
      </c>
      <c r="H136" s="197">
        <v>600</v>
      </c>
      <c r="I136" s="198"/>
      <c r="J136" s="199">
        <f>ROUND(I136*H136,2)</f>
        <v>0</v>
      </c>
      <c r="K136" s="195" t="s">
        <v>196</v>
      </c>
      <c r="L136" s="41"/>
      <c r="M136" s="200" t="s">
        <v>1</v>
      </c>
      <c r="N136" s="201" t="s">
        <v>48</v>
      </c>
      <c r="O136" s="73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211</v>
      </c>
      <c r="AT136" s="204" t="s">
        <v>192</v>
      </c>
      <c r="AU136" s="204" t="s">
        <v>109</v>
      </c>
      <c r="AY136" s="18" t="s">
        <v>189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8" t="s">
        <v>91</v>
      </c>
      <c r="BK136" s="205">
        <f>ROUND(I136*H136,2)</f>
        <v>0</v>
      </c>
      <c r="BL136" s="18" t="s">
        <v>211</v>
      </c>
      <c r="BM136" s="204" t="s">
        <v>2179</v>
      </c>
    </row>
    <row r="137" spans="1:65" s="13" customFormat="1" ht="11.25" x14ac:dyDescent="0.2">
      <c r="B137" s="215"/>
      <c r="C137" s="216"/>
      <c r="D137" s="206" t="s">
        <v>277</v>
      </c>
      <c r="E137" s="239" t="s">
        <v>1</v>
      </c>
      <c r="F137" s="217" t="s">
        <v>2173</v>
      </c>
      <c r="G137" s="216"/>
      <c r="H137" s="218">
        <v>600</v>
      </c>
      <c r="I137" s="219"/>
      <c r="J137" s="216"/>
      <c r="K137" s="216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277</v>
      </c>
      <c r="AU137" s="224" t="s">
        <v>109</v>
      </c>
      <c r="AV137" s="13" t="s">
        <v>93</v>
      </c>
      <c r="AW137" s="13" t="s">
        <v>38</v>
      </c>
      <c r="AX137" s="13" t="s">
        <v>83</v>
      </c>
      <c r="AY137" s="224" t="s">
        <v>189</v>
      </c>
    </row>
    <row r="138" spans="1:65" s="15" customFormat="1" ht="11.25" x14ac:dyDescent="0.2">
      <c r="B138" s="240"/>
      <c r="C138" s="241"/>
      <c r="D138" s="206" t="s">
        <v>277</v>
      </c>
      <c r="E138" s="242" t="s">
        <v>1</v>
      </c>
      <c r="F138" s="243" t="s">
        <v>355</v>
      </c>
      <c r="G138" s="241"/>
      <c r="H138" s="244">
        <v>600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AT138" s="250" t="s">
        <v>277</v>
      </c>
      <c r="AU138" s="250" t="s">
        <v>109</v>
      </c>
      <c r="AV138" s="15" t="s">
        <v>211</v>
      </c>
      <c r="AW138" s="15" t="s">
        <v>38</v>
      </c>
      <c r="AX138" s="15" t="s">
        <v>91</v>
      </c>
      <c r="AY138" s="250" t="s">
        <v>189</v>
      </c>
    </row>
    <row r="139" spans="1:65" s="2" customFormat="1" ht="16.5" customHeight="1" x14ac:dyDescent="0.2">
      <c r="A139" s="36"/>
      <c r="B139" s="37"/>
      <c r="C139" s="251" t="s">
        <v>241</v>
      </c>
      <c r="D139" s="251" t="s">
        <v>364</v>
      </c>
      <c r="E139" s="252" t="s">
        <v>2180</v>
      </c>
      <c r="F139" s="253" t="s">
        <v>2181</v>
      </c>
      <c r="G139" s="254" t="s">
        <v>1358</v>
      </c>
      <c r="H139" s="255">
        <v>18</v>
      </c>
      <c r="I139" s="256"/>
      <c r="J139" s="257">
        <f>ROUND(I139*H139,2)</f>
        <v>0</v>
      </c>
      <c r="K139" s="253" t="s">
        <v>196</v>
      </c>
      <c r="L139" s="258"/>
      <c r="M139" s="259" t="s">
        <v>1</v>
      </c>
      <c r="N139" s="260" t="s">
        <v>48</v>
      </c>
      <c r="O139" s="73"/>
      <c r="P139" s="202">
        <f>O139*H139</f>
        <v>0</v>
      </c>
      <c r="Q139" s="202">
        <v>1E-3</v>
      </c>
      <c r="R139" s="202">
        <f>Q139*H139</f>
        <v>1.8000000000000002E-2</v>
      </c>
      <c r="S139" s="202">
        <v>0</v>
      </c>
      <c r="T139" s="20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234</v>
      </c>
      <c r="AT139" s="204" t="s">
        <v>364</v>
      </c>
      <c r="AU139" s="204" t="s">
        <v>109</v>
      </c>
      <c r="AY139" s="18" t="s">
        <v>189</v>
      </c>
      <c r="BE139" s="205">
        <f>IF(N139="základní",J139,0)</f>
        <v>0</v>
      </c>
      <c r="BF139" s="205">
        <f>IF(N139="snížená",J139,0)</f>
        <v>0</v>
      </c>
      <c r="BG139" s="205">
        <f>IF(N139="zákl. přenesená",J139,0)</f>
        <v>0</v>
      </c>
      <c r="BH139" s="205">
        <f>IF(N139="sníž. přenesená",J139,0)</f>
        <v>0</v>
      </c>
      <c r="BI139" s="205">
        <f>IF(N139="nulová",J139,0)</f>
        <v>0</v>
      </c>
      <c r="BJ139" s="18" t="s">
        <v>91</v>
      </c>
      <c r="BK139" s="205">
        <f>ROUND(I139*H139,2)</f>
        <v>0</v>
      </c>
      <c r="BL139" s="18" t="s">
        <v>211</v>
      </c>
      <c r="BM139" s="204" t="s">
        <v>2182</v>
      </c>
    </row>
    <row r="140" spans="1:65" s="13" customFormat="1" ht="11.25" x14ac:dyDescent="0.2">
      <c r="B140" s="215"/>
      <c r="C140" s="216"/>
      <c r="D140" s="206" t="s">
        <v>277</v>
      </c>
      <c r="E140" s="216"/>
      <c r="F140" s="217" t="s">
        <v>2183</v>
      </c>
      <c r="G140" s="216"/>
      <c r="H140" s="218">
        <v>18</v>
      </c>
      <c r="I140" s="219"/>
      <c r="J140" s="216"/>
      <c r="K140" s="216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277</v>
      </c>
      <c r="AU140" s="224" t="s">
        <v>109</v>
      </c>
      <c r="AV140" s="13" t="s">
        <v>93</v>
      </c>
      <c r="AW140" s="13" t="s">
        <v>4</v>
      </c>
      <c r="AX140" s="13" t="s">
        <v>91</v>
      </c>
      <c r="AY140" s="224" t="s">
        <v>189</v>
      </c>
    </row>
    <row r="141" spans="1:65" s="2" customFormat="1" ht="16.5" customHeight="1" x14ac:dyDescent="0.2">
      <c r="A141" s="36"/>
      <c r="B141" s="37"/>
      <c r="C141" s="193" t="s">
        <v>248</v>
      </c>
      <c r="D141" s="193" t="s">
        <v>192</v>
      </c>
      <c r="E141" s="194" t="s">
        <v>2184</v>
      </c>
      <c r="F141" s="195" t="s">
        <v>2185</v>
      </c>
      <c r="G141" s="196" t="s">
        <v>262</v>
      </c>
      <c r="H141" s="197">
        <v>600</v>
      </c>
      <c r="I141" s="198"/>
      <c r="J141" s="199">
        <f>ROUND(I141*H141,2)</f>
        <v>0</v>
      </c>
      <c r="K141" s="195" t="s">
        <v>196</v>
      </c>
      <c r="L141" s="41"/>
      <c r="M141" s="200" t="s">
        <v>1</v>
      </c>
      <c r="N141" s="201" t="s">
        <v>48</v>
      </c>
      <c r="O141" s="73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211</v>
      </c>
      <c r="AT141" s="204" t="s">
        <v>192</v>
      </c>
      <c r="AU141" s="204" t="s">
        <v>109</v>
      </c>
      <c r="AY141" s="18" t="s">
        <v>189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8" t="s">
        <v>91</v>
      </c>
      <c r="BK141" s="205">
        <f>ROUND(I141*H141,2)</f>
        <v>0</v>
      </c>
      <c r="BL141" s="18" t="s">
        <v>211</v>
      </c>
      <c r="BM141" s="204" t="s">
        <v>2186</v>
      </c>
    </row>
    <row r="142" spans="1:65" s="13" customFormat="1" ht="11.25" x14ac:dyDescent="0.2">
      <c r="B142" s="215"/>
      <c r="C142" s="216"/>
      <c r="D142" s="206" t="s">
        <v>277</v>
      </c>
      <c r="E142" s="239" t="s">
        <v>1</v>
      </c>
      <c r="F142" s="217" t="s">
        <v>2173</v>
      </c>
      <c r="G142" s="216"/>
      <c r="H142" s="218">
        <v>600</v>
      </c>
      <c r="I142" s="219"/>
      <c r="J142" s="216"/>
      <c r="K142" s="216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277</v>
      </c>
      <c r="AU142" s="224" t="s">
        <v>109</v>
      </c>
      <c r="AV142" s="13" t="s">
        <v>93</v>
      </c>
      <c r="AW142" s="13" t="s">
        <v>38</v>
      </c>
      <c r="AX142" s="13" t="s">
        <v>83</v>
      </c>
      <c r="AY142" s="224" t="s">
        <v>189</v>
      </c>
    </row>
    <row r="143" spans="1:65" s="15" customFormat="1" ht="11.25" x14ac:dyDescent="0.2">
      <c r="B143" s="240"/>
      <c r="C143" s="241"/>
      <c r="D143" s="206" t="s">
        <v>277</v>
      </c>
      <c r="E143" s="242" t="s">
        <v>1</v>
      </c>
      <c r="F143" s="243" t="s">
        <v>355</v>
      </c>
      <c r="G143" s="241"/>
      <c r="H143" s="244">
        <v>600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AT143" s="250" t="s">
        <v>277</v>
      </c>
      <c r="AU143" s="250" t="s">
        <v>109</v>
      </c>
      <c r="AV143" s="15" t="s">
        <v>211</v>
      </c>
      <c r="AW143" s="15" t="s">
        <v>38</v>
      </c>
      <c r="AX143" s="15" t="s">
        <v>91</v>
      </c>
      <c r="AY143" s="250" t="s">
        <v>189</v>
      </c>
    </row>
    <row r="144" spans="1:65" s="2" customFormat="1" ht="16.5" customHeight="1" x14ac:dyDescent="0.2">
      <c r="A144" s="36"/>
      <c r="B144" s="37"/>
      <c r="C144" s="193" t="s">
        <v>299</v>
      </c>
      <c r="D144" s="193" t="s">
        <v>192</v>
      </c>
      <c r="E144" s="194" t="s">
        <v>2187</v>
      </c>
      <c r="F144" s="195" t="s">
        <v>2188</v>
      </c>
      <c r="G144" s="196" t="s">
        <v>262</v>
      </c>
      <c r="H144" s="197">
        <v>600</v>
      </c>
      <c r="I144" s="198"/>
      <c r="J144" s="199">
        <f>ROUND(I144*H144,2)</f>
        <v>0</v>
      </c>
      <c r="K144" s="195" t="s">
        <v>196</v>
      </c>
      <c r="L144" s="41"/>
      <c r="M144" s="200" t="s">
        <v>1</v>
      </c>
      <c r="N144" s="201" t="s">
        <v>48</v>
      </c>
      <c r="O144" s="73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211</v>
      </c>
      <c r="AT144" s="204" t="s">
        <v>192</v>
      </c>
      <c r="AU144" s="204" t="s">
        <v>109</v>
      </c>
      <c r="AY144" s="18" t="s">
        <v>189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8" t="s">
        <v>91</v>
      </c>
      <c r="BK144" s="205">
        <f>ROUND(I144*H144,2)</f>
        <v>0</v>
      </c>
      <c r="BL144" s="18" t="s">
        <v>211</v>
      </c>
      <c r="BM144" s="204" t="s">
        <v>2189</v>
      </c>
    </row>
    <row r="145" spans="1:65" s="13" customFormat="1" ht="11.25" x14ac:dyDescent="0.2">
      <c r="B145" s="215"/>
      <c r="C145" s="216"/>
      <c r="D145" s="206" t="s">
        <v>277</v>
      </c>
      <c r="E145" s="239" t="s">
        <v>1</v>
      </c>
      <c r="F145" s="217" t="s">
        <v>2173</v>
      </c>
      <c r="G145" s="216"/>
      <c r="H145" s="218">
        <v>600</v>
      </c>
      <c r="I145" s="219"/>
      <c r="J145" s="216"/>
      <c r="K145" s="216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277</v>
      </c>
      <c r="AU145" s="224" t="s">
        <v>109</v>
      </c>
      <c r="AV145" s="13" t="s">
        <v>93</v>
      </c>
      <c r="AW145" s="13" t="s">
        <v>38</v>
      </c>
      <c r="AX145" s="13" t="s">
        <v>83</v>
      </c>
      <c r="AY145" s="224" t="s">
        <v>189</v>
      </c>
    </row>
    <row r="146" spans="1:65" s="15" customFormat="1" ht="11.25" x14ac:dyDescent="0.2">
      <c r="B146" s="240"/>
      <c r="C146" s="241"/>
      <c r="D146" s="206" t="s">
        <v>277</v>
      </c>
      <c r="E146" s="242" t="s">
        <v>1</v>
      </c>
      <c r="F146" s="243" t="s">
        <v>355</v>
      </c>
      <c r="G146" s="241"/>
      <c r="H146" s="244">
        <v>600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AT146" s="250" t="s">
        <v>277</v>
      </c>
      <c r="AU146" s="250" t="s">
        <v>109</v>
      </c>
      <c r="AV146" s="15" t="s">
        <v>211</v>
      </c>
      <c r="AW146" s="15" t="s">
        <v>38</v>
      </c>
      <c r="AX146" s="15" t="s">
        <v>91</v>
      </c>
      <c r="AY146" s="250" t="s">
        <v>189</v>
      </c>
    </row>
    <row r="147" spans="1:65" s="2" customFormat="1" ht="16.5" customHeight="1" x14ac:dyDescent="0.2">
      <c r="A147" s="36"/>
      <c r="B147" s="37"/>
      <c r="C147" s="193" t="s">
        <v>306</v>
      </c>
      <c r="D147" s="193" t="s">
        <v>192</v>
      </c>
      <c r="E147" s="194" t="s">
        <v>2190</v>
      </c>
      <c r="F147" s="195" t="s">
        <v>2191</v>
      </c>
      <c r="G147" s="196" t="s">
        <v>262</v>
      </c>
      <c r="H147" s="197">
        <v>600</v>
      </c>
      <c r="I147" s="198"/>
      <c r="J147" s="199">
        <f>ROUND(I147*H147,2)</f>
        <v>0</v>
      </c>
      <c r="K147" s="195" t="s">
        <v>196</v>
      </c>
      <c r="L147" s="41"/>
      <c r="M147" s="200" t="s">
        <v>1</v>
      </c>
      <c r="N147" s="201" t="s">
        <v>48</v>
      </c>
      <c r="O147" s="73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211</v>
      </c>
      <c r="AT147" s="204" t="s">
        <v>192</v>
      </c>
      <c r="AU147" s="204" t="s">
        <v>109</v>
      </c>
      <c r="AY147" s="18" t="s">
        <v>189</v>
      </c>
      <c r="BE147" s="205">
        <f>IF(N147="základní",J147,0)</f>
        <v>0</v>
      </c>
      <c r="BF147" s="205">
        <f>IF(N147="snížená",J147,0)</f>
        <v>0</v>
      </c>
      <c r="BG147" s="205">
        <f>IF(N147="zákl. přenesená",J147,0)</f>
        <v>0</v>
      </c>
      <c r="BH147" s="205">
        <f>IF(N147="sníž. přenesená",J147,0)</f>
        <v>0</v>
      </c>
      <c r="BI147" s="205">
        <f>IF(N147="nulová",J147,0)</f>
        <v>0</v>
      </c>
      <c r="BJ147" s="18" t="s">
        <v>91</v>
      </c>
      <c r="BK147" s="205">
        <f>ROUND(I147*H147,2)</f>
        <v>0</v>
      </c>
      <c r="BL147" s="18" t="s">
        <v>211</v>
      </c>
      <c r="BM147" s="204" t="s">
        <v>2192</v>
      </c>
    </row>
    <row r="148" spans="1:65" s="13" customFormat="1" ht="11.25" x14ac:dyDescent="0.2">
      <c r="B148" s="215"/>
      <c r="C148" s="216"/>
      <c r="D148" s="206" t="s">
        <v>277</v>
      </c>
      <c r="E148" s="239" t="s">
        <v>1</v>
      </c>
      <c r="F148" s="217" t="s">
        <v>2173</v>
      </c>
      <c r="G148" s="216"/>
      <c r="H148" s="218">
        <v>600</v>
      </c>
      <c r="I148" s="219"/>
      <c r="J148" s="216"/>
      <c r="K148" s="216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277</v>
      </c>
      <c r="AU148" s="224" t="s">
        <v>109</v>
      </c>
      <c r="AV148" s="13" t="s">
        <v>93</v>
      </c>
      <c r="AW148" s="13" t="s">
        <v>38</v>
      </c>
      <c r="AX148" s="13" t="s">
        <v>83</v>
      </c>
      <c r="AY148" s="224" t="s">
        <v>189</v>
      </c>
    </row>
    <row r="149" spans="1:65" s="15" customFormat="1" ht="11.25" x14ac:dyDescent="0.2">
      <c r="B149" s="240"/>
      <c r="C149" s="241"/>
      <c r="D149" s="206" t="s">
        <v>277</v>
      </c>
      <c r="E149" s="242" t="s">
        <v>1</v>
      </c>
      <c r="F149" s="243" t="s">
        <v>355</v>
      </c>
      <c r="G149" s="241"/>
      <c r="H149" s="244">
        <v>600</v>
      </c>
      <c r="I149" s="245"/>
      <c r="J149" s="241"/>
      <c r="K149" s="241"/>
      <c r="L149" s="246"/>
      <c r="M149" s="273"/>
      <c r="N149" s="274"/>
      <c r="O149" s="274"/>
      <c r="P149" s="274"/>
      <c r="Q149" s="274"/>
      <c r="R149" s="274"/>
      <c r="S149" s="274"/>
      <c r="T149" s="275"/>
      <c r="AT149" s="250" t="s">
        <v>277</v>
      </c>
      <c r="AU149" s="250" t="s">
        <v>109</v>
      </c>
      <c r="AV149" s="15" t="s">
        <v>211</v>
      </c>
      <c r="AW149" s="15" t="s">
        <v>38</v>
      </c>
      <c r="AX149" s="15" t="s">
        <v>91</v>
      </c>
      <c r="AY149" s="250" t="s">
        <v>189</v>
      </c>
    </row>
    <row r="150" spans="1:65" s="2" customFormat="1" ht="6.95" customHeight="1" x14ac:dyDescent="0.2">
      <c r="A150" s="36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41"/>
      <c r="M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</sheetData>
  <sheetProtection algorithmName="SHA-512" hashValue="HLHjO/nbXycpDfFIzyjueSonqBWCsShcABYsTQKj0//Vpjv2cAaocu5cqOQzUClS5sJGw8SoZv4SRNGYONce/w==" saltValue="LMi9e6S0GqPWvd9WDbNyISmssLw1fqh7V5iHP8nwpu8rJL17yi7K9Y+fYj/BLkBCkYFvdIZoJKfhMuDjBRdNtg==" spinCount="100000" sheet="1" objects="1" scenarios="1" formatColumns="0" formatRows="0" autoFilter="0"/>
  <autoFilter ref="C118:K14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149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2193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2194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2193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 xml:space="preserve">IO 01 - Vodovodní přípojka 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2195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2193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 xml:space="preserve">IO 01 - Vodovodní přípojka 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145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2196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2197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Pu+p36NWJL82pk4tmnjQpJ/re7my0GrKcovt8Ybbbjz1PY8n+tuGMKyudi8xZ4aZzXe1Oo9s5dOHLtkoimk1ng==" saltValue="hFDnWBA7wTFDphwuxt1OtEoKl0TGBYXGGJjYPy2Xu9hs8Q2DqpGFt5lnWsgqKkBUN+Q3Cfh5wdqw31JKYDDdJg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152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2193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2198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2193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 xml:space="preserve">IO 02 - Dešťová kanalizace včetně retence 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2195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2193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 xml:space="preserve">IO 02 - Dešťová kanalizace včetně retence 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145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2199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2200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uoWiwBvyEIuIhTKgogmOoz78rZBNogCj5L42IJxDqWcihjVbaW8d2kxM2XnKqmIqbZ2tK/sf6SfPOEzeLtKstg==" saltValue="iKCh/e2WpzHZK9mrm6GQJcQopR2W3aftof9cK/aFXF4s7RbmLgt9z5VVqTjgIYBIou/j5PH7hJps4UD9taYkSg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155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2193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2201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2193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 xml:space="preserve">IO 03 - Splašková kanalizace 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2195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2193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 xml:space="preserve">IO 03 - Splašková kanalizace 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145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2202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2203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mnd1st64qoqcIWL294Df6wedEuQyO4nqm3yYwMTXnfonWlgHLnHcg6236/BK3kQ2fsox4Y1LmIs/B3BOyYmcJQ==" saltValue="CMLB2FZgMBJhioW9GdbKydxQdsqEIOx0kW/+7K+eKn4XT8w7M+M2fVoxnpC3qHUusl0SzZTebyKGlkrl3ypH1A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92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2" customFormat="1" ht="12" customHeight="1" x14ac:dyDescent="0.2">
      <c r="A8" s="36"/>
      <c r="B8" s="41"/>
      <c r="C8" s="36"/>
      <c r="D8" s="121" t="s">
        <v>160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24" t="s">
        <v>161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21" t="s">
        <v>18</v>
      </c>
      <c r="E11" s="36"/>
      <c r="F11" s="112" t="s">
        <v>19</v>
      </c>
      <c r="G11" s="36"/>
      <c r="H11" s="36"/>
      <c r="I11" s="121" t="s">
        <v>20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22</v>
      </c>
      <c r="E12" s="36"/>
      <c r="F12" s="112" t="s">
        <v>23</v>
      </c>
      <c r="G12" s="36"/>
      <c r="H12" s="36"/>
      <c r="I12" s="121" t="s">
        <v>24</v>
      </c>
      <c r="J12" s="122" t="str">
        <f>'Rekapitulace stavby'!AN8</f>
        <v>13. 3. 2020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30</v>
      </c>
      <c r="E14" s="36"/>
      <c r="F14" s="36"/>
      <c r="G14" s="36"/>
      <c r="H14" s="36"/>
      <c r="I14" s="121" t="s">
        <v>31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2" t="s">
        <v>32</v>
      </c>
      <c r="F15" s="36"/>
      <c r="G15" s="36"/>
      <c r="H15" s="36"/>
      <c r="I15" s="121" t="s">
        <v>33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21" t="s">
        <v>34</v>
      </c>
      <c r="E17" s="36"/>
      <c r="F17" s="36"/>
      <c r="G17" s="36"/>
      <c r="H17" s="36"/>
      <c r="I17" s="121" t="s">
        <v>31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26" t="str">
        <f>'Rekapitulace stavby'!E14</f>
        <v>Vyplň údaj</v>
      </c>
      <c r="F18" s="327"/>
      <c r="G18" s="327"/>
      <c r="H18" s="327"/>
      <c r="I18" s="121" t="s">
        <v>33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21" t="s">
        <v>36</v>
      </c>
      <c r="E20" s="36"/>
      <c r="F20" s="36"/>
      <c r="G20" s="36"/>
      <c r="H20" s="36"/>
      <c r="I20" s="121" t="s">
        <v>31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2" t="s">
        <v>37</v>
      </c>
      <c r="F21" s="36"/>
      <c r="G21" s="36"/>
      <c r="H21" s="36"/>
      <c r="I21" s="121" t="s">
        <v>33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21" t="s">
        <v>39</v>
      </c>
      <c r="E23" s="36"/>
      <c r="F23" s="36"/>
      <c r="G23" s="36"/>
      <c r="H23" s="36"/>
      <c r="I23" s="121" t="s">
        <v>31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33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21" t="s">
        <v>41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23"/>
      <c r="B27" s="124"/>
      <c r="C27" s="123"/>
      <c r="D27" s="123"/>
      <c r="E27" s="328" t="s">
        <v>42</v>
      </c>
      <c r="F27" s="328"/>
      <c r="G27" s="328"/>
      <c r="H27" s="328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27" t="s">
        <v>43</v>
      </c>
      <c r="E30" s="36"/>
      <c r="F30" s="36"/>
      <c r="G30" s="36"/>
      <c r="H30" s="36"/>
      <c r="I30" s="36"/>
      <c r="J30" s="128">
        <f>ROUND(J123,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29" t="s">
        <v>45</v>
      </c>
      <c r="G32" s="36"/>
      <c r="H32" s="36"/>
      <c r="I32" s="129" t="s">
        <v>44</v>
      </c>
      <c r="J32" s="129" t="s">
        <v>46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30" t="s">
        <v>47</v>
      </c>
      <c r="E33" s="121" t="s">
        <v>48</v>
      </c>
      <c r="F33" s="131">
        <f>ROUND((SUM(BE123:BE150)),  2)</f>
        <v>0</v>
      </c>
      <c r="G33" s="36"/>
      <c r="H33" s="36"/>
      <c r="I33" s="132">
        <v>0.21</v>
      </c>
      <c r="J33" s="131">
        <f>ROUND(((SUM(BE123:BE150))*I33),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21" t="s">
        <v>49</v>
      </c>
      <c r="F34" s="131">
        <f>ROUND((SUM(BF123:BF150)),  2)</f>
        <v>0</v>
      </c>
      <c r="G34" s="36"/>
      <c r="H34" s="36"/>
      <c r="I34" s="132">
        <v>0.15</v>
      </c>
      <c r="J34" s="131">
        <f>ROUND(((SUM(BF123:BF150))*I34),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21" t="s">
        <v>50</v>
      </c>
      <c r="F35" s="131">
        <f>ROUND((SUM(BG123:BG150)),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21" t="s">
        <v>51</v>
      </c>
      <c r="F36" s="131">
        <f>ROUND((SUM(BH123:BH150)),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52</v>
      </c>
      <c r="F37" s="131">
        <f>ROUND((SUM(BI123:BI150)),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33"/>
      <c r="D39" s="134" t="s">
        <v>53</v>
      </c>
      <c r="E39" s="135"/>
      <c r="F39" s="135"/>
      <c r="G39" s="136" t="s">
        <v>54</v>
      </c>
      <c r="H39" s="137" t="s">
        <v>55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 x14ac:dyDescent="0.2">
      <c r="A86" s="36"/>
      <c r="B86" s="37"/>
      <c r="C86" s="30" t="s">
        <v>160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 x14ac:dyDescent="0.2">
      <c r="A87" s="36"/>
      <c r="B87" s="37"/>
      <c r="C87" s="38"/>
      <c r="D87" s="38"/>
      <c r="E87" s="276" t="str">
        <f>E9</f>
        <v>VON - Vedlejší a ostatní náklady stavby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 x14ac:dyDescent="0.2">
      <c r="A89" s="36"/>
      <c r="B89" s="37"/>
      <c r="C89" s="30" t="s">
        <v>22</v>
      </c>
      <c r="D89" s="38"/>
      <c r="E89" s="38"/>
      <c r="F89" s="28" t="str">
        <f>F12</f>
        <v>Slezská Ostrava</v>
      </c>
      <c r="G89" s="38"/>
      <c r="H89" s="38"/>
      <c r="I89" s="30" t="s">
        <v>24</v>
      </c>
      <c r="J89" s="68" t="str">
        <f>IF(J12="","",J12)</f>
        <v>13. 3. 2020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15.2" customHeight="1" x14ac:dyDescent="0.2">
      <c r="A91" s="36"/>
      <c r="B91" s="37"/>
      <c r="C91" s="30" t="s">
        <v>30</v>
      </c>
      <c r="D91" s="38"/>
      <c r="E91" s="38"/>
      <c r="F91" s="28" t="str">
        <f>E15</f>
        <v>Statutární město Ostrava</v>
      </c>
      <c r="G91" s="38"/>
      <c r="H91" s="38"/>
      <c r="I91" s="30" t="s">
        <v>36</v>
      </c>
      <c r="J91" s="34" t="str">
        <f>E21</f>
        <v>PPS Kania, s.r.o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 x14ac:dyDescent="0.2">
      <c r="A92" s="36"/>
      <c r="B92" s="37"/>
      <c r="C92" s="30" t="s">
        <v>34</v>
      </c>
      <c r="D92" s="38"/>
      <c r="E92" s="38"/>
      <c r="F92" s="28" t="str">
        <f>IF(E18="","",E18)</f>
        <v>Vyplň údaj</v>
      </c>
      <c r="G92" s="38"/>
      <c r="H92" s="38"/>
      <c r="I92" s="30" t="s">
        <v>39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 x14ac:dyDescent="0.2">
      <c r="A94" s="36"/>
      <c r="B94" s="37"/>
      <c r="C94" s="151" t="s">
        <v>163</v>
      </c>
      <c r="D94" s="152"/>
      <c r="E94" s="152"/>
      <c r="F94" s="152"/>
      <c r="G94" s="152"/>
      <c r="H94" s="152"/>
      <c r="I94" s="152"/>
      <c r="J94" s="153" t="s">
        <v>164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 x14ac:dyDescent="0.2">
      <c r="A96" s="36"/>
      <c r="B96" s="37"/>
      <c r="C96" s="154" t="s">
        <v>165</v>
      </c>
      <c r="D96" s="38"/>
      <c r="E96" s="38"/>
      <c r="F96" s="38"/>
      <c r="G96" s="38"/>
      <c r="H96" s="38"/>
      <c r="I96" s="38"/>
      <c r="J96" s="86">
        <f>J123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166</v>
      </c>
    </row>
    <row r="97" spans="1:31" s="9" customFormat="1" ht="24.95" customHeight="1" x14ac:dyDescent="0.2">
      <c r="B97" s="155"/>
      <c r="C97" s="156"/>
      <c r="D97" s="157" t="s">
        <v>167</v>
      </c>
      <c r="E97" s="158"/>
      <c r="F97" s="158"/>
      <c r="G97" s="158"/>
      <c r="H97" s="158"/>
      <c r="I97" s="158"/>
      <c r="J97" s="159">
        <f>J124</f>
        <v>0</v>
      </c>
      <c r="K97" s="156"/>
      <c r="L97" s="160"/>
    </row>
    <row r="98" spans="1:31" s="10" customFormat="1" ht="19.899999999999999" customHeight="1" x14ac:dyDescent="0.2">
      <c r="B98" s="161"/>
      <c r="C98" s="106"/>
      <c r="D98" s="162" t="s">
        <v>168</v>
      </c>
      <c r="E98" s="163"/>
      <c r="F98" s="163"/>
      <c r="G98" s="163"/>
      <c r="H98" s="163"/>
      <c r="I98" s="163"/>
      <c r="J98" s="164">
        <f>J125</f>
        <v>0</v>
      </c>
      <c r="K98" s="106"/>
      <c r="L98" s="165"/>
    </row>
    <row r="99" spans="1:31" s="10" customFormat="1" ht="19.899999999999999" customHeight="1" x14ac:dyDescent="0.2">
      <c r="B99" s="161"/>
      <c r="C99" s="106"/>
      <c r="D99" s="162" t="s">
        <v>169</v>
      </c>
      <c r="E99" s="163"/>
      <c r="F99" s="163"/>
      <c r="G99" s="163"/>
      <c r="H99" s="163"/>
      <c r="I99" s="163"/>
      <c r="J99" s="164">
        <f>J132</f>
        <v>0</v>
      </c>
      <c r="K99" s="106"/>
      <c r="L99" s="165"/>
    </row>
    <row r="100" spans="1:31" s="10" customFormat="1" ht="19.899999999999999" customHeight="1" x14ac:dyDescent="0.2">
      <c r="B100" s="161"/>
      <c r="C100" s="106"/>
      <c r="D100" s="162" t="s">
        <v>170</v>
      </c>
      <c r="E100" s="163"/>
      <c r="F100" s="163"/>
      <c r="G100" s="163"/>
      <c r="H100" s="163"/>
      <c r="I100" s="163"/>
      <c r="J100" s="164">
        <f>J135</f>
        <v>0</v>
      </c>
      <c r="K100" s="106"/>
      <c r="L100" s="165"/>
    </row>
    <row r="101" spans="1:31" s="10" customFormat="1" ht="19.899999999999999" customHeight="1" x14ac:dyDescent="0.2">
      <c r="B101" s="161"/>
      <c r="C101" s="106"/>
      <c r="D101" s="162" t="s">
        <v>171</v>
      </c>
      <c r="E101" s="163"/>
      <c r="F101" s="163"/>
      <c r="G101" s="163"/>
      <c r="H101" s="163"/>
      <c r="I101" s="163"/>
      <c r="J101" s="164">
        <f>J140</f>
        <v>0</v>
      </c>
      <c r="K101" s="106"/>
      <c r="L101" s="165"/>
    </row>
    <row r="102" spans="1:31" s="10" customFormat="1" ht="19.899999999999999" customHeight="1" x14ac:dyDescent="0.2">
      <c r="B102" s="161"/>
      <c r="C102" s="106"/>
      <c r="D102" s="162" t="s">
        <v>172</v>
      </c>
      <c r="E102" s="163"/>
      <c r="F102" s="163"/>
      <c r="G102" s="163"/>
      <c r="H102" s="163"/>
      <c r="I102" s="163"/>
      <c r="J102" s="164">
        <f>J145</f>
        <v>0</v>
      </c>
      <c r="K102" s="106"/>
      <c r="L102" s="165"/>
    </row>
    <row r="103" spans="1:31" s="10" customFormat="1" ht="19.899999999999999" customHeight="1" x14ac:dyDescent="0.2">
      <c r="B103" s="161"/>
      <c r="C103" s="106"/>
      <c r="D103" s="162" t="s">
        <v>173</v>
      </c>
      <c r="E103" s="163"/>
      <c r="F103" s="163"/>
      <c r="G103" s="163"/>
      <c r="H103" s="163"/>
      <c r="I103" s="163"/>
      <c r="J103" s="164">
        <f>J148</f>
        <v>0</v>
      </c>
      <c r="K103" s="106"/>
      <c r="L103" s="165"/>
    </row>
    <row r="104" spans="1:31" s="2" customFormat="1" ht="21.75" customHeight="1" x14ac:dyDescent="0.2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31" s="2" customFormat="1" ht="6.95" customHeight="1" x14ac:dyDescent="0.2">
      <c r="A105" s="36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pans="1:31" s="2" customFormat="1" ht="6.95" customHeight="1" x14ac:dyDescent="0.2">
      <c r="A109" s="36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24.95" customHeight="1" x14ac:dyDescent="0.2">
      <c r="A110" s="36"/>
      <c r="B110" s="37"/>
      <c r="C110" s="24" t="s">
        <v>174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6.95" customHeight="1" x14ac:dyDescent="0.2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12" customHeight="1" x14ac:dyDescent="0.2">
      <c r="A112" s="36"/>
      <c r="B112" s="37"/>
      <c r="C112" s="30" t="s">
        <v>16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329" t="str">
        <f>E7</f>
        <v>SPORTOVNÍ HALA _ SLEZSKÁ OSTRAVA</v>
      </c>
      <c r="F113" s="330"/>
      <c r="G113" s="330"/>
      <c r="H113" s="330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 x14ac:dyDescent="0.2">
      <c r="A114" s="36"/>
      <c r="B114" s="37"/>
      <c r="C114" s="30" t="s">
        <v>160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6.5" customHeight="1" x14ac:dyDescent="0.2">
      <c r="A115" s="36"/>
      <c r="B115" s="37"/>
      <c r="C115" s="38"/>
      <c r="D115" s="38"/>
      <c r="E115" s="276" t="str">
        <f>E9</f>
        <v>VON - Vedlejší a ostatní náklady stavby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2" customHeight="1" x14ac:dyDescent="0.2">
      <c r="A117" s="36"/>
      <c r="B117" s="37"/>
      <c r="C117" s="30" t="s">
        <v>22</v>
      </c>
      <c r="D117" s="38"/>
      <c r="E117" s="38"/>
      <c r="F117" s="28" t="str">
        <f>F12</f>
        <v>Slezská Ostrava</v>
      </c>
      <c r="G117" s="38"/>
      <c r="H117" s="38"/>
      <c r="I117" s="30" t="s">
        <v>24</v>
      </c>
      <c r="J117" s="68" t="str">
        <f>IF(J12="","",J12)</f>
        <v>13. 3. 2020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5.2" customHeight="1" x14ac:dyDescent="0.2">
      <c r="A119" s="36"/>
      <c r="B119" s="37"/>
      <c r="C119" s="30" t="s">
        <v>30</v>
      </c>
      <c r="D119" s="38"/>
      <c r="E119" s="38"/>
      <c r="F119" s="28" t="str">
        <f>E15</f>
        <v>Statutární město Ostrava</v>
      </c>
      <c r="G119" s="38"/>
      <c r="H119" s="38"/>
      <c r="I119" s="30" t="s">
        <v>36</v>
      </c>
      <c r="J119" s="34" t="str">
        <f>E21</f>
        <v>PPS Kania, s.r.o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15.2" customHeight="1" x14ac:dyDescent="0.2">
      <c r="A120" s="36"/>
      <c r="B120" s="37"/>
      <c r="C120" s="30" t="s">
        <v>34</v>
      </c>
      <c r="D120" s="38"/>
      <c r="E120" s="38"/>
      <c r="F120" s="28" t="str">
        <f>IF(E18="","",E18)</f>
        <v>Vyplň údaj</v>
      </c>
      <c r="G120" s="38"/>
      <c r="H120" s="38"/>
      <c r="I120" s="30" t="s">
        <v>39</v>
      </c>
      <c r="J120" s="34" t="str">
        <f>E24</f>
        <v xml:space="preserve"> </v>
      </c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0.35" customHeight="1" x14ac:dyDescent="0.2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11" customFormat="1" ht="29.25" customHeight="1" x14ac:dyDescent="0.2">
      <c r="A122" s="166"/>
      <c r="B122" s="167"/>
      <c r="C122" s="168" t="s">
        <v>175</v>
      </c>
      <c r="D122" s="169" t="s">
        <v>68</v>
      </c>
      <c r="E122" s="169" t="s">
        <v>64</v>
      </c>
      <c r="F122" s="169" t="s">
        <v>65</v>
      </c>
      <c r="G122" s="169" t="s">
        <v>176</v>
      </c>
      <c r="H122" s="169" t="s">
        <v>177</v>
      </c>
      <c r="I122" s="169" t="s">
        <v>178</v>
      </c>
      <c r="J122" s="169" t="s">
        <v>164</v>
      </c>
      <c r="K122" s="170" t="s">
        <v>179</v>
      </c>
      <c r="L122" s="171"/>
      <c r="M122" s="77" t="s">
        <v>1</v>
      </c>
      <c r="N122" s="78" t="s">
        <v>47</v>
      </c>
      <c r="O122" s="78" t="s">
        <v>180</v>
      </c>
      <c r="P122" s="78" t="s">
        <v>181</v>
      </c>
      <c r="Q122" s="78" t="s">
        <v>182</v>
      </c>
      <c r="R122" s="78" t="s">
        <v>183</v>
      </c>
      <c r="S122" s="78" t="s">
        <v>184</v>
      </c>
      <c r="T122" s="79" t="s">
        <v>185</v>
      </c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</row>
    <row r="123" spans="1:65" s="2" customFormat="1" ht="22.9" customHeight="1" x14ac:dyDescent="0.25">
      <c r="A123" s="36"/>
      <c r="B123" s="37"/>
      <c r="C123" s="84" t="s">
        <v>186</v>
      </c>
      <c r="D123" s="38"/>
      <c r="E123" s="38"/>
      <c r="F123" s="38"/>
      <c r="G123" s="38"/>
      <c r="H123" s="38"/>
      <c r="I123" s="38"/>
      <c r="J123" s="172">
        <f>BK123</f>
        <v>0</v>
      </c>
      <c r="K123" s="38"/>
      <c r="L123" s="41"/>
      <c r="M123" s="80"/>
      <c r="N123" s="173"/>
      <c r="O123" s="81"/>
      <c r="P123" s="174">
        <f>P124</f>
        <v>0</v>
      </c>
      <c r="Q123" s="81"/>
      <c r="R123" s="174">
        <f>R124</f>
        <v>0</v>
      </c>
      <c r="S123" s="81"/>
      <c r="T123" s="175">
        <f>T124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82</v>
      </c>
      <c r="AU123" s="18" t="s">
        <v>166</v>
      </c>
      <c r="BK123" s="176">
        <f>BK124</f>
        <v>0</v>
      </c>
    </row>
    <row r="124" spans="1:65" s="12" customFormat="1" ht="25.9" customHeight="1" x14ac:dyDescent="0.2">
      <c r="B124" s="177"/>
      <c r="C124" s="178"/>
      <c r="D124" s="179" t="s">
        <v>82</v>
      </c>
      <c r="E124" s="180" t="s">
        <v>187</v>
      </c>
      <c r="F124" s="180" t="s">
        <v>187</v>
      </c>
      <c r="G124" s="178"/>
      <c r="H124" s="178"/>
      <c r="I124" s="181"/>
      <c r="J124" s="182">
        <f>BK124</f>
        <v>0</v>
      </c>
      <c r="K124" s="178"/>
      <c r="L124" s="183"/>
      <c r="M124" s="184"/>
      <c r="N124" s="185"/>
      <c r="O124" s="185"/>
      <c r="P124" s="186">
        <f>P125+P132+P135+P140+P145+P148</f>
        <v>0</v>
      </c>
      <c r="Q124" s="185"/>
      <c r="R124" s="186">
        <f>R125+R132+R135+R140+R145+R148</f>
        <v>0</v>
      </c>
      <c r="S124" s="185"/>
      <c r="T124" s="187">
        <f>T125+T132+T135+T140+T145+T148</f>
        <v>0</v>
      </c>
      <c r="AR124" s="188" t="s">
        <v>188</v>
      </c>
      <c r="AT124" s="189" t="s">
        <v>82</v>
      </c>
      <c r="AU124" s="189" t="s">
        <v>83</v>
      </c>
      <c r="AY124" s="188" t="s">
        <v>189</v>
      </c>
      <c r="BK124" s="190">
        <f>BK125+BK132+BK135+BK140+BK145+BK148</f>
        <v>0</v>
      </c>
    </row>
    <row r="125" spans="1:65" s="12" customFormat="1" ht="22.9" customHeight="1" x14ac:dyDescent="0.2">
      <c r="B125" s="177"/>
      <c r="C125" s="178"/>
      <c r="D125" s="179" t="s">
        <v>82</v>
      </c>
      <c r="E125" s="191" t="s">
        <v>190</v>
      </c>
      <c r="F125" s="191" t="s">
        <v>191</v>
      </c>
      <c r="G125" s="178"/>
      <c r="H125" s="178"/>
      <c r="I125" s="181"/>
      <c r="J125" s="192">
        <f>BK125</f>
        <v>0</v>
      </c>
      <c r="K125" s="178"/>
      <c r="L125" s="183"/>
      <c r="M125" s="184"/>
      <c r="N125" s="185"/>
      <c r="O125" s="185"/>
      <c r="P125" s="186">
        <f>SUM(P126:P131)</f>
        <v>0</v>
      </c>
      <c r="Q125" s="185"/>
      <c r="R125" s="186">
        <f>SUM(R126:R131)</f>
        <v>0</v>
      </c>
      <c r="S125" s="185"/>
      <c r="T125" s="187">
        <f>SUM(T126:T131)</f>
        <v>0</v>
      </c>
      <c r="AR125" s="188" t="s">
        <v>188</v>
      </c>
      <c r="AT125" s="189" t="s">
        <v>82</v>
      </c>
      <c r="AU125" s="189" t="s">
        <v>91</v>
      </c>
      <c r="AY125" s="188" t="s">
        <v>189</v>
      </c>
      <c r="BK125" s="190">
        <f>SUM(BK126:BK131)</f>
        <v>0</v>
      </c>
    </row>
    <row r="126" spans="1:65" s="2" customFormat="1" ht="16.5" customHeight="1" x14ac:dyDescent="0.2">
      <c r="A126" s="36"/>
      <c r="B126" s="37"/>
      <c r="C126" s="193" t="s">
        <v>91</v>
      </c>
      <c r="D126" s="193" t="s">
        <v>192</v>
      </c>
      <c r="E126" s="194" t="s">
        <v>193</v>
      </c>
      <c r="F126" s="195" t="s">
        <v>194</v>
      </c>
      <c r="G126" s="196" t="s">
        <v>195</v>
      </c>
      <c r="H126" s="197">
        <v>1</v>
      </c>
      <c r="I126" s="198"/>
      <c r="J126" s="199">
        <f>ROUND(I126*H126,2)</f>
        <v>0</v>
      </c>
      <c r="K126" s="195" t="s">
        <v>196</v>
      </c>
      <c r="L126" s="41"/>
      <c r="M126" s="200" t="s">
        <v>1</v>
      </c>
      <c r="N126" s="201" t="s">
        <v>48</v>
      </c>
      <c r="O126" s="73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197</v>
      </c>
      <c r="AT126" s="204" t="s">
        <v>192</v>
      </c>
      <c r="AU126" s="204" t="s">
        <v>93</v>
      </c>
      <c r="AY126" s="18" t="s">
        <v>189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8" t="s">
        <v>91</v>
      </c>
      <c r="BK126" s="205">
        <f>ROUND(I126*H126,2)</f>
        <v>0</v>
      </c>
      <c r="BL126" s="18" t="s">
        <v>197</v>
      </c>
      <c r="BM126" s="204" t="s">
        <v>198</v>
      </c>
    </row>
    <row r="127" spans="1:65" s="2" customFormat="1" ht="39" x14ac:dyDescent="0.2">
      <c r="A127" s="36"/>
      <c r="B127" s="37"/>
      <c r="C127" s="38"/>
      <c r="D127" s="206" t="s">
        <v>199</v>
      </c>
      <c r="E127" s="38"/>
      <c r="F127" s="207" t="s">
        <v>200</v>
      </c>
      <c r="G127" s="38"/>
      <c r="H127" s="38"/>
      <c r="I127" s="208"/>
      <c r="J127" s="38"/>
      <c r="K127" s="38"/>
      <c r="L127" s="41"/>
      <c r="M127" s="209"/>
      <c r="N127" s="210"/>
      <c r="O127" s="73"/>
      <c r="P127" s="73"/>
      <c r="Q127" s="73"/>
      <c r="R127" s="73"/>
      <c r="S127" s="73"/>
      <c r="T127" s="74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199</v>
      </c>
      <c r="AU127" s="18" t="s">
        <v>93</v>
      </c>
    </row>
    <row r="128" spans="1:65" s="2" customFormat="1" ht="16.5" customHeight="1" x14ac:dyDescent="0.2">
      <c r="A128" s="36"/>
      <c r="B128" s="37"/>
      <c r="C128" s="193" t="s">
        <v>93</v>
      </c>
      <c r="D128" s="193" t="s">
        <v>192</v>
      </c>
      <c r="E128" s="194" t="s">
        <v>201</v>
      </c>
      <c r="F128" s="195" t="s">
        <v>202</v>
      </c>
      <c r="G128" s="196" t="s">
        <v>195</v>
      </c>
      <c r="H128" s="197">
        <v>1</v>
      </c>
      <c r="I128" s="198"/>
      <c r="J128" s="199">
        <f>ROUND(I128*H128,2)</f>
        <v>0</v>
      </c>
      <c r="K128" s="195" t="s">
        <v>196</v>
      </c>
      <c r="L128" s="41"/>
      <c r="M128" s="200" t="s">
        <v>1</v>
      </c>
      <c r="N128" s="201" t="s">
        <v>48</v>
      </c>
      <c r="O128" s="73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197</v>
      </c>
      <c r="AT128" s="204" t="s">
        <v>192</v>
      </c>
      <c r="AU128" s="204" t="s">
        <v>93</v>
      </c>
      <c r="AY128" s="18" t="s">
        <v>189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8" t="s">
        <v>91</v>
      </c>
      <c r="BK128" s="205">
        <f>ROUND(I128*H128,2)</f>
        <v>0</v>
      </c>
      <c r="BL128" s="18" t="s">
        <v>197</v>
      </c>
      <c r="BM128" s="204" t="s">
        <v>203</v>
      </c>
    </row>
    <row r="129" spans="1:65" s="2" customFormat="1" ht="39" x14ac:dyDescent="0.2">
      <c r="A129" s="36"/>
      <c r="B129" s="37"/>
      <c r="C129" s="38"/>
      <c r="D129" s="206" t="s">
        <v>199</v>
      </c>
      <c r="E129" s="38"/>
      <c r="F129" s="207" t="s">
        <v>204</v>
      </c>
      <c r="G129" s="38"/>
      <c r="H129" s="38"/>
      <c r="I129" s="208"/>
      <c r="J129" s="38"/>
      <c r="K129" s="38"/>
      <c r="L129" s="41"/>
      <c r="M129" s="209"/>
      <c r="N129" s="210"/>
      <c r="O129" s="73"/>
      <c r="P129" s="73"/>
      <c r="Q129" s="73"/>
      <c r="R129" s="73"/>
      <c r="S129" s="73"/>
      <c r="T129" s="74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199</v>
      </c>
      <c r="AU129" s="18" t="s">
        <v>93</v>
      </c>
    </row>
    <row r="130" spans="1:65" s="2" customFormat="1" ht="16.5" customHeight="1" x14ac:dyDescent="0.2">
      <c r="A130" s="36"/>
      <c r="B130" s="37"/>
      <c r="C130" s="193" t="s">
        <v>109</v>
      </c>
      <c r="D130" s="193" t="s">
        <v>192</v>
      </c>
      <c r="E130" s="194" t="s">
        <v>205</v>
      </c>
      <c r="F130" s="195" t="s">
        <v>206</v>
      </c>
      <c r="G130" s="196" t="s">
        <v>195</v>
      </c>
      <c r="H130" s="197">
        <v>1</v>
      </c>
      <c r="I130" s="198"/>
      <c r="J130" s="199">
        <f>ROUND(I130*H130,2)</f>
        <v>0</v>
      </c>
      <c r="K130" s="195" t="s">
        <v>196</v>
      </c>
      <c r="L130" s="41"/>
      <c r="M130" s="200" t="s">
        <v>1</v>
      </c>
      <c r="N130" s="201" t="s">
        <v>48</v>
      </c>
      <c r="O130" s="73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197</v>
      </c>
      <c r="AT130" s="204" t="s">
        <v>192</v>
      </c>
      <c r="AU130" s="204" t="s">
        <v>93</v>
      </c>
      <c r="AY130" s="18" t="s">
        <v>189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8" t="s">
        <v>91</v>
      </c>
      <c r="BK130" s="205">
        <f>ROUND(I130*H130,2)</f>
        <v>0</v>
      </c>
      <c r="BL130" s="18" t="s">
        <v>197</v>
      </c>
      <c r="BM130" s="204" t="s">
        <v>207</v>
      </c>
    </row>
    <row r="131" spans="1:65" s="2" customFormat="1" ht="19.5" x14ac:dyDescent="0.2">
      <c r="A131" s="36"/>
      <c r="B131" s="37"/>
      <c r="C131" s="38"/>
      <c r="D131" s="206" t="s">
        <v>199</v>
      </c>
      <c r="E131" s="38"/>
      <c r="F131" s="207" t="s">
        <v>208</v>
      </c>
      <c r="G131" s="38"/>
      <c r="H131" s="38"/>
      <c r="I131" s="208"/>
      <c r="J131" s="38"/>
      <c r="K131" s="38"/>
      <c r="L131" s="41"/>
      <c r="M131" s="209"/>
      <c r="N131" s="210"/>
      <c r="O131" s="73"/>
      <c r="P131" s="73"/>
      <c r="Q131" s="73"/>
      <c r="R131" s="73"/>
      <c r="S131" s="73"/>
      <c r="T131" s="74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199</v>
      </c>
      <c r="AU131" s="18" t="s">
        <v>93</v>
      </c>
    </row>
    <row r="132" spans="1:65" s="12" customFormat="1" ht="22.9" customHeight="1" x14ac:dyDescent="0.2">
      <c r="B132" s="177"/>
      <c r="C132" s="178"/>
      <c r="D132" s="179" t="s">
        <v>82</v>
      </c>
      <c r="E132" s="191" t="s">
        <v>209</v>
      </c>
      <c r="F132" s="191" t="s">
        <v>210</v>
      </c>
      <c r="G132" s="178"/>
      <c r="H132" s="178"/>
      <c r="I132" s="181"/>
      <c r="J132" s="192">
        <f>BK132</f>
        <v>0</v>
      </c>
      <c r="K132" s="178"/>
      <c r="L132" s="183"/>
      <c r="M132" s="184"/>
      <c r="N132" s="185"/>
      <c r="O132" s="185"/>
      <c r="P132" s="186">
        <f>SUM(P133:P134)</f>
        <v>0</v>
      </c>
      <c r="Q132" s="185"/>
      <c r="R132" s="186">
        <f>SUM(R133:R134)</f>
        <v>0</v>
      </c>
      <c r="S132" s="185"/>
      <c r="T132" s="187">
        <f>SUM(T133:T134)</f>
        <v>0</v>
      </c>
      <c r="AR132" s="188" t="s">
        <v>188</v>
      </c>
      <c r="AT132" s="189" t="s">
        <v>82</v>
      </c>
      <c r="AU132" s="189" t="s">
        <v>91</v>
      </c>
      <c r="AY132" s="188" t="s">
        <v>189</v>
      </c>
      <c r="BK132" s="190">
        <f>SUM(BK133:BK134)</f>
        <v>0</v>
      </c>
    </row>
    <row r="133" spans="1:65" s="2" customFormat="1" ht="16.5" customHeight="1" x14ac:dyDescent="0.2">
      <c r="A133" s="36"/>
      <c r="B133" s="37"/>
      <c r="C133" s="193" t="s">
        <v>211</v>
      </c>
      <c r="D133" s="193" t="s">
        <v>192</v>
      </c>
      <c r="E133" s="194" t="s">
        <v>212</v>
      </c>
      <c r="F133" s="195" t="s">
        <v>213</v>
      </c>
      <c r="G133" s="196" t="s">
        <v>195</v>
      </c>
      <c r="H133" s="197">
        <v>1</v>
      </c>
      <c r="I133" s="198"/>
      <c r="J133" s="199">
        <f>ROUND(I133*H133,2)</f>
        <v>0</v>
      </c>
      <c r="K133" s="195" t="s">
        <v>196</v>
      </c>
      <c r="L133" s="41"/>
      <c r="M133" s="200" t="s">
        <v>1</v>
      </c>
      <c r="N133" s="201" t="s">
        <v>48</v>
      </c>
      <c r="O133" s="73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197</v>
      </c>
      <c r="AT133" s="204" t="s">
        <v>192</v>
      </c>
      <c r="AU133" s="204" t="s">
        <v>93</v>
      </c>
      <c r="AY133" s="18" t="s">
        <v>189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8" t="s">
        <v>91</v>
      </c>
      <c r="BK133" s="205">
        <f>ROUND(I133*H133,2)</f>
        <v>0</v>
      </c>
      <c r="BL133" s="18" t="s">
        <v>197</v>
      </c>
      <c r="BM133" s="204" t="s">
        <v>214</v>
      </c>
    </row>
    <row r="134" spans="1:65" s="2" customFormat="1" ht="97.5" x14ac:dyDescent="0.2">
      <c r="A134" s="36"/>
      <c r="B134" s="37"/>
      <c r="C134" s="38"/>
      <c r="D134" s="206" t="s">
        <v>199</v>
      </c>
      <c r="E134" s="38"/>
      <c r="F134" s="207" t="s">
        <v>215</v>
      </c>
      <c r="G134" s="38"/>
      <c r="H134" s="38"/>
      <c r="I134" s="208"/>
      <c r="J134" s="38"/>
      <c r="K134" s="38"/>
      <c r="L134" s="41"/>
      <c r="M134" s="209"/>
      <c r="N134" s="210"/>
      <c r="O134" s="73"/>
      <c r="P134" s="73"/>
      <c r="Q134" s="73"/>
      <c r="R134" s="73"/>
      <c r="S134" s="73"/>
      <c r="T134" s="74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199</v>
      </c>
      <c r="AU134" s="18" t="s">
        <v>93</v>
      </c>
    </row>
    <row r="135" spans="1:65" s="12" customFormat="1" ht="22.9" customHeight="1" x14ac:dyDescent="0.2">
      <c r="B135" s="177"/>
      <c r="C135" s="178"/>
      <c r="D135" s="179" t="s">
        <v>82</v>
      </c>
      <c r="E135" s="191" t="s">
        <v>216</v>
      </c>
      <c r="F135" s="191" t="s">
        <v>217</v>
      </c>
      <c r="G135" s="178"/>
      <c r="H135" s="178"/>
      <c r="I135" s="181"/>
      <c r="J135" s="192">
        <f>BK135</f>
        <v>0</v>
      </c>
      <c r="K135" s="178"/>
      <c r="L135" s="183"/>
      <c r="M135" s="184"/>
      <c r="N135" s="185"/>
      <c r="O135" s="185"/>
      <c r="P135" s="186">
        <f>SUM(P136:P139)</f>
        <v>0</v>
      </c>
      <c r="Q135" s="185"/>
      <c r="R135" s="186">
        <f>SUM(R136:R139)</f>
        <v>0</v>
      </c>
      <c r="S135" s="185"/>
      <c r="T135" s="187">
        <f>SUM(T136:T139)</f>
        <v>0</v>
      </c>
      <c r="AR135" s="188" t="s">
        <v>188</v>
      </c>
      <c r="AT135" s="189" t="s">
        <v>82</v>
      </c>
      <c r="AU135" s="189" t="s">
        <v>91</v>
      </c>
      <c r="AY135" s="188" t="s">
        <v>189</v>
      </c>
      <c r="BK135" s="190">
        <f>SUM(BK136:BK139)</f>
        <v>0</v>
      </c>
    </row>
    <row r="136" spans="1:65" s="2" customFormat="1" ht="16.5" customHeight="1" x14ac:dyDescent="0.2">
      <c r="A136" s="36"/>
      <c r="B136" s="37"/>
      <c r="C136" s="193" t="s">
        <v>188</v>
      </c>
      <c r="D136" s="193" t="s">
        <v>192</v>
      </c>
      <c r="E136" s="194" t="s">
        <v>218</v>
      </c>
      <c r="F136" s="195" t="s">
        <v>219</v>
      </c>
      <c r="G136" s="196" t="s">
        <v>195</v>
      </c>
      <c r="H136" s="197">
        <v>1</v>
      </c>
      <c r="I136" s="198"/>
      <c r="J136" s="199">
        <f>ROUND(I136*H136,2)</f>
        <v>0</v>
      </c>
      <c r="K136" s="195" t="s">
        <v>196</v>
      </c>
      <c r="L136" s="41"/>
      <c r="M136" s="200" t="s">
        <v>1</v>
      </c>
      <c r="N136" s="201" t="s">
        <v>48</v>
      </c>
      <c r="O136" s="73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197</v>
      </c>
      <c r="AT136" s="204" t="s">
        <v>192</v>
      </c>
      <c r="AU136" s="204" t="s">
        <v>93</v>
      </c>
      <c r="AY136" s="18" t="s">
        <v>189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8" t="s">
        <v>91</v>
      </c>
      <c r="BK136" s="205">
        <f>ROUND(I136*H136,2)</f>
        <v>0</v>
      </c>
      <c r="BL136" s="18" t="s">
        <v>197</v>
      </c>
      <c r="BM136" s="204" t="s">
        <v>220</v>
      </c>
    </row>
    <row r="137" spans="1:65" s="2" customFormat="1" ht="78" x14ac:dyDescent="0.2">
      <c r="A137" s="36"/>
      <c r="B137" s="37"/>
      <c r="C137" s="38"/>
      <c r="D137" s="206" t="s">
        <v>199</v>
      </c>
      <c r="E137" s="38"/>
      <c r="F137" s="207" t="s">
        <v>221</v>
      </c>
      <c r="G137" s="38"/>
      <c r="H137" s="38"/>
      <c r="I137" s="208"/>
      <c r="J137" s="38"/>
      <c r="K137" s="38"/>
      <c r="L137" s="41"/>
      <c r="M137" s="209"/>
      <c r="N137" s="210"/>
      <c r="O137" s="73"/>
      <c r="P137" s="73"/>
      <c r="Q137" s="73"/>
      <c r="R137" s="73"/>
      <c r="S137" s="73"/>
      <c r="T137" s="74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199</v>
      </c>
      <c r="AU137" s="18" t="s">
        <v>93</v>
      </c>
    </row>
    <row r="138" spans="1:65" s="2" customFormat="1" ht="16.5" customHeight="1" x14ac:dyDescent="0.2">
      <c r="A138" s="36"/>
      <c r="B138" s="37"/>
      <c r="C138" s="193" t="s">
        <v>222</v>
      </c>
      <c r="D138" s="193" t="s">
        <v>192</v>
      </c>
      <c r="E138" s="194" t="s">
        <v>223</v>
      </c>
      <c r="F138" s="195" t="s">
        <v>224</v>
      </c>
      <c r="G138" s="196" t="s">
        <v>195</v>
      </c>
      <c r="H138" s="197">
        <v>1</v>
      </c>
      <c r="I138" s="198"/>
      <c r="J138" s="199">
        <f>ROUND(I138*H138,2)</f>
        <v>0</v>
      </c>
      <c r="K138" s="195" t="s">
        <v>196</v>
      </c>
      <c r="L138" s="41"/>
      <c r="M138" s="200" t="s">
        <v>1</v>
      </c>
      <c r="N138" s="201" t="s">
        <v>48</v>
      </c>
      <c r="O138" s="73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197</v>
      </c>
      <c r="AT138" s="204" t="s">
        <v>192</v>
      </c>
      <c r="AU138" s="204" t="s">
        <v>93</v>
      </c>
      <c r="AY138" s="18" t="s">
        <v>189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8" t="s">
        <v>91</v>
      </c>
      <c r="BK138" s="205">
        <f>ROUND(I138*H138,2)</f>
        <v>0</v>
      </c>
      <c r="BL138" s="18" t="s">
        <v>197</v>
      </c>
      <c r="BM138" s="204" t="s">
        <v>225</v>
      </c>
    </row>
    <row r="139" spans="1:65" s="2" customFormat="1" ht="19.5" x14ac:dyDescent="0.2">
      <c r="A139" s="36"/>
      <c r="B139" s="37"/>
      <c r="C139" s="38"/>
      <c r="D139" s="206" t="s">
        <v>199</v>
      </c>
      <c r="E139" s="38"/>
      <c r="F139" s="207" t="s">
        <v>226</v>
      </c>
      <c r="G139" s="38"/>
      <c r="H139" s="38"/>
      <c r="I139" s="208"/>
      <c r="J139" s="38"/>
      <c r="K139" s="38"/>
      <c r="L139" s="41"/>
      <c r="M139" s="209"/>
      <c r="N139" s="210"/>
      <c r="O139" s="73"/>
      <c r="P139" s="73"/>
      <c r="Q139" s="73"/>
      <c r="R139" s="73"/>
      <c r="S139" s="73"/>
      <c r="T139" s="74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199</v>
      </c>
      <c r="AU139" s="18" t="s">
        <v>93</v>
      </c>
    </row>
    <row r="140" spans="1:65" s="12" customFormat="1" ht="22.9" customHeight="1" x14ac:dyDescent="0.2">
      <c r="B140" s="177"/>
      <c r="C140" s="178"/>
      <c r="D140" s="179" t="s">
        <v>82</v>
      </c>
      <c r="E140" s="191" t="s">
        <v>227</v>
      </c>
      <c r="F140" s="191" t="s">
        <v>228</v>
      </c>
      <c r="G140" s="178"/>
      <c r="H140" s="178"/>
      <c r="I140" s="181"/>
      <c r="J140" s="192">
        <f>BK140</f>
        <v>0</v>
      </c>
      <c r="K140" s="178"/>
      <c r="L140" s="183"/>
      <c r="M140" s="184"/>
      <c r="N140" s="185"/>
      <c r="O140" s="185"/>
      <c r="P140" s="186">
        <f>SUM(P141:P144)</f>
        <v>0</v>
      </c>
      <c r="Q140" s="185"/>
      <c r="R140" s="186">
        <f>SUM(R141:R144)</f>
        <v>0</v>
      </c>
      <c r="S140" s="185"/>
      <c r="T140" s="187">
        <f>SUM(T141:T144)</f>
        <v>0</v>
      </c>
      <c r="AR140" s="188" t="s">
        <v>188</v>
      </c>
      <c r="AT140" s="189" t="s">
        <v>82</v>
      </c>
      <c r="AU140" s="189" t="s">
        <v>91</v>
      </c>
      <c r="AY140" s="188" t="s">
        <v>189</v>
      </c>
      <c r="BK140" s="190">
        <f>SUM(BK141:BK144)</f>
        <v>0</v>
      </c>
    </row>
    <row r="141" spans="1:65" s="2" customFormat="1" ht="16.5" customHeight="1" x14ac:dyDescent="0.2">
      <c r="A141" s="36"/>
      <c r="B141" s="37"/>
      <c r="C141" s="193" t="s">
        <v>229</v>
      </c>
      <c r="D141" s="193" t="s">
        <v>192</v>
      </c>
      <c r="E141" s="194" t="s">
        <v>230</v>
      </c>
      <c r="F141" s="195" t="s">
        <v>231</v>
      </c>
      <c r="G141" s="196" t="s">
        <v>195</v>
      </c>
      <c r="H141" s="197">
        <v>1</v>
      </c>
      <c r="I141" s="198"/>
      <c r="J141" s="199">
        <f>ROUND(I141*H141,2)</f>
        <v>0</v>
      </c>
      <c r="K141" s="195" t="s">
        <v>196</v>
      </c>
      <c r="L141" s="41"/>
      <c r="M141" s="200" t="s">
        <v>1</v>
      </c>
      <c r="N141" s="201" t="s">
        <v>48</v>
      </c>
      <c r="O141" s="73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197</v>
      </c>
      <c r="AT141" s="204" t="s">
        <v>192</v>
      </c>
      <c r="AU141" s="204" t="s">
        <v>93</v>
      </c>
      <c r="AY141" s="18" t="s">
        <v>189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8" t="s">
        <v>91</v>
      </c>
      <c r="BK141" s="205">
        <f>ROUND(I141*H141,2)</f>
        <v>0</v>
      </c>
      <c r="BL141" s="18" t="s">
        <v>197</v>
      </c>
      <c r="BM141" s="204" t="s">
        <v>232</v>
      </c>
    </row>
    <row r="142" spans="1:65" s="2" customFormat="1" ht="29.25" x14ac:dyDescent="0.2">
      <c r="A142" s="36"/>
      <c r="B142" s="37"/>
      <c r="C142" s="38"/>
      <c r="D142" s="206" t="s">
        <v>199</v>
      </c>
      <c r="E142" s="38"/>
      <c r="F142" s="207" t="s">
        <v>233</v>
      </c>
      <c r="G142" s="38"/>
      <c r="H142" s="38"/>
      <c r="I142" s="208"/>
      <c r="J142" s="38"/>
      <c r="K142" s="38"/>
      <c r="L142" s="41"/>
      <c r="M142" s="209"/>
      <c r="N142" s="210"/>
      <c r="O142" s="73"/>
      <c r="P142" s="73"/>
      <c r="Q142" s="73"/>
      <c r="R142" s="73"/>
      <c r="S142" s="73"/>
      <c r="T142" s="74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199</v>
      </c>
      <c r="AU142" s="18" t="s">
        <v>93</v>
      </c>
    </row>
    <row r="143" spans="1:65" s="2" customFormat="1" ht="16.5" customHeight="1" x14ac:dyDescent="0.2">
      <c r="A143" s="36"/>
      <c r="B143" s="37"/>
      <c r="C143" s="193" t="s">
        <v>234</v>
      </c>
      <c r="D143" s="193" t="s">
        <v>192</v>
      </c>
      <c r="E143" s="194" t="s">
        <v>235</v>
      </c>
      <c r="F143" s="195" t="s">
        <v>236</v>
      </c>
      <c r="G143" s="196" t="s">
        <v>195</v>
      </c>
      <c r="H143" s="197">
        <v>1</v>
      </c>
      <c r="I143" s="198"/>
      <c r="J143" s="199">
        <f>ROUND(I143*H143,2)</f>
        <v>0</v>
      </c>
      <c r="K143" s="195" t="s">
        <v>196</v>
      </c>
      <c r="L143" s="41"/>
      <c r="M143" s="200" t="s">
        <v>1</v>
      </c>
      <c r="N143" s="201" t="s">
        <v>48</v>
      </c>
      <c r="O143" s="73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197</v>
      </c>
      <c r="AT143" s="204" t="s">
        <v>192</v>
      </c>
      <c r="AU143" s="204" t="s">
        <v>93</v>
      </c>
      <c r="AY143" s="18" t="s">
        <v>189</v>
      </c>
      <c r="BE143" s="205">
        <f>IF(N143="základní",J143,0)</f>
        <v>0</v>
      </c>
      <c r="BF143" s="205">
        <f>IF(N143="snížená",J143,0)</f>
        <v>0</v>
      </c>
      <c r="BG143" s="205">
        <f>IF(N143="zákl. přenesená",J143,0)</f>
        <v>0</v>
      </c>
      <c r="BH143" s="205">
        <f>IF(N143="sníž. přenesená",J143,0)</f>
        <v>0</v>
      </c>
      <c r="BI143" s="205">
        <f>IF(N143="nulová",J143,0)</f>
        <v>0</v>
      </c>
      <c r="BJ143" s="18" t="s">
        <v>91</v>
      </c>
      <c r="BK143" s="205">
        <f>ROUND(I143*H143,2)</f>
        <v>0</v>
      </c>
      <c r="BL143" s="18" t="s">
        <v>197</v>
      </c>
      <c r="BM143" s="204" t="s">
        <v>237</v>
      </c>
    </row>
    <row r="144" spans="1:65" s="2" customFormat="1" ht="29.25" x14ac:dyDescent="0.2">
      <c r="A144" s="36"/>
      <c r="B144" s="37"/>
      <c r="C144" s="38"/>
      <c r="D144" s="206" t="s">
        <v>199</v>
      </c>
      <c r="E144" s="38"/>
      <c r="F144" s="207" t="s">
        <v>238</v>
      </c>
      <c r="G144" s="38"/>
      <c r="H144" s="38"/>
      <c r="I144" s="208"/>
      <c r="J144" s="38"/>
      <c r="K144" s="38"/>
      <c r="L144" s="41"/>
      <c r="M144" s="209"/>
      <c r="N144" s="210"/>
      <c r="O144" s="73"/>
      <c r="P144" s="73"/>
      <c r="Q144" s="73"/>
      <c r="R144" s="73"/>
      <c r="S144" s="73"/>
      <c r="T144" s="74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199</v>
      </c>
      <c r="AU144" s="18" t="s">
        <v>93</v>
      </c>
    </row>
    <row r="145" spans="1:65" s="12" customFormat="1" ht="22.9" customHeight="1" x14ac:dyDescent="0.2">
      <c r="B145" s="177"/>
      <c r="C145" s="178"/>
      <c r="D145" s="179" t="s">
        <v>82</v>
      </c>
      <c r="E145" s="191" t="s">
        <v>239</v>
      </c>
      <c r="F145" s="191" t="s">
        <v>240</v>
      </c>
      <c r="G145" s="178"/>
      <c r="H145" s="178"/>
      <c r="I145" s="181"/>
      <c r="J145" s="192">
        <f>BK145</f>
        <v>0</v>
      </c>
      <c r="K145" s="178"/>
      <c r="L145" s="183"/>
      <c r="M145" s="184"/>
      <c r="N145" s="185"/>
      <c r="O145" s="185"/>
      <c r="P145" s="186">
        <f>SUM(P146:P147)</f>
        <v>0</v>
      </c>
      <c r="Q145" s="185"/>
      <c r="R145" s="186">
        <f>SUM(R146:R147)</f>
        <v>0</v>
      </c>
      <c r="S145" s="185"/>
      <c r="T145" s="187">
        <f>SUM(T146:T147)</f>
        <v>0</v>
      </c>
      <c r="AR145" s="188" t="s">
        <v>188</v>
      </c>
      <c r="AT145" s="189" t="s">
        <v>82</v>
      </c>
      <c r="AU145" s="189" t="s">
        <v>91</v>
      </c>
      <c r="AY145" s="188" t="s">
        <v>189</v>
      </c>
      <c r="BK145" s="190">
        <f>SUM(BK146:BK147)</f>
        <v>0</v>
      </c>
    </row>
    <row r="146" spans="1:65" s="2" customFormat="1" ht="16.5" customHeight="1" x14ac:dyDescent="0.2">
      <c r="A146" s="36"/>
      <c r="B146" s="37"/>
      <c r="C146" s="193" t="s">
        <v>241</v>
      </c>
      <c r="D146" s="193" t="s">
        <v>192</v>
      </c>
      <c r="E146" s="194" t="s">
        <v>242</v>
      </c>
      <c r="F146" s="195" t="s">
        <v>243</v>
      </c>
      <c r="G146" s="196" t="s">
        <v>195</v>
      </c>
      <c r="H146" s="197">
        <v>1</v>
      </c>
      <c r="I146" s="198"/>
      <c r="J146" s="199">
        <f>ROUND(I146*H146,2)</f>
        <v>0</v>
      </c>
      <c r="K146" s="195" t="s">
        <v>196</v>
      </c>
      <c r="L146" s="41"/>
      <c r="M146" s="200" t="s">
        <v>1</v>
      </c>
      <c r="N146" s="201" t="s">
        <v>48</v>
      </c>
      <c r="O146" s="73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197</v>
      </c>
      <c r="AT146" s="204" t="s">
        <v>192</v>
      </c>
      <c r="AU146" s="204" t="s">
        <v>93</v>
      </c>
      <c r="AY146" s="18" t="s">
        <v>189</v>
      </c>
      <c r="BE146" s="205">
        <f>IF(N146="základní",J146,0)</f>
        <v>0</v>
      </c>
      <c r="BF146" s="205">
        <f>IF(N146="snížená",J146,0)</f>
        <v>0</v>
      </c>
      <c r="BG146" s="205">
        <f>IF(N146="zákl. přenesená",J146,0)</f>
        <v>0</v>
      </c>
      <c r="BH146" s="205">
        <f>IF(N146="sníž. přenesená",J146,0)</f>
        <v>0</v>
      </c>
      <c r="BI146" s="205">
        <f>IF(N146="nulová",J146,0)</f>
        <v>0</v>
      </c>
      <c r="BJ146" s="18" t="s">
        <v>91</v>
      </c>
      <c r="BK146" s="205">
        <f>ROUND(I146*H146,2)</f>
        <v>0</v>
      </c>
      <c r="BL146" s="18" t="s">
        <v>197</v>
      </c>
      <c r="BM146" s="204" t="s">
        <v>244</v>
      </c>
    </row>
    <row r="147" spans="1:65" s="2" customFormat="1" ht="39" x14ac:dyDescent="0.2">
      <c r="A147" s="36"/>
      <c r="B147" s="37"/>
      <c r="C147" s="38"/>
      <c r="D147" s="206" t="s">
        <v>199</v>
      </c>
      <c r="E147" s="38"/>
      <c r="F147" s="207" t="s">
        <v>245</v>
      </c>
      <c r="G147" s="38"/>
      <c r="H147" s="38"/>
      <c r="I147" s="208"/>
      <c r="J147" s="38"/>
      <c r="K147" s="38"/>
      <c r="L147" s="41"/>
      <c r="M147" s="209"/>
      <c r="N147" s="210"/>
      <c r="O147" s="73"/>
      <c r="P147" s="73"/>
      <c r="Q147" s="73"/>
      <c r="R147" s="73"/>
      <c r="S147" s="73"/>
      <c r="T147" s="74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199</v>
      </c>
      <c r="AU147" s="18" t="s">
        <v>93</v>
      </c>
    </row>
    <row r="148" spans="1:65" s="12" customFormat="1" ht="22.9" customHeight="1" x14ac:dyDescent="0.2">
      <c r="B148" s="177"/>
      <c r="C148" s="178"/>
      <c r="D148" s="179" t="s">
        <v>82</v>
      </c>
      <c r="E148" s="191" t="s">
        <v>246</v>
      </c>
      <c r="F148" s="191" t="s">
        <v>247</v>
      </c>
      <c r="G148" s="178"/>
      <c r="H148" s="178"/>
      <c r="I148" s="181"/>
      <c r="J148" s="192">
        <f>BK148</f>
        <v>0</v>
      </c>
      <c r="K148" s="178"/>
      <c r="L148" s="183"/>
      <c r="M148" s="184"/>
      <c r="N148" s="185"/>
      <c r="O148" s="185"/>
      <c r="P148" s="186">
        <f>SUM(P149:P150)</f>
        <v>0</v>
      </c>
      <c r="Q148" s="185"/>
      <c r="R148" s="186">
        <f>SUM(R149:R150)</f>
        <v>0</v>
      </c>
      <c r="S148" s="185"/>
      <c r="T148" s="187">
        <f>SUM(T149:T150)</f>
        <v>0</v>
      </c>
      <c r="AR148" s="188" t="s">
        <v>188</v>
      </c>
      <c r="AT148" s="189" t="s">
        <v>82</v>
      </c>
      <c r="AU148" s="189" t="s">
        <v>91</v>
      </c>
      <c r="AY148" s="188" t="s">
        <v>189</v>
      </c>
      <c r="BK148" s="190">
        <f>SUM(BK149:BK150)</f>
        <v>0</v>
      </c>
    </row>
    <row r="149" spans="1:65" s="2" customFormat="1" ht="16.5" customHeight="1" x14ac:dyDescent="0.2">
      <c r="A149" s="36"/>
      <c r="B149" s="37"/>
      <c r="C149" s="193" t="s">
        <v>248</v>
      </c>
      <c r="D149" s="193" t="s">
        <v>192</v>
      </c>
      <c r="E149" s="194" t="s">
        <v>249</v>
      </c>
      <c r="F149" s="195" t="s">
        <v>247</v>
      </c>
      <c r="G149" s="196" t="s">
        <v>195</v>
      </c>
      <c r="H149" s="197">
        <v>1</v>
      </c>
      <c r="I149" s="198"/>
      <c r="J149" s="199">
        <f>ROUND(I149*H149,2)</f>
        <v>0</v>
      </c>
      <c r="K149" s="195" t="s">
        <v>196</v>
      </c>
      <c r="L149" s="41"/>
      <c r="M149" s="200" t="s">
        <v>1</v>
      </c>
      <c r="N149" s="201" t="s">
        <v>48</v>
      </c>
      <c r="O149" s="73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197</v>
      </c>
      <c r="AT149" s="204" t="s">
        <v>192</v>
      </c>
      <c r="AU149" s="204" t="s">
        <v>93</v>
      </c>
      <c r="AY149" s="18" t="s">
        <v>189</v>
      </c>
      <c r="BE149" s="205">
        <f>IF(N149="základní",J149,0)</f>
        <v>0</v>
      </c>
      <c r="BF149" s="205">
        <f>IF(N149="snížená",J149,0)</f>
        <v>0</v>
      </c>
      <c r="BG149" s="205">
        <f>IF(N149="zákl. přenesená",J149,0)</f>
        <v>0</v>
      </c>
      <c r="BH149" s="205">
        <f>IF(N149="sníž. přenesená",J149,0)</f>
        <v>0</v>
      </c>
      <c r="BI149" s="205">
        <f>IF(N149="nulová",J149,0)</f>
        <v>0</v>
      </c>
      <c r="BJ149" s="18" t="s">
        <v>91</v>
      </c>
      <c r="BK149" s="205">
        <f>ROUND(I149*H149,2)</f>
        <v>0</v>
      </c>
      <c r="BL149" s="18" t="s">
        <v>197</v>
      </c>
      <c r="BM149" s="204" t="s">
        <v>250</v>
      </c>
    </row>
    <row r="150" spans="1:65" s="2" customFormat="1" ht="107.25" x14ac:dyDescent="0.2">
      <c r="A150" s="36"/>
      <c r="B150" s="37"/>
      <c r="C150" s="38"/>
      <c r="D150" s="206" t="s">
        <v>199</v>
      </c>
      <c r="E150" s="38"/>
      <c r="F150" s="207" t="s">
        <v>251</v>
      </c>
      <c r="G150" s="38"/>
      <c r="H150" s="38"/>
      <c r="I150" s="208"/>
      <c r="J150" s="38"/>
      <c r="K150" s="38"/>
      <c r="L150" s="41"/>
      <c r="M150" s="211"/>
      <c r="N150" s="212"/>
      <c r="O150" s="213"/>
      <c r="P150" s="213"/>
      <c r="Q150" s="213"/>
      <c r="R150" s="213"/>
      <c r="S150" s="213"/>
      <c r="T150" s="214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199</v>
      </c>
      <c r="AU150" s="18" t="s">
        <v>93</v>
      </c>
    </row>
    <row r="151" spans="1:65" s="2" customFormat="1" ht="6.95" customHeight="1" x14ac:dyDescent="0.2">
      <c r="A151" s="36"/>
      <c r="B151" s="56"/>
      <c r="C151" s="57"/>
      <c r="D151" s="57"/>
      <c r="E151" s="57"/>
      <c r="F151" s="57"/>
      <c r="G151" s="57"/>
      <c r="H151" s="57"/>
      <c r="I151" s="57"/>
      <c r="J151" s="57"/>
      <c r="K151" s="57"/>
      <c r="L151" s="41"/>
      <c r="M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</sheetData>
  <sheetProtection algorithmName="SHA-512" hashValue="NtqmwQRnqyRmpsPZe7JXvrp4HgNQpPP2wNCevSZzzvUyG2XvldToaL0Kvwj9XdtHW3GUvKL4YkFd1XYSvpWf+A==" saltValue="RcYQFdPwz27peC9mg4T2yzmNwagmrlFFZSw+dPVq2ZOKVP3ucUeRTAocUMfOTxpUgAxfmn53Enrmxc2BmoIs4A==" spinCount="100000" sheet="1" objects="1" scenarios="1" formatColumns="0" formatRows="0" autoFilter="0"/>
  <autoFilter ref="C122:K15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158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2193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2204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ROUND(J121,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ROUND((SUM(BE121:BE123)),  2)</f>
        <v>0</v>
      </c>
      <c r="G35" s="36"/>
      <c r="H35" s="36"/>
      <c r="I35" s="132">
        <v>0.21</v>
      </c>
      <c r="J35" s="131">
        <f>ROUND(((SUM(BE121:BE123))*I35),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ROUND((SUM(BF121:BF123)),  2)</f>
        <v>0</v>
      </c>
      <c r="G36" s="36"/>
      <c r="H36" s="36"/>
      <c r="I36" s="132">
        <v>0.15</v>
      </c>
      <c r="J36" s="131">
        <f>ROUND(((SUM(BF121:BF123))*I36),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ROUND((SUM(BG121:BG123)),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ROUND((SUM(BH121:BH123)),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ROUND((SUM(BI121:BI123)),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2193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 xml:space="preserve">IO 04 - Přípojka plynu 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J121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2195</v>
      </c>
      <c r="E99" s="158"/>
      <c r="F99" s="158"/>
      <c r="G99" s="158"/>
      <c r="H99" s="158"/>
      <c r="I99" s="158"/>
      <c r="J99" s="159">
        <f>J122</f>
        <v>0</v>
      </c>
      <c r="K99" s="156"/>
      <c r="L99" s="160"/>
    </row>
    <row r="100" spans="1:47" s="2" customFormat="1" ht="21.75" customHeight="1" x14ac:dyDescent="0.2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47" s="2" customFormat="1" ht="6.95" customHeight="1" x14ac:dyDescent="0.2">
      <c r="A101" s="36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47" s="2" customFormat="1" ht="6.95" customHeight="1" x14ac:dyDescent="0.2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47" s="2" customFormat="1" ht="24.95" customHeight="1" x14ac:dyDescent="0.2">
      <c r="A106" s="36"/>
      <c r="B106" s="37"/>
      <c r="C106" s="24" t="s">
        <v>174</v>
      </c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6.95" customHeight="1" x14ac:dyDescent="0.2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12" customHeight="1" x14ac:dyDescent="0.2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6.5" customHeight="1" x14ac:dyDescent="0.2">
      <c r="A109" s="36"/>
      <c r="B109" s="37"/>
      <c r="C109" s="38"/>
      <c r="D109" s="38"/>
      <c r="E109" s="329" t="str">
        <f>E7</f>
        <v>SPORTOVNÍ HALA _ SLEZSKÁ OSTRAVA</v>
      </c>
      <c r="F109" s="330"/>
      <c r="G109" s="330"/>
      <c r="H109" s="330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1" customFormat="1" ht="12" customHeight="1" x14ac:dyDescent="0.2">
      <c r="B110" s="22"/>
      <c r="C110" s="30" t="s">
        <v>160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pans="1:47" s="2" customFormat="1" ht="16.5" customHeight="1" x14ac:dyDescent="0.2">
      <c r="A111" s="36"/>
      <c r="B111" s="37"/>
      <c r="C111" s="38"/>
      <c r="D111" s="38"/>
      <c r="E111" s="329" t="s">
        <v>2193</v>
      </c>
      <c r="F111" s="331"/>
      <c r="G111" s="331"/>
      <c r="H111" s="331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 x14ac:dyDescent="0.2">
      <c r="A112" s="36"/>
      <c r="B112" s="37"/>
      <c r="C112" s="30" t="s">
        <v>320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6.5" customHeight="1" x14ac:dyDescent="0.2">
      <c r="A113" s="36"/>
      <c r="B113" s="37"/>
      <c r="C113" s="38"/>
      <c r="D113" s="38"/>
      <c r="E113" s="276" t="str">
        <f>E11</f>
        <v xml:space="preserve">IO 04 - Přípojka plynu </v>
      </c>
      <c r="F113" s="331"/>
      <c r="G113" s="331"/>
      <c r="H113" s="331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 x14ac:dyDescent="0.2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 x14ac:dyDescent="0.2">
      <c r="A115" s="36"/>
      <c r="B115" s="37"/>
      <c r="C115" s="30" t="s">
        <v>22</v>
      </c>
      <c r="D115" s="38"/>
      <c r="E115" s="38"/>
      <c r="F115" s="28" t="str">
        <f>F14</f>
        <v>Slezská Ostrava</v>
      </c>
      <c r="G115" s="38"/>
      <c r="H115" s="38"/>
      <c r="I115" s="30" t="s">
        <v>24</v>
      </c>
      <c r="J115" s="68" t="str">
        <f>IF(J14="","",J14)</f>
        <v>13. 3. 2020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 x14ac:dyDescent="0.2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30</v>
      </c>
      <c r="D117" s="38"/>
      <c r="E117" s="38"/>
      <c r="F117" s="28" t="str">
        <f>E17</f>
        <v>Statutární město Ostrava</v>
      </c>
      <c r="G117" s="38"/>
      <c r="H117" s="38"/>
      <c r="I117" s="30" t="s">
        <v>36</v>
      </c>
      <c r="J117" s="34" t="str">
        <f>E23</f>
        <v>PPS Kania, s.r.o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5.2" customHeight="1" x14ac:dyDescent="0.2">
      <c r="A118" s="36"/>
      <c r="B118" s="37"/>
      <c r="C118" s="30" t="s">
        <v>34</v>
      </c>
      <c r="D118" s="38"/>
      <c r="E118" s="38"/>
      <c r="F118" s="28" t="str">
        <f>IF(E20="","",E20)</f>
        <v>Vyplň údaj</v>
      </c>
      <c r="G118" s="38"/>
      <c r="H118" s="38"/>
      <c r="I118" s="30" t="s">
        <v>39</v>
      </c>
      <c r="J118" s="34" t="str">
        <f>E26</f>
        <v xml:space="preserve"> 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0.35" customHeight="1" x14ac:dyDescent="0.2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11" customFormat="1" ht="29.25" customHeight="1" x14ac:dyDescent="0.2">
      <c r="A120" s="166"/>
      <c r="B120" s="167"/>
      <c r="C120" s="168" t="s">
        <v>175</v>
      </c>
      <c r="D120" s="169" t="s">
        <v>68</v>
      </c>
      <c r="E120" s="169" t="s">
        <v>64</v>
      </c>
      <c r="F120" s="169" t="s">
        <v>65</v>
      </c>
      <c r="G120" s="169" t="s">
        <v>176</v>
      </c>
      <c r="H120" s="169" t="s">
        <v>177</v>
      </c>
      <c r="I120" s="169" t="s">
        <v>178</v>
      </c>
      <c r="J120" s="169" t="s">
        <v>164</v>
      </c>
      <c r="K120" s="170" t="s">
        <v>179</v>
      </c>
      <c r="L120" s="171"/>
      <c r="M120" s="77" t="s">
        <v>1</v>
      </c>
      <c r="N120" s="78" t="s">
        <v>47</v>
      </c>
      <c r="O120" s="78" t="s">
        <v>180</v>
      </c>
      <c r="P120" s="78" t="s">
        <v>181</v>
      </c>
      <c r="Q120" s="78" t="s">
        <v>182</v>
      </c>
      <c r="R120" s="78" t="s">
        <v>183</v>
      </c>
      <c r="S120" s="78" t="s">
        <v>184</v>
      </c>
      <c r="T120" s="79" t="s">
        <v>185</v>
      </c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65" s="2" customFormat="1" ht="22.9" customHeight="1" x14ac:dyDescent="0.25">
      <c r="A121" s="36"/>
      <c r="B121" s="37"/>
      <c r="C121" s="84" t="s">
        <v>186</v>
      </c>
      <c r="D121" s="38"/>
      <c r="E121" s="38"/>
      <c r="F121" s="38"/>
      <c r="G121" s="38"/>
      <c r="H121" s="38"/>
      <c r="I121" s="38"/>
      <c r="J121" s="172">
        <f>BK121</f>
        <v>0</v>
      </c>
      <c r="K121" s="38"/>
      <c r="L121" s="41"/>
      <c r="M121" s="80"/>
      <c r="N121" s="173"/>
      <c r="O121" s="81"/>
      <c r="P121" s="174">
        <f>P122</f>
        <v>0</v>
      </c>
      <c r="Q121" s="81"/>
      <c r="R121" s="174">
        <f>R122</f>
        <v>0</v>
      </c>
      <c r="S121" s="81"/>
      <c r="T121" s="175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82</v>
      </c>
      <c r="AU121" s="18" t="s">
        <v>166</v>
      </c>
      <c r="BK121" s="176">
        <f>BK122</f>
        <v>0</v>
      </c>
    </row>
    <row r="122" spans="1:65" s="12" customFormat="1" ht="25.9" customHeight="1" x14ac:dyDescent="0.2">
      <c r="B122" s="177"/>
      <c r="C122" s="178"/>
      <c r="D122" s="179" t="s">
        <v>82</v>
      </c>
      <c r="E122" s="180" t="s">
        <v>1705</v>
      </c>
      <c r="F122" s="180" t="s">
        <v>145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</f>
        <v>0</v>
      </c>
      <c r="Q122" s="185"/>
      <c r="R122" s="186">
        <f>R123</f>
        <v>0</v>
      </c>
      <c r="S122" s="185"/>
      <c r="T122" s="187">
        <f>T123</f>
        <v>0</v>
      </c>
      <c r="AR122" s="188" t="s">
        <v>211</v>
      </c>
      <c r="AT122" s="189" t="s">
        <v>82</v>
      </c>
      <c r="AU122" s="189" t="s">
        <v>83</v>
      </c>
      <c r="AY122" s="188" t="s">
        <v>189</v>
      </c>
      <c r="BK122" s="190">
        <f>BK123</f>
        <v>0</v>
      </c>
    </row>
    <row r="123" spans="1:65" s="2" customFormat="1" ht="16.5" customHeight="1" x14ac:dyDescent="0.2">
      <c r="A123" s="36"/>
      <c r="B123" s="37"/>
      <c r="C123" s="193" t="s">
        <v>91</v>
      </c>
      <c r="D123" s="193" t="s">
        <v>192</v>
      </c>
      <c r="E123" s="194" t="s">
        <v>1981</v>
      </c>
      <c r="F123" s="195" t="s">
        <v>2205</v>
      </c>
      <c r="G123" s="196" t="s">
        <v>195</v>
      </c>
      <c r="H123" s="197">
        <v>1</v>
      </c>
      <c r="I123" s="198"/>
      <c r="J123" s="199">
        <f>ROUND(I123*H123,2)</f>
        <v>0</v>
      </c>
      <c r="K123" s="195" t="s">
        <v>1</v>
      </c>
      <c r="L123" s="41"/>
      <c r="M123" s="225" t="s">
        <v>1</v>
      </c>
      <c r="N123" s="226" t="s">
        <v>48</v>
      </c>
      <c r="O123" s="21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1710</v>
      </c>
      <c r="AT123" s="204" t="s">
        <v>192</v>
      </c>
      <c r="AU123" s="204" t="s">
        <v>91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1710</v>
      </c>
      <c r="BM123" s="204" t="s">
        <v>2206</v>
      </c>
    </row>
    <row r="124" spans="1:65" s="2" customFormat="1" ht="6.95" customHeight="1" x14ac:dyDescent="0.2">
      <c r="A124" s="36"/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1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sheetProtection algorithmName="SHA-512" hashValue="5zv5L3ujpdDHaTrnog3cjBFSSeiVP4uQrKUrM9Kb/tOR/p+aLjR0mFiwQaYI1EjcMvvKl5N/snEg6lsKR1MC7w==" saltValue="4UvbKys8X7/0O+f6DkwLG8Bb/+AVwNMVq26HOA5GkQ6PxTQpAy0aUCYYwU2rRtgoYSNmC5wDMZYmhPCabvZOhQ==" spinCount="100000" sheet="1" objects="1" scenarios="1" formatColumns="0" formatRows="0" autoFilter="0"/>
  <autoFilter ref="C120:K123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96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2" customFormat="1" ht="12" customHeight="1" x14ac:dyDescent="0.2">
      <c r="A8" s="36"/>
      <c r="B8" s="41"/>
      <c r="C8" s="36"/>
      <c r="D8" s="121" t="s">
        <v>160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24" t="s">
        <v>252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21" t="s">
        <v>18</v>
      </c>
      <c r="E11" s="36"/>
      <c r="F11" s="112" t="s">
        <v>19</v>
      </c>
      <c r="G11" s="36"/>
      <c r="H11" s="36"/>
      <c r="I11" s="121" t="s">
        <v>20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22</v>
      </c>
      <c r="E12" s="36"/>
      <c r="F12" s="112" t="s">
        <v>23</v>
      </c>
      <c r="G12" s="36"/>
      <c r="H12" s="36"/>
      <c r="I12" s="121" t="s">
        <v>24</v>
      </c>
      <c r="J12" s="122" t="str">
        <f>'Rekapitulace stavby'!AN8</f>
        <v>13. 3. 2020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30</v>
      </c>
      <c r="E14" s="36"/>
      <c r="F14" s="36"/>
      <c r="G14" s="36"/>
      <c r="H14" s="36"/>
      <c r="I14" s="121" t="s">
        <v>31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2" t="s">
        <v>32</v>
      </c>
      <c r="F15" s="36"/>
      <c r="G15" s="36"/>
      <c r="H15" s="36"/>
      <c r="I15" s="121" t="s">
        <v>33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21" t="s">
        <v>34</v>
      </c>
      <c r="E17" s="36"/>
      <c r="F17" s="36"/>
      <c r="G17" s="36"/>
      <c r="H17" s="36"/>
      <c r="I17" s="121" t="s">
        <v>31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26" t="str">
        <f>'Rekapitulace stavby'!E14</f>
        <v>Vyplň údaj</v>
      </c>
      <c r="F18" s="327"/>
      <c r="G18" s="327"/>
      <c r="H18" s="327"/>
      <c r="I18" s="121" t="s">
        <v>33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21" t="s">
        <v>36</v>
      </c>
      <c r="E20" s="36"/>
      <c r="F20" s="36"/>
      <c r="G20" s="36"/>
      <c r="H20" s="36"/>
      <c r="I20" s="121" t="s">
        <v>31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2" t="s">
        <v>37</v>
      </c>
      <c r="F21" s="36"/>
      <c r="G21" s="36"/>
      <c r="H21" s="36"/>
      <c r="I21" s="121" t="s">
        <v>33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21" t="s">
        <v>39</v>
      </c>
      <c r="E23" s="36"/>
      <c r="F23" s="36"/>
      <c r="G23" s="36"/>
      <c r="H23" s="36"/>
      <c r="I23" s="121" t="s">
        <v>31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33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21" t="s">
        <v>41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23"/>
      <c r="B27" s="124"/>
      <c r="C27" s="123"/>
      <c r="D27" s="123"/>
      <c r="E27" s="328" t="s">
        <v>42</v>
      </c>
      <c r="F27" s="328"/>
      <c r="G27" s="328"/>
      <c r="H27" s="328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27" t="s">
        <v>43</v>
      </c>
      <c r="E30" s="36"/>
      <c r="F30" s="36"/>
      <c r="G30" s="36"/>
      <c r="H30" s="36"/>
      <c r="I30" s="36"/>
      <c r="J30" s="128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29" t="s">
        <v>45</v>
      </c>
      <c r="G32" s="36"/>
      <c r="H32" s="36"/>
      <c r="I32" s="129" t="s">
        <v>44</v>
      </c>
      <c r="J32" s="129" t="s">
        <v>46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30" t="s">
        <v>47</v>
      </c>
      <c r="E33" s="121" t="s">
        <v>48</v>
      </c>
      <c r="F33" s="131">
        <f>ROUND((SUM(BE120:BE141)),  2)</f>
        <v>0</v>
      </c>
      <c r="G33" s="36"/>
      <c r="H33" s="36"/>
      <c r="I33" s="132">
        <v>0.21</v>
      </c>
      <c r="J33" s="131">
        <f>ROUND(((SUM(BE120:BE141))*I33),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21" t="s">
        <v>49</v>
      </c>
      <c r="F34" s="131">
        <f>ROUND((SUM(BF120:BF141)),  2)</f>
        <v>0</v>
      </c>
      <c r="G34" s="36"/>
      <c r="H34" s="36"/>
      <c r="I34" s="132">
        <v>0.15</v>
      </c>
      <c r="J34" s="131">
        <f>ROUND(((SUM(BF120:BF141))*I34),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21" t="s">
        <v>50</v>
      </c>
      <c r="F35" s="131">
        <f>ROUND((SUM(BG120:BG141)),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21" t="s">
        <v>51</v>
      </c>
      <c r="F36" s="131">
        <f>ROUND((SUM(BH120:BH141)),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52</v>
      </c>
      <c r="F37" s="131">
        <f>ROUND((SUM(BI120:BI141)),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33"/>
      <c r="D39" s="134" t="s">
        <v>53</v>
      </c>
      <c r="E39" s="135"/>
      <c r="F39" s="135"/>
      <c r="G39" s="136" t="s">
        <v>54</v>
      </c>
      <c r="H39" s="137" t="s">
        <v>55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 x14ac:dyDescent="0.2">
      <c r="A86" s="36"/>
      <c r="B86" s="37"/>
      <c r="C86" s="30" t="s">
        <v>160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 x14ac:dyDescent="0.2">
      <c r="A87" s="36"/>
      <c r="B87" s="37"/>
      <c r="C87" s="38"/>
      <c r="D87" s="38"/>
      <c r="E87" s="276" t="str">
        <f>E9</f>
        <v>SO 01 - Příprava území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 x14ac:dyDescent="0.2">
      <c r="A89" s="36"/>
      <c r="B89" s="37"/>
      <c r="C89" s="30" t="s">
        <v>22</v>
      </c>
      <c r="D89" s="38"/>
      <c r="E89" s="38"/>
      <c r="F89" s="28" t="str">
        <f>F12</f>
        <v>Slezská Ostrava</v>
      </c>
      <c r="G89" s="38"/>
      <c r="H89" s="38"/>
      <c r="I89" s="30" t="s">
        <v>24</v>
      </c>
      <c r="J89" s="68" t="str">
        <f>IF(J12="","",J12)</f>
        <v>13. 3. 2020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15.2" customHeight="1" x14ac:dyDescent="0.2">
      <c r="A91" s="36"/>
      <c r="B91" s="37"/>
      <c r="C91" s="30" t="s">
        <v>30</v>
      </c>
      <c r="D91" s="38"/>
      <c r="E91" s="38"/>
      <c r="F91" s="28" t="str">
        <f>E15</f>
        <v>Statutární město Ostrava</v>
      </c>
      <c r="G91" s="38"/>
      <c r="H91" s="38"/>
      <c r="I91" s="30" t="s">
        <v>36</v>
      </c>
      <c r="J91" s="34" t="str">
        <f>E21</f>
        <v>PPS Kania, s.r.o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 x14ac:dyDescent="0.2">
      <c r="A92" s="36"/>
      <c r="B92" s="37"/>
      <c r="C92" s="30" t="s">
        <v>34</v>
      </c>
      <c r="D92" s="38"/>
      <c r="E92" s="38"/>
      <c r="F92" s="28" t="str">
        <f>IF(E18="","",E18)</f>
        <v>Vyplň údaj</v>
      </c>
      <c r="G92" s="38"/>
      <c r="H92" s="38"/>
      <c r="I92" s="30" t="s">
        <v>39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 x14ac:dyDescent="0.2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 x14ac:dyDescent="0.2">
      <c r="A94" s="36"/>
      <c r="B94" s="37"/>
      <c r="C94" s="151" t="s">
        <v>163</v>
      </c>
      <c r="D94" s="152"/>
      <c r="E94" s="152"/>
      <c r="F94" s="152"/>
      <c r="G94" s="152"/>
      <c r="H94" s="152"/>
      <c r="I94" s="152"/>
      <c r="J94" s="153" t="s">
        <v>164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 x14ac:dyDescent="0.2">
      <c r="A96" s="36"/>
      <c r="B96" s="37"/>
      <c r="C96" s="154" t="s">
        <v>165</v>
      </c>
      <c r="D96" s="38"/>
      <c r="E96" s="38"/>
      <c r="F96" s="38"/>
      <c r="G96" s="38"/>
      <c r="H96" s="38"/>
      <c r="I96" s="38"/>
      <c r="J96" s="86">
        <f>J120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166</v>
      </c>
    </row>
    <row r="97" spans="1:31" s="9" customFormat="1" ht="24.95" customHeight="1" x14ac:dyDescent="0.2">
      <c r="B97" s="155"/>
      <c r="C97" s="156"/>
      <c r="D97" s="157" t="s">
        <v>253</v>
      </c>
      <c r="E97" s="158"/>
      <c r="F97" s="158"/>
      <c r="G97" s="158"/>
      <c r="H97" s="158"/>
      <c r="I97" s="158"/>
      <c r="J97" s="159">
        <f>J121</f>
        <v>0</v>
      </c>
      <c r="K97" s="156"/>
      <c r="L97" s="160"/>
    </row>
    <row r="98" spans="1:31" s="10" customFormat="1" ht="19.899999999999999" customHeight="1" x14ac:dyDescent="0.2">
      <c r="B98" s="161"/>
      <c r="C98" s="106"/>
      <c r="D98" s="162" t="s">
        <v>254</v>
      </c>
      <c r="E98" s="163"/>
      <c r="F98" s="163"/>
      <c r="G98" s="163"/>
      <c r="H98" s="163"/>
      <c r="I98" s="163"/>
      <c r="J98" s="164">
        <f>J122</f>
        <v>0</v>
      </c>
      <c r="K98" s="106"/>
      <c r="L98" s="165"/>
    </row>
    <row r="99" spans="1:31" s="10" customFormat="1" ht="19.899999999999999" customHeight="1" x14ac:dyDescent="0.2">
      <c r="B99" s="161"/>
      <c r="C99" s="106"/>
      <c r="D99" s="162" t="s">
        <v>255</v>
      </c>
      <c r="E99" s="163"/>
      <c r="F99" s="163"/>
      <c r="G99" s="163"/>
      <c r="H99" s="163"/>
      <c r="I99" s="163"/>
      <c r="J99" s="164">
        <f>J129</f>
        <v>0</v>
      </c>
      <c r="K99" s="106"/>
      <c r="L99" s="165"/>
    </row>
    <row r="100" spans="1:31" s="10" customFormat="1" ht="19.899999999999999" customHeight="1" x14ac:dyDescent="0.2">
      <c r="B100" s="161"/>
      <c r="C100" s="106"/>
      <c r="D100" s="162" t="s">
        <v>256</v>
      </c>
      <c r="E100" s="163"/>
      <c r="F100" s="163"/>
      <c r="G100" s="163"/>
      <c r="H100" s="163"/>
      <c r="I100" s="163"/>
      <c r="J100" s="164">
        <f>J135</f>
        <v>0</v>
      </c>
      <c r="K100" s="106"/>
      <c r="L100" s="165"/>
    </row>
    <row r="101" spans="1:31" s="2" customFormat="1" ht="21.75" customHeight="1" x14ac:dyDescent="0.2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31" s="2" customFormat="1" ht="6.95" customHeight="1" x14ac:dyDescent="0.2">
      <c r="A102" s="36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pans="1:31" s="2" customFormat="1" ht="6.95" customHeight="1" x14ac:dyDescent="0.2">
      <c r="A106" s="36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24.95" customHeight="1" x14ac:dyDescent="0.2">
      <c r="A107" s="36"/>
      <c r="B107" s="37"/>
      <c r="C107" s="24" t="s">
        <v>174</v>
      </c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6.95" customHeight="1" x14ac:dyDescent="0.2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12" customHeight="1" x14ac:dyDescent="0.2">
      <c r="A109" s="36"/>
      <c r="B109" s="37"/>
      <c r="C109" s="30" t="s">
        <v>16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16.5" customHeight="1" x14ac:dyDescent="0.2">
      <c r="A110" s="36"/>
      <c r="B110" s="37"/>
      <c r="C110" s="38"/>
      <c r="D110" s="38"/>
      <c r="E110" s="329" t="str">
        <f>E7</f>
        <v>SPORTOVNÍ HALA _ SLEZSKÁ OSTRAVA</v>
      </c>
      <c r="F110" s="330"/>
      <c r="G110" s="330"/>
      <c r="H110" s="330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2" customHeight="1" x14ac:dyDescent="0.2">
      <c r="A111" s="36"/>
      <c r="B111" s="37"/>
      <c r="C111" s="30" t="s">
        <v>160</v>
      </c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16.5" customHeight="1" x14ac:dyDescent="0.2">
      <c r="A112" s="36"/>
      <c r="B112" s="37"/>
      <c r="C112" s="38"/>
      <c r="D112" s="38"/>
      <c r="E112" s="276" t="str">
        <f>E9</f>
        <v>SO 01 - Příprava území</v>
      </c>
      <c r="F112" s="331"/>
      <c r="G112" s="331"/>
      <c r="H112" s="331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5" customHeight="1" x14ac:dyDescent="0.2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 x14ac:dyDescent="0.2">
      <c r="A114" s="36"/>
      <c r="B114" s="37"/>
      <c r="C114" s="30" t="s">
        <v>22</v>
      </c>
      <c r="D114" s="38"/>
      <c r="E114" s="38"/>
      <c r="F114" s="28" t="str">
        <f>F12</f>
        <v>Slezská Ostrava</v>
      </c>
      <c r="G114" s="38"/>
      <c r="H114" s="38"/>
      <c r="I114" s="30" t="s">
        <v>24</v>
      </c>
      <c r="J114" s="68" t="str">
        <f>IF(J12="","",J12)</f>
        <v>13. 3. 2020</v>
      </c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6.95" customHeight="1" x14ac:dyDescent="0.2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5.2" customHeight="1" x14ac:dyDescent="0.2">
      <c r="A116" s="36"/>
      <c r="B116" s="37"/>
      <c r="C116" s="30" t="s">
        <v>30</v>
      </c>
      <c r="D116" s="38"/>
      <c r="E116" s="38"/>
      <c r="F116" s="28" t="str">
        <f>E15</f>
        <v>Statutární město Ostrava</v>
      </c>
      <c r="G116" s="38"/>
      <c r="H116" s="38"/>
      <c r="I116" s="30" t="s">
        <v>36</v>
      </c>
      <c r="J116" s="34" t="str">
        <f>E21</f>
        <v>PPS Kania, s.r.o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2" customHeight="1" x14ac:dyDescent="0.2">
      <c r="A117" s="36"/>
      <c r="B117" s="37"/>
      <c r="C117" s="30" t="s">
        <v>34</v>
      </c>
      <c r="D117" s="38"/>
      <c r="E117" s="38"/>
      <c r="F117" s="28" t="str">
        <f>IF(E18="","",E18)</f>
        <v>Vyplň údaj</v>
      </c>
      <c r="G117" s="38"/>
      <c r="H117" s="38"/>
      <c r="I117" s="30" t="s">
        <v>39</v>
      </c>
      <c r="J117" s="34" t="str">
        <f>E24</f>
        <v xml:space="preserve"> 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0.3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11" customFormat="1" ht="29.25" customHeight="1" x14ac:dyDescent="0.2">
      <c r="A119" s="166"/>
      <c r="B119" s="167"/>
      <c r="C119" s="168" t="s">
        <v>175</v>
      </c>
      <c r="D119" s="169" t="s">
        <v>68</v>
      </c>
      <c r="E119" s="169" t="s">
        <v>64</v>
      </c>
      <c r="F119" s="169" t="s">
        <v>65</v>
      </c>
      <c r="G119" s="169" t="s">
        <v>176</v>
      </c>
      <c r="H119" s="169" t="s">
        <v>177</v>
      </c>
      <c r="I119" s="169" t="s">
        <v>178</v>
      </c>
      <c r="J119" s="169" t="s">
        <v>164</v>
      </c>
      <c r="K119" s="170" t="s">
        <v>179</v>
      </c>
      <c r="L119" s="171"/>
      <c r="M119" s="77" t="s">
        <v>1</v>
      </c>
      <c r="N119" s="78" t="s">
        <v>47</v>
      </c>
      <c r="O119" s="78" t="s">
        <v>180</v>
      </c>
      <c r="P119" s="78" t="s">
        <v>181</v>
      </c>
      <c r="Q119" s="78" t="s">
        <v>182</v>
      </c>
      <c r="R119" s="78" t="s">
        <v>183</v>
      </c>
      <c r="S119" s="78" t="s">
        <v>184</v>
      </c>
      <c r="T119" s="79" t="s">
        <v>185</v>
      </c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</row>
    <row r="120" spans="1:65" s="2" customFormat="1" ht="22.9" customHeight="1" x14ac:dyDescent="0.25">
      <c r="A120" s="36"/>
      <c r="B120" s="37"/>
      <c r="C120" s="84" t="s">
        <v>186</v>
      </c>
      <c r="D120" s="38"/>
      <c r="E120" s="38"/>
      <c r="F120" s="38"/>
      <c r="G120" s="38"/>
      <c r="H120" s="38"/>
      <c r="I120" s="38"/>
      <c r="J120" s="172">
        <f>BK120</f>
        <v>0</v>
      </c>
      <c r="K120" s="38"/>
      <c r="L120" s="41"/>
      <c r="M120" s="80"/>
      <c r="N120" s="173"/>
      <c r="O120" s="81"/>
      <c r="P120" s="174">
        <f>P121</f>
        <v>0</v>
      </c>
      <c r="Q120" s="81"/>
      <c r="R120" s="174">
        <f>R121</f>
        <v>0</v>
      </c>
      <c r="S120" s="81"/>
      <c r="T120" s="175">
        <f>T121</f>
        <v>3.8241500000000004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82</v>
      </c>
      <c r="AU120" s="18" t="s">
        <v>166</v>
      </c>
      <c r="BK120" s="176">
        <f>BK121</f>
        <v>0</v>
      </c>
    </row>
    <row r="121" spans="1:65" s="12" customFormat="1" ht="25.9" customHeight="1" x14ac:dyDescent="0.2">
      <c r="B121" s="177"/>
      <c r="C121" s="178"/>
      <c r="D121" s="179" t="s">
        <v>82</v>
      </c>
      <c r="E121" s="180" t="s">
        <v>257</v>
      </c>
      <c r="F121" s="180" t="s">
        <v>258</v>
      </c>
      <c r="G121" s="178"/>
      <c r="H121" s="178"/>
      <c r="I121" s="181"/>
      <c r="J121" s="182">
        <f>BK121</f>
        <v>0</v>
      </c>
      <c r="K121" s="178"/>
      <c r="L121" s="183"/>
      <c r="M121" s="184"/>
      <c r="N121" s="185"/>
      <c r="O121" s="185"/>
      <c r="P121" s="186">
        <f>P122+P129+P135</f>
        <v>0</v>
      </c>
      <c r="Q121" s="185"/>
      <c r="R121" s="186">
        <f>R122+R129+R135</f>
        <v>0</v>
      </c>
      <c r="S121" s="185"/>
      <c r="T121" s="187">
        <f>T122+T129+T135</f>
        <v>3.8241500000000004</v>
      </c>
      <c r="AR121" s="188" t="s">
        <v>91</v>
      </c>
      <c r="AT121" s="189" t="s">
        <v>82</v>
      </c>
      <c r="AU121" s="189" t="s">
        <v>83</v>
      </c>
      <c r="AY121" s="188" t="s">
        <v>189</v>
      </c>
      <c r="BK121" s="190">
        <f>BK122+BK129+BK135</f>
        <v>0</v>
      </c>
    </row>
    <row r="122" spans="1:65" s="12" customFormat="1" ht="22.9" customHeight="1" x14ac:dyDescent="0.2">
      <c r="B122" s="177"/>
      <c r="C122" s="178"/>
      <c r="D122" s="179" t="s">
        <v>82</v>
      </c>
      <c r="E122" s="191" t="s">
        <v>91</v>
      </c>
      <c r="F122" s="191" t="s">
        <v>259</v>
      </c>
      <c r="G122" s="178"/>
      <c r="H122" s="178"/>
      <c r="I122" s="181"/>
      <c r="J122" s="192">
        <f>BK122</f>
        <v>0</v>
      </c>
      <c r="K122" s="178"/>
      <c r="L122" s="183"/>
      <c r="M122" s="184"/>
      <c r="N122" s="185"/>
      <c r="O122" s="185"/>
      <c r="P122" s="186">
        <f>SUM(P123:P128)</f>
        <v>0</v>
      </c>
      <c r="Q122" s="185"/>
      <c r="R122" s="186">
        <f>SUM(R123:R128)</f>
        <v>0</v>
      </c>
      <c r="S122" s="185"/>
      <c r="T122" s="187">
        <f>SUM(T123:T128)</f>
        <v>0</v>
      </c>
      <c r="AR122" s="188" t="s">
        <v>91</v>
      </c>
      <c r="AT122" s="189" t="s">
        <v>82</v>
      </c>
      <c r="AU122" s="189" t="s">
        <v>91</v>
      </c>
      <c r="AY122" s="188" t="s">
        <v>189</v>
      </c>
      <c r="BK122" s="190">
        <f>SUM(BK123:BK128)</f>
        <v>0</v>
      </c>
    </row>
    <row r="123" spans="1:65" s="2" customFormat="1" ht="24.2" customHeight="1" x14ac:dyDescent="0.2">
      <c r="A123" s="36"/>
      <c r="B123" s="37"/>
      <c r="C123" s="193" t="s">
        <v>91</v>
      </c>
      <c r="D123" s="193" t="s">
        <v>192</v>
      </c>
      <c r="E123" s="194" t="s">
        <v>260</v>
      </c>
      <c r="F123" s="195" t="s">
        <v>261</v>
      </c>
      <c r="G123" s="196" t="s">
        <v>262</v>
      </c>
      <c r="H123" s="197">
        <v>65</v>
      </c>
      <c r="I123" s="198"/>
      <c r="J123" s="199">
        <f>ROUND(I123*H123,2)</f>
        <v>0</v>
      </c>
      <c r="K123" s="195" t="s">
        <v>196</v>
      </c>
      <c r="L123" s="41"/>
      <c r="M123" s="200" t="s">
        <v>1</v>
      </c>
      <c r="N123" s="201" t="s">
        <v>48</v>
      </c>
      <c r="O123" s="73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211</v>
      </c>
      <c r="AT123" s="204" t="s">
        <v>192</v>
      </c>
      <c r="AU123" s="204" t="s">
        <v>93</v>
      </c>
      <c r="AY123" s="18" t="s">
        <v>189</v>
      </c>
      <c r="BE123" s="205">
        <f>IF(N123="základní",J123,0)</f>
        <v>0</v>
      </c>
      <c r="BF123" s="205">
        <f>IF(N123="snížená",J123,0)</f>
        <v>0</v>
      </c>
      <c r="BG123" s="205">
        <f>IF(N123="zákl. přenesená",J123,0)</f>
        <v>0</v>
      </c>
      <c r="BH123" s="205">
        <f>IF(N123="sníž. přenesená",J123,0)</f>
        <v>0</v>
      </c>
      <c r="BI123" s="205">
        <f>IF(N123="nulová",J123,0)</f>
        <v>0</v>
      </c>
      <c r="BJ123" s="18" t="s">
        <v>91</v>
      </c>
      <c r="BK123" s="205">
        <f>ROUND(I123*H123,2)</f>
        <v>0</v>
      </c>
      <c r="BL123" s="18" t="s">
        <v>211</v>
      </c>
      <c r="BM123" s="204" t="s">
        <v>263</v>
      </c>
    </row>
    <row r="124" spans="1:65" s="2" customFormat="1" ht="16.5" customHeight="1" x14ac:dyDescent="0.2">
      <c r="A124" s="36"/>
      <c r="B124" s="37"/>
      <c r="C124" s="193" t="s">
        <v>93</v>
      </c>
      <c r="D124" s="193" t="s">
        <v>192</v>
      </c>
      <c r="E124" s="194" t="s">
        <v>264</v>
      </c>
      <c r="F124" s="195" t="s">
        <v>265</v>
      </c>
      <c r="G124" s="196" t="s">
        <v>262</v>
      </c>
      <c r="H124" s="197">
        <v>1820</v>
      </c>
      <c r="I124" s="198"/>
      <c r="J124" s="199">
        <f>ROUND(I124*H124,2)</f>
        <v>0</v>
      </c>
      <c r="K124" s="195" t="s">
        <v>196</v>
      </c>
      <c r="L124" s="41"/>
      <c r="M124" s="200" t="s">
        <v>1</v>
      </c>
      <c r="N124" s="201" t="s">
        <v>48</v>
      </c>
      <c r="O124" s="73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4" t="s">
        <v>211</v>
      </c>
      <c r="AT124" s="204" t="s">
        <v>192</v>
      </c>
      <c r="AU124" s="204" t="s">
        <v>93</v>
      </c>
      <c r="AY124" s="18" t="s">
        <v>189</v>
      </c>
      <c r="BE124" s="205">
        <f>IF(N124="základní",J124,0)</f>
        <v>0</v>
      </c>
      <c r="BF124" s="205">
        <f>IF(N124="snížená",J124,0)</f>
        <v>0</v>
      </c>
      <c r="BG124" s="205">
        <f>IF(N124="zákl. přenesená",J124,0)</f>
        <v>0</v>
      </c>
      <c r="BH124" s="205">
        <f>IF(N124="sníž. přenesená",J124,0)</f>
        <v>0</v>
      </c>
      <c r="BI124" s="205">
        <f>IF(N124="nulová",J124,0)</f>
        <v>0</v>
      </c>
      <c r="BJ124" s="18" t="s">
        <v>91</v>
      </c>
      <c r="BK124" s="205">
        <f>ROUND(I124*H124,2)</f>
        <v>0</v>
      </c>
      <c r="BL124" s="18" t="s">
        <v>211</v>
      </c>
      <c r="BM124" s="204" t="s">
        <v>266</v>
      </c>
    </row>
    <row r="125" spans="1:65" s="2" customFormat="1" ht="16.5" customHeight="1" x14ac:dyDescent="0.2">
      <c r="A125" s="36"/>
      <c r="B125" s="37"/>
      <c r="C125" s="193" t="s">
        <v>109</v>
      </c>
      <c r="D125" s="193" t="s">
        <v>192</v>
      </c>
      <c r="E125" s="194" t="s">
        <v>267</v>
      </c>
      <c r="F125" s="195" t="s">
        <v>268</v>
      </c>
      <c r="G125" s="196" t="s">
        <v>269</v>
      </c>
      <c r="H125" s="197">
        <v>182</v>
      </c>
      <c r="I125" s="198"/>
      <c r="J125" s="199">
        <f>ROUND(I125*H125,2)</f>
        <v>0</v>
      </c>
      <c r="K125" s="195" t="s">
        <v>196</v>
      </c>
      <c r="L125" s="41"/>
      <c r="M125" s="200" t="s">
        <v>1</v>
      </c>
      <c r="N125" s="201" t="s">
        <v>48</v>
      </c>
      <c r="O125" s="73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4" t="s">
        <v>211</v>
      </c>
      <c r="AT125" s="204" t="s">
        <v>192</v>
      </c>
      <c r="AU125" s="204" t="s">
        <v>93</v>
      </c>
      <c r="AY125" s="18" t="s">
        <v>189</v>
      </c>
      <c r="BE125" s="205">
        <f>IF(N125="základní",J125,0)</f>
        <v>0</v>
      </c>
      <c r="BF125" s="205">
        <f>IF(N125="snížená",J125,0)</f>
        <v>0</v>
      </c>
      <c r="BG125" s="205">
        <f>IF(N125="zákl. přenesená",J125,0)</f>
        <v>0</v>
      </c>
      <c r="BH125" s="205">
        <f>IF(N125="sníž. přenesená",J125,0)</f>
        <v>0</v>
      </c>
      <c r="BI125" s="205">
        <f>IF(N125="nulová",J125,0)</f>
        <v>0</v>
      </c>
      <c r="BJ125" s="18" t="s">
        <v>91</v>
      </c>
      <c r="BK125" s="205">
        <f>ROUND(I125*H125,2)</f>
        <v>0</v>
      </c>
      <c r="BL125" s="18" t="s">
        <v>211</v>
      </c>
      <c r="BM125" s="204" t="s">
        <v>270</v>
      </c>
    </row>
    <row r="126" spans="1:65" s="2" customFormat="1" ht="16.5" customHeight="1" x14ac:dyDescent="0.2">
      <c r="A126" s="36"/>
      <c r="B126" s="37"/>
      <c r="C126" s="193" t="s">
        <v>211</v>
      </c>
      <c r="D126" s="193" t="s">
        <v>192</v>
      </c>
      <c r="E126" s="194" t="s">
        <v>271</v>
      </c>
      <c r="F126" s="195" t="s">
        <v>272</v>
      </c>
      <c r="G126" s="196" t="s">
        <v>269</v>
      </c>
      <c r="H126" s="197">
        <v>364</v>
      </c>
      <c r="I126" s="198"/>
      <c r="J126" s="199">
        <f>ROUND(I126*H126,2)</f>
        <v>0</v>
      </c>
      <c r="K126" s="195" t="s">
        <v>196</v>
      </c>
      <c r="L126" s="41"/>
      <c r="M126" s="200" t="s">
        <v>1</v>
      </c>
      <c r="N126" s="201" t="s">
        <v>48</v>
      </c>
      <c r="O126" s="73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211</v>
      </c>
      <c r="AT126" s="204" t="s">
        <v>192</v>
      </c>
      <c r="AU126" s="204" t="s">
        <v>93</v>
      </c>
      <c r="AY126" s="18" t="s">
        <v>189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8" t="s">
        <v>91</v>
      </c>
      <c r="BK126" s="205">
        <f>ROUND(I126*H126,2)</f>
        <v>0</v>
      </c>
      <c r="BL126" s="18" t="s">
        <v>211</v>
      </c>
      <c r="BM126" s="204" t="s">
        <v>273</v>
      </c>
    </row>
    <row r="127" spans="1:65" s="2" customFormat="1" ht="24.2" customHeight="1" x14ac:dyDescent="0.2">
      <c r="A127" s="36"/>
      <c r="B127" s="37"/>
      <c r="C127" s="193" t="s">
        <v>188</v>
      </c>
      <c r="D127" s="193" t="s">
        <v>192</v>
      </c>
      <c r="E127" s="194" t="s">
        <v>274</v>
      </c>
      <c r="F127" s="195" t="s">
        <v>275</v>
      </c>
      <c r="G127" s="196" t="s">
        <v>269</v>
      </c>
      <c r="H127" s="197">
        <v>7280</v>
      </c>
      <c r="I127" s="198"/>
      <c r="J127" s="199">
        <f>ROUND(I127*H127,2)</f>
        <v>0</v>
      </c>
      <c r="K127" s="195" t="s">
        <v>196</v>
      </c>
      <c r="L127" s="41"/>
      <c r="M127" s="200" t="s">
        <v>1</v>
      </c>
      <c r="N127" s="201" t="s">
        <v>48</v>
      </c>
      <c r="O127" s="73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211</v>
      </c>
      <c r="AT127" s="204" t="s">
        <v>192</v>
      </c>
      <c r="AU127" s="204" t="s">
        <v>93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211</v>
      </c>
      <c r="BM127" s="204" t="s">
        <v>276</v>
      </c>
    </row>
    <row r="128" spans="1:65" s="13" customFormat="1" ht="11.25" x14ac:dyDescent="0.2">
      <c r="B128" s="215"/>
      <c r="C128" s="216"/>
      <c r="D128" s="206" t="s">
        <v>277</v>
      </c>
      <c r="E128" s="216"/>
      <c r="F128" s="217" t="s">
        <v>278</v>
      </c>
      <c r="G128" s="216"/>
      <c r="H128" s="218">
        <v>7280</v>
      </c>
      <c r="I128" s="219"/>
      <c r="J128" s="216"/>
      <c r="K128" s="216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277</v>
      </c>
      <c r="AU128" s="224" t="s">
        <v>93</v>
      </c>
      <c r="AV128" s="13" t="s">
        <v>93</v>
      </c>
      <c r="AW128" s="13" t="s">
        <v>4</v>
      </c>
      <c r="AX128" s="13" t="s">
        <v>91</v>
      </c>
      <c r="AY128" s="224" t="s">
        <v>189</v>
      </c>
    </row>
    <row r="129" spans="1:65" s="12" customFormat="1" ht="22.9" customHeight="1" x14ac:dyDescent="0.2">
      <c r="B129" s="177"/>
      <c r="C129" s="178"/>
      <c r="D129" s="179" t="s">
        <v>82</v>
      </c>
      <c r="E129" s="191" t="s">
        <v>241</v>
      </c>
      <c r="F129" s="191" t="s">
        <v>279</v>
      </c>
      <c r="G129" s="178"/>
      <c r="H129" s="178"/>
      <c r="I129" s="181"/>
      <c r="J129" s="192">
        <f>BK129</f>
        <v>0</v>
      </c>
      <c r="K129" s="178"/>
      <c r="L129" s="183"/>
      <c r="M129" s="184"/>
      <c r="N129" s="185"/>
      <c r="O129" s="185"/>
      <c r="P129" s="186">
        <f>SUM(P130:P134)</f>
        <v>0</v>
      </c>
      <c r="Q129" s="185"/>
      <c r="R129" s="186">
        <f>SUM(R130:R134)</f>
        <v>0</v>
      </c>
      <c r="S129" s="185"/>
      <c r="T129" s="187">
        <f>SUM(T130:T134)</f>
        <v>3.8241500000000004</v>
      </c>
      <c r="AR129" s="188" t="s">
        <v>91</v>
      </c>
      <c r="AT129" s="189" t="s">
        <v>82</v>
      </c>
      <c r="AU129" s="189" t="s">
        <v>91</v>
      </c>
      <c r="AY129" s="188" t="s">
        <v>189</v>
      </c>
      <c r="BK129" s="190">
        <f>SUM(BK130:BK134)</f>
        <v>0</v>
      </c>
    </row>
    <row r="130" spans="1:65" s="2" customFormat="1" ht="16.5" customHeight="1" x14ac:dyDescent="0.2">
      <c r="A130" s="36"/>
      <c r="B130" s="37"/>
      <c r="C130" s="193" t="s">
        <v>222</v>
      </c>
      <c r="D130" s="193" t="s">
        <v>192</v>
      </c>
      <c r="E130" s="194" t="s">
        <v>280</v>
      </c>
      <c r="F130" s="195" t="s">
        <v>281</v>
      </c>
      <c r="G130" s="196" t="s">
        <v>269</v>
      </c>
      <c r="H130" s="197">
        <v>1</v>
      </c>
      <c r="I130" s="198"/>
      <c r="J130" s="199">
        <f>ROUND(I130*H130,2)</f>
        <v>0</v>
      </c>
      <c r="K130" s="195" t="s">
        <v>196</v>
      </c>
      <c r="L130" s="41"/>
      <c r="M130" s="200" t="s">
        <v>1</v>
      </c>
      <c r="N130" s="201" t="s">
        <v>48</v>
      </c>
      <c r="O130" s="73"/>
      <c r="P130" s="202">
        <f>O130*H130</f>
        <v>0</v>
      </c>
      <c r="Q130" s="202">
        <v>0</v>
      </c>
      <c r="R130" s="202">
        <f>Q130*H130</f>
        <v>0</v>
      </c>
      <c r="S130" s="202">
        <v>2</v>
      </c>
      <c r="T130" s="203">
        <f>S130*H130</f>
        <v>2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211</v>
      </c>
      <c r="AT130" s="204" t="s">
        <v>192</v>
      </c>
      <c r="AU130" s="204" t="s">
        <v>93</v>
      </c>
      <c r="AY130" s="18" t="s">
        <v>189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8" t="s">
        <v>91</v>
      </c>
      <c r="BK130" s="205">
        <f>ROUND(I130*H130,2)</f>
        <v>0</v>
      </c>
      <c r="BL130" s="18" t="s">
        <v>211</v>
      </c>
      <c r="BM130" s="204" t="s">
        <v>282</v>
      </c>
    </row>
    <row r="131" spans="1:65" s="2" customFormat="1" ht="16.5" customHeight="1" x14ac:dyDescent="0.2">
      <c r="A131" s="36"/>
      <c r="B131" s="37"/>
      <c r="C131" s="193" t="s">
        <v>229</v>
      </c>
      <c r="D131" s="193" t="s">
        <v>192</v>
      </c>
      <c r="E131" s="194" t="s">
        <v>283</v>
      </c>
      <c r="F131" s="195" t="s">
        <v>284</v>
      </c>
      <c r="G131" s="196" t="s">
        <v>285</v>
      </c>
      <c r="H131" s="197">
        <v>17</v>
      </c>
      <c r="I131" s="198"/>
      <c r="J131" s="199">
        <f>ROUND(I131*H131,2)</f>
        <v>0</v>
      </c>
      <c r="K131" s="195" t="s">
        <v>196</v>
      </c>
      <c r="L131" s="41"/>
      <c r="M131" s="200" t="s">
        <v>1</v>
      </c>
      <c r="N131" s="201" t="s">
        <v>48</v>
      </c>
      <c r="O131" s="73"/>
      <c r="P131" s="202">
        <f>O131*H131</f>
        <v>0</v>
      </c>
      <c r="Q131" s="202">
        <v>0</v>
      </c>
      <c r="R131" s="202">
        <f>Q131*H131</f>
        <v>0</v>
      </c>
      <c r="S131" s="202">
        <v>6.5699999999999995E-2</v>
      </c>
      <c r="T131" s="203">
        <f>S131*H131</f>
        <v>1.1169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211</v>
      </c>
      <c r="AT131" s="204" t="s">
        <v>192</v>
      </c>
      <c r="AU131" s="204" t="s">
        <v>93</v>
      </c>
      <c r="AY131" s="18" t="s">
        <v>189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8" t="s">
        <v>91</v>
      </c>
      <c r="BK131" s="205">
        <f>ROUND(I131*H131,2)</f>
        <v>0</v>
      </c>
      <c r="BL131" s="18" t="s">
        <v>211</v>
      </c>
      <c r="BM131" s="204" t="s">
        <v>286</v>
      </c>
    </row>
    <row r="132" spans="1:65" s="2" customFormat="1" ht="16.5" customHeight="1" x14ac:dyDescent="0.2">
      <c r="A132" s="36"/>
      <c r="B132" s="37"/>
      <c r="C132" s="193" t="s">
        <v>234</v>
      </c>
      <c r="D132" s="193" t="s">
        <v>192</v>
      </c>
      <c r="E132" s="194" t="s">
        <v>287</v>
      </c>
      <c r="F132" s="195" t="s">
        <v>288</v>
      </c>
      <c r="G132" s="196" t="s">
        <v>289</v>
      </c>
      <c r="H132" s="197">
        <v>33</v>
      </c>
      <c r="I132" s="198"/>
      <c r="J132" s="199">
        <f>ROUND(I132*H132,2)</f>
        <v>0</v>
      </c>
      <c r="K132" s="195" t="s">
        <v>196</v>
      </c>
      <c r="L132" s="41"/>
      <c r="M132" s="200" t="s">
        <v>1</v>
      </c>
      <c r="N132" s="201" t="s">
        <v>48</v>
      </c>
      <c r="O132" s="73"/>
      <c r="P132" s="202">
        <f>O132*H132</f>
        <v>0</v>
      </c>
      <c r="Q132" s="202">
        <v>0</v>
      </c>
      <c r="R132" s="202">
        <f>Q132*H132</f>
        <v>0</v>
      </c>
      <c r="S132" s="202">
        <v>9.2499999999999995E-3</v>
      </c>
      <c r="T132" s="203">
        <f>S132*H132</f>
        <v>0.30524999999999997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211</v>
      </c>
      <c r="AT132" s="204" t="s">
        <v>192</v>
      </c>
      <c r="AU132" s="204" t="s">
        <v>93</v>
      </c>
      <c r="AY132" s="18" t="s">
        <v>189</v>
      </c>
      <c r="BE132" s="205">
        <f>IF(N132="základní",J132,0)</f>
        <v>0</v>
      </c>
      <c r="BF132" s="205">
        <f>IF(N132="snížená",J132,0)</f>
        <v>0</v>
      </c>
      <c r="BG132" s="205">
        <f>IF(N132="zákl. přenesená",J132,0)</f>
        <v>0</v>
      </c>
      <c r="BH132" s="205">
        <f>IF(N132="sníž. přenesená",J132,0)</f>
        <v>0</v>
      </c>
      <c r="BI132" s="205">
        <f>IF(N132="nulová",J132,0)</f>
        <v>0</v>
      </c>
      <c r="BJ132" s="18" t="s">
        <v>91</v>
      </c>
      <c r="BK132" s="205">
        <f>ROUND(I132*H132,2)</f>
        <v>0</v>
      </c>
      <c r="BL132" s="18" t="s">
        <v>211</v>
      </c>
      <c r="BM132" s="204" t="s">
        <v>290</v>
      </c>
    </row>
    <row r="133" spans="1:65" s="2" customFormat="1" ht="16.5" customHeight="1" x14ac:dyDescent="0.2">
      <c r="A133" s="36"/>
      <c r="B133" s="37"/>
      <c r="C133" s="193" t="s">
        <v>241</v>
      </c>
      <c r="D133" s="193" t="s">
        <v>192</v>
      </c>
      <c r="E133" s="194" t="s">
        <v>291</v>
      </c>
      <c r="F133" s="195" t="s">
        <v>292</v>
      </c>
      <c r="G133" s="196" t="s">
        <v>285</v>
      </c>
      <c r="H133" s="197">
        <v>1</v>
      </c>
      <c r="I133" s="198"/>
      <c r="J133" s="199">
        <f>ROUND(I133*H133,2)</f>
        <v>0</v>
      </c>
      <c r="K133" s="195" t="s">
        <v>196</v>
      </c>
      <c r="L133" s="41"/>
      <c r="M133" s="200" t="s">
        <v>1</v>
      </c>
      <c r="N133" s="201" t="s">
        <v>48</v>
      </c>
      <c r="O133" s="73"/>
      <c r="P133" s="202">
        <f>O133*H133</f>
        <v>0</v>
      </c>
      <c r="Q133" s="202">
        <v>0</v>
      </c>
      <c r="R133" s="202">
        <f>Q133*H133</f>
        <v>0</v>
      </c>
      <c r="S133" s="202">
        <v>0.192</v>
      </c>
      <c r="T133" s="203">
        <f>S133*H133</f>
        <v>0.192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211</v>
      </c>
      <c r="AT133" s="204" t="s">
        <v>192</v>
      </c>
      <c r="AU133" s="204" t="s">
        <v>93</v>
      </c>
      <c r="AY133" s="18" t="s">
        <v>189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8" t="s">
        <v>91</v>
      </c>
      <c r="BK133" s="205">
        <f>ROUND(I133*H133,2)</f>
        <v>0</v>
      </c>
      <c r="BL133" s="18" t="s">
        <v>211</v>
      </c>
      <c r="BM133" s="204" t="s">
        <v>293</v>
      </c>
    </row>
    <row r="134" spans="1:65" s="2" customFormat="1" ht="16.5" customHeight="1" x14ac:dyDescent="0.2">
      <c r="A134" s="36"/>
      <c r="B134" s="37"/>
      <c r="C134" s="193" t="s">
        <v>248</v>
      </c>
      <c r="D134" s="193" t="s">
        <v>192</v>
      </c>
      <c r="E134" s="194" t="s">
        <v>294</v>
      </c>
      <c r="F134" s="195" t="s">
        <v>295</v>
      </c>
      <c r="G134" s="196" t="s">
        <v>285</v>
      </c>
      <c r="H134" s="197">
        <v>1</v>
      </c>
      <c r="I134" s="198"/>
      <c r="J134" s="199">
        <f>ROUND(I134*H134,2)</f>
        <v>0</v>
      </c>
      <c r="K134" s="195" t="s">
        <v>196</v>
      </c>
      <c r="L134" s="41"/>
      <c r="M134" s="200" t="s">
        <v>1</v>
      </c>
      <c r="N134" s="201" t="s">
        <v>48</v>
      </c>
      <c r="O134" s="73"/>
      <c r="P134" s="202">
        <f>O134*H134</f>
        <v>0</v>
      </c>
      <c r="Q134" s="202">
        <v>0</v>
      </c>
      <c r="R134" s="202">
        <f>Q134*H134</f>
        <v>0</v>
      </c>
      <c r="S134" s="202">
        <v>0.21</v>
      </c>
      <c r="T134" s="203">
        <f>S134*H134</f>
        <v>0.21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211</v>
      </c>
      <c r="AT134" s="204" t="s">
        <v>192</v>
      </c>
      <c r="AU134" s="204" t="s">
        <v>93</v>
      </c>
      <c r="AY134" s="18" t="s">
        <v>189</v>
      </c>
      <c r="BE134" s="205">
        <f>IF(N134="základní",J134,0)</f>
        <v>0</v>
      </c>
      <c r="BF134" s="205">
        <f>IF(N134="snížená",J134,0)</f>
        <v>0</v>
      </c>
      <c r="BG134" s="205">
        <f>IF(N134="zákl. přenesená",J134,0)</f>
        <v>0</v>
      </c>
      <c r="BH134" s="205">
        <f>IF(N134="sníž. přenesená",J134,0)</f>
        <v>0</v>
      </c>
      <c r="BI134" s="205">
        <f>IF(N134="nulová",J134,0)</f>
        <v>0</v>
      </c>
      <c r="BJ134" s="18" t="s">
        <v>91</v>
      </c>
      <c r="BK134" s="205">
        <f>ROUND(I134*H134,2)</f>
        <v>0</v>
      </c>
      <c r="BL134" s="18" t="s">
        <v>211</v>
      </c>
      <c r="BM134" s="204" t="s">
        <v>296</v>
      </c>
    </row>
    <row r="135" spans="1:65" s="12" customFormat="1" ht="22.9" customHeight="1" x14ac:dyDescent="0.2">
      <c r="B135" s="177"/>
      <c r="C135" s="178"/>
      <c r="D135" s="179" t="s">
        <v>82</v>
      </c>
      <c r="E135" s="191" t="s">
        <v>297</v>
      </c>
      <c r="F135" s="191" t="s">
        <v>298</v>
      </c>
      <c r="G135" s="178"/>
      <c r="H135" s="178"/>
      <c r="I135" s="181"/>
      <c r="J135" s="192">
        <f>BK135</f>
        <v>0</v>
      </c>
      <c r="K135" s="178"/>
      <c r="L135" s="183"/>
      <c r="M135" s="184"/>
      <c r="N135" s="185"/>
      <c r="O135" s="185"/>
      <c r="P135" s="186">
        <f>SUM(P136:P141)</f>
        <v>0</v>
      </c>
      <c r="Q135" s="185"/>
      <c r="R135" s="186">
        <f>SUM(R136:R141)</f>
        <v>0</v>
      </c>
      <c r="S135" s="185"/>
      <c r="T135" s="187">
        <f>SUM(T136:T141)</f>
        <v>0</v>
      </c>
      <c r="AR135" s="188" t="s">
        <v>91</v>
      </c>
      <c r="AT135" s="189" t="s">
        <v>82</v>
      </c>
      <c r="AU135" s="189" t="s">
        <v>91</v>
      </c>
      <c r="AY135" s="188" t="s">
        <v>189</v>
      </c>
      <c r="BK135" s="190">
        <f>SUM(BK136:BK141)</f>
        <v>0</v>
      </c>
    </row>
    <row r="136" spans="1:65" s="2" customFormat="1" ht="16.5" customHeight="1" x14ac:dyDescent="0.2">
      <c r="A136" s="36"/>
      <c r="B136" s="37"/>
      <c r="C136" s="193" t="s">
        <v>299</v>
      </c>
      <c r="D136" s="193" t="s">
        <v>192</v>
      </c>
      <c r="E136" s="194" t="s">
        <v>300</v>
      </c>
      <c r="F136" s="195" t="s">
        <v>301</v>
      </c>
      <c r="G136" s="196" t="s">
        <v>302</v>
      </c>
      <c r="H136" s="197">
        <v>3.8239999999999998</v>
      </c>
      <c r="I136" s="198"/>
      <c r="J136" s="199">
        <f>ROUND(I136*H136,2)</f>
        <v>0</v>
      </c>
      <c r="K136" s="195" t="s">
        <v>303</v>
      </c>
      <c r="L136" s="41"/>
      <c r="M136" s="200" t="s">
        <v>1</v>
      </c>
      <c r="N136" s="201" t="s">
        <v>48</v>
      </c>
      <c r="O136" s="73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211</v>
      </c>
      <c r="AT136" s="204" t="s">
        <v>192</v>
      </c>
      <c r="AU136" s="204" t="s">
        <v>93</v>
      </c>
      <c r="AY136" s="18" t="s">
        <v>189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8" t="s">
        <v>91</v>
      </c>
      <c r="BK136" s="205">
        <f>ROUND(I136*H136,2)</f>
        <v>0</v>
      </c>
      <c r="BL136" s="18" t="s">
        <v>211</v>
      </c>
      <c r="BM136" s="204" t="s">
        <v>304</v>
      </c>
    </row>
    <row r="137" spans="1:65" s="2" customFormat="1" ht="29.25" x14ac:dyDescent="0.2">
      <c r="A137" s="36"/>
      <c r="B137" s="37"/>
      <c r="C137" s="38"/>
      <c r="D137" s="206" t="s">
        <v>199</v>
      </c>
      <c r="E137" s="38"/>
      <c r="F137" s="207" t="s">
        <v>305</v>
      </c>
      <c r="G137" s="38"/>
      <c r="H137" s="38"/>
      <c r="I137" s="208"/>
      <c r="J137" s="38"/>
      <c r="K137" s="38"/>
      <c r="L137" s="41"/>
      <c r="M137" s="209"/>
      <c r="N137" s="210"/>
      <c r="O137" s="73"/>
      <c r="P137" s="73"/>
      <c r="Q137" s="73"/>
      <c r="R137" s="73"/>
      <c r="S137" s="73"/>
      <c r="T137" s="74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199</v>
      </c>
      <c r="AU137" s="18" t="s">
        <v>93</v>
      </c>
    </row>
    <row r="138" spans="1:65" s="2" customFormat="1" ht="16.5" customHeight="1" x14ac:dyDescent="0.2">
      <c r="A138" s="36"/>
      <c r="B138" s="37"/>
      <c r="C138" s="193" t="s">
        <v>306</v>
      </c>
      <c r="D138" s="193" t="s">
        <v>192</v>
      </c>
      <c r="E138" s="194" t="s">
        <v>307</v>
      </c>
      <c r="F138" s="195" t="s">
        <v>308</v>
      </c>
      <c r="G138" s="196" t="s">
        <v>302</v>
      </c>
      <c r="H138" s="197">
        <v>3.8239999999999998</v>
      </c>
      <c r="I138" s="198"/>
      <c r="J138" s="199">
        <f>ROUND(I138*H138,2)</f>
        <v>0</v>
      </c>
      <c r="K138" s="195" t="s">
        <v>196</v>
      </c>
      <c r="L138" s="41"/>
      <c r="M138" s="200" t="s">
        <v>1</v>
      </c>
      <c r="N138" s="201" t="s">
        <v>48</v>
      </c>
      <c r="O138" s="73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211</v>
      </c>
      <c r="AT138" s="204" t="s">
        <v>192</v>
      </c>
      <c r="AU138" s="204" t="s">
        <v>93</v>
      </c>
      <c r="AY138" s="18" t="s">
        <v>189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8" t="s">
        <v>91</v>
      </c>
      <c r="BK138" s="205">
        <f>ROUND(I138*H138,2)</f>
        <v>0</v>
      </c>
      <c r="BL138" s="18" t="s">
        <v>211</v>
      </c>
      <c r="BM138" s="204" t="s">
        <v>309</v>
      </c>
    </row>
    <row r="139" spans="1:65" s="2" customFormat="1" ht="16.5" customHeight="1" x14ac:dyDescent="0.2">
      <c r="A139" s="36"/>
      <c r="B139" s="37"/>
      <c r="C139" s="193" t="s">
        <v>310</v>
      </c>
      <c r="D139" s="193" t="s">
        <v>192</v>
      </c>
      <c r="E139" s="194" t="s">
        <v>311</v>
      </c>
      <c r="F139" s="195" t="s">
        <v>312</v>
      </c>
      <c r="G139" s="196" t="s">
        <v>302</v>
      </c>
      <c r="H139" s="197">
        <v>76.48</v>
      </c>
      <c r="I139" s="198"/>
      <c r="J139" s="199">
        <f>ROUND(I139*H139,2)</f>
        <v>0</v>
      </c>
      <c r="K139" s="195" t="s">
        <v>196</v>
      </c>
      <c r="L139" s="41"/>
      <c r="M139" s="200" t="s">
        <v>1</v>
      </c>
      <c r="N139" s="201" t="s">
        <v>48</v>
      </c>
      <c r="O139" s="73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211</v>
      </c>
      <c r="AT139" s="204" t="s">
        <v>192</v>
      </c>
      <c r="AU139" s="204" t="s">
        <v>93</v>
      </c>
      <c r="AY139" s="18" t="s">
        <v>189</v>
      </c>
      <c r="BE139" s="205">
        <f>IF(N139="základní",J139,0)</f>
        <v>0</v>
      </c>
      <c r="BF139" s="205">
        <f>IF(N139="snížená",J139,0)</f>
        <v>0</v>
      </c>
      <c r="BG139" s="205">
        <f>IF(N139="zákl. přenesená",J139,0)</f>
        <v>0</v>
      </c>
      <c r="BH139" s="205">
        <f>IF(N139="sníž. přenesená",J139,0)</f>
        <v>0</v>
      </c>
      <c r="BI139" s="205">
        <f>IF(N139="nulová",J139,0)</f>
        <v>0</v>
      </c>
      <c r="BJ139" s="18" t="s">
        <v>91</v>
      </c>
      <c r="BK139" s="205">
        <f>ROUND(I139*H139,2)</f>
        <v>0</v>
      </c>
      <c r="BL139" s="18" t="s">
        <v>211</v>
      </c>
      <c r="BM139" s="204" t="s">
        <v>313</v>
      </c>
    </row>
    <row r="140" spans="1:65" s="13" customFormat="1" ht="11.25" x14ac:dyDescent="0.2">
      <c r="B140" s="215"/>
      <c r="C140" s="216"/>
      <c r="D140" s="206" t="s">
        <v>277</v>
      </c>
      <c r="E140" s="216"/>
      <c r="F140" s="217" t="s">
        <v>314</v>
      </c>
      <c r="G140" s="216"/>
      <c r="H140" s="218">
        <v>76.48</v>
      </c>
      <c r="I140" s="219"/>
      <c r="J140" s="216"/>
      <c r="K140" s="216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277</v>
      </c>
      <c r="AU140" s="224" t="s">
        <v>93</v>
      </c>
      <c r="AV140" s="13" t="s">
        <v>93</v>
      </c>
      <c r="AW140" s="13" t="s">
        <v>4</v>
      </c>
      <c r="AX140" s="13" t="s">
        <v>91</v>
      </c>
      <c r="AY140" s="224" t="s">
        <v>189</v>
      </c>
    </row>
    <row r="141" spans="1:65" s="2" customFormat="1" ht="16.5" customHeight="1" x14ac:dyDescent="0.2">
      <c r="A141" s="36"/>
      <c r="B141" s="37"/>
      <c r="C141" s="193" t="s">
        <v>315</v>
      </c>
      <c r="D141" s="193" t="s">
        <v>192</v>
      </c>
      <c r="E141" s="194" t="s">
        <v>316</v>
      </c>
      <c r="F141" s="195" t="s">
        <v>317</v>
      </c>
      <c r="G141" s="196" t="s">
        <v>302</v>
      </c>
      <c r="H141" s="197">
        <v>3.8239999999999998</v>
      </c>
      <c r="I141" s="198"/>
      <c r="J141" s="199">
        <f>ROUND(I141*H141,2)</f>
        <v>0</v>
      </c>
      <c r="K141" s="195" t="s">
        <v>196</v>
      </c>
      <c r="L141" s="41"/>
      <c r="M141" s="225" t="s">
        <v>1</v>
      </c>
      <c r="N141" s="226" t="s">
        <v>48</v>
      </c>
      <c r="O141" s="21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211</v>
      </c>
      <c r="AT141" s="204" t="s">
        <v>192</v>
      </c>
      <c r="AU141" s="204" t="s">
        <v>93</v>
      </c>
      <c r="AY141" s="18" t="s">
        <v>189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8" t="s">
        <v>91</v>
      </c>
      <c r="BK141" s="205">
        <f>ROUND(I141*H141,2)</f>
        <v>0</v>
      </c>
      <c r="BL141" s="18" t="s">
        <v>211</v>
      </c>
      <c r="BM141" s="204" t="s">
        <v>318</v>
      </c>
    </row>
    <row r="142" spans="1:65" s="2" customFormat="1" ht="6.95" customHeight="1" x14ac:dyDescent="0.2">
      <c r="A142" s="36"/>
      <c r="B142" s="56"/>
      <c r="C142" s="57"/>
      <c r="D142" s="57"/>
      <c r="E142" s="57"/>
      <c r="F142" s="57"/>
      <c r="G142" s="57"/>
      <c r="H142" s="57"/>
      <c r="I142" s="57"/>
      <c r="J142" s="57"/>
      <c r="K142" s="57"/>
      <c r="L142" s="41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sheetProtection algorithmName="SHA-512" hashValue="u0zx9wlszwkOamF6lDKgTgdjEMLXvw7iyVOqew1mMHdiaXU6D85KPtz8lhF1h2wtPaIBjg/ANMI4+yOc8wOWyA==" saltValue="ueVSerQFeOJV681xQEs9ikWOB2phXoZQ2VO4uMHM7kEUi/xvuwloTHfmyrquF+h8sk297Kd7dRcz7X21Mrl1Dw==" spinCount="100000" sheet="1" objects="1" scenarios="1" formatColumns="0" formatRows="0" autoFilter="0"/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31"/>
  <sheetViews>
    <sheetView showGridLines="0" tabSelected="1" topLeftCell="A105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103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s="1" customFormat="1" ht="12" customHeight="1" x14ac:dyDescent="0.2">
      <c r="B8" s="21"/>
      <c r="D8" s="121" t="s">
        <v>160</v>
      </c>
      <c r="L8" s="21"/>
    </row>
    <row r="9" spans="1:46" s="2" customFormat="1" ht="16.5" customHeight="1" x14ac:dyDescent="0.2">
      <c r="A9" s="36"/>
      <c r="B9" s="41"/>
      <c r="C9" s="36"/>
      <c r="D9" s="36"/>
      <c r="E9" s="322" t="s">
        <v>319</v>
      </c>
      <c r="F9" s="325"/>
      <c r="G9" s="325"/>
      <c r="H9" s="325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 x14ac:dyDescent="0.2">
      <c r="A10" s="36"/>
      <c r="B10" s="41"/>
      <c r="C10" s="36"/>
      <c r="D10" s="121" t="s">
        <v>320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 x14ac:dyDescent="0.2">
      <c r="A11" s="36"/>
      <c r="B11" s="41"/>
      <c r="C11" s="36"/>
      <c r="D11" s="36"/>
      <c r="E11" s="324" t="s">
        <v>321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 x14ac:dyDescent="0.2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 x14ac:dyDescent="0.2">
      <c r="A13" s="36"/>
      <c r="B13" s="41"/>
      <c r="C13" s="36"/>
      <c r="D13" s="121" t="s">
        <v>18</v>
      </c>
      <c r="E13" s="36"/>
      <c r="F13" s="112" t="s">
        <v>19</v>
      </c>
      <c r="G13" s="36"/>
      <c r="H13" s="36"/>
      <c r="I13" s="121" t="s">
        <v>20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21" t="s">
        <v>22</v>
      </c>
      <c r="E14" s="36"/>
      <c r="F14" s="112" t="s">
        <v>23</v>
      </c>
      <c r="G14" s="36"/>
      <c r="H14" s="36"/>
      <c r="I14" s="121" t="s">
        <v>24</v>
      </c>
      <c r="J14" s="122" t="str">
        <f>'Rekapitulace stavby'!AN8</f>
        <v>13. 3. 2020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 x14ac:dyDescent="0.2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30</v>
      </c>
      <c r="E16" s="36"/>
      <c r="F16" s="36"/>
      <c r="G16" s="36"/>
      <c r="H16" s="36"/>
      <c r="I16" s="121" t="s">
        <v>31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 x14ac:dyDescent="0.2">
      <c r="A17" s="36"/>
      <c r="B17" s="41"/>
      <c r="C17" s="36"/>
      <c r="D17" s="36"/>
      <c r="E17" s="112" t="s">
        <v>32</v>
      </c>
      <c r="F17" s="36"/>
      <c r="G17" s="36"/>
      <c r="H17" s="36"/>
      <c r="I17" s="121" t="s">
        <v>33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 x14ac:dyDescent="0.2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 x14ac:dyDescent="0.2">
      <c r="A19" s="36"/>
      <c r="B19" s="41"/>
      <c r="C19" s="36"/>
      <c r="D19" s="121" t="s">
        <v>34</v>
      </c>
      <c r="E19" s="36"/>
      <c r="F19" s="36"/>
      <c r="G19" s="36"/>
      <c r="H19" s="36"/>
      <c r="I19" s="121" t="s">
        <v>31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 x14ac:dyDescent="0.2">
      <c r="A20" s="36"/>
      <c r="B20" s="41"/>
      <c r="C20" s="36"/>
      <c r="D20" s="36"/>
      <c r="E20" s="326" t="str">
        <f>'Rekapitulace stavby'!E14</f>
        <v>Vyplň údaj</v>
      </c>
      <c r="F20" s="327"/>
      <c r="G20" s="327"/>
      <c r="H20" s="327"/>
      <c r="I20" s="121" t="s">
        <v>33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 x14ac:dyDescent="0.2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 x14ac:dyDescent="0.2">
      <c r="A22" s="36"/>
      <c r="B22" s="41"/>
      <c r="C22" s="36"/>
      <c r="D22" s="121" t="s">
        <v>36</v>
      </c>
      <c r="E22" s="36"/>
      <c r="F22" s="36"/>
      <c r="G22" s="36"/>
      <c r="H22" s="36"/>
      <c r="I22" s="121" t="s">
        <v>31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 x14ac:dyDescent="0.2">
      <c r="A23" s="36"/>
      <c r="B23" s="41"/>
      <c r="C23" s="36"/>
      <c r="D23" s="36"/>
      <c r="E23" s="112" t="s">
        <v>37</v>
      </c>
      <c r="F23" s="36"/>
      <c r="G23" s="36"/>
      <c r="H23" s="36"/>
      <c r="I23" s="121" t="s">
        <v>33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 x14ac:dyDescent="0.2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 x14ac:dyDescent="0.2">
      <c r="A25" s="36"/>
      <c r="B25" s="41"/>
      <c r="C25" s="36"/>
      <c r="D25" s="121" t="s">
        <v>39</v>
      </c>
      <c r="E25" s="36"/>
      <c r="F25" s="36"/>
      <c r="G25" s="36"/>
      <c r="H25" s="36"/>
      <c r="I25" s="121" t="s">
        <v>31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 x14ac:dyDescent="0.2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33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 x14ac:dyDescent="0.2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 x14ac:dyDescent="0.2">
      <c r="A28" s="36"/>
      <c r="B28" s="41"/>
      <c r="C28" s="36"/>
      <c r="D28" s="121" t="s">
        <v>41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 x14ac:dyDescent="0.2">
      <c r="A29" s="123"/>
      <c r="B29" s="124"/>
      <c r="C29" s="123"/>
      <c r="D29" s="123"/>
      <c r="E29" s="328" t="s">
        <v>42</v>
      </c>
      <c r="F29" s="328"/>
      <c r="G29" s="328"/>
      <c r="H29" s="328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5" customHeight="1" x14ac:dyDescent="0.2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 x14ac:dyDescent="0.2">
      <c r="A32" s="36"/>
      <c r="B32" s="41"/>
      <c r="C32" s="36"/>
      <c r="D32" s="127" t="s">
        <v>43</v>
      </c>
      <c r="E32" s="36"/>
      <c r="F32" s="36"/>
      <c r="G32" s="36"/>
      <c r="H32" s="36"/>
      <c r="I32" s="36"/>
      <c r="J32" s="128">
        <f>ROUND(J151,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36"/>
      <c r="F34" s="129" t="s">
        <v>45</v>
      </c>
      <c r="G34" s="36"/>
      <c r="H34" s="36"/>
      <c r="I34" s="129" t="s">
        <v>44</v>
      </c>
      <c r="J34" s="129" t="s">
        <v>46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 x14ac:dyDescent="0.2">
      <c r="A35" s="36"/>
      <c r="B35" s="41"/>
      <c r="C35" s="36"/>
      <c r="D35" s="130" t="s">
        <v>47</v>
      </c>
      <c r="E35" s="121" t="s">
        <v>48</v>
      </c>
      <c r="F35" s="131">
        <f>ROUND((SUM(BE151:BE1130)),  2)</f>
        <v>0</v>
      </c>
      <c r="G35" s="36"/>
      <c r="H35" s="36"/>
      <c r="I35" s="132">
        <v>0.21</v>
      </c>
      <c r="J35" s="131">
        <f>ROUND(((SUM(BE151:BE1130))*I35),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121" t="s">
        <v>49</v>
      </c>
      <c r="F36" s="131">
        <f>ROUND((SUM(BF151:BF1130)),  2)</f>
        <v>0</v>
      </c>
      <c r="G36" s="36"/>
      <c r="H36" s="36"/>
      <c r="I36" s="132">
        <v>0.15</v>
      </c>
      <c r="J36" s="131">
        <f>ROUND(((SUM(BF151:BF1130))*I36),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21" t="s">
        <v>50</v>
      </c>
      <c r="F37" s="131">
        <f>ROUND((SUM(BG151:BG1130)),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 x14ac:dyDescent="0.2">
      <c r="A38" s="36"/>
      <c r="B38" s="41"/>
      <c r="C38" s="36"/>
      <c r="D38" s="36"/>
      <c r="E38" s="121" t="s">
        <v>51</v>
      </c>
      <c r="F38" s="131">
        <f>ROUND((SUM(BH151:BH1130)),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52</v>
      </c>
      <c r="F39" s="131">
        <f>ROUND((SUM(BI151:BI1130)),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 x14ac:dyDescent="0.2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 x14ac:dyDescent="0.2">
      <c r="A41" s="36"/>
      <c r="B41" s="41"/>
      <c r="C41" s="133"/>
      <c r="D41" s="134" t="s">
        <v>53</v>
      </c>
      <c r="E41" s="135"/>
      <c r="F41" s="135"/>
      <c r="G41" s="136" t="s">
        <v>54</v>
      </c>
      <c r="H41" s="137" t="s">
        <v>55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 x14ac:dyDescent="0.2">
      <c r="A87" s="36"/>
      <c r="B87" s="37"/>
      <c r="C87" s="38"/>
      <c r="D87" s="38"/>
      <c r="E87" s="329" t="s">
        <v>319</v>
      </c>
      <c r="F87" s="331"/>
      <c r="G87" s="331"/>
      <c r="H87" s="331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 x14ac:dyDescent="0.2">
      <c r="A88" s="36"/>
      <c r="B88" s="37"/>
      <c r="C88" s="30" t="s">
        <v>320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 x14ac:dyDescent="0.2">
      <c r="A89" s="36"/>
      <c r="B89" s="37"/>
      <c r="C89" s="38"/>
      <c r="D89" s="38"/>
      <c r="E89" s="276" t="str">
        <f>E11</f>
        <v>D.1.1-2 - Architektonicko-stavební a stavebně konstrukční řešení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 x14ac:dyDescent="0.2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 x14ac:dyDescent="0.2">
      <c r="A91" s="36"/>
      <c r="B91" s="37"/>
      <c r="C91" s="30" t="s">
        <v>22</v>
      </c>
      <c r="D91" s="38"/>
      <c r="E91" s="38"/>
      <c r="F91" s="28" t="str">
        <f>F14</f>
        <v>Slezská Ostrava</v>
      </c>
      <c r="G91" s="38"/>
      <c r="H91" s="38"/>
      <c r="I91" s="30" t="s">
        <v>24</v>
      </c>
      <c r="J91" s="68" t="str">
        <f>IF(J14="","",J14)</f>
        <v>13. 3. 2020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 x14ac:dyDescent="0.2">
      <c r="A93" s="36"/>
      <c r="B93" s="37"/>
      <c r="C93" s="30" t="s">
        <v>30</v>
      </c>
      <c r="D93" s="38"/>
      <c r="E93" s="38"/>
      <c r="F93" s="28" t="str">
        <f>E17</f>
        <v>Statutární město Ostrava</v>
      </c>
      <c r="G93" s="38"/>
      <c r="H93" s="38"/>
      <c r="I93" s="30" t="s">
        <v>36</v>
      </c>
      <c r="J93" s="34" t="str">
        <f>E23</f>
        <v>PPS Kania, s.r.o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 x14ac:dyDescent="0.2">
      <c r="A94" s="36"/>
      <c r="B94" s="37"/>
      <c r="C94" s="30" t="s">
        <v>34</v>
      </c>
      <c r="D94" s="38"/>
      <c r="E94" s="38"/>
      <c r="F94" s="28" t="str">
        <f>IF(E20="","",E20)</f>
        <v>Vyplň údaj</v>
      </c>
      <c r="G94" s="38"/>
      <c r="H94" s="38"/>
      <c r="I94" s="30" t="s">
        <v>39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 x14ac:dyDescent="0.2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 x14ac:dyDescent="0.2">
      <c r="A96" s="36"/>
      <c r="B96" s="37"/>
      <c r="C96" s="151" t="s">
        <v>163</v>
      </c>
      <c r="D96" s="152"/>
      <c r="E96" s="152"/>
      <c r="F96" s="152"/>
      <c r="G96" s="152"/>
      <c r="H96" s="152"/>
      <c r="I96" s="152"/>
      <c r="J96" s="153" t="s">
        <v>164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 x14ac:dyDescent="0.2">
      <c r="A98" s="36"/>
      <c r="B98" s="37"/>
      <c r="C98" s="154" t="s">
        <v>165</v>
      </c>
      <c r="D98" s="38"/>
      <c r="E98" s="38"/>
      <c r="F98" s="38"/>
      <c r="G98" s="38"/>
      <c r="H98" s="38"/>
      <c r="I98" s="38"/>
      <c r="J98" s="86">
        <f>J151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166</v>
      </c>
    </row>
    <row r="99" spans="1:47" s="9" customFormat="1" ht="24.95" customHeight="1" x14ac:dyDescent="0.2">
      <c r="B99" s="155"/>
      <c r="C99" s="156"/>
      <c r="D99" s="157" t="s">
        <v>253</v>
      </c>
      <c r="E99" s="158"/>
      <c r="F99" s="158"/>
      <c r="G99" s="158"/>
      <c r="H99" s="158"/>
      <c r="I99" s="158"/>
      <c r="J99" s="159">
        <f>J152</f>
        <v>0</v>
      </c>
      <c r="K99" s="156"/>
      <c r="L99" s="160"/>
    </row>
    <row r="100" spans="1:47" s="10" customFormat="1" ht="19.899999999999999" customHeight="1" x14ac:dyDescent="0.2">
      <c r="B100" s="161"/>
      <c r="C100" s="106"/>
      <c r="D100" s="162" t="s">
        <v>254</v>
      </c>
      <c r="E100" s="163"/>
      <c r="F100" s="163"/>
      <c r="G100" s="163"/>
      <c r="H100" s="163"/>
      <c r="I100" s="163"/>
      <c r="J100" s="164">
        <f>J153</f>
        <v>0</v>
      </c>
      <c r="K100" s="106"/>
      <c r="L100" s="165"/>
    </row>
    <row r="101" spans="1:47" s="10" customFormat="1" ht="19.899999999999999" customHeight="1" x14ac:dyDescent="0.2">
      <c r="B101" s="161"/>
      <c r="C101" s="106"/>
      <c r="D101" s="162" t="s">
        <v>322</v>
      </c>
      <c r="E101" s="163"/>
      <c r="F101" s="163"/>
      <c r="G101" s="163"/>
      <c r="H101" s="163"/>
      <c r="I101" s="163"/>
      <c r="J101" s="164">
        <f>J185</f>
        <v>0</v>
      </c>
      <c r="K101" s="106"/>
      <c r="L101" s="165"/>
    </row>
    <row r="102" spans="1:47" s="10" customFormat="1" ht="19.899999999999999" customHeight="1" x14ac:dyDescent="0.2">
      <c r="B102" s="161"/>
      <c r="C102" s="106"/>
      <c r="D102" s="162" t="s">
        <v>323</v>
      </c>
      <c r="E102" s="163"/>
      <c r="F102" s="163"/>
      <c r="G102" s="163"/>
      <c r="H102" s="163"/>
      <c r="I102" s="163"/>
      <c r="J102" s="164">
        <f>J245</f>
        <v>0</v>
      </c>
      <c r="K102" s="106"/>
      <c r="L102" s="165"/>
    </row>
    <row r="103" spans="1:47" s="10" customFormat="1" ht="19.899999999999999" customHeight="1" x14ac:dyDescent="0.2">
      <c r="B103" s="161"/>
      <c r="C103" s="106"/>
      <c r="D103" s="162" t="s">
        <v>324</v>
      </c>
      <c r="E103" s="163"/>
      <c r="F103" s="163"/>
      <c r="G103" s="163"/>
      <c r="H103" s="163"/>
      <c r="I103" s="163"/>
      <c r="J103" s="164">
        <f>J305</f>
        <v>0</v>
      </c>
      <c r="K103" s="106"/>
      <c r="L103" s="165"/>
    </row>
    <row r="104" spans="1:47" s="10" customFormat="1" ht="19.899999999999999" customHeight="1" x14ac:dyDescent="0.2">
      <c r="B104" s="161"/>
      <c r="C104" s="106"/>
      <c r="D104" s="162" t="s">
        <v>325</v>
      </c>
      <c r="E104" s="163"/>
      <c r="F104" s="163"/>
      <c r="G104" s="163"/>
      <c r="H104" s="163"/>
      <c r="I104" s="163"/>
      <c r="J104" s="164">
        <f>J400</f>
        <v>0</v>
      </c>
      <c r="K104" s="106"/>
      <c r="L104" s="165"/>
    </row>
    <row r="105" spans="1:47" s="10" customFormat="1" ht="19.899999999999999" customHeight="1" x14ac:dyDescent="0.2">
      <c r="B105" s="161"/>
      <c r="C105" s="106"/>
      <c r="D105" s="162" t="s">
        <v>255</v>
      </c>
      <c r="E105" s="163"/>
      <c r="F105" s="163"/>
      <c r="G105" s="163"/>
      <c r="H105" s="163"/>
      <c r="I105" s="163"/>
      <c r="J105" s="164">
        <f>J492</f>
        <v>0</v>
      </c>
      <c r="K105" s="106"/>
      <c r="L105" s="165"/>
    </row>
    <row r="106" spans="1:47" s="10" customFormat="1" ht="19.899999999999999" customHeight="1" x14ac:dyDescent="0.2">
      <c r="B106" s="161"/>
      <c r="C106" s="106"/>
      <c r="D106" s="162" t="s">
        <v>326</v>
      </c>
      <c r="E106" s="163"/>
      <c r="F106" s="163"/>
      <c r="G106" s="163"/>
      <c r="H106" s="163"/>
      <c r="I106" s="163"/>
      <c r="J106" s="164">
        <f>J540</f>
        <v>0</v>
      </c>
      <c r="K106" s="106"/>
      <c r="L106" s="165"/>
    </row>
    <row r="107" spans="1:47" s="9" customFormat="1" ht="24.95" customHeight="1" x14ac:dyDescent="0.2">
      <c r="B107" s="155"/>
      <c r="C107" s="156"/>
      <c r="D107" s="157" t="s">
        <v>327</v>
      </c>
      <c r="E107" s="158"/>
      <c r="F107" s="158"/>
      <c r="G107" s="158"/>
      <c r="H107" s="158"/>
      <c r="I107" s="158"/>
      <c r="J107" s="159">
        <f>J542</f>
        <v>0</v>
      </c>
      <c r="K107" s="156"/>
      <c r="L107" s="160"/>
    </row>
    <row r="108" spans="1:47" s="10" customFormat="1" ht="19.899999999999999" customHeight="1" x14ac:dyDescent="0.2">
      <c r="B108" s="161"/>
      <c r="C108" s="106"/>
      <c r="D108" s="162" t="s">
        <v>328</v>
      </c>
      <c r="E108" s="163"/>
      <c r="F108" s="163"/>
      <c r="G108" s="163"/>
      <c r="H108" s="163"/>
      <c r="I108" s="163"/>
      <c r="J108" s="164">
        <f>J543</f>
        <v>0</v>
      </c>
      <c r="K108" s="106"/>
      <c r="L108" s="165"/>
    </row>
    <row r="109" spans="1:47" s="10" customFormat="1" ht="19.899999999999999" customHeight="1" x14ac:dyDescent="0.2">
      <c r="B109" s="161"/>
      <c r="C109" s="106"/>
      <c r="D109" s="162" t="s">
        <v>329</v>
      </c>
      <c r="E109" s="163"/>
      <c r="F109" s="163"/>
      <c r="G109" s="163"/>
      <c r="H109" s="163"/>
      <c r="I109" s="163"/>
      <c r="J109" s="164">
        <f>J580</f>
        <v>0</v>
      </c>
      <c r="K109" s="106"/>
      <c r="L109" s="165"/>
    </row>
    <row r="110" spans="1:47" s="10" customFormat="1" ht="19.899999999999999" customHeight="1" x14ac:dyDescent="0.2">
      <c r="B110" s="161"/>
      <c r="C110" s="106"/>
      <c r="D110" s="162" t="s">
        <v>330</v>
      </c>
      <c r="E110" s="163"/>
      <c r="F110" s="163"/>
      <c r="G110" s="163"/>
      <c r="H110" s="163"/>
      <c r="I110" s="163"/>
      <c r="J110" s="164">
        <f>J643</f>
        <v>0</v>
      </c>
      <c r="K110" s="106"/>
      <c r="L110" s="165"/>
    </row>
    <row r="111" spans="1:47" s="10" customFormat="1" ht="19.899999999999999" customHeight="1" x14ac:dyDescent="0.2">
      <c r="B111" s="161"/>
      <c r="C111" s="106"/>
      <c r="D111" s="162" t="s">
        <v>331</v>
      </c>
      <c r="E111" s="163"/>
      <c r="F111" s="163"/>
      <c r="G111" s="163"/>
      <c r="H111" s="163"/>
      <c r="I111" s="163"/>
      <c r="J111" s="164">
        <f>J706</f>
        <v>0</v>
      </c>
      <c r="K111" s="106"/>
      <c r="L111" s="165"/>
    </row>
    <row r="112" spans="1:47" s="10" customFormat="1" ht="19.899999999999999" customHeight="1" x14ac:dyDescent="0.2">
      <c r="B112" s="161"/>
      <c r="C112" s="106"/>
      <c r="D112" s="162" t="s">
        <v>332</v>
      </c>
      <c r="E112" s="163"/>
      <c r="F112" s="163"/>
      <c r="G112" s="163"/>
      <c r="H112" s="163"/>
      <c r="I112" s="163"/>
      <c r="J112" s="164">
        <f>J709</f>
        <v>0</v>
      </c>
      <c r="K112" s="106"/>
      <c r="L112" s="165"/>
    </row>
    <row r="113" spans="2:12" s="10" customFormat="1" ht="19.899999999999999" customHeight="1" x14ac:dyDescent="0.2">
      <c r="B113" s="161"/>
      <c r="C113" s="106"/>
      <c r="D113" s="162" t="s">
        <v>333</v>
      </c>
      <c r="E113" s="163"/>
      <c r="F113" s="163"/>
      <c r="G113" s="163"/>
      <c r="H113" s="163"/>
      <c r="I113" s="163"/>
      <c r="J113" s="164">
        <f>J731</f>
        <v>0</v>
      </c>
      <c r="K113" s="106"/>
      <c r="L113" s="165"/>
    </row>
    <row r="114" spans="2:12" s="10" customFormat="1" ht="19.899999999999999" customHeight="1" x14ac:dyDescent="0.2">
      <c r="B114" s="161"/>
      <c r="C114" s="106"/>
      <c r="D114" s="162" t="s">
        <v>334</v>
      </c>
      <c r="E114" s="163"/>
      <c r="F114" s="163"/>
      <c r="G114" s="163"/>
      <c r="H114" s="163"/>
      <c r="I114" s="163"/>
      <c r="J114" s="164">
        <f>J767</f>
        <v>0</v>
      </c>
      <c r="K114" s="106"/>
      <c r="L114" s="165"/>
    </row>
    <row r="115" spans="2:12" s="10" customFormat="1" ht="19.899999999999999" customHeight="1" x14ac:dyDescent="0.2">
      <c r="B115" s="161"/>
      <c r="C115" s="106"/>
      <c r="D115" s="162" t="s">
        <v>335</v>
      </c>
      <c r="E115" s="163"/>
      <c r="F115" s="163"/>
      <c r="G115" s="163"/>
      <c r="H115" s="163"/>
      <c r="I115" s="163"/>
      <c r="J115" s="164">
        <f>J783</f>
        <v>0</v>
      </c>
      <c r="K115" s="106"/>
      <c r="L115" s="165"/>
    </row>
    <row r="116" spans="2:12" s="10" customFormat="1" ht="19.899999999999999" customHeight="1" x14ac:dyDescent="0.2">
      <c r="B116" s="161"/>
      <c r="C116" s="106"/>
      <c r="D116" s="162" t="s">
        <v>336</v>
      </c>
      <c r="E116" s="163"/>
      <c r="F116" s="163"/>
      <c r="G116" s="163"/>
      <c r="H116" s="163"/>
      <c r="I116" s="163"/>
      <c r="J116" s="164">
        <f>J808</f>
        <v>0</v>
      </c>
      <c r="K116" s="106"/>
      <c r="L116" s="165"/>
    </row>
    <row r="117" spans="2:12" s="10" customFormat="1" ht="19.899999999999999" customHeight="1" x14ac:dyDescent="0.2">
      <c r="B117" s="161"/>
      <c r="C117" s="106"/>
      <c r="D117" s="162" t="s">
        <v>337</v>
      </c>
      <c r="E117" s="163"/>
      <c r="F117" s="163"/>
      <c r="G117" s="163"/>
      <c r="H117" s="163"/>
      <c r="I117" s="163"/>
      <c r="J117" s="164">
        <f>J893</f>
        <v>0</v>
      </c>
      <c r="K117" s="106"/>
      <c r="L117" s="165"/>
    </row>
    <row r="118" spans="2:12" s="10" customFormat="1" ht="19.899999999999999" customHeight="1" x14ac:dyDescent="0.2">
      <c r="B118" s="161"/>
      <c r="C118" s="106"/>
      <c r="D118" s="162" t="s">
        <v>338</v>
      </c>
      <c r="E118" s="163"/>
      <c r="F118" s="163"/>
      <c r="G118" s="163"/>
      <c r="H118" s="163"/>
      <c r="I118" s="163"/>
      <c r="J118" s="164">
        <f>J932</f>
        <v>0</v>
      </c>
      <c r="K118" s="106"/>
      <c r="L118" s="165"/>
    </row>
    <row r="119" spans="2:12" s="10" customFormat="1" ht="19.899999999999999" customHeight="1" x14ac:dyDescent="0.2">
      <c r="B119" s="161"/>
      <c r="C119" s="106"/>
      <c r="D119" s="162" t="s">
        <v>339</v>
      </c>
      <c r="E119" s="163"/>
      <c r="F119" s="163"/>
      <c r="G119" s="163"/>
      <c r="H119" s="163"/>
      <c r="I119" s="163"/>
      <c r="J119" s="164">
        <f>J954</f>
        <v>0</v>
      </c>
      <c r="K119" s="106"/>
      <c r="L119" s="165"/>
    </row>
    <row r="120" spans="2:12" s="10" customFormat="1" ht="19.899999999999999" customHeight="1" x14ac:dyDescent="0.2">
      <c r="B120" s="161"/>
      <c r="C120" s="106"/>
      <c r="D120" s="162" t="s">
        <v>340</v>
      </c>
      <c r="E120" s="163"/>
      <c r="F120" s="163"/>
      <c r="G120" s="163"/>
      <c r="H120" s="163"/>
      <c r="I120" s="163"/>
      <c r="J120" s="164">
        <f>J962</f>
        <v>0</v>
      </c>
      <c r="K120" s="106"/>
      <c r="L120" s="165"/>
    </row>
    <row r="121" spans="2:12" s="10" customFormat="1" ht="19.899999999999999" customHeight="1" x14ac:dyDescent="0.2">
      <c r="B121" s="161"/>
      <c r="C121" s="106"/>
      <c r="D121" s="162" t="s">
        <v>341</v>
      </c>
      <c r="E121" s="163"/>
      <c r="F121" s="163"/>
      <c r="G121" s="163"/>
      <c r="H121" s="163"/>
      <c r="I121" s="163"/>
      <c r="J121" s="164">
        <f>J979</f>
        <v>0</v>
      </c>
      <c r="K121" s="106"/>
      <c r="L121" s="165"/>
    </row>
    <row r="122" spans="2:12" s="10" customFormat="1" ht="19.899999999999999" customHeight="1" x14ac:dyDescent="0.2">
      <c r="B122" s="161"/>
      <c r="C122" s="106"/>
      <c r="D122" s="162" t="s">
        <v>342</v>
      </c>
      <c r="E122" s="163"/>
      <c r="F122" s="163"/>
      <c r="G122" s="163"/>
      <c r="H122" s="163"/>
      <c r="I122" s="163"/>
      <c r="J122" s="164">
        <f>J984</f>
        <v>0</v>
      </c>
      <c r="K122" s="106"/>
      <c r="L122" s="165"/>
    </row>
    <row r="123" spans="2:12" s="9" customFormat="1" ht="24.95" customHeight="1" x14ac:dyDescent="0.2">
      <c r="B123" s="155"/>
      <c r="C123" s="156"/>
      <c r="D123" s="157" t="s">
        <v>343</v>
      </c>
      <c r="E123" s="158"/>
      <c r="F123" s="158"/>
      <c r="G123" s="158"/>
      <c r="H123" s="158"/>
      <c r="I123" s="158"/>
      <c r="J123" s="159">
        <f>J987</f>
        <v>0</v>
      </c>
      <c r="K123" s="156"/>
      <c r="L123" s="160"/>
    </row>
    <row r="124" spans="2:12" s="9" customFormat="1" ht="24.95" customHeight="1" x14ac:dyDescent="0.2">
      <c r="B124" s="155"/>
      <c r="C124" s="156"/>
      <c r="D124" s="157" t="s">
        <v>344</v>
      </c>
      <c r="E124" s="158"/>
      <c r="F124" s="158"/>
      <c r="G124" s="158"/>
      <c r="H124" s="158"/>
      <c r="I124" s="158"/>
      <c r="J124" s="159">
        <f>J996</f>
        <v>0</v>
      </c>
      <c r="K124" s="156"/>
      <c r="L124" s="160"/>
    </row>
    <row r="125" spans="2:12" s="10" customFormat="1" ht="19.899999999999999" customHeight="1" x14ac:dyDescent="0.2">
      <c r="B125" s="161"/>
      <c r="C125" s="106"/>
      <c r="D125" s="162" t="s">
        <v>345</v>
      </c>
      <c r="E125" s="163"/>
      <c r="F125" s="163"/>
      <c r="G125" s="163"/>
      <c r="H125" s="163"/>
      <c r="I125" s="163"/>
      <c r="J125" s="164">
        <f>J997</f>
        <v>0</v>
      </c>
      <c r="K125" s="106"/>
      <c r="L125" s="165"/>
    </row>
    <row r="126" spans="2:12" s="10" customFormat="1" ht="19.899999999999999" customHeight="1" x14ac:dyDescent="0.2">
      <c r="B126" s="161"/>
      <c r="C126" s="106"/>
      <c r="D126" s="162" t="s">
        <v>346</v>
      </c>
      <c r="E126" s="163"/>
      <c r="F126" s="163"/>
      <c r="G126" s="163"/>
      <c r="H126" s="163"/>
      <c r="I126" s="163"/>
      <c r="J126" s="164">
        <f>J1002</f>
        <v>0</v>
      </c>
      <c r="K126" s="106"/>
      <c r="L126" s="165"/>
    </row>
    <row r="127" spans="2:12" s="10" customFormat="1" ht="19.899999999999999" customHeight="1" x14ac:dyDescent="0.2">
      <c r="B127" s="161"/>
      <c r="C127" s="106"/>
      <c r="D127" s="162" t="s">
        <v>347</v>
      </c>
      <c r="E127" s="163"/>
      <c r="F127" s="163"/>
      <c r="G127" s="163"/>
      <c r="H127" s="163"/>
      <c r="I127" s="163"/>
      <c r="J127" s="164">
        <f>J1008</f>
        <v>0</v>
      </c>
      <c r="K127" s="106"/>
      <c r="L127" s="165"/>
    </row>
    <row r="128" spans="2:12" s="10" customFormat="1" ht="19.899999999999999" customHeight="1" x14ac:dyDescent="0.2">
      <c r="B128" s="161"/>
      <c r="C128" s="106"/>
      <c r="D128" s="162" t="s">
        <v>348</v>
      </c>
      <c r="E128" s="163"/>
      <c r="F128" s="163"/>
      <c r="G128" s="163"/>
      <c r="H128" s="163"/>
      <c r="I128" s="163"/>
      <c r="J128" s="164">
        <f>J1014</f>
        <v>0</v>
      </c>
      <c r="K128" s="106"/>
      <c r="L128" s="165"/>
    </row>
    <row r="129" spans="1:31" s="10" customFormat="1" ht="19.899999999999999" customHeight="1" x14ac:dyDescent="0.2">
      <c r="B129" s="161"/>
      <c r="C129" s="106"/>
      <c r="D129" s="162" t="s">
        <v>349</v>
      </c>
      <c r="E129" s="163"/>
      <c r="F129" s="163"/>
      <c r="G129" s="163"/>
      <c r="H129" s="163"/>
      <c r="I129" s="163"/>
      <c r="J129" s="164">
        <f>J1045</f>
        <v>0</v>
      </c>
      <c r="K129" s="106"/>
      <c r="L129" s="165"/>
    </row>
    <row r="130" spans="1:31" s="2" customFormat="1" ht="21.75" customHeight="1" x14ac:dyDescent="0.2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31" s="2" customFormat="1" ht="6.95" customHeight="1" x14ac:dyDescent="0.2">
      <c r="A131" s="36"/>
      <c r="B131" s="56"/>
      <c r="C131" s="57"/>
      <c r="D131" s="57"/>
      <c r="E131" s="57"/>
      <c r="F131" s="57"/>
      <c r="G131" s="57"/>
      <c r="H131" s="57"/>
      <c r="I131" s="57"/>
      <c r="J131" s="57"/>
      <c r="K131" s="57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5" spans="1:31" s="2" customFormat="1" ht="6.95" customHeight="1" x14ac:dyDescent="0.2">
      <c r="A135" s="36"/>
      <c r="B135" s="58"/>
      <c r="C135" s="59"/>
      <c r="D135" s="59"/>
      <c r="E135" s="59"/>
      <c r="F135" s="59"/>
      <c r="G135" s="59"/>
      <c r="H135" s="59"/>
      <c r="I135" s="59"/>
      <c r="J135" s="59"/>
      <c r="K135" s="59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31" s="2" customFormat="1" ht="24.95" customHeight="1" x14ac:dyDescent="0.2">
      <c r="A136" s="36"/>
      <c r="B136" s="37"/>
      <c r="C136" s="24" t="s">
        <v>174</v>
      </c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31" s="2" customFormat="1" ht="6.95" customHeight="1" x14ac:dyDescent="0.2">
      <c r="A137" s="36"/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31" s="2" customFormat="1" ht="12" customHeight="1" x14ac:dyDescent="0.2">
      <c r="A138" s="36"/>
      <c r="B138" s="37"/>
      <c r="C138" s="30" t="s">
        <v>16</v>
      </c>
      <c r="D138" s="38"/>
      <c r="E138" s="38"/>
      <c r="F138" s="38"/>
      <c r="G138" s="38"/>
      <c r="H138" s="38"/>
      <c r="I138" s="38"/>
      <c r="J138" s="38"/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31" s="2" customFormat="1" ht="16.5" customHeight="1" x14ac:dyDescent="0.2">
      <c r="A139" s="36"/>
      <c r="B139" s="37"/>
      <c r="C139" s="38"/>
      <c r="D139" s="38"/>
      <c r="E139" s="329" t="str">
        <f>E7</f>
        <v>SPORTOVNÍ HALA _ SLEZSKÁ OSTRAVA</v>
      </c>
      <c r="F139" s="330"/>
      <c r="G139" s="330"/>
      <c r="H139" s="330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31" s="1" customFormat="1" ht="12" customHeight="1" x14ac:dyDescent="0.2">
      <c r="B140" s="22"/>
      <c r="C140" s="30" t="s">
        <v>160</v>
      </c>
      <c r="D140" s="23"/>
      <c r="E140" s="23"/>
      <c r="F140" s="23"/>
      <c r="G140" s="23"/>
      <c r="H140" s="23"/>
      <c r="I140" s="23"/>
      <c r="J140" s="23"/>
      <c r="K140" s="23"/>
      <c r="L140" s="21"/>
    </row>
    <row r="141" spans="1:31" s="2" customFormat="1" ht="16.5" customHeight="1" x14ac:dyDescent="0.2">
      <c r="A141" s="36"/>
      <c r="B141" s="37"/>
      <c r="C141" s="38"/>
      <c r="D141" s="38"/>
      <c r="E141" s="329" t="s">
        <v>319</v>
      </c>
      <c r="F141" s="331"/>
      <c r="G141" s="331"/>
      <c r="H141" s="331"/>
      <c r="I141" s="38"/>
      <c r="J141" s="38"/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31" s="2" customFormat="1" ht="12" customHeight="1" x14ac:dyDescent="0.2">
      <c r="A142" s="36"/>
      <c r="B142" s="37"/>
      <c r="C142" s="30" t="s">
        <v>320</v>
      </c>
      <c r="D142" s="38"/>
      <c r="E142" s="38"/>
      <c r="F142" s="38"/>
      <c r="G142" s="38"/>
      <c r="H142" s="38"/>
      <c r="I142" s="38"/>
      <c r="J142" s="38"/>
      <c r="K142" s="38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31" s="2" customFormat="1" ht="16.5" customHeight="1" x14ac:dyDescent="0.2">
      <c r="A143" s="36"/>
      <c r="B143" s="37"/>
      <c r="C143" s="38"/>
      <c r="D143" s="38"/>
      <c r="E143" s="276" t="str">
        <f>E11</f>
        <v>D.1.1-2 - Architektonicko-stavební a stavebně konstrukční řešení</v>
      </c>
      <c r="F143" s="331"/>
      <c r="G143" s="331"/>
      <c r="H143" s="331"/>
      <c r="I143" s="38"/>
      <c r="J143" s="38"/>
      <c r="K143" s="38"/>
      <c r="L143" s="53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1:31" s="2" customFormat="1" ht="6.95" customHeight="1" x14ac:dyDescent="0.2">
      <c r="A144" s="36"/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53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1:65" s="2" customFormat="1" ht="12" customHeight="1" x14ac:dyDescent="0.2">
      <c r="A145" s="36"/>
      <c r="B145" s="37"/>
      <c r="C145" s="30" t="s">
        <v>22</v>
      </c>
      <c r="D145" s="38"/>
      <c r="E145" s="38"/>
      <c r="F145" s="28" t="str">
        <f>F14</f>
        <v>Slezská Ostrava</v>
      </c>
      <c r="G145" s="38"/>
      <c r="H145" s="38"/>
      <c r="I145" s="30" t="s">
        <v>24</v>
      </c>
      <c r="J145" s="68" t="str">
        <f>IF(J14="","",J14)</f>
        <v>13. 3. 2020</v>
      </c>
      <c r="K145" s="38"/>
      <c r="L145" s="53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65" s="2" customFormat="1" ht="6.95" customHeight="1" x14ac:dyDescent="0.2">
      <c r="A146" s="36"/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53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1:65" s="2" customFormat="1" ht="15.2" customHeight="1" x14ac:dyDescent="0.2">
      <c r="A147" s="36"/>
      <c r="B147" s="37"/>
      <c r="C147" s="30" t="s">
        <v>30</v>
      </c>
      <c r="D147" s="38"/>
      <c r="E147" s="38"/>
      <c r="F147" s="28" t="str">
        <f>E17</f>
        <v>Statutární město Ostrava</v>
      </c>
      <c r="G147" s="38"/>
      <c r="H147" s="38"/>
      <c r="I147" s="30" t="s">
        <v>36</v>
      </c>
      <c r="J147" s="34" t="str">
        <f>E23</f>
        <v>PPS Kania, s.r.o</v>
      </c>
      <c r="K147" s="38"/>
      <c r="L147" s="53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1:65" s="2" customFormat="1" ht="15.2" customHeight="1" x14ac:dyDescent="0.2">
      <c r="A148" s="36"/>
      <c r="B148" s="37"/>
      <c r="C148" s="30" t="s">
        <v>34</v>
      </c>
      <c r="D148" s="38"/>
      <c r="E148" s="38"/>
      <c r="F148" s="28" t="str">
        <f>IF(E20="","",E20)</f>
        <v>Vyplň údaj</v>
      </c>
      <c r="G148" s="38"/>
      <c r="H148" s="38"/>
      <c r="I148" s="30" t="s">
        <v>39</v>
      </c>
      <c r="J148" s="34" t="str">
        <f>E26</f>
        <v xml:space="preserve"> </v>
      </c>
      <c r="K148" s="38"/>
      <c r="L148" s="53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1:65" s="2" customFormat="1" ht="10.35" customHeight="1" x14ac:dyDescent="0.2">
      <c r="A149" s="36"/>
      <c r="B149" s="37"/>
      <c r="C149" s="38"/>
      <c r="D149" s="38"/>
      <c r="E149" s="38"/>
      <c r="F149" s="38"/>
      <c r="G149" s="38"/>
      <c r="H149" s="38"/>
      <c r="I149" s="38"/>
      <c r="J149" s="38"/>
      <c r="K149" s="38"/>
      <c r="L149" s="53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  <row r="150" spans="1:65" s="11" customFormat="1" ht="29.25" customHeight="1" x14ac:dyDescent="0.2">
      <c r="A150" s="166"/>
      <c r="B150" s="167"/>
      <c r="C150" s="168" t="s">
        <v>175</v>
      </c>
      <c r="D150" s="169" t="s">
        <v>68</v>
      </c>
      <c r="E150" s="169" t="s">
        <v>64</v>
      </c>
      <c r="F150" s="169" t="s">
        <v>65</v>
      </c>
      <c r="G150" s="169" t="s">
        <v>176</v>
      </c>
      <c r="H150" s="169" t="s">
        <v>177</v>
      </c>
      <c r="I150" s="169" t="s">
        <v>178</v>
      </c>
      <c r="J150" s="169" t="s">
        <v>164</v>
      </c>
      <c r="K150" s="170" t="s">
        <v>179</v>
      </c>
      <c r="L150" s="171"/>
      <c r="M150" s="77" t="s">
        <v>1</v>
      </c>
      <c r="N150" s="78" t="s">
        <v>47</v>
      </c>
      <c r="O150" s="78" t="s">
        <v>180</v>
      </c>
      <c r="P150" s="78" t="s">
        <v>181</v>
      </c>
      <c r="Q150" s="78" t="s">
        <v>182</v>
      </c>
      <c r="R150" s="78" t="s">
        <v>183</v>
      </c>
      <c r="S150" s="78" t="s">
        <v>184</v>
      </c>
      <c r="T150" s="79" t="s">
        <v>185</v>
      </c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</row>
    <row r="151" spans="1:65" s="2" customFormat="1" ht="22.9" customHeight="1" x14ac:dyDescent="0.25">
      <c r="A151" s="36"/>
      <c r="B151" s="37"/>
      <c r="C151" s="84" t="s">
        <v>186</v>
      </c>
      <c r="D151" s="38"/>
      <c r="E151" s="38"/>
      <c r="F151" s="38"/>
      <c r="G151" s="38"/>
      <c r="H151" s="38"/>
      <c r="I151" s="38"/>
      <c r="J151" s="172">
        <f>BK151</f>
        <v>0</v>
      </c>
      <c r="K151" s="38"/>
      <c r="L151" s="41"/>
      <c r="M151" s="80"/>
      <c r="N151" s="173"/>
      <c r="O151" s="81"/>
      <c r="P151" s="174">
        <f>P152+P542+P987+P996</f>
        <v>0</v>
      </c>
      <c r="Q151" s="81"/>
      <c r="R151" s="174">
        <f>R152+R542+R987+R996</f>
        <v>6033.8353786799989</v>
      </c>
      <c r="S151" s="81"/>
      <c r="T151" s="175">
        <f>T152+T542+T987+T996</f>
        <v>0.60750000000000004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82</v>
      </c>
      <c r="AU151" s="18" t="s">
        <v>166</v>
      </c>
      <c r="BK151" s="176">
        <f>BK152+BK542+BK987+BK996</f>
        <v>0</v>
      </c>
    </row>
    <row r="152" spans="1:65" s="12" customFormat="1" ht="25.9" customHeight="1" x14ac:dyDescent="0.2">
      <c r="B152" s="177"/>
      <c r="C152" s="178"/>
      <c r="D152" s="179" t="s">
        <v>82</v>
      </c>
      <c r="E152" s="180" t="s">
        <v>257</v>
      </c>
      <c r="F152" s="180" t="s">
        <v>258</v>
      </c>
      <c r="G152" s="178"/>
      <c r="H152" s="178"/>
      <c r="I152" s="181"/>
      <c r="J152" s="182">
        <f>BK152</f>
        <v>0</v>
      </c>
      <c r="K152" s="178"/>
      <c r="L152" s="183"/>
      <c r="M152" s="184"/>
      <c r="N152" s="185"/>
      <c r="O152" s="185"/>
      <c r="P152" s="186">
        <f>P153+P185+P245+P305+P400+P492+P540</f>
        <v>0</v>
      </c>
      <c r="Q152" s="185"/>
      <c r="R152" s="186">
        <f>R153+R185+R245+R305+R400+R492+R540</f>
        <v>5881.5766064999989</v>
      </c>
      <c r="S152" s="185"/>
      <c r="T152" s="187">
        <f>T153+T185+T245+T305+T400+T492+T540</f>
        <v>0</v>
      </c>
      <c r="AR152" s="188" t="s">
        <v>91</v>
      </c>
      <c r="AT152" s="189" t="s">
        <v>82</v>
      </c>
      <c r="AU152" s="189" t="s">
        <v>83</v>
      </c>
      <c r="AY152" s="188" t="s">
        <v>189</v>
      </c>
      <c r="BK152" s="190">
        <f>BK153+BK185+BK245+BK305+BK400+BK492+BK540</f>
        <v>0</v>
      </c>
    </row>
    <row r="153" spans="1:65" s="12" customFormat="1" ht="22.9" customHeight="1" x14ac:dyDescent="0.2">
      <c r="B153" s="177"/>
      <c r="C153" s="178"/>
      <c r="D153" s="179" t="s">
        <v>82</v>
      </c>
      <c r="E153" s="191" t="s">
        <v>91</v>
      </c>
      <c r="F153" s="191" t="s">
        <v>259</v>
      </c>
      <c r="G153" s="178"/>
      <c r="H153" s="178"/>
      <c r="I153" s="181"/>
      <c r="J153" s="192">
        <f>BK153</f>
        <v>0</v>
      </c>
      <c r="K153" s="178"/>
      <c r="L153" s="183"/>
      <c r="M153" s="184"/>
      <c r="N153" s="185"/>
      <c r="O153" s="185"/>
      <c r="P153" s="186">
        <f>SUM(P154:P184)</f>
        <v>0</v>
      </c>
      <c r="Q153" s="185"/>
      <c r="R153" s="186">
        <f>SUM(R154:R184)</f>
        <v>3229.3360000000002</v>
      </c>
      <c r="S153" s="185"/>
      <c r="T153" s="187">
        <f>SUM(T154:T184)</f>
        <v>0</v>
      </c>
      <c r="AR153" s="188" t="s">
        <v>91</v>
      </c>
      <c r="AT153" s="189" t="s">
        <v>82</v>
      </c>
      <c r="AU153" s="189" t="s">
        <v>91</v>
      </c>
      <c r="AY153" s="188" t="s">
        <v>189</v>
      </c>
      <c r="BK153" s="190">
        <f>SUM(BK154:BK184)</f>
        <v>0</v>
      </c>
    </row>
    <row r="154" spans="1:65" s="2" customFormat="1" ht="21.75" customHeight="1" x14ac:dyDescent="0.2">
      <c r="A154" s="36"/>
      <c r="B154" s="37"/>
      <c r="C154" s="193" t="s">
        <v>91</v>
      </c>
      <c r="D154" s="193" t="s">
        <v>192</v>
      </c>
      <c r="E154" s="194" t="s">
        <v>350</v>
      </c>
      <c r="F154" s="195" t="s">
        <v>351</v>
      </c>
      <c r="G154" s="196" t="s">
        <v>269</v>
      </c>
      <c r="H154" s="197">
        <v>1086.8</v>
      </c>
      <c r="I154" s="198"/>
      <c r="J154" s="199">
        <f>ROUND(I154*H154,2)</f>
        <v>0</v>
      </c>
      <c r="K154" s="195" t="s">
        <v>196</v>
      </c>
      <c r="L154" s="41"/>
      <c r="M154" s="200" t="s">
        <v>1</v>
      </c>
      <c r="N154" s="201" t="s">
        <v>48</v>
      </c>
      <c r="O154" s="73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211</v>
      </c>
      <c r="AT154" s="204" t="s">
        <v>192</v>
      </c>
      <c r="AU154" s="204" t="s">
        <v>93</v>
      </c>
      <c r="AY154" s="18" t="s">
        <v>189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8" t="s">
        <v>91</v>
      </c>
      <c r="BK154" s="205">
        <f>ROUND(I154*H154,2)</f>
        <v>0</v>
      </c>
      <c r="BL154" s="18" t="s">
        <v>211</v>
      </c>
      <c r="BM154" s="204" t="s">
        <v>352</v>
      </c>
    </row>
    <row r="155" spans="1:65" s="14" customFormat="1" ht="11.25" x14ac:dyDescent="0.2">
      <c r="B155" s="229"/>
      <c r="C155" s="230"/>
      <c r="D155" s="206" t="s">
        <v>277</v>
      </c>
      <c r="E155" s="231" t="s">
        <v>1</v>
      </c>
      <c r="F155" s="232" t="s">
        <v>353</v>
      </c>
      <c r="G155" s="230"/>
      <c r="H155" s="231" t="s">
        <v>1</v>
      </c>
      <c r="I155" s="233"/>
      <c r="J155" s="230"/>
      <c r="K155" s="230"/>
      <c r="L155" s="234"/>
      <c r="M155" s="235"/>
      <c r="N155" s="236"/>
      <c r="O155" s="236"/>
      <c r="P155" s="236"/>
      <c r="Q155" s="236"/>
      <c r="R155" s="236"/>
      <c r="S155" s="236"/>
      <c r="T155" s="237"/>
      <c r="AT155" s="238" t="s">
        <v>277</v>
      </c>
      <c r="AU155" s="238" t="s">
        <v>93</v>
      </c>
      <c r="AV155" s="14" t="s">
        <v>91</v>
      </c>
      <c r="AW155" s="14" t="s">
        <v>38</v>
      </c>
      <c r="AX155" s="14" t="s">
        <v>83</v>
      </c>
      <c r="AY155" s="238" t="s">
        <v>189</v>
      </c>
    </row>
    <row r="156" spans="1:65" s="13" customFormat="1" ht="11.25" x14ac:dyDescent="0.2">
      <c r="B156" s="215"/>
      <c r="C156" s="216"/>
      <c r="D156" s="206" t="s">
        <v>277</v>
      </c>
      <c r="E156" s="239" t="s">
        <v>1</v>
      </c>
      <c r="F156" s="217" t="s">
        <v>354</v>
      </c>
      <c r="G156" s="216"/>
      <c r="H156" s="218">
        <v>1086.8</v>
      </c>
      <c r="I156" s="219"/>
      <c r="J156" s="216"/>
      <c r="K156" s="216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277</v>
      </c>
      <c r="AU156" s="224" t="s">
        <v>93</v>
      </c>
      <c r="AV156" s="13" t="s">
        <v>93</v>
      </c>
      <c r="AW156" s="13" t="s">
        <v>38</v>
      </c>
      <c r="AX156" s="13" t="s">
        <v>83</v>
      </c>
      <c r="AY156" s="224" t="s">
        <v>189</v>
      </c>
    </row>
    <row r="157" spans="1:65" s="15" customFormat="1" ht="11.25" x14ac:dyDescent="0.2">
      <c r="B157" s="240"/>
      <c r="C157" s="241"/>
      <c r="D157" s="206" t="s">
        <v>277</v>
      </c>
      <c r="E157" s="242" t="s">
        <v>1</v>
      </c>
      <c r="F157" s="243" t="s">
        <v>355</v>
      </c>
      <c r="G157" s="241"/>
      <c r="H157" s="244">
        <v>1086.8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AT157" s="250" t="s">
        <v>277</v>
      </c>
      <c r="AU157" s="250" t="s">
        <v>93</v>
      </c>
      <c r="AV157" s="15" t="s">
        <v>211</v>
      </c>
      <c r="AW157" s="15" t="s">
        <v>38</v>
      </c>
      <c r="AX157" s="15" t="s">
        <v>91</v>
      </c>
      <c r="AY157" s="250" t="s">
        <v>189</v>
      </c>
    </row>
    <row r="158" spans="1:65" s="2" customFormat="1" ht="16.5" customHeight="1" x14ac:dyDescent="0.2">
      <c r="A158" s="36"/>
      <c r="B158" s="37"/>
      <c r="C158" s="193" t="s">
        <v>93</v>
      </c>
      <c r="D158" s="193" t="s">
        <v>192</v>
      </c>
      <c r="E158" s="194" t="s">
        <v>356</v>
      </c>
      <c r="F158" s="195" t="s">
        <v>357</v>
      </c>
      <c r="G158" s="196" t="s">
        <v>269</v>
      </c>
      <c r="H158" s="197">
        <v>901</v>
      </c>
      <c r="I158" s="198"/>
      <c r="J158" s="199">
        <f>ROUND(I158*H158,2)</f>
        <v>0</v>
      </c>
      <c r="K158" s="195" t="s">
        <v>196</v>
      </c>
      <c r="L158" s="41"/>
      <c r="M158" s="200" t="s">
        <v>1</v>
      </c>
      <c r="N158" s="201" t="s">
        <v>48</v>
      </c>
      <c r="O158" s="73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211</v>
      </c>
      <c r="AT158" s="204" t="s">
        <v>192</v>
      </c>
      <c r="AU158" s="204" t="s">
        <v>93</v>
      </c>
      <c r="AY158" s="18" t="s">
        <v>189</v>
      </c>
      <c r="BE158" s="205">
        <f>IF(N158="základní",J158,0)</f>
        <v>0</v>
      </c>
      <c r="BF158" s="205">
        <f>IF(N158="snížená",J158,0)</f>
        <v>0</v>
      </c>
      <c r="BG158" s="205">
        <f>IF(N158="zákl. přenesená",J158,0)</f>
        <v>0</v>
      </c>
      <c r="BH158" s="205">
        <f>IF(N158="sníž. přenesená",J158,0)</f>
        <v>0</v>
      </c>
      <c r="BI158" s="205">
        <f>IF(N158="nulová",J158,0)</f>
        <v>0</v>
      </c>
      <c r="BJ158" s="18" t="s">
        <v>91</v>
      </c>
      <c r="BK158" s="205">
        <f>ROUND(I158*H158,2)</f>
        <v>0</v>
      </c>
      <c r="BL158" s="18" t="s">
        <v>211</v>
      </c>
      <c r="BM158" s="204" t="s">
        <v>358</v>
      </c>
    </row>
    <row r="159" spans="1:65" s="14" customFormat="1" ht="11.25" x14ac:dyDescent="0.2">
      <c r="B159" s="229"/>
      <c r="C159" s="230"/>
      <c r="D159" s="206" t="s">
        <v>277</v>
      </c>
      <c r="E159" s="231" t="s">
        <v>1</v>
      </c>
      <c r="F159" s="232" t="s">
        <v>353</v>
      </c>
      <c r="G159" s="230"/>
      <c r="H159" s="231" t="s">
        <v>1</v>
      </c>
      <c r="I159" s="233"/>
      <c r="J159" s="230"/>
      <c r="K159" s="230"/>
      <c r="L159" s="234"/>
      <c r="M159" s="235"/>
      <c r="N159" s="236"/>
      <c r="O159" s="236"/>
      <c r="P159" s="236"/>
      <c r="Q159" s="236"/>
      <c r="R159" s="236"/>
      <c r="S159" s="236"/>
      <c r="T159" s="237"/>
      <c r="AT159" s="238" t="s">
        <v>277</v>
      </c>
      <c r="AU159" s="238" t="s">
        <v>93</v>
      </c>
      <c r="AV159" s="14" t="s">
        <v>91</v>
      </c>
      <c r="AW159" s="14" t="s">
        <v>38</v>
      </c>
      <c r="AX159" s="14" t="s">
        <v>83</v>
      </c>
      <c r="AY159" s="238" t="s">
        <v>189</v>
      </c>
    </row>
    <row r="160" spans="1:65" s="13" customFormat="1" ht="11.25" x14ac:dyDescent="0.2">
      <c r="B160" s="215"/>
      <c r="C160" s="216"/>
      <c r="D160" s="206" t="s">
        <v>277</v>
      </c>
      <c r="E160" s="239" t="s">
        <v>1</v>
      </c>
      <c r="F160" s="217" t="s">
        <v>359</v>
      </c>
      <c r="G160" s="216"/>
      <c r="H160" s="218">
        <v>901</v>
      </c>
      <c r="I160" s="219"/>
      <c r="J160" s="216"/>
      <c r="K160" s="216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277</v>
      </c>
      <c r="AU160" s="224" t="s">
        <v>93</v>
      </c>
      <c r="AV160" s="13" t="s">
        <v>93</v>
      </c>
      <c r="AW160" s="13" t="s">
        <v>38</v>
      </c>
      <c r="AX160" s="13" t="s">
        <v>83</v>
      </c>
      <c r="AY160" s="224" t="s">
        <v>189</v>
      </c>
    </row>
    <row r="161" spans="1:65" s="15" customFormat="1" ht="11.25" x14ac:dyDescent="0.2">
      <c r="B161" s="240"/>
      <c r="C161" s="241"/>
      <c r="D161" s="206" t="s">
        <v>277</v>
      </c>
      <c r="E161" s="242" t="s">
        <v>1</v>
      </c>
      <c r="F161" s="243" t="s">
        <v>355</v>
      </c>
      <c r="G161" s="241"/>
      <c r="H161" s="244">
        <v>901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AT161" s="250" t="s">
        <v>277</v>
      </c>
      <c r="AU161" s="250" t="s">
        <v>93</v>
      </c>
      <c r="AV161" s="15" t="s">
        <v>211</v>
      </c>
      <c r="AW161" s="15" t="s">
        <v>38</v>
      </c>
      <c r="AX161" s="15" t="s">
        <v>91</v>
      </c>
      <c r="AY161" s="250" t="s">
        <v>189</v>
      </c>
    </row>
    <row r="162" spans="1:65" s="2" customFormat="1" ht="16.5" customHeight="1" x14ac:dyDescent="0.2">
      <c r="A162" s="36"/>
      <c r="B162" s="37"/>
      <c r="C162" s="193" t="s">
        <v>109</v>
      </c>
      <c r="D162" s="193" t="s">
        <v>192</v>
      </c>
      <c r="E162" s="194" t="s">
        <v>360</v>
      </c>
      <c r="F162" s="195" t="s">
        <v>361</v>
      </c>
      <c r="G162" s="196" t="s">
        <v>262</v>
      </c>
      <c r="H162" s="197">
        <v>195</v>
      </c>
      <c r="I162" s="198"/>
      <c r="J162" s="199">
        <f>ROUND(I162*H162,2)</f>
        <v>0</v>
      </c>
      <c r="K162" s="195" t="s">
        <v>196</v>
      </c>
      <c r="L162" s="41"/>
      <c r="M162" s="200" t="s">
        <v>1</v>
      </c>
      <c r="N162" s="201" t="s">
        <v>48</v>
      </c>
      <c r="O162" s="73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211</v>
      </c>
      <c r="AT162" s="204" t="s">
        <v>192</v>
      </c>
      <c r="AU162" s="204" t="s">
        <v>93</v>
      </c>
      <c r="AY162" s="18" t="s">
        <v>189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8" t="s">
        <v>91</v>
      </c>
      <c r="BK162" s="205">
        <f>ROUND(I162*H162,2)</f>
        <v>0</v>
      </c>
      <c r="BL162" s="18" t="s">
        <v>211</v>
      </c>
      <c r="BM162" s="204" t="s">
        <v>362</v>
      </c>
    </row>
    <row r="163" spans="1:65" s="13" customFormat="1" ht="11.25" x14ac:dyDescent="0.2">
      <c r="B163" s="215"/>
      <c r="C163" s="216"/>
      <c r="D163" s="206" t="s">
        <v>277</v>
      </c>
      <c r="E163" s="239" t="s">
        <v>1</v>
      </c>
      <c r="F163" s="217" t="s">
        <v>363</v>
      </c>
      <c r="G163" s="216"/>
      <c r="H163" s="218">
        <v>195</v>
      </c>
      <c r="I163" s="219"/>
      <c r="J163" s="216"/>
      <c r="K163" s="216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277</v>
      </c>
      <c r="AU163" s="224" t="s">
        <v>93</v>
      </c>
      <c r="AV163" s="13" t="s">
        <v>93</v>
      </c>
      <c r="AW163" s="13" t="s">
        <v>38</v>
      </c>
      <c r="AX163" s="13" t="s">
        <v>83</v>
      </c>
      <c r="AY163" s="224" t="s">
        <v>189</v>
      </c>
    </row>
    <row r="164" spans="1:65" s="15" customFormat="1" ht="11.25" x14ac:dyDescent="0.2">
      <c r="B164" s="240"/>
      <c r="C164" s="241"/>
      <c r="D164" s="206" t="s">
        <v>277</v>
      </c>
      <c r="E164" s="242" t="s">
        <v>1</v>
      </c>
      <c r="F164" s="243" t="s">
        <v>355</v>
      </c>
      <c r="G164" s="241"/>
      <c r="H164" s="244">
        <v>195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AT164" s="250" t="s">
        <v>277</v>
      </c>
      <c r="AU164" s="250" t="s">
        <v>93</v>
      </c>
      <c r="AV164" s="15" t="s">
        <v>211</v>
      </c>
      <c r="AW164" s="15" t="s">
        <v>38</v>
      </c>
      <c r="AX164" s="15" t="s">
        <v>91</v>
      </c>
      <c r="AY164" s="250" t="s">
        <v>189</v>
      </c>
    </row>
    <row r="165" spans="1:65" s="2" customFormat="1" ht="16.5" customHeight="1" x14ac:dyDescent="0.2">
      <c r="A165" s="36"/>
      <c r="B165" s="37"/>
      <c r="C165" s="251" t="s">
        <v>211</v>
      </c>
      <c r="D165" s="251" t="s">
        <v>364</v>
      </c>
      <c r="E165" s="252" t="s">
        <v>365</v>
      </c>
      <c r="F165" s="253" t="s">
        <v>366</v>
      </c>
      <c r="G165" s="254" t="s">
        <v>302</v>
      </c>
      <c r="H165" s="255">
        <v>18.524999999999999</v>
      </c>
      <c r="I165" s="256"/>
      <c r="J165" s="257">
        <f>ROUND(I165*H165,2)</f>
        <v>0</v>
      </c>
      <c r="K165" s="253" t="s">
        <v>303</v>
      </c>
      <c r="L165" s="258"/>
      <c r="M165" s="259" t="s">
        <v>1</v>
      </c>
      <c r="N165" s="260" t="s">
        <v>48</v>
      </c>
      <c r="O165" s="73"/>
      <c r="P165" s="202">
        <f>O165*H165</f>
        <v>0</v>
      </c>
      <c r="Q165" s="202">
        <v>1</v>
      </c>
      <c r="R165" s="202">
        <f>Q165*H165</f>
        <v>18.524999999999999</v>
      </c>
      <c r="S165" s="202">
        <v>0</v>
      </c>
      <c r="T165" s="20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234</v>
      </c>
      <c r="AT165" s="204" t="s">
        <v>364</v>
      </c>
      <c r="AU165" s="204" t="s">
        <v>93</v>
      </c>
      <c r="AY165" s="18" t="s">
        <v>189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8" t="s">
        <v>91</v>
      </c>
      <c r="BK165" s="205">
        <f>ROUND(I165*H165,2)</f>
        <v>0</v>
      </c>
      <c r="BL165" s="18" t="s">
        <v>211</v>
      </c>
      <c r="BM165" s="204" t="s">
        <v>367</v>
      </c>
    </row>
    <row r="166" spans="1:65" s="13" customFormat="1" ht="11.25" x14ac:dyDescent="0.2">
      <c r="B166" s="215"/>
      <c r="C166" s="216"/>
      <c r="D166" s="206" t="s">
        <v>277</v>
      </c>
      <c r="E166" s="216"/>
      <c r="F166" s="217" t="s">
        <v>368</v>
      </c>
      <c r="G166" s="216"/>
      <c r="H166" s="218">
        <v>18.524999999999999</v>
      </c>
      <c r="I166" s="219"/>
      <c r="J166" s="216"/>
      <c r="K166" s="216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277</v>
      </c>
      <c r="AU166" s="224" t="s">
        <v>93</v>
      </c>
      <c r="AV166" s="13" t="s">
        <v>93</v>
      </c>
      <c r="AW166" s="13" t="s">
        <v>4</v>
      </c>
      <c r="AX166" s="13" t="s">
        <v>91</v>
      </c>
      <c r="AY166" s="224" t="s">
        <v>189</v>
      </c>
    </row>
    <row r="167" spans="1:65" s="2" customFormat="1" ht="16.5" customHeight="1" x14ac:dyDescent="0.2">
      <c r="A167" s="36"/>
      <c r="B167" s="37"/>
      <c r="C167" s="193" t="s">
        <v>188</v>
      </c>
      <c r="D167" s="193" t="s">
        <v>192</v>
      </c>
      <c r="E167" s="194" t="s">
        <v>271</v>
      </c>
      <c r="F167" s="195" t="s">
        <v>272</v>
      </c>
      <c r="G167" s="196" t="s">
        <v>269</v>
      </c>
      <c r="H167" s="197">
        <v>1987.8</v>
      </c>
      <c r="I167" s="198"/>
      <c r="J167" s="199">
        <f>ROUND(I167*H167,2)</f>
        <v>0</v>
      </c>
      <c r="K167" s="195" t="s">
        <v>196</v>
      </c>
      <c r="L167" s="41"/>
      <c r="M167" s="200" t="s">
        <v>1</v>
      </c>
      <c r="N167" s="201" t="s">
        <v>48</v>
      </c>
      <c r="O167" s="73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211</v>
      </c>
      <c r="AT167" s="204" t="s">
        <v>192</v>
      </c>
      <c r="AU167" s="204" t="s">
        <v>93</v>
      </c>
      <c r="AY167" s="18" t="s">
        <v>189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8" t="s">
        <v>91</v>
      </c>
      <c r="BK167" s="205">
        <f>ROUND(I167*H167,2)</f>
        <v>0</v>
      </c>
      <c r="BL167" s="18" t="s">
        <v>211</v>
      </c>
      <c r="BM167" s="204" t="s">
        <v>369</v>
      </c>
    </row>
    <row r="168" spans="1:65" s="14" customFormat="1" ht="11.25" x14ac:dyDescent="0.2">
      <c r="B168" s="229"/>
      <c r="C168" s="230"/>
      <c r="D168" s="206" t="s">
        <v>277</v>
      </c>
      <c r="E168" s="231" t="s">
        <v>1</v>
      </c>
      <c r="F168" s="232" t="s">
        <v>353</v>
      </c>
      <c r="G168" s="230"/>
      <c r="H168" s="231" t="s">
        <v>1</v>
      </c>
      <c r="I168" s="233"/>
      <c r="J168" s="230"/>
      <c r="K168" s="230"/>
      <c r="L168" s="234"/>
      <c r="M168" s="235"/>
      <c r="N168" s="236"/>
      <c r="O168" s="236"/>
      <c r="P168" s="236"/>
      <c r="Q168" s="236"/>
      <c r="R168" s="236"/>
      <c r="S168" s="236"/>
      <c r="T168" s="237"/>
      <c r="AT168" s="238" t="s">
        <v>277</v>
      </c>
      <c r="AU168" s="238" t="s">
        <v>93</v>
      </c>
      <c r="AV168" s="14" t="s">
        <v>91</v>
      </c>
      <c r="AW168" s="14" t="s">
        <v>38</v>
      </c>
      <c r="AX168" s="14" t="s">
        <v>83</v>
      </c>
      <c r="AY168" s="238" t="s">
        <v>189</v>
      </c>
    </row>
    <row r="169" spans="1:65" s="13" customFormat="1" ht="11.25" x14ac:dyDescent="0.2">
      <c r="B169" s="215"/>
      <c r="C169" s="216"/>
      <c r="D169" s="206" t="s">
        <v>277</v>
      </c>
      <c r="E169" s="239" t="s">
        <v>1</v>
      </c>
      <c r="F169" s="217" t="s">
        <v>354</v>
      </c>
      <c r="G169" s="216"/>
      <c r="H169" s="218">
        <v>1086.8</v>
      </c>
      <c r="I169" s="219"/>
      <c r="J169" s="216"/>
      <c r="K169" s="216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277</v>
      </c>
      <c r="AU169" s="224" t="s">
        <v>93</v>
      </c>
      <c r="AV169" s="13" t="s">
        <v>93</v>
      </c>
      <c r="AW169" s="13" t="s">
        <v>38</v>
      </c>
      <c r="AX169" s="13" t="s">
        <v>83</v>
      </c>
      <c r="AY169" s="224" t="s">
        <v>189</v>
      </c>
    </row>
    <row r="170" spans="1:65" s="13" customFormat="1" ht="11.25" x14ac:dyDescent="0.2">
      <c r="B170" s="215"/>
      <c r="C170" s="216"/>
      <c r="D170" s="206" t="s">
        <v>277</v>
      </c>
      <c r="E170" s="239" t="s">
        <v>1</v>
      </c>
      <c r="F170" s="217" t="s">
        <v>359</v>
      </c>
      <c r="G170" s="216"/>
      <c r="H170" s="218">
        <v>901</v>
      </c>
      <c r="I170" s="219"/>
      <c r="J170" s="216"/>
      <c r="K170" s="216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277</v>
      </c>
      <c r="AU170" s="224" t="s">
        <v>93</v>
      </c>
      <c r="AV170" s="13" t="s">
        <v>93</v>
      </c>
      <c r="AW170" s="13" t="s">
        <v>38</v>
      </c>
      <c r="AX170" s="13" t="s">
        <v>83</v>
      </c>
      <c r="AY170" s="224" t="s">
        <v>189</v>
      </c>
    </row>
    <row r="171" spans="1:65" s="15" customFormat="1" ht="11.25" x14ac:dyDescent="0.2">
      <c r="B171" s="240"/>
      <c r="C171" s="241"/>
      <c r="D171" s="206" t="s">
        <v>277</v>
      </c>
      <c r="E171" s="242" t="s">
        <v>1</v>
      </c>
      <c r="F171" s="243" t="s">
        <v>355</v>
      </c>
      <c r="G171" s="241"/>
      <c r="H171" s="244">
        <v>1987.8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AT171" s="250" t="s">
        <v>277</v>
      </c>
      <c r="AU171" s="250" t="s">
        <v>93</v>
      </c>
      <c r="AV171" s="15" t="s">
        <v>211</v>
      </c>
      <c r="AW171" s="15" t="s">
        <v>38</v>
      </c>
      <c r="AX171" s="15" t="s">
        <v>91</v>
      </c>
      <c r="AY171" s="250" t="s">
        <v>189</v>
      </c>
    </row>
    <row r="172" spans="1:65" s="2" customFormat="1" ht="24.2" customHeight="1" x14ac:dyDescent="0.2">
      <c r="A172" s="36"/>
      <c r="B172" s="37"/>
      <c r="C172" s="193" t="s">
        <v>222</v>
      </c>
      <c r="D172" s="193" t="s">
        <v>192</v>
      </c>
      <c r="E172" s="194" t="s">
        <v>274</v>
      </c>
      <c r="F172" s="195" t="s">
        <v>275</v>
      </c>
      <c r="G172" s="196" t="s">
        <v>269</v>
      </c>
      <c r="H172" s="197">
        <v>39756</v>
      </c>
      <c r="I172" s="198"/>
      <c r="J172" s="199">
        <f>ROUND(I172*H172,2)</f>
        <v>0</v>
      </c>
      <c r="K172" s="195" t="s">
        <v>196</v>
      </c>
      <c r="L172" s="41"/>
      <c r="M172" s="200" t="s">
        <v>1</v>
      </c>
      <c r="N172" s="201" t="s">
        <v>48</v>
      </c>
      <c r="O172" s="73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211</v>
      </c>
      <c r="AT172" s="204" t="s">
        <v>192</v>
      </c>
      <c r="AU172" s="204" t="s">
        <v>93</v>
      </c>
      <c r="AY172" s="18" t="s">
        <v>189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8" t="s">
        <v>91</v>
      </c>
      <c r="BK172" s="205">
        <f>ROUND(I172*H172,2)</f>
        <v>0</v>
      </c>
      <c r="BL172" s="18" t="s">
        <v>211</v>
      </c>
      <c r="BM172" s="204" t="s">
        <v>370</v>
      </c>
    </row>
    <row r="173" spans="1:65" s="13" customFormat="1" ht="11.25" x14ac:dyDescent="0.2">
      <c r="B173" s="215"/>
      <c r="C173" s="216"/>
      <c r="D173" s="206" t="s">
        <v>277</v>
      </c>
      <c r="E173" s="216"/>
      <c r="F173" s="217" t="s">
        <v>371</v>
      </c>
      <c r="G173" s="216"/>
      <c r="H173" s="218">
        <v>39756</v>
      </c>
      <c r="I173" s="219"/>
      <c r="J173" s="216"/>
      <c r="K173" s="216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277</v>
      </c>
      <c r="AU173" s="224" t="s">
        <v>93</v>
      </c>
      <c r="AV173" s="13" t="s">
        <v>93</v>
      </c>
      <c r="AW173" s="13" t="s">
        <v>4</v>
      </c>
      <c r="AX173" s="13" t="s">
        <v>91</v>
      </c>
      <c r="AY173" s="224" t="s">
        <v>189</v>
      </c>
    </row>
    <row r="174" spans="1:65" s="2" customFormat="1" ht="16.5" customHeight="1" x14ac:dyDescent="0.2">
      <c r="A174" s="36"/>
      <c r="B174" s="37"/>
      <c r="C174" s="193" t="s">
        <v>229</v>
      </c>
      <c r="D174" s="193" t="s">
        <v>192</v>
      </c>
      <c r="E174" s="194" t="s">
        <v>372</v>
      </c>
      <c r="F174" s="195" t="s">
        <v>373</v>
      </c>
      <c r="G174" s="196" t="s">
        <v>302</v>
      </c>
      <c r="H174" s="197">
        <v>3578.04</v>
      </c>
      <c r="I174" s="198"/>
      <c r="J174" s="199">
        <f>ROUND(I174*H174,2)</f>
        <v>0</v>
      </c>
      <c r="K174" s="195" t="s">
        <v>303</v>
      </c>
      <c r="L174" s="41"/>
      <c r="M174" s="200" t="s">
        <v>1</v>
      </c>
      <c r="N174" s="201" t="s">
        <v>48</v>
      </c>
      <c r="O174" s="73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211</v>
      </c>
      <c r="AT174" s="204" t="s">
        <v>192</v>
      </c>
      <c r="AU174" s="204" t="s">
        <v>93</v>
      </c>
      <c r="AY174" s="18" t="s">
        <v>189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8" t="s">
        <v>91</v>
      </c>
      <c r="BK174" s="205">
        <f>ROUND(I174*H174,2)</f>
        <v>0</v>
      </c>
      <c r="BL174" s="18" t="s">
        <v>211</v>
      </c>
      <c r="BM174" s="204" t="s">
        <v>374</v>
      </c>
    </row>
    <row r="175" spans="1:65" s="13" customFormat="1" ht="11.25" x14ac:dyDescent="0.2">
      <c r="B175" s="215"/>
      <c r="C175" s="216"/>
      <c r="D175" s="206" t="s">
        <v>277</v>
      </c>
      <c r="E175" s="216"/>
      <c r="F175" s="217" t="s">
        <v>375</v>
      </c>
      <c r="G175" s="216"/>
      <c r="H175" s="218">
        <v>3578.04</v>
      </c>
      <c r="I175" s="219"/>
      <c r="J175" s="216"/>
      <c r="K175" s="216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277</v>
      </c>
      <c r="AU175" s="224" t="s">
        <v>93</v>
      </c>
      <c r="AV175" s="13" t="s">
        <v>93</v>
      </c>
      <c r="AW175" s="13" t="s">
        <v>4</v>
      </c>
      <c r="AX175" s="13" t="s">
        <v>91</v>
      </c>
      <c r="AY175" s="224" t="s">
        <v>189</v>
      </c>
    </row>
    <row r="176" spans="1:65" s="2" customFormat="1" ht="16.5" customHeight="1" x14ac:dyDescent="0.2">
      <c r="A176" s="36"/>
      <c r="B176" s="37"/>
      <c r="C176" s="193" t="s">
        <v>234</v>
      </c>
      <c r="D176" s="193" t="s">
        <v>192</v>
      </c>
      <c r="E176" s="194" t="s">
        <v>376</v>
      </c>
      <c r="F176" s="195" t="s">
        <v>377</v>
      </c>
      <c r="G176" s="196" t="s">
        <v>269</v>
      </c>
      <c r="H176" s="197">
        <v>1987.8</v>
      </c>
      <c r="I176" s="198"/>
      <c r="J176" s="199">
        <f>ROUND(I176*H176,2)</f>
        <v>0</v>
      </c>
      <c r="K176" s="195" t="s">
        <v>196</v>
      </c>
      <c r="L176" s="41"/>
      <c r="M176" s="200" t="s">
        <v>1</v>
      </c>
      <c r="N176" s="201" t="s">
        <v>48</v>
      </c>
      <c r="O176" s="73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211</v>
      </c>
      <c r="AT176" s="204" t="s">
        <v>192</v>
      </c>
      <c r="AU176" s="204" t="s">
        <v>93</v>
      </c>
      <c r="AY176" s="18" t="s">
        <v>189</v>
      </c>
      <c r="BE176" s="205">
        <f>IF(N176="základní",J176,0)</f>
        <v>0</v>
      </c>
      <c r="BF176" s="205">
        <f>IF(N176="snížená",J176,0)</f>
        <v>0</v>
      </c>
      <c r="BG176" s="205">
        <f>IF(N176="zákl. přenesená",J176,0)</f>
        <v>0</v>
      </c>
      <c r="BH176" s="205">
        <f>IF(N176="sníž. přenesená",J176,0)</f>
        <v>0</v>
      </c>
      <c r="BI176" s="205">
        <f>IF(N176="nulová",J176,0)</f>
        <v>0</v>
      </c>
      <c r="BJ176" s="18" t="s">
        <v>91</v>
      </c>
      <c r="BK176" s="205">
        <f>ROUND(I176*H176,2)</f>
        <v>0</v>
      </c>
      <c r="BL176" s="18" t="s">
        <v>211</v>
      </c>
      <c r="BM176" s="204" t="s">
        <v>378</v>
      </c>
    </row>
    <row r="177" spans="1:65" s="2" customFormat="1" ht="16.5" customHeight="1" x14ac:dyDescent="0.2">
      <c r="A177" s="36"/>
      <c r="B177" s="37"/>
      <c r="C177" s="193" t="s">
        <v>241</v>
      </c>
      <c r="D177" s="193" t="s">
        <v>192</v>
      </c>
      <c r="E177" s="194" t="s">
        <v>379</v>
      </c>
      <c r="F177" s="195" t="s">
        <v>380</v>
      </c>
      <c r="G177" s="196" t="s">
        <v>269</v>
      </c>
      <c r="H177" s="197">
        <v>1783.7840000000001</v>
      </c>
      <c r="I177" s="198"/>
      <c r="J177" s="199">
        <f>ROUND(I177*H177,2)</f>
        <v>0</v>
      </c>
      <c r="K177" s="195" t="s">
        <v>196</v>
      </c>
      <c r="L177" s="41"/>
      <c r="M177" s="200" t="s">
        <v>1</v>
      </c>
      <c r="N177" s="201" t="s">
        <v>48</v>
      </c>
      <c r="O177" s="73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211</v>
      </c>
      <c r="AT177" s="204" t="s">
        <v>192</v>
      </c>
      <c r="AU177" s="204" t="s">
        <v>93</v>
      </c>
      <c r="AY177" s="18" t="s">
        <v>189</v>
      </c>
      <c r="BE177" s="205">
        <f>IF(N177="základní",J177,0)</f>
        <v>0</v>
      </c>
      <c r="BF177" s="205">
        <f>IF(N177="snížená",J177,0)</f>
        <v>0</v>
      </c>
      <c r="BG177" s="205">
        <f>IF(N177="zákl. přenesená",J177,0)</f>
        <v>0</v>
      </c>
      <c r="BH177" s="205">
        <f>IF(N177="sníž. přenesená",J177,0)</f>
        <v>0</v>
      </c>
      <c r="BI177" s="205">
        <f>IF(N177="nulová",J177,0)</f>
        <v>0</v>
      </c>
      <c r="BJ177" s="18" t="s">
        <v>91</v>
      </c>
      <c r="BK177" s="205">
        <f>ROUND(I177*H177,2)</f>
        <v>0</v>
      </c>
      <c r="BL177" s="18" t="s">
        <v>211</v>
      </c>
      <c r="BM177" s="204" t="s">
        <v>381</v>
      </c>
    </row>
    <row r="178" spans="1:65" s="14" customFormat="1" ht="11.25" x14ac:dyDescent="0.2">
      <c r="B178" s="229"/>
      <c r="C178" s="230"/>
      <c r="D178" s="206" t="s">
        <v>277</v>
      </c>
      <c r="E178" s="231" t="s">
        <v>1</v>
      </c>
      <c r="F178" s="232" t="s">
        <v>353</v>
      </c>
      <c r="G178" s="230"/>
      <c r="H178" s="231" t="s">
        <v>1</v>
      </c>
      <c r="I178" s="233"/>
      <c r="J178" s="230"/>
      <c r="K178" s="230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277</v>
      </c>
      <c r="AU178" s="238" t="s">
        <v>93</v>
      </c>
      <c r="AV178" s="14" t="s">
        <v>91</v>
      </c>
      <c r="AW178" s="14" t="s">
        <v>38</v>
      </c>
      <c r="AX178" s="14" t="s">
        <v>83</v>
      </c>
      <c r="AY178" s="238" t="s">
        <v>189</v>
      </c>
    </row>
    <row r="179" spans="1:65" s="14" customFormat="1" ht="11.25" x14ac:dyDescent="0.2">
      <c r="B179" s="229"/>
      <c r="C179" s="230"/>
      <c r="D179" s="206" t="s">
        <v>277</v>
      </c>
      <c r="E179" s="231" t="s">
        <v>1</v>
      </c>
      <c r="F179" s="232" t="s">
        <v>382</v>
      </c>
      <c r="G179" s="230"/>
      <c r="H179" s="231" t="s">
        <v>1</v>
      </c>
      <c r="I179" s="233"/>
      <c r="J179" s="230"/>
      <c r="K179" s="230"/>
      <c r="L179" s="234"/>
      <c r="M179" s="235"/>
      <c r="N179" s="236"/>
      <c r="O179" s="236"/>
      <c r="P179" s="236"/>
      <c r="Q179" s="236"/>
      <c r="R179" s="236"/>
      <c r="S179" s="236"/>
      <c r="T179" s="237"/>
      <c r="AT179" s="238" t="s">
        <v>277</v>
      </c>
      <c r="AU179" s="238" t="s">
        <v>93</v>
      </c>
      <c r="AV179" s="14" t="s">
        <v>91</v>
      </c>
      <c r="AW179" s="14" t="s">
        <v>38</v>
      </c>
      <c r="AX179" s="14" t="s">
        <v>83</v>
      </c>
      <c r="AY179" s="238" t="s">
        <v>189</v>
      </c>
    </row>
    <row r="180" spans="1:65" s="13" customFormat="1" ht="11.25" x14ac:dyDescent="0.2">
      <c r="B180" s="215"/>
      <c r="C180" s="216"/>
      <c r="D180" s="206" t="s">
        <v>277</v>
      </c>
      <c r="E180" s="239" t="s">
        <v>1</v>
      </c>
      <c r="F180" s="217" t="s">
        <v>383</v>
      </c>
      <c r="G180" s="216"/>
      <c r="H180" s="218">
        <v>1783.7840000000001</v>
      </c>
      <c r="I180" s="219"/>
      <c r="J180" s="216"/>
      <c r="K180" s="216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277</v>
      </c>
      <c r="AU180" s="224" t="s">
        <v>93</v>
      </c>
      <c r="AV180" s="13" t="s">
        <v>93</v>
      </c>
      <c r="AW180" s="13" t="s">
        <v>38</v>
      </c>
      <c r="AX180" s="13" t="s">
        <v>83</v>
      </c>
      <c r="AY180" s="224" t="s">
        <v>189</v>
      </c>
    </row>
    <row r="181" spans="1:65" s="15" customFormat="1" ht="11.25" x14ac:dyDescent="0.2">
      <c r="B181" s="240"/>
      <c r="C181" s="241"/>
      <c r="D181" s="206" t="s">
        <v>277</v>
      </c>
      <c r="E181" s="242" t="s">
        <v>1</v>
      </c>
      <c r="F181" s="243" t="s">
        <v>355</v>
      </c>
      <c r="G181" s="241"/>
      <c r="H181" s="244">
        <v>1783.7840000000001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AT181" s="250" t="s">
        <v>277</v>
      </c>
      <c r="AU181" s="250" t="s">
        <v>93</v>
      </c>
      <c r="AV181" s="15" t="s">
        <v>211</v>
      </c>
      <c r="AW181" s="15" t="s">
        <v>38</v>
      </c>
      <c r="AX181" s="15" t="s">
        <v>91</v>
      </c>
      <c r="AY181" s="250" t="s">
        <v>189</v>
      </c>
    </row>
    <row r="182" spans="1:65" s="2" customFormat="1" ht="16.5" customHeight="1" x14ac:dyDescent="0.2">
      <c r="A182" s="36"/>
      <c r="B182" s="37"/>
      <c r="C182" s="251" t="s">
        <v>248</v>
      </c>
      <c r="D182" s="251" t="s">
        <v>364</v>
      </c>
      <c r="E182" s="252" t="s">
        <v>384</v>
      </c>
      <c r="F182" s="253" t="s">
        <v>385</v>
      </c>
      <c r="G182" s="254" t="s">
        <v>302</v>
      </c>
      <c r="H182" s="255">
        <v>3210.8110000000001</v>
      </c>
      <c r="I182" s="256"/>
      <c r="J182" s="257">
        <f>ROUND(I182*H182,2)</f>
        <v>0</v>
      </c>
      <c r="K182" s="253" t="s">
        <v>196</v>
      </c>
      <c r="L182" s="258"/>
      <c r="M182" s="259" t="s">
        <v>1</v>
      </c>
      <c r="N182" s="260" t="s">
        <v>48</v>
      </c>
      <c r="O182" s="73"/>
      <c r="P182" s="202">
        <f>O182*H182</f>
        <v>0</v>
      </c>
      <c r="Q182" s="202">
        <v>1</v>
      </c>
      <c r="R182" s="202">
        <f>Q182*H182</f>
        <v>3210.8110000000001</v>
      </c>
      <c r="S182" s="202">
        <v>0</v>
      </c>
      <c r="T182" s="20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234</v>
      </c>
      <c r="AT182" s="204" t="s">
        <v>364</v>
      </c>
      <c r="AU182" s="204" t="s">
        <v>93</v>
      </c>
      <c r="AY182" s="18" t="s">
        <v>189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8" t="s">
        <v>91</v>
      </c>
      <c r="BK182" s="205">
        <f>ROUND(I182*H182,2)</f>
        <v>0</v>
      </c>
      <c r="BL182" s="18" t="s">
        <v>211</v>
      </c>
      <c r="BM182" s="204" t="s">
        <v>386</v>
      </c>
    </row>
    <row r="183" spans="1:65" s="13" customFormat="1" ht="11.25" x14ac:dyDescent="0.2">
      <c r="B183" s="215"/>
      <c r="C183" s="216"/>
      <c r="D183" s="206" t="s">
        <v>277</v>
      </c>
      <c r="E183" s="216"/>
      <c r="F183" s="217" t="s">
        <v>387</v>
      </c>
      <c r="G183" s="216"/>
      <c r="H183" s="218">
        <v>3210.8110000000001</v>
      </c>
      <c r="I183" s="219"/>
      <c r="J183" s="216"/>
      <c r="K183" s="216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277</v>
      </c>
      <c r="AU183" s="224" t="s">
        <v>93</v>
      </c>
      <c r="AV183" s="13" t="s">
        <v>93</v>
      </c>
      <c r="AW183" s="13" t="s">
        <v>4</v>
      </c>
      <c r="AX183" s="13" t="s">
        <v>91</v>
      </c>
      <c r="AY183" s="224" t="s">
        <v>189</v>
      </c>
    </row>
    <row r="184" spans="1:65" s="2" customFormat="1" ht="16.5" customHeight="1" x14ac:dyDescent="0.2">
      <c r="A184" s="36"/>
      <c r="B184" s="37"/>
      <c r="C184" s="193" t="s">
        <v>299</v>
      </c>
      <c r="D184" s="193" t="s">
        <v>192</v>
      </c>
      <c r="E184" s="194" t="s">
        <v>388</v>
      </c>
      <c r="F184" s="195" t="s">
        <v>389</v>
      </c>
      <c r="G184" s="196" t="s">
        <v>262</v>
      </c>
      <c r="H184" s="197">
        <v>1528.2</v>
      </c>
      <c r="I184" s="198"/>
      <c r="J184" s="199">
        <f>ROUND(I184*H184,2)</f>
        <v>0</v>
      </c>
      <c r="K184" s="195" t="s">
        <v>196</v>
      </c>
      <c r="L184" s="41"/>
      <c r="M184" s="200" t="s">
        <v>1</v>
      </c>
      <c r="N184" s="201" t="s">
        <v>48</v>
      </c>
      <c r="O184" s="73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4" t="s">
        <v>211</v>
      </c>
      <c r="AT184" s="204" t="s">
        <v>192</v>
      </c>
      <c r="AU184" s="204" t="s">
        <v>93</v>
      </c>
      <c r="AY184" s="18" t="s">
        <v>189</v>
      </c>
      <c r="BE184" s="205">
        <f>IF(N184="základní",J184,0)</f>
        <v>0</v>
      </c>
      <c r="BF184" s="205">
        <f>IF(N184="snížená",J184,0)</f>
        <v>0</v>
      </c>
      <c r="BG184" s="205">
        <f>IF(N184="zákl. přenesená",J184,0)</f>
        <v>0</v>
      </c>
      <c r="BH184" s="205">
        <f>IF(N184="sníž. přenesená",J184,0)</f>
        <v>0</v>
      </c>
      <c r="BI184" s="205">
        <f>IF(N184="nulová",J184,0)</f>
        <v>0</v>
      </c>
      <c r="BJ184" s="18" t="s">
        <v>91</v>
      </c>
      <c r="BK184" s="205">
        <f>ROUND(I184*H184,2)</f>
        <v>0</v>
      </c>
      <c r="BL184" s="18" t="s">
        <v>211</v>
      </c>
      <c r="BM184" s="204" t="s">
        <v>390</v>
      </c>
    </row>
    <row r="185" spans="1:65" s="12" customFormat="1" ht="22.9" customHeight="1" x14ac:dyDescent="0.2">
      <c r="B185" s="177"/>
      <c r="C185" s="178"/>
      <c r="D185" s="179" t="s">
        <v>82</v>
      </c>
      <c r="E185" s="191" t="s">
        <v>93</v>
      </c>
      <c r="F185" s="191" t="s">
        <v>391</v>
      </c>
      <c r="G185" s="178"/>
      <c r="H185" s="178"/>
      <c r="I185" s="181"/>
      <c r="J185" s="192">
        <f>BK185</f>
        <v>0</v>
      </c>
      <c r="K185" s="178"/>
      <c r="L185" s="183"/>
      <c r="M185" s="184"/>
      <c r="N185" s="185"/>
      <c r="O185" s="185"/>
      <c r="P185" s="186">
        <f>SUM(P186:P244)</f>
        <v>0</v>
      </c>
      <c r="Q185" s="185"/>
      <c r="R185" s="186">
        <f>SUM(R186:R244)</f>
        <v>1070.5310440600001</v>
      </c>
      <c r="S185" s="185"/>
      <c r="T185" s="187">
        <f>SUM(T186:T244)</f>
        <v>0</v>
      </c>
      <c r="AR185" s="188" t="s">
        <v>91</v>
      </c>
      <c r="AT185" s="189" t="s">
        <v>82</v>
      </c>
      <c r="AU185" s="189" t="s">
        <v>91</v>
      </c>
      <c r="AY185" s="188" t="s">
        <v>189</v>
      </c>
      <c r="BK185" s="190">
        <f>SUM(BK186:BK244)</f>
        <v>0</v>
      </c>
    </row>
    <row r="186" spans="1:65" s="2" customFormat="1" ht="16.5" customHeight="1" x14ac:dyDescent="0.2">
      <c r="A186" s="36"/>
      <c r="B186" s="37"/>
      <c r="C186" s="193" t="s">
        <v>306</v>
      </c>
      <c r="D186" s="193" t="s">
        <v>192</v>
      </c>
      <c r="E186" s="194" t="s">
        <v>392</v>
      </c>
      <c r="F186" s="195" t="s">
        <v>393</v>
      </c>
      <c r="G186" s="196" t="s">
        <v>269</v>
      </c>
      <c r="H186" s="197">
        <v>51.3</v>
      </c>
      <c r="I186" s="198"/>
      <c r="J186" s="199">
        <f>ROUND(I186*H186,2)</f>
        <v>0</v>
      </c>
      <c r="K186" s="195" t="s">
        <v>196</v>
      </c>
      <c r="L186" s="41"/>
      <c r="M186" s="200" t="s">
        <v>1</v>
      </c>
      <c r="N186" s="201" t="s">
        <v>48</v>
      </c>
      <c r="O186" s="73"/>
      <c r="P186" s="202">
        <f>O186*H186</f>
        <v>0</v>
      </c>
      <c r="Q186" s="202">
        <v>1.63</v>
      </c>
      <c r="R186" s="202">
        <f>Q186*H186</f>
        <v>83.618999999999986</v>
      </c>
      <c r="S186" s="202">
        <v>0</v>
      </c>
      <c r="T186" s="203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4" t="s">
        <v>211</v>
      </c>
      <c r="AT186" s="204" t="s">
        <v>192</v>
      </c>
      <c r="AU186" s="204" t="s">
        <v>93</v>
      </c>
      <c r="AY186" s="18" t="s">
        <v>189</v>
      </c>
      <c r="BE186" s="205">
        <f>IF(N186="základní",J186,0)</f>
        <v>0</v>
      </c>
      <c r="BF186" s="205">
        <f>IF(N186="snížená",J186,0)</f>
        <v>0</v>
      </c>
      <c r="BG186" s="205">
        <f>IF(N186="zákl. přenesená",J186,0)</f>
        <v>0</v>
      </c>
      <c r="BH186" s="205">
        <f>IF(N186="sníž. přenesená",J186,0)</f>
        <v>0</v>
      </c>
      <c r="BI186" s="205">
        <f>IF(N186="nulová",J186,0)</f>
        <v>0</v>
      </c>
      <c r="BJ186" s="18" t="s">
        <v>91</v>
      </c>
      <c r="BK186" s="205">
        <f>ROUND(I186*H186,2)</f>
        <v>0</v>
      </c>
      <c r="BL186" s="18" t="s">
        <v>211</v>
      </c>
      <c r="BM186" s="204" t="s">
        <v>394</v>
      </c>
    </row>
    <row r="187" spans="1:65" s="14" customFormat="1" ht="11.25" x14ac:dyDescent="0.2">
      <c r="B187" s="229"/>
      <c r="C187" s="230"/>
      <c r="D187" s="206" t="s">
        <v>277</v>
      </c>
      <c r="E187" s="231" t="s">
        <v>1</v>
      </c>
      <c r="F187" s="232" t="s">
        <v>353</v>
      </c>
      <c r="G187" s="230"/>
      <c r="H187" s="231" t="s">
        <v>1</v>
      </c>
      <c r="I187" s="233"/>
      <c r="J187" s="230"/>
      <c r="K187" s="230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277</v>
      </c>
      <c r="AU187" s="238" t="s">
        <v>93</v>
      </c>
      <c r="AV187" s="14" t="s">
        <v>91</v>
      </c>
      <c r="AW187" s="14" t="s">
        <v>38</v>
      </c>
      <c r="AX187" s="14" t="s">
        <v>83</v>
      </c>
      <c r="AY187" s="238" t="s">
        <v>189</v>
      </c>
    </row>
    <row r="188" spans="1:65" s="13" customFormat="1" ht="11.25" x14ac:dyDescent="0.2">
      <c r="B188" s="215"/>
      <c r="C188" s="216"/>
      <c r="D188" s="206" t="s">
        <v>277</v>
      </c>
      <c r="E188" s="239" t="s">
        <v>1</v>
      </c>
      <c r="F188" s="217" t="s">
        <v>395</v>
      </c>
      <c r="G188" s="216"/>
      <c r="H188" s="218">
        <v>51.3</v>
      </c>
      <c r="I188" s="219"/>
      <c r="J188" s="216"/>
      <c r="K188" s="216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277</v>
      </c>
      <c r="AU188" s="224" t="s">
        <v>93</v>
      </c>
      <c r="AV188" s="13" t="s">
        <v>93</v>
      </c>
      <c r="AW188" s="13" t="s">
        <v>38</v>
      </c>
      <c r="AX188" s="13" t="s">
        <v>83</v>
      </c>
      <c r="AY188" s="224" t="s">
        <v>189</v>
      </c>
    </row>
    <row r="189" spans="1:65" s="15" customFormat="1" ht="11.25" x14ac:dyDescent="0.2">
      <c r="B189" s="240"/>
      <c r="C189" s="241"/>
      <c r="D189" s="206" t="s">
        <v>277</v>
      </c>
      <c r="E189" s="242" t="s">
        <v>1</v>
      </c>
      <c r="F189" s="243" t="s">
        <v>355</v>
      </c>
      <c r="G189" s="241"/>
      <c r="H189" s="244">
        <v>51.3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AT189" s="250" t="s">
        <v>277</v>
      </c>
      <c r="AU189" s="250" t="s">
        <v>93</v>
      </c>
      <c r="AV189" s="15" t="s">
        <v>211</v>
      </c>
      <c r="AW189" s="15" t="s">
        <v>38</v>
      </c>
      <c r="AX189" s="15" t="s">
        <v>91</v>
      </c>
      <c r="AY189" s="250" t="s">
        <v>189</v>
      </c>
    </row>
    <row r="190" spans="1:65" s="2" customFormat="1" ht="16.5" customHeight="1" x14ac:dyDescent="0.2">
      <c r="A190" s="36"/>
      <c r="B190" s="37"/>
      <c r="C190" s="193" t="s">
        <v>310</v>
      </c>
      <c r="D190" s="193" t="s">
        <v>192</v>
      </c>
      <c r="E190" s="194" t="s">
        <v>396</v>
      </c>
      <c r="F190" s="195" t="s">
        <v>397</v>
      </c>
      <c r="G190" s="196" t="s">
        <v>262</v>
      </c>
      <c r="H190" s="197">
        <v>376.2</v>
      </c>
      <c r="I190" s="198"/>
      <c r="J190" s="199">
        <f>ROUND(I190*H190,2)</f>
        <v>0</v>
      </c>
      <c r="K190" s="195" t="s">
        <v>196</v>
      </c>
      <c r="L190" s="41"/>
      <c r="M190" s="200" t="s">
        <v>1</v>
      </c>
      <c r="N190" s="201" t="s">
        <v>48</v>
      </c>
      <c r="O190" s="73"/>
      <c r="P190" s="202">
        <f>O190*H190</f>
        <v>0</v>
      </c>
      <c r="Q190" s="202">
        <v>1.7000000000000001E-4</v>
      </c>
      <c r="R190" s="202">
        <f>Q190*H190</f>
        <v>6.3953999999999997E-2</v>
      </c>
      <c r="S190" s="202">
        <v>0</v>
      </c>
      <c r="T190" s="203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4" t="s">
        <v>211</v>
      </c>
      <c r="AT190" s="204" t="s">
        <v>192</v>
      </c>
      <c r="AU190" s="204" t="s">
        <v>93</v>
      </c>
      <c r="AY190" s="18" t="s">
        <v>189</v>
      </c>
      <c r="BE190" s="205">
        <f>IF(N190="základní",J190,0)</f>
        <v>0</v>
      </c>
      <c r="BF190" s="205">
        <f>IF(N190="snížená",J190,0)</f>
        <v>0</v>
      </c>
      <c r="BG190" s="205">
        <f>IF(N190="zákl. přenesená",J190,0)</f>
        <v>0</v>
      </c>
      <c r="BH190" s="205">
        <f>IF(N190="sníž. přenesená",J190,0)</f>
        <v>0</v>
      </c>
      <c r="BI190" s="205">
        <f>IF(N190="nulová",J190,0)</f>
        <v>0</v>
      </c>
      <c r="BJ190" s="18" t="s">
        <v>91</v>
      </c>
      <c r="BK190" s="205">
        <f>ROUND(I190*H190,2)</f>
        <v>0</v>
      </c>
      <c r="BL190" s="18" t="s">
        <v>211</v>
      </c>
      <c r="BM190" s="204" t="s">
        <v>398</v>
      </c>
    </row>
    <row r="191" spans="1:65" s="14" customFormat="1" ht="11.25" x14ac:dyDescent="0.2">
      <c r="B191" s="229"/>
      <c r="C191" s="230"/>
      <c r="D191" s="206" t="s">
        <v>277</v>
      </c>
      <c r="E191" s="231" t="s">
        <v>1</v>
      </c>
      <c r="F191" s="232" t="s">
        <v>353</v>
      </c>
      <c r="G191" s="230"/>
      <c r="H191" s="231" t="s">
        <v>1</v>
      </c>
      <c r="I191" s="233"/>
      <c r="J191" s="230"/>
      <c r="K191" s="230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277</v>
      </c>
      <c r="AU191" s="238" t="s">
        <v>93</v>
      </c>
      <c r="AV191" s="14" t="s">
        <v>91</v>
      </c>
      <c r="AW191" s="14" t="s">
        <v>38</v>
      </c>
      <c r="AX191" s="14" t="s">
        <v>83</v>
      </c>
      <c r="AY191" s="238" t="s">
        <v>189</v>
      </c>
    </row>
    <row r="192" spans="1:65" s="13" customFormat="1" ht="11.25" x14ac:dyDescent="0.2">
      <c r="B192" s="215"/>
      <c r="C192" s="216"/>
      <c r="D192" s="206" t="s">
        <v>277</v>
      </c>
      <c r="E192" s="239" t="s">
        <v>1</v>
      </c>
      <c r="F192" s="217" t="s">
        <v>399</v>
      </c>
      <c r="G192" s="216"/>
      <c r="H192" s="218">
        <v>376.2</v>
      </c>
      <c r="I192" s="219"/>
      <c r="J192" s="216"/>
      <c r="K192" s="216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277</v>
      </c>
      <c r="AU192" s="224" t="s">
        <v>93</v>
      </c>
      <c r="AV192" s="13" t="s">
        <v>93</v>
      </c>
      <c r="AW192" s="13" t="s">
        <v>38</v>
      </c>
      <c r="AX192" s="13" t="s">
        <v>83</v>
      </c>
      <c r="AY192" s="224" t="s">
        <v>189</v>
      </c>
    </row>
    <row r="193" spans="1:65" s="15" customFormat="1" ht="11.25" x14ac:dyDescent="0.2">
      <c r="B193" s="240"/>
      <c r="C193" s="241"/>
      <c r="D193" s="206" t="s">
        <v>277</v>
      </c>
      <c r="E193" s="242" t="s">
        <v>1</v>
      </c>
      <c r="F193" s="243" t="s">
        <v>355</v>
      </c>
      <c r="G193" s="241"/>
      <c r="H193" s="244">
        <v>376.2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AT193" s="250" t="s">
        <v>277</v>
      </c>
      <c r="AU193" s="250" t="s">
        <v>93</v>
      </c>
      <c r="AV193" s="15" t="s">
        <v>211</v>
      </c>
      <c r="AW193" s="15" t="s">
        <v>38</v>
      </c>
      <c r="AX193" s="15" t="s">
        <v>91</v>
      </c>
      <c r="AY193" s="250" t="s">
        <v>189</v>
      </c>
    </row>
    <row r="194" spans="1:65" s="2" customFormat="1" ht="16.5" customHeight="1" x14ac:dyDescent="0.2">
      <c r="A194" s="36"/>
      <c r="B194" s="37"/>
      <c r="C194" s="251" t="s">
        <v>315</v>
      </c>
      <c r="D194" s="251" t="s">
        <v>364</v>
      </c>
      <c r="E194" s="252" t="s">
        <v>400</v>
      </c>
      <c r="F194" s="253" t="s">
        <v>401</v>
      </c>
      <c r="G194" s="254" t="s">
        <v>262</v>
      </c>
      <c r="H194" s="255">
        <v>413.82</v>
      </c>
      <c r="I194" s="256"/>
      <c r="J194" s="257">
        <f>ROUND(I194*H194,2)</f>
        <v>0</v>
      </c>
      <c r="K194" s="253" t="s">
        <v>196</v>
      </c>
      <c r="L194" s="258"/>
      <c r="M194" s="259" t="s">
        <v>1</v>
      </c>
      <c r="N194" s="260" t="s">
        <v>48</v>
      </c>
      <c r="O194" s="73"/>
      <c r="P194" s="202">
        <f>O194*H194</f>
        <v>0</v>
      </c>
      <c r="Q194" s="202">
        <v>2.9999999999999997E-4</v>
      </c>
      <c r="R194" s="202">
        <f>Q194*H194</f>
        <v>0.12414599999999999</v>
      </c>
      <c r="S194" s="202">
        <v>0</v>
      </c>
      <c r="T194" s="20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4" t="s">
        <v>234</v>
      </c>
      <c r="AT194" s="204" t="s">
        <v>364</v>
      </c>
      <c r="AU194" s="204" t="s">
        <v>93</v>
      </c>
      <c r="AY194" s="18" t="s">
        <v>189</v>
      </c>
      <c r="BE194" s="205">
        <f>IF(N194="základní",J194,0)</f>
        <v>0</v>
      </c>
      <c r="BF194" s="205">
        <f>IF(N194="snížená",J194,0)</f>
        <v>0</v>
      </c>
      <c r="BG194" s="205">
        <f>IF(N194="zákl. přenesená",J194,0)</f>
        <v>0</v>
      </c>
      <c r="BH194" s="205">
        <f>IF(N194="sníž. přenesená",J194,0)</f>
        <v>0</v>
      </c>
      <c r="BI194" s="205">
        <f>IF(N194="nulová",J194,0)</f>
        <v>0</v>
      </c>
      <c r="BJ194" s="18" t="s">
        <v>91</v>
      </c>
      <c r="BK194" s="205">
        <f>ROUND(I194*H194,2)</f>
        <v>0</v>
      </c>
      <c r="BL194" s="18" t="s">
        <v>211</v>
      </c>
      <c r="BM194" s="204" t="s">
        <v>402</v>
      </c>
    </row>
    <row r="195" spans="1:65" s="13" customFormat="1" ht="11.25" x14ac:dyDescent="0.2">
      <c r="B195" s="215"/>
      <c r="C195" s="216"/>
      <c r="D195" s="206" t="s">
        <v>277</v>
      </c>
      <c r="E195" s="216"/>
      <c r="F195" s="217" t="s">
        <v>403</v>
      </c>
      <c r="G195" s="216"/>
      <c r="H195" s="218">
        <v>413.82</v>
      </c>
      <c r="I195" s="219"/>
      <c r="J195" s="216"/>
      <c r="K195" s="216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277</v>
      </c>
      <c r="AU195" s="224" t="s">
        <v>93</v>
      </c>
      <c r="AV195" s="13" t="s">
        <v>93</v>
      </c>
      <c r="AW195" s="13" t="s">
        <v>4</v>
      </c>
      <c r="AX195" s="13" t="s">
        <v>91</v>
      </c>
      <c r="AY195" s="224" t="s">
        <v>189</v>
      </c>
    </row>
    <row r="196" spans="1:65" s="2" customFormat="1" ht="21.75" customHeight="1" x14ac:dyDescent="0.2">
      <c r="A196" s="36"/>
      <c r="B196" s="37"/>
      <c r="C196" s="193" t="s">
        <v>8</v>
      </c>
      <c r="D196" s="193" t="s">
        <v>192</v>
      </c>
      <c r="E196" s="194" t="s">
        <v>404</v>
      </c>
      <c r="F196" s="195" t="s">
        <v>405</v>
      </c>
      <c r="G196" s="196" t="s">
        <v>289</v>
      </c>
      <c r="H196" s="197">
        <v>171</v>
      </c>
      <c r="I196" s="198"/>
      <c r="J196" s="199">
        <f>ROUND(I196*H196,2)</f>
        <v>0</v>
      </c>
      <c r="K196" s="195" t="s">
        <v>196</v>
      </c>
      <c r="L196" s="41"/>
      <c r="M196" s="200" t="s">
        <v>1</v>
      </c>
      <c r="N196" s="201" t="s">
        <v>48</v>
      </c>
      <c r="O196" s="73"/>
      <c r="P196" s="202">
        <f>O196*H196</f>
        <v>0</v>
      </c>
      <c r="Q196" s="202">
        <v>0.2044</v>
      </c>
      <c r="R196" s="202">
        <f>Q196*H196</f>
        <v>34.952399999999997</v>
      </c>
      <c r="S196" s="202">
        <v>0</v>
      </c>
      <c r="T196" s="203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4" t="s">
        <v>211</v>
      </c>
      <c r="AT196" s="204" t="s">
        <v>192</v>
      </c>
      <c r="AU196" s="204" t="s">
        <v>93</v>
      </c>
      <c r="AY196" s="18" t="s">
        <v>189</v>
      </c>
      <c r="BE196" s="205">
        <f>IF(N196="základní",J196,0)</f>
        <v>0</v>
      </c>
      <c r="BF196" s="205">
        <f>IF(N196="snížená",J196,0)</f>
        <v>0</v>
      </c>
      <c r="BG196" s="205">
        <f>IF(N196="zákl. přenesená",J196,0)</f>
        <v>0</v>
      </c>
      <c r="BH196" s="205">
        <f>IF(N196="sníž. přenesená",J196,0)</f>
        <v>0</v>
      </c>
      <c r="BI196" s="205">
        <f>IF(N196="nulová",J196,0)</f>
        <v>0</v>
      </c>
      <c r="BJ196" s="18" t="s">
        <v>91</v>
      </c>
      <c r="BK196" s="205">
        <f>ROUND(I196*H196,2)</f>
        <v>0</v>
      </c>
      <c r="BL196" s="18" t="s">
        <v>211</v>
      </c>
      <c r="BM196" s="204" t="s">
        <v>406</v>
      </c>
    </row>
    <row r="197" spans="1:65" s="14" customFormat="1" ht="11.25" x14ac:dyDescent="0.2">
      <c r="B197" s="229"/>
      <c r="C197" s="230"/>
      <c r="D197" s="206" t="s">
        <v>277</v>
      </c>
      <c r="E197" s="231" t="s">
        <v>1</v>
      </c>
      <c r="F197" s="232" t="s">
        <v>353</v>
      </c>
      <c r="G197" s="230"/>
      <c r="H197" s="231" t="s">
        <v>1</v>
      </c>
      <c r="I197" s="233"/>
      <c r="J197" s="230"/>
      <c r="K197" s="230"/>
      <c r="L197" s="234"/>
      <c r="M197" s="235"/>
      <c r="N197" s="236"/>
      <c r="O197" s="236"/>
      <c r="P197" s="236"/>
      <c r="Q197" s="236"/>
      <c r="R197" s="236"/>
      <c r="S197" s="236"/>
      <c r="T197" s="237"/>
      <c r="AT197" s="238" t="s">
        <v>277</v>
      </c>
      <c r="AU197" s="238" t="s">
        <v>93</v>
      </c>
      <c r="AV197" s="14" t="s">
        <v>91</v>
      </c>
      <c r="AW197" s="14" t="s">
        <v>38</v>
      </c>
      <c r="AX197" s="14" t="s">
        <v>83</v>
      </c>
      <c r="AY197" s="238" t="s">
        <v>189</v>
      </c>
    </row>
    <row r="198" spans="1:65" s="13" customFormat="1" ht="11.25" x14ac:dyDescent="0.2">
      <c r="B198" s="215"/>
      <c r="C198" s="216"/>
      <c r="D198" s="206" t="s">
        <v>277</v>
      </c>
      <c r="E198" s="239" t="s">
        <v>1</v>
      </c>
      <c r="F198" s="217" t="s">
        <v>407</v>
      </c>
      <c r="G198" s="216"/>
      <c r="H198" s="218">
        <v>171</v>
      </c>
      <c r="I198" s="219"/>
      <c r="J198" s="216"/>
      <c r="K198" s="216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277</v>
      </c>
      <c r="AU198" s="224" t="s">
        <v>93</v>
      </c>
      <c r="AV198" s="13" t="s">
        <v>93</v>
      </c>
      <c r="AW198" s="13" t="s">
        <v>38</v>
      </c>
      <c r="AX198" s="13" t="s">
        <v>83</v>
      </c>
      <c r="AY198" s="224" t="s">
        <v>189</v>
      </c>
    </row>
    <row r="199" spans="1:65" s="15" customFormat="1" ht="11.25" x14ac:dyDescent="0.2">
      <c r="B199" s="240"/>
      <c r="C199" s="241"/>
      <c r="D199" s="206" t="s">
        <v>277</v>
      </c>
      <c r="E199" s="242" t="s">
        <v>1</v>
      </c>
      <c r="F199" s="243" t="s">
        <v>355</v>
      </c>
      <c r="G199" s="241"/>
      <c r="H199" s="244">
        <v>171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AT199" s="250" t="s">
        <v>277</v>
      </c>
      <c r="AU199" s="250" t="s">
        <v>93</v>
      </c>
      <c r="AV199" s="15" t="s">
        <v>211</v>
      </c>
      <c r="AW199" s="15" t="s">
        <v>38</v>
      </c>
      <c r="AX199" s="15" t="s">
        <v>91</v>
      </c>
      <c r="AY199" s="250" t="s">
        <v>189</v>
      </c>
    </row>
    <row r="200" spans="1:65" s="2" customFormat="1" ht="16.5" customHeight="1" x14ac:dyDescent="0.2">
      <c r="A200" s="36"/>
      <c r="B200" s="37"/>
      <c r="C200" s="193" t="s">
        <v>408</v>
      </c>
      <c r="D200" s="193" t="s">
        <v>192</v>
      </c>
      <c r="E200" s="194" t="s">
        <v>409</v>
      </c>
      <c r="F200" s="195" t="s">
        <v>410</v>
      </c>
      <c r="G200" s="196" t="s">
        <v>269</v>
      </c>
      <c r="H200" s="197">
        <v>199.33</v>
      </c>
      <c r="I200" s="198"/>
      <c r="J200" s="199">
        <f>ROUND(I200*H200,2)</f>
        <v>0</v>
      </c>
      <c r="K200" s="195" t="s">
        <v>196</v>
      </c>
      <c r="L200" s="41"/>
      <c r="M200" s="200" t="s">
        <v>1</v>
      </c>
      <c r="N200" s="201" t="s">
        <v>48</v>
      </c>
      <c r="O200" s="73"/>
      <c r="P200" s="202">
        <f>O200*H200</f>
        <v>0</v>
      </c>
      <c r="Q200" s="202">
        <v>2.45329</v>
      </c>
      <c r="R200" s="202">
        <f>Q200*H200</f>
        <v>489.01429570000005</v>
      </c>
      <c r="S200" s="202">
        <v>0</v>
      </c>
      <c r="T200" s="203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4" t="s">
        <v>211</v>
      </c>
      <c r="AT200" s="204" t="s">
        <v>192</v>
      </c>
      <c r="AU200" s="204" t="s">
        <v>93</v>
      </c>
      <c r="AY200" s="18" t="s">
        <v>189</v>
      </c>
      <c r="BE200" s="205">
        <f>IF(N200="základní",J200,0)</f>
        <v>0</v>
      </c>
      <c r="BF200" s="205">
        <f>IF(N200="snížená",J200,0)</f>
        <v>0</v>
      </c>
      <c r="BG200" s="205">
        <f>IF(N200="zákl. přenesená",J200,0)</f>
        <v>0</v>
      </c>
      <c r="BH200" s="205">
        <f>IF(N200="sníž. přenesená",J200,0)</f>
        <v>0</v>
      </c>
      <c r="BI200" s="205">
        <f>IF(N200="nulová",J200,0)</f>
        <v>0</v>
      </c>
      <c r="BJ200" s="18" t="s">
        <v>91</v>
      </c>
      <c r="BK200" s="205">
        <f>ROUND(I200*H200,2)</f>
        <v>0</v>
      </c>
      <c r="BL200" s="18" t="s">
        <v>211</v>
      </c>
      <c r="BM200" s="204" t="s">
        <v>411</v>
      </c>
    </row>
    <row r="201" spans="1:65" s="13" customFormat="1" ht="11.25" x14ac:dyDescent="0.2">
      <c r="B201" s="215"/>
      <c r="C201" s="216"/>
      <c r="D201" s="206" t="s">
        <v>277</v>
      </c>
      <c r="E201" s="239" t="s">
        <v>1</v>
      </c>
      <c r="F201" s="217" t="s">
        <v>412</v>
      </c>
      <c r="G201" s="216"/>
      <c r="H201" s="218">
        <v>199.33</v>
      </c>
      <c r="I201" s="219"/>
      <c r="J201" s="216"/>
      <c r="K201" s="216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277</v>
      </c>
      <c r="AU201" s="224" t="s">
        <v>93</v>
      </c>
      <c r="AV201" s="13" t="s">
        <v>93</v>
      </c>
      <c r="AW201" s="13" t="s">
        <v>38</v>
      </c>
      <c r="AX201" s="13" t="s">
        <v>83</v>
      </c>
      <c r="AY201" s="224" t="s">
        <v>189</v>
      </c>
    </row>
    <row r="202" spans="1:65" s="15" customFormat="1" ht="11.25" x14ac:dyDescent="0.2">
      <c r="B202" s="240"/>
      <c r="C202" s="241"/>
      <c r="D202" s="206" t="s">
        <v>277</v>
      </c>
      <c r="E202" s="242" t="s">
        <v>1</v>
      </c>
      <c r="F202" s="243" t="s">
        <v>355</v>
      </c>
      <c r="G202" s="241"/>
      <c r="H202" s="244">
        <v>199.33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AT202" s="250" t="s">
        <v>277</v>
      </c>
      <c r="AU202" s="250" t="s">
        <v>93</v>
      </c>
      <c r="AV202" s="15" t="s">
        <v>211</v>
      </c>
      <c r="AW202" s="15" t="s">
        <v>38</v>
      </c>
      <c r="AX202" s="15" t="s">
        <v>91</v>
      </c>
      <c r="AY202" s="250" t="s">
        <v>189</v>
      </c>
    </row>
    <row r="203" spans="1:65" s="2" customFormat="1" ht="16.5" customHeight="1" x14ac:dyDescent="0.2">
      <c r="A203" s="36"/>
      <c r="B203" s="37"/>
      <c r="C203" s="193" t="s">
        <v>413</v>
      </c>
      <c r="D203" s="193" t="s">
        <v>192</v>
      </c>
      <c r="E203" s="194" t="s">
        <v>414</v>
      </c>
      <c r="F203" s="195" t="s">
        <v>415</v>
      </c>
      <c r="G203" s="196" t="s">
        <v>262</v>
      </c>
      <c r="H203" s="197">
        <v>21.93</v>
      </c>
      <c r="I203" s="198"/>
      <c r="J203" s="199">
        <f>ROUND(I203*H203,2)</f>
        <v>0</v>
      </c>
      <c r="K203" s="195" t="s">
        <v>196</v>
      </c>
      <c r="L203" s="41"/>
      <c r="M203" s="200" t="s">
        <v>1</v>
      </c>
      <c r="N203" s="201" t="s">
        <v>48</v>
      </c>
      <c r="O203" s="73"/>
      <c r="P203" s="202">
        <f>O203*H203</f>
        <v>0</v>
      </c>
      <c r="Q203" s="202">
        <v>2.47E-3</v>
      </c>
      <c r="R203" s="202">
        <f>Q203*H203</f>
        <v>5.4167099999999996E-2</v>
      </c>
      <c r="S203" s="202">
        <v>0</v>
      </c>
      <c r="T203" s="203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4" t="s">
        <v>211</v>
      </c>
      <c r="AT203" s="204" t="s">
        <v>192</v>
      </c>
      <c r="AU203" s="204" t="s">
        <v>93</v>
      </c>
      <c r="AY203" s="18" t="s">
        <v>189</v>
      </c>
      <c r="BE203" s="205">
        <f>IF(N203="základní",J203,0)</f>
        <v>0</v>
      </c>
      <c r="BF203" s="205">
        <f>IF(N203="snížená",J203,0)</f>
        <v>0</v>
      </c>
      <c r="BG203" s="205">
        <f>IF(N203="zákl. přenesená",J203,0)</f>
        <v>0</v>
      </c>
      <c r="BH203" s="205">
        <f>IF(N203="sníž. přenesená",J203,0)</f>
        <v>0</v>
      </c>
      <c r="BI203" s="205">
        <f>IF(N203="nulová",J203,0)</f>
        <v>0</v>
      </c>
      <c r="BJ203" s="18" t="s">
        <v>91</v>
      </c>
      <c r="BK203" s="205">
        <f>ROUND(I203*H203,2)</f>
        <v>0</v>
      </c>
      <c r="BL203" s="18" t="s">
        <v>211</v>
      </c>
      <c r="BM203" s="204" t="s">
        <v>416</v>
      </c>
    </row>
    <row r="204" spans="1:65" s="13" customFormat="1" ht="11.25" x14ac:dyDescent="0.2">
      <c r="B204" s="215"/>
      <c r="C204" s="216"/>
      <c r="D204" s="206" t="s">
        <v>277</v>
      </c>
      <c r="E204" s="239" t="s">
        <v>1</v>
      </c>
      <c r="F204" s="217" t="s">
        <v>417</v>
      </c>
      <c r="G204" s="216"/>
      <c r="H204" s="218">
        <v>21.93</v>
      </c>
      <c r="I204" s="219"/>
      <c r="J204" s="216"/>
      <c r="K204" s="216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277</v>
      </c>
      <c r="AU204" s="224" t="s">
        <v>93</v>
      </c>
      <c r="AV204" s="13" t="s">
        <v>93</v>
      </c>
      <c r="AW204" s="13" t="s">
        <v>38</v>
      </c>
      <c r="AX204" s="13" t="s">
        <v>83</v>
      </c>
      <c r="AY204" s="224" t="s">
        <v>189</v>
      </c>
    </row>
    <row r="205" spans="1:65" s="15" customFormat="1" ht="11.25" x14ac:dyDescent="0.2">
      <c r="B205" s="240"/>
      <c r="C205" s="241"/>
      <c r="D205" s="206" t="s">
        <v>277</v>
      </c>
      <c r="E205" s="242" t="s">
        <v>1</v>
      </c>
      <c r="F205" s="243" t="s">
        <v>355</v>
      </c>
      <c r="G205" s="241"/>
      <c r="H205" s="244">
        <v>21.93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AT205" s="250" t="s">
        <v>277</v>
      </c>
      <c r="AU205" s="250" t="s">
        <v>93</v>
      </c>
      <c r="AV205" s="15" t="s">
        <v>211</v>
      </c>
      <c r="AW205" s="15" t="s">
        <v>38</v>
      </c>
      <c r="AX205" s="15" t="s">
        <v>91</v>
      </c>
      <c r="AY205" s="250" t="s">
        <v>189</v>
      </c>
    </row>
    <row r="206" spans="1:65" s="2" customFormat="1" ht="16.5" customHeight="1" x14ac:dyDescent="0.2">
      <c r="A206" s="36"/>
      <c r="B206" s="37"/>
      <c r="C206" s="193" t="s">
        <v>418</v>
      </c>
      <c r="D206" s="193" t="s">
        <v>192</v>
      </c>
      <c r="E206" s="194" t="s">
        <v>419</v>
      </c>
      <c r="F206" s="195" t="s">
        <v>420</v>
      </c>
      <c r="G206" s="196" t="s">
        <v>262</v>
      </c>
      <c r="H206" s="197">
        <v>21.93</v>
      </c>
      <c r="I206" s="198"/>
      <c r="J206" s="199">
        <f>ROUND(I206*H206,2)</f>
        <v>0</v>
      </c>
      <c r="K206" s="195" t="s">
        <v>196</v>
      </c>
      <c r="L206" s="41"/>
      <c r="M206" s="200" t="s">
        <v>1</v>
      </c>
      <c r="N206" s="201" t="s">
        <v>48</v>
      </c>
      <c r="O206" s="73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4" t="s">
        <v>211</v>
      </c>
      <c r="AT206" s="204" t="s">
        <v>192</v>
      </c>
      <c r="AU206" s="204" t="s">
        <v>93</v>
      </c>
      <c r="AY206" s="18" t="s">
        <v>189</v>
      </c>
      <c r="BE206" s="205">
        <f>IF(N206="základní",J206,0)</f>
        <v>0</v>
      </c>
      <c r="BF206" s="205">
        <f>IF(N206="snížená",J206,0)</f>
        <v>0</v>
      </c>
      <c r="BG206" s="205">
        <f>IF(N206="zákl. přenesená",J206,0)</f>
        <v>0</v>
      </c>
      <c r="BH206" s="205">
        <f>IF(N206="sníž. přenesená",J206,0)</f>
        <v>0</v>
      </c>
      <c r="BI206" s="205">
        <f>IF(N206="nulová",J206,0)</f>
        <v>0</v>
      </c>
      <c r="BJ206" s="18" t="s">
        <v>91</v>
      </c>
      <c r="BK206" s="205">
        <f>ROUND(I206*H206,2)</f>
        <v>0</v>
      </c>
      <c r="BL206" s="18" t="s">
        <v>211</v>
      </c>
      <c r="BM206" s="204" t="s">
        <v>421</v>
      </c>
    </row>
    <row r="207" spans="1:65" s="2" customFormat="1" ht="16.5" customHeight="1" x14ac:dyDescent="0.2">
      <c r="A207" s="36"/>
      <c r="B207" s="37"/>
      <c r="C207" s="193" t="s">
        <v>422</v>
      </c>
      <c r="D207" s="193" t="s">
        <v>192</v>
      </c>
      <c r="E207" s="194" t="s">
        <v>423</v>
      </c>
      <c r="F207" s="195" t="s">
        <v>424</v>
      </c>
      <c r="G207" s="196" t="s">
        <v>302</v>
      </c>
      <c r="H207" s="197">
        <v>18.943999999999999</v>
      </c>
      <c r="I207" s="198"/>
      <c r="J207" s="199">
        <f>ROUND(I207*H207,2)</f>
        <v>0</v>
      </c>
      <c r="K207" s="195" t="s">
        <v>196</v>
      </c>
      <c r="L207" s="41"/>
      <c r="M207" s="200" t="s">
        <v>1</v>
      </c>
      <c r="N207" s="201" t="s">
        <v>48</v>
      </c>
      <c r="O207" s="73"/>
      <c r="P207" s="202">
        <f>O207*H207</f>
        <v>0</v>
      </c>
      <c r="Q207" s="202">
        <v>1.06277</v>
      </c>
      <c r="R207" s="202">
        <f>Q207*H207</f>
        <v>20.133114879999997</v>
      </c>
      <c r="S207" s="202">
        <v>0</v>
      </c>
      <c r="T207" s="20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4" t="s">
        <v>211</v>
      </c>
      <c r="AT207" s="204" t="s">
        <v>192</v>
      </c>
      <c r="AU207" s="204" t="s">
        <v>93</v>
      </c>
      <c r="AY207" s="18" t="s">
        <v>189</v>
      </c>
      <c r="BE207" s="205">
        <f>IF(N207="základní",J207,0)</f>
        <v>0</v>
      </c>
      <c r="BF207" s="205">
        <f>IF(N207="snížená",J207,0)</f>
        <v>0</v>
      </c>
      <c r="BG207" s="205">
        <f>IF(N207="zákl. přenesená",J207,0)</f>
        <v>0</v>
      </c>
      <c r="BH207" s="205">
        <f>IF(N207="sníž. přenesená",J207,0)</f>
        <v>0</v>
      </c>
      <c r="BI207" s="205">
        <f>IF(N207="nulová",J207,0)</f>
        <v>0</v>
      </c>
      <c r="BJ207" s="18" t="s">
        <v>91</v>
      </c>
      <c r="BK207" s="205">
        <f>ROUND(I207*H207,2)</f>
        <v>0</v>
      </c>
      <c r="BL207" s="18" t="s">
        <v>211</v>
      </c>
      <c r="BM207" s="204" t="s">
        <v>425</v>
      </c>
    </row>
    <row r="208" spans="1:65" s="13" customFormat="1" ht="11.25" x14ac:dyDescent="0.2">
      <c r="B208" s="215"/>
      <c r="C208" s="216"/>
      <c r="D208" s="206" t="s">
        <v>277</v>
      </c>
      <c r="E208" s="239" t="s">
        <v>1</v>
      </c>
      <c r="F208" s="217" t="s">
        <v>426</v>
      </c>
      <c r="G208" s="216"/>
      <c r="H208" s="218">
        <v>17.222000000000001</v>
      </c>
      <c r="I208" s="219"/>
      <c r="J208" s="216"/>
      <c r="K208" s="216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277</v>
      </c>
      <c r="AU208" s="224" t="s">
        <v>93</v>
      </c>
      <c r="AV208" s="13" t="s">
        <v>93</v>
      </c>
      <c r="AW208" s="13" t="s">
        <v>38</v>
      </c>
      <c r="AX208" s="13" t="s">
        <v>83</v>
      </c>
      <c r="AY208" s="224" t="s">
        <v>189</v>
      </c>
    </row>
    <row r="209" spans="1:65" s="16" customFormat="1" ht="11.25" x14ac:dyDescent="0.2">
      <c r="B209" s="261"/>
      <c r="C209" s="262"/>
      <c r="D209" s="206" t="s">
        <v>277</v>
      </c>
      <c r="E209" s="263" t="s">
        <v>1</v>
      </c>
      <c r="F209" s="264" t="s">
        <v>427</v>
      </c>
      <c r="G209" s="262"/>
      <c r="H209" s="265">
        <v>17.222000000000001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AT209" s="271" t="s">
        <v>277</v>
      </c>
      <c r="AU209" s="271" t="s">
        <v>93</v>
      </c>
      <c r="AV209" s="16" t="s">
        <v>109</v>
      </c>
      <c r="AW209" s="16" t="s">
        <v>38</v>
      </c>
      <c r="AX209" s="16" t="s">
        <v>83</v>
      </c>
      <c r="AY209" s="271" t="s">
        <v>189</v>
      </c>
    </row>
    <row r="210" spans="1:65" s="13" customFormat="1" ht="11.25" x14ac:dyDescent="0.2">
      <c r="B210" s="215"/>
      <c r="C210" s="216"/>
      <c r="D210" s="206" t="s">
        <v>277</v>
      </c>
      <c r="E210" s="239" t="s">
        <v>1</v>
      </c>
      <c r="F210" s="217" t="s">
        <v>428</v>
      </c>
      <c r="G210" s="216"/>
      <c r="H210" s="218">
        <v>1.722</v>
      </c>
      <c r="I210" s="219"/>
      <c r="J210" s="216"/>
      <c r="K210" s="216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277</v>
      </c>
      <c r="AU210" s="224" t="s">
        <v>93</v>
      </c>
      <c r="AV210" s="13" t="s">
        <v>93</v>
      </c>
      <c r="AW210" s="13" t="s">
        <v>38</v>
      </c>
      <c r="AX210" s="13" t="s">
        <v>83</v>
      </c>
      <c r="AY210" s="224" t="s">
        <v>189</v>
      </c>
    </row>
    <row r="211" spans="1:65" s="15" customFormat="1" ht="11.25" x14ac:dyDescent="0.2">
      <c r="B211" s="240"/>
      <c r="C211" s="241"/>
      <c r="D211" s="206" t="s">
        <v>277</v>
      </c>
      <c r="E211" s="242" t="s">
        <v>1</v>
      </c>
      <c r="F211" s="243" t="s">
        <v>355</v>
      </c>
      <c r="G211" s="241"/>
      <c r="H211" s="244">
        <v>18.943999999999999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AT211" s="250" t="s">
        <v>277</v>
      </c>
      <c r="AU211" s="250" t="s">
        <v>93</v>
      </c>
      <c r="AV211" s="15" t="s">
        <v>211</v>
      </c>
      <c r="AW211" s="15" t="s">
        <v>38</v>
      </c>
      <c r="AX211" s="15" t="s">
        <v>91</v>
      </c>
      <c r="AY211" s="250" t="s">
        <v>189</v>
      </c>
    </row>
    <row r="212" spans="1:65" s="2" customFormat="1" ht="16.5" customHeight="1" x14ac:dyDescent="0.2">
      <c r="A212" s="36"/>
      <c r="B212" s="37"/>
      <c r="C212" s="193" t="s">
        <v>429</v>
      </c>
      <c r="D212" s="193" t="s">
        <v>192</v>
      </c>
      <c r="E212" s="194" t="s">
        <v>430</v>
      </c>
      <c r="F212" s="195" t="s">
        <v>431</v>
      </c>
      <c r="G212" s="196" t="s">
        <v>269</v>
      </c>
      <c r="H212" s="197">
        <v>159.17599999999999</v>
      </c>
      <c r="I212" s="198"/>
      <c r="J212" s="199">
        <f>ROUND(I212*H212,2)</f>
        <v>0</v>
      </c>
      <c r="K212" s="195" t="s">
        <v>196</v>
      </c>
      <c r="L212" s="41"/>
      <c r="M212" s="200" t="s">
        <v>1</v>
      </c>
      <c r="N212" s="201" t="s">
        <v>48</v>
      </c>
      <c r="O212" s="73"/>
      <c r="P212" s="202">
        <f>O212*H212</f>
        <v>0</v>
      </c>
      <c r="Q212" s="202">
        <v>2.45329</v>
      </c>
      <c r="R212" s="202">
        <f>Q212*H212</f>
        <v>390.50488903999997</v>
      </c>
      <c r="S212" s="202">
        <v>0</v>
      </c>
      <c r="T212" s="20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4" t="s">
        <v>211</v>
      </c>
      <c r="AT212" s="204" t="s">
        <v>192</v>
      </c>
      <c r="AU212" s="204" t="s">
        <v>93</v>
      </c>
      <c r="AY212" s="18" t="s">
        <v>189</v>
      </c>
      <c r="BE212" s="205">
        <f>IF(N212="základní",J212,0)</f>
        <v>0</v>
      </c>
      <c r="BF212" s="205">
        <f>IF(N212="snížená",J212,0)</f>
        <v>0</v>
      </c>
      <c r="BG212" s="205">
        <f>IF(N212="zákl. přenesená",J212,0)</f>
        <v>0</v>
      </c>
      <c r="BH212" s="205">
        <f>IF(N212="sníž. přenesená",J212,0)</f>
        <v>0</v>
      </c>
      <c r="BI212" s="205">
        <f>IF(N212="nulová",J212,0)</f>
        <v>0</v>
      </c>
      <c r="BJ212" s="18" t="s">
        <v>91</v>
      </c>
      <c r="BK212" s="205">
        <f>ROUND(I212*H212,2)</f>
        <v>0</v>
      </c>
      <c r="BL212" s="18" t="s">
        <v>211</v>
      </c>
      <c r="BM212" s="204" t="s">
        <v>432</v>
      </c>
    </row>
    <row r="213" spans="1:65" s="14" customFormat="1" ht="11.25" x14ac:dyDescent="0.2">
      <c r="B213" s="229"/>
      <c r="C213" s="230"/>
      <c r="D213" s="206" t="s">
        <v>277</v>
      </c>
      <c r="E213" s="231" t="s">
        <v>1</v>
      </c>
      <c r="F213" s="232" t="s">
        <v>433</v>
      </c>
      <c r="G213" s="230"/>
      <c r="H213" s="231" t="s">
        <v>1</v>
      </c>
      <c r="I213" s="233"/>
      <c r="J213" s="230"/>
      <c r="K213" s="230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277</v>
      </c>
      <c r="AU213" s="238" t="s">
        <v>93</v>
      </c>
      <c r="AV213" s="14" t="s">
        <v>91</v>
      </c>
      <c r="AW213" s="14" t="s">
        <v>38</v>
      </c>
      <c r="AX213" s="14" t="s">
        <v>83</v>
      </c>
      <c r="AY213" s="238" t="s">
        <v>189</v>
      </c>
    </row>
    <row r="214" spans="1:65" s="13" customFormat="1" ht="11.25" x14ac:dyDescent="0.2">
      <c r="B214" s="215"/>
      <c r="C214" s="216"/>
      <c r="D214" s="206" t="s">
        <v>277</v>
      </c>
      <c r="E214" s="239" t="s">
        <v>1</v>
      </c>
      <c r="F214" s="217" t="s">
        <v>434</v>
      </c>
      <c r="G214" s="216"/>
      <c r="H214" s="218">
        <v>45.314999999999998</v>
      </c>
      <c r="I214" s="219"/>
      <c r="J214" s="216"/>
      <c r="K214" s="216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277</v>
      </c>
      <c r="AU214" s="224" t="s">
        <v>93</v>
      </c>
      <c r="AV214" s="13" t="s">
        <v>93</v>
      </c>
      <c r="AW214" s="13" t="s">
        <v>38</v>
      </c>
      <c r="AX214" s="13" t="s">
        <v>83</v>
      </c>
      <c r="AY214" s="224" t="s">
        <v>189</v>
      </c>
    </row>
    <row r="215" spans="1:65" s="13" customFormat="1" ht="11.25" x14ac:dyDescent="0.2">
      <c r="B215" s="215"/>
      <c r="C215" s="216"/>
      <c r="D215" s="206" t="s">
        <v>277</v>
      </c>
      <c r="E215" s="239" t="s">
        <v>1</v>
      </c>
      <c r="F215" s="217" t="s">
        <v>435</v>
      </c>
      <c r="G215" s="216"/>
      <c r="H215" s="218">
        <v>29.501999999999999</v>
      </c>
      <c r="I215" s="219"/>
      <c r="J215" s="216"/>
      <c r="K215" s="216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277</v>
      </c>
      <c r="AU215" s="224" t="s">
        <v>93</v>
      </c>
      <c r="AV215" s="13" t="s">
        <v>93</v>
      </c>
      <c r="AW215" s="13" t="s">
        <v>38</v>
      </c>
      <c r="AX215" s="13" t="s">
        <v>83</v>
      </c>
      <c r="AY215" s="224" t="s">
        <v>189</v>
      </c>
    </row>
    <row r="216" spans="1:65" s="13" customFormat="1" ht="11.25" x14ac:dyDescent="0.2">
      <c r="B216" s="215"/>
      <c r="C216" s="216"/>
      <c r="D216" s="206" t="s">
        <v>277</v>
      </c>
      <c r="E216" s="239" t="s">
        <v>1</v>
      </c>
      <c r="F216" s="217" t="s">
        <v>436</v>
      </c>
      <c r="G216" s="216"/>
      <c r="H216" s="218">
        <v>27.72</v>
      </c>
      <c r="I216" s="219"/>
      <c r="J216" s="216"/>
      <c r="K216" s="216"/>
      <c r="L216" s="220"/>
      <c r="M216" s="221"/>
      <c r="N216" s="222"/>
      <c r="O216" s="222"/>
      <c r="P216" s="222"/>
      <c r="Q216" s="222"/>
      <c r="R216" s="222"/>
      <c r="S216" s="222"/>
      <c r="T216" s="223"/>
      <c r="AT216" s="224" t="s">
        <v>277</v>
      </c>
      <c r="AU216" s="224" t="s">
        <v>93</v>
      </c>
      <c r="AV216" s="13" t="s">
        <v>93</v>
      </c>
      <c r="AW216" s="13" t="s">
        <v>38</v>
      </c>
      <c r="AX216" s="13" t="s">
        <v>83</v>
      </c>
      <c r="AY216" s="224" t="s">
        <v>189</v>
      </c>
    </row>
    <row r="217" spans="1:65" s="13" customFormat="1" ht="11.25" x14ac:dyDescent="0.2">
      <c r="B217" s="215"/>
      <c r="C217" s="216"/>
      <c r="D217" s="206" t="s">
        <v>277</v>
      </c>
      <c r="E217" s="239" t="s">
        <v>1</v>
      </c>
      <c r="F217" s="217" t="s">
        <v>437</v>
      </c>
      <c r="G217" s="216"/>
      <c r="H217" s="218">
        <v>56.639000000000003</v>
      </c>
      <c r="I217" s="219"/>
      <c r="J217" s="216"/>
      <c r="K217" s="216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277</v>
      </c>
      <c r="AU217" s="224" t="s">
        <v>93</v>
      </c>
      <c r="AV217" s="13" t="s">
        <v>93</v>
      </c>
      <c r="AW217" s="13" t="s">
        <v>38</v>
      </c>
      <c r="AX217" s="13" t="s">
        <v>83</v>
      </c>
      <c r="AY217" s="224" t="s">
        <v>189</v>
      </c>
    </row>
    <row r="218" spans="1:65" s="15" customFormat="1" ht="11.25" x14ac:dyDescent="0.2">
      <c r="B218" s="240"/>
      <c r="C218" s="241"/>
      <c r="D218" s="206" t="s">
        <v>277</v>
      </c>
      <c r="E218" s="242" t="s">
        <v>1</v>
      </c>
      <c r="F218" s="243" t="s">
        <v>355</v>
      </c>
      <c r="G218" s="241"/>
      <c r="H218" s="244">
        <v>159.17599999999999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AT218" s="250" t="s">
        <v>277</v>
      </c>
      <c r="AU218" s="250" t="s">
        <v>93</v>
      </c>
      <c r="AV218" s="15" t="s">
        <v>211</v>
      </c>
      <c r="AW218" s="15" t="s">
        <v>38</v>
      </c>
      <c r="AX218" s="15" t="s">
        <v>91</v>
      </c>
      <c r="AY218" s="250" t="s">
        <v>189</v>
      </c>
    </row>
    <row r="219" spans="1:65" s="2" customFormat="1" ht="16.5" customHeight="1" x14ac:dyDescent="0.2">
      <c r="A219" s="36"/>
      <c r="B219" s="37"/>
      <c r="C219" s="193" t="s">
        <v>7</v>
      </c>
      <c r="D219" s="193" t="s">
        <v>192</v>
      </c>
      <c r="E219" s="194" t="s">
        <v>438</v>
      </c>
      <c r="F219" s="195" t="s">
        <v>439</v>
      </c>
      <c r="G219" s="196" t="s">
        <v>262</v>
      </c>
      <c r="H219" s="197">
        <v>521.92999999999995</v>
      </c>
      <c r="I219" s="198"/>
      <c r="J219" s="199">
        <f>ROUND(I219*H219,2)</f>
        <v>0</v>
      </c>
      <c r="K219" s="195" t="s">
        <v>196</v>
      </c>
      <c r="L219" s="41"/>
      <c r="M219" s="200" t="s">
        <v>1</v>
      </c>
      <c r="N219" s="201" t="s">
        <v>48</v>
      </c>
      <c r="O219" s="73"/>
      <c r="P219" s="202">
        <f>O219*H219</f>
        <v>0</v>
      </c>
      <c r="Q219" s="202">
        <v>2.6900000000000001E-3</v>
      </c>
      <c r="R219" s="202">
        <f>Q219*H219</f>
        <v>1.4039917</v>
      </c>
      <c r="S219" s="202">
        <v>0</v>
      </c>
      <c r="T219" s="203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4" t="s">
        <v>211</v>
      </c>
      <c r="AT219" s="204" t="s">
        <v>192</v>
      </c>
      <c r="AU219" s="204" t="s">
        <v>93</v>
      </c>
      <c r="AY219" s="18" t="s">
        <v>189</v>
      </c>
      <c r="BE219" s="205">
        <f>IF(N219="základní",J219,0)</f>
        <v>0</v>
      </c>
      <c r="BF219" s="205">
        <f>IF(N219="snížená",J219,0)</f>
        <v>0</v>
      </c>
      <c r="BG219" s="205">
        <f>IF(N219="zákl. přenesená",J219,0)</f>
        <v>0</v>
      </c>
      <c r="BH219" s="205">
        <f>IF(N219="sníž. přenesená",J219,0)</f>
        <v>0</v>
      </c>
      <c r="BI219" s="205">
        <f>IF(N219="nulová",J219,0)</f>
        <v>0</v>
      </c>
      <c r="BJ219" s="18" t="s">
        <v>91</v>
      </c>
      <c r="BK219" s="205">
        <f>ROUND(I219*H219,2)</f>
        <v>0</v>
      </c>
      <c r="BL219" s="18" t="s">
        <v>211</v>
      </c>
      <c r="BM219" s="204" t="s">
        <v>440</v>
      </c>
    </row>
    <row r="220" spans="1:65" s="14" customFormat="1" ht="11.25" x14ac:dyDescent="0.2">
      <c r="B220" s="229"/>
      <c r="C220" s="230"/>
      <c r="D220" s="206" t="s">
        <v>277</v>
      </c>
      <c r="E220" s="231" t="s">
        <v>1</v>
      </c>
      <c r="F220" s="232" t="s">
        <v>433</v>
      </c>
      <c r="G220" s="230"/>
      <c r="H220" s="231" t="s">
        <v>1</v>
      </c>
      <c r="I220" s="233"/>
      <c r="J220" s="230"/>
      <c r="K220" s="230"/>
      <c r="L220" s="234"/>
      <c r="M220" s="235"/>
      <c r="N220" s="236"/>
      <c r="O220" s="236"/>
      <c r="P220" s="236"/>
      <c r="Q220" s="236"/>
      <c r="R220" s="236"/>
      <c r="S220" s="236"/>
      <c r="T220" s="237"/>
      <c r="AT220" s="238" t="s">
        <v>277</v>
      </c>
      <c r="AU220" s="238" t="s">
        <v>93</v>
      </c>
      <c r="AV220" s="14" t="s">
        <v>91</v>
      </c>
      <c r="AW220" s="14" t="s">
        <v>38</v>
      </c>
      <c r="AX220" s="14" t="s">
        <v>83</v>
      </c>
      <c r="AY220" s="238" t="s">
        <v>189</v>
      </c>
    </row>
    <row r="221" spans="1:65" s="13" customFormat="1" ht="11.25" x14ac:dyDescent="0.2">
      <c r="B221" s="215"/>
      <c r="C221" s="216"/>
      <c r="D221" s="206" t="s">
        <v>277</v>
      </c>
      <c r="E221" s="239" t="s">
        <v>1</v>
      </c>
      <c r="F221" s="217" t="s">
        <v>441</v>
      </c>
      <c r="G221" s="216"/>
      <c r="H221" s="218">
        <v>50.35</v>
      </c>
      <c r="I221" s="219"/>
      <c r="J221" s="216"/>
      <c r="K221" s="216"/>
      <c r="L221" s="220"/>
      <c r="M221" s="221"/>
      <c r="N221" s="222"/>
      <c r="O221" s="222"/>
      <c r="P221" s="222"/>
      <c r="Q221" s="222"/>
      <c r="R221" s="222"/>
      <c r="S221" s="222"/>
      <c r="T221" s="223"/>
      <c r="AT221" s="224" t="s">
        <v>277</v>
      </c>
      <c r="AU221" s="224" t="s">
        <v>93</v>
      </c>
      <c r="AV221" s="13" t="s">
        <v>93</v>
      </c>
      <c r="AW221" s="13" t="s">
        <v>38</v>
      </c>
      <c r="AX221" s="13" t="s">
        <v>83</v>
      </c>
      <c r="AY221" s="224" t="s">
        <v>189</v>
      </c>
    </row>
    <row r="222" spans="1:65" s="13" customFormat="1" ht="11.25" x14ac:dyDescent="0.2">
      <c r="B222" s="215"/>
      <c r="C222" s="216"/>
      <c r="D222" s="206" t="s">
        <v>277</v>
      </c>
      <c r="E222" s="239" t="s">
        <v>1</v>
      </c>
      <c r="F222" s="217" t="s">
        <v>442</v>
      </c>
      <c r="G222" s="216"/>
      <c r="H222" s="218">
        <v>75.239999999999995</v>
      </c>
      <c r="I222" s="219"/>
      <c r="J222" s="216"/>
      <c r="K222" s="216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277</v>
      </c>
      <c r="AU222" s="224" t="s">
        <v>93</v>
      </c>
      <c r="AV222" s="13" t="s">
        <v>93</v>
      </c>
      <c r="AW222" s="13" t="s">
        <v>38</v>
      </c>
      <c r="AX222" s="13" t="s">
        <v>83</v>
      </c>
      <c r="AY222" s="224" t="s">
        <v>189</v>
      </c>
    </row>
    <row r="223" spans="1:65" s="13" customFormat="1" ht="11.25" x14ac:dyDescent="0.2">
      <c r="B223" s="215"/>
      <c r="C223" s="216"/>
      <c r="D223" s="206" t="s">
        <v>277</v>
      </c>
      <c r="E223" s="239" t="s">
        <v>1</v>
      </c>
      <c r="F223" s="217" t="s">
        <v>442</v>
      </c>
      <c r="G223" s="216"/>
      <c r="H223" s="218">
        <v>75.239999999999995</v>
      </c>
      <c r="I223" s="219"/>
      <c r="J223" s="216"/>
      <c r="K223" s="216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277</v>
      </c>
      <c r="AU223" s="224" t="s">
        <v>93</v>
      </c>
      <c r="AV223" s="13" t="s">
        <v>93</v>
      </c>
      <c r="AW223" s="13" t="s">
        <v>38</v>
      </c>
      <c r="AX223" s="13" t="s">
        <v>83</v>
      </c>
      <c r="AY223" s="224" t="s">
        <v>189</v>
      </c>
    </row>
    <row r="224" spans="1:65" s="13" customFormat="1" ht="11.25" x14ac:dyDescent="0.2">
      <c r="B224" s="215"/>
      <c r="C224" s="216"/>
      <c r="D224" s="206" t="s">
        <v>277</v>
      </c>
      <c r="E224" s="239" t="s">
        <v>1</v>
      </c>
      <c r="F224" s="217" t="s">
        <v>443</v>
      </c>
      <c r="G224" s="216"/>
      <c r="H224" s="218">
        <v>321.10000000000002</v>
      </c>
      <c r="I224" s="219"/>
      <c r="J224" s="216"/>
      <c r="K224" s="216"/>
      <c r="L224" s="220"/>
      <c r="M224" s="221"/>
      <c r="N224" s="222"/>
      <c r="O224" s="222"/>
      <c r="P224" s="222"/>
      <c r="Q224" s="222"/>
      <c r="R224" s="222"/>
      <c r="S224" s="222"/>
      <c r="T224" s="223"/>
      <c r="AT224" s="224" t="s">
        <v>277</v>
      </c>
      <c r="AU224" s="224" t="s">
        <v>93</v>
      </c>
      <c r="AV224" s="13" t="s">
        <v>93</v>
      </c>
      <c r="AW224" s="13" t="s">
        <v>38</v>
      </c>
      <c r="AX224" s="13" t="s">
        <v>83</v>
      </c>
      <c r="AY224" s="224" t="s">
        <v>189</v>
      </c>
    </row>
    <row r="225" spans="1:65" s="15" customFormat="1" ht="11.25" x14ac:dyDescent="0.2">
      <c r="B225" s="240"/>
      <c r="C225" s="241"/>
      <c r="D225" s="206" t="s">
        <v>277</v>
      </c>
      <c r="E225" s="242" t="s">
        <v>1</v>
      </c>
      <c r="F225" s="243" t="s">
        <v>355</v>
      </c>
      <c r="G225" s="241"/>
      <c r="H225" s="244">
        <v>521.92999999999995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AT225" s="250" t="s">
        <v>277</v>
      </c>
      <c r="AU225" s="250" t="s">
        <v>93</v>
      </c>
      <c r="AV225" s="15" t="s">
        <v>211</v>
      </c>
      <c r="AW225" s="15" t="s">
        <v>38</v>
      </c>
      <c r="AX225" s="15" t="s">
        <v>91</v>
      </c>
      <c r="AY225" s="250" t="s">
        <v>189</v>
      </c>
    </row>
    <row r="226" spans="1:65" s="2" customFormat="1" ht="16.5" customHeight="1" x14ac:dyDescent="0.2">
      <c r="A226" s="36"/>
      <c r="B226" s="37"/>
      <c r="C226" s="193" t="s">
        <v>444</v>
      </c>
      <c r="D226" s="193" t="s">
        <v>192</v>
      </c>
      <c r="E226" s="194" t="s">
        <v>445</v>
      </c>
      <c r="F226" s="195" t="s">
        <v>446</v>
      </c>
      <c r="G226" s="196" t="s">
        <v>262</v>
      </c>
      <c r="H226" s="197">
        <v>521.92999999999995</v>
      </c>
      <c r="I226" s="198"/>
      <c r="J226" s="199">
        <f>ROUND(I226*H226,2)</f>
        <v>0</v>
      </c>
      <c r="K226" s="195" t="s">
        <v>196</v>
      </c>
      <c r="L226" s="41"/>
      <c r="M226" s="200" t="s">
        <v>1</v>
      </c>
      <c r="N226" s="201" t="s">
        <v>48</v>
      </c>
      <c r="O226" s="73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4" t="s">
        <v>211</v>
      </c>
      <c r="AT226" s="204" t="s">
        <v>192</v>
      </c>
      <c r="AU226" s="204" t="s">
        <v>93</v>
      </c>
      <c r="AY226" s="18" t="s">
        <v>189</v>
      </c>
      <c r="BE226" s="205">
        <f>IF(N226="základní",J226,0)</f>
        <v>0</v>
      </c>
      <c r="BF226" s="205">
        <f>IF(N226="snížená",J226,0)</f>
        <v>0</v>
      </c>
      <c r="BG226" s="205">
        <f>IF(N226="zákl. přenesená",J226,0)</f>
        <v>0</v>
      </c>
      <c r="BH226" s="205">
        <f>IF(N226="sníž. přenesená",J226,0)</f>
        <v>0</v>
      </c>
      <c r="BI226" s="205">
        <f>IF(N226="nulová",J226,0)</f>
        <v>0</v>
      </c>
      <c r="BJ226" s="18" t="s">
        <v>91</v>
      </c>
      <c r="BK226" s="205">
        <f>ROUND(I226*H226,2)</f>
        <v>0</v>
      </c>
      <c r="BL226" s="18" t="s">
        <v>211</v>
      </c>
      <c r="BM226" s="204" t="s">
        <v>447</v>
      </c>
    </row>
    <row r="227" spans="1:65" s="2" customFormat="1" ht="16.5" customHeight="1" x14ac:dyDescent="0.2">
      <c r="A227" s="36"/>
      <c r="B227" s="37"/>
      <c r="C227" s="193" t="s">
        <v>448</v>
      </c>
      <c r="D227" s="193" t="s">
        <v>192</v>
      </c>
      <c r="E227" s="194" t="s">
        <v>449</v>
      </c>
      <c r="F227" s="195" t="s">
        <v>450</v>
      </c>
      <c r="G227" s="196" t="s">
        <v>269</v>
      </c>
      <c r="H227" s="197">
        <v>16.795999999999999</v>
      </c>
      <c r="I227" s="198"/>
      <c r="J227" s="199">
        <f>ROUND(I227*H227,2)</f>
        <v>0</v>
      </c>
      <c r="K227" s="195" t="s">
        <v>196</v>
      </c>
      <c r="L227" s="41"/>
      <c r="M227" s="200" t="s">
        <v>1</v>
      </c>
      <c r="N227" s="201" t="s">
        <v>48</v>
      </c>
      <c r="O227" s="73"/>
      <c r="P227" s="202">
        <f>O227*H227</f>
        <v>0</v>
      </c>
      <c r="Q227" s="202">
        <v>2.45329</v>
      </c>
      <c r="R227" s="202">
        <f>Q227*H227</f>
        <v>41.205458839999999</v>
      </c>
      <c r="S227" s="202">
        <v>0</v>
      </c>
      <c r="T227" s="203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4" t="s">
        <v>211</v>
      </c>
      <c r="AT227" s="204" t="s">
        <v>192</v>
      </c>
      <c r="AU227" s="204" t="s">
        <v>93</v>
      </c>
      <c r="AY227" s="18" t="s">
        <v>189</v>
      </c>
      <c r="BE227" s="205">
        <f>IF(N227="základní",J227,0)</f>
        <v>0</v>
      </c>
      <c r="BF227" s="205">
        <f>IF(N227="snížená",J227,0)</f>
        <v>0</v>
      </c>
      <c r="BG227" s="205">
        <f>IF(N227="zákl. přenesená",J227,0)</f>
        <v>0</v>
      </c>
      <c r="BH227" s="205">
        <f>IF(N227="sníž. přenesená",J227,0)</f>
        <v>0</v>
      </c>
      <c r="BI227" s="205">
        <f>IF(N227="nulová",J227,0)</f>
        <v>0</v>
      </c>
      <c r="BJ227" s="18" t="s">
        <v>91</v>
      </c>
      <c r="BK227" s="205">
        <f>ROUND(I227*H227,2)</f>
        <v>0</v>
      </c>
      <c r="BL227" s="18" t="s">
        <v>211</v>
      </c>
      <c r="BM227" s="204" t="s">
        <v>451</v>
      </c>
    </row>
    <row r="228" spans="1:65" s="14" customFormat="1" ht="11.25" x14ac:dyDescent="0.2">
      <c r="B228" s="229"/>
      <c r="C228" s="230"/>
      <c r="D228" s="206" t="s">
        <v>277</v>
      </c>
      <c r="E228" s="231" t="s">
        <v>1</v>
      </c>
      <c r="F228" s="232" t="s">
        <v>433</v>
      </c>
      <c r="G228" s="230"/>
      <c r="H228" s="231" t="s">
        <v>1</v>
      </c>
      <c r="I228" s="233"/>
      <c r="J228" s="230"/>
      <c r="K228" s="230"/>
      <c r="L228" s="234"/>
      <c r="M228" s="235"/>
      <c r="N228" s="236"/>
      <c r="O228" s="236"/>
      <c r="P228" s="236"/>
      <c r="Q228" s="236"/>
      <c r="R228" s="236"/>
      <c r="S228" s="236"/>
      <c r="T228" s="237"/>
      <c r="AT228" s="238" t="s">
        <v>277</v>
      </c>
      <c r="AU228" s="238" t="s">
        <v>93</v>
      </c>
      <c r="AV228" s="14" t="s">
        <v>91</v>
      </c>
      <c r="AW228" s="14" t="s">
        <v>38</v>
      </c>
      <c r="AX228" s="14" t="s">
        <v>83</v>
      </c>
      <c r="AY228" s="238" t="s">
        <v>189</v>
      </c>
    </row>
    <row r="229" spans="1:65" s="13" customFormat="1" ht="11.25" x14ac:dyDescent="0.2">
      <c r="B229" s="215"/>
      <c r="C229" s="216"/>
      <c r="D229" s="206" t="s">
        <v>277</v>
      </c>
      <c r="E229" s="239" t="s">
        <v>1</v>
      </c>
      <c r="F229" s="217" t="s">
        <v>452</v>
      </c>
      <c r="G229" s="216"/>
      <c r="H229" s="218">
        <v>16.795999999999999</v>
      </c>
      <c r="I229" s="219"/>
      <c r="J229" s="216"/>
      <c r="K229" s="216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277</v>
      </c>
      <c r="AU229" s="224" t="s">
        <v>93</v>
      </c>
      <c r="AV229" s="13" t="s">
        <v>93</v>
      </c>
      <c r="AW229" s="13" t="s">
        <v>38</v>
      </c>
      <c r="AX229" s="13" t="s">
        <v>83</v>
      </c>
      <c r="AY229" s="224" t="s">
        <v>189</v>
      </c>
    </row>
    <row r="230" spans="1:65" s="15" customFormat="1" ht="11.25" x14ac:dyDescent="0.2">
      <c r="B230" s="240"/>
      <c r="C230" s="241"/>
      <c r="D230" s="206" t="s">
        <v>277</v>
      </c>
      <c r="E230" s="242" t="s">
        <v>1</v>
      </c>
      <c r="F230" s="243" t="s">
        <v>355</v>
      </c>
      <c r="G230" s="241"/>
      <c r="H230" s="244">
        <v>16.795999999999999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AT230" s="250" t="s">
        <v>277</v>
      </c>
      <c r="AU230" s="250" t="s">
        <v>93</v>
      </c>
      <c r="AV230" s="15" t="s">
        <v>211</v>
      </c>
      <c r="AW230" s="15" t="s">
        <v>38</v>
      </c>
      <c r="AX230" s="15" t="s">
        <v>91</v>
      </c>
      <c r="AY230" s="250" t="s">
        <v>189</v>
      </c>
    </row>
    <row r="231" spans="1:65" s="2" customFormat="1" ht="16.5" customHeight="1" x14ac:dyDescent="0.2">
      <c r="A231" s="36"/>
      <c r="B231" s="37"/>
      <c r="C231" s="193" t="s">
        <v>453</v>
      </c>
      <c r="D231" s="193" t="s">
        <v>192</v>
      </c>
      <c r="E231" s="194" t="s">
        <v>454</v>
      </c>
      <c r="F231" s="195" t="s">
        <v>455</v>
      </c>
      <c r="G231" s="196" t="s">
        <v>262</v>
      </c>
      <c r="H231" s="197">
        <v>63.84</v>
      </c>
      <c r="I231" s="198"/>
      <c r="J231" s="199">
        <f>ROUND(I231*H231,2)</f>
        <v>0</v>
      </c>
      <c r="K231" s="195" t="s">
        <v>196</v>
      </c>
      <c r="L231" s="41"/>
      <c r="M231" s="200" t="s">
        <v>1</v>
      </c>
      <c r="N231" s="201" t="s">
        <v>48</v>
      </c>
      <c r="O231" s="73"/>
      <c r="P231" s="202">
        <f>O231*H231</f>
        <v>0</v>
      </c>
      <c r="Q231" s="202">
        <v>2.64E-3</v>
      </c>
      <c r="R231" s="202">
        <f>Q231*H231</f>
        <v>0.16853760000000001</v>
      </c>
      <c r="S231" s="202">
        <v>0</v>
      </c>
      <c r="T231" s="20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4" t="s">
        <v>211</v>
      </c>
      <c r="AT231" s="204" t="s">
        <v>192</v>
      </c>
      <c r="AU231" s="204" t="s">
        <v>93</v>
      </c>
      <c r="AY231" s="18" t="s">
        <v>189</v>
      </c>
      <c r="BE231" s="205">
        <f>IF(N231="základní",J231,0)</f>
        <v>0</v>
      </c>
      <c r="BF231" s="205">
        <f>IF(N231="snížená",J231,0)</f>
        <v>0</v>
      </c>
      <c r="BG231" s="205">
        <f>IF(N231="zákl. přenesená",J231,0)</f>
        <v>0</v>
      </c>
      <c r="BH231" s="205">
        <f>IF(N231="sníž. přenesená",J231,0)</f>
        <v>0</v>
      </c>
      <c r="BI231" s="205">
        <f>IF(N231="nulová",J231,0)</f>
        <v>0</v>
      </c>
      <c r="BJ231" s="18" t="s">
        <v>91</v>
      </c>
      <c r="BK231" s="205">
        <f>ROUND(I231*H231,2)</f>
        <v>0</v>
      </c>
      <c r="BL231" s="18" t="s">
        <v>211</v>
      </c>
      <c r="BM231" s="204" t="s">
        <v>456</v>
      </c>
    </row>
    <row r="232" spans="1:65" s="14" customFormat="1" ht="11.25" x14ac:dyDescent="0.2">
      <c r="B232" s="229"/>
      <c r="C232" s="230"/>
      <c r="D232" s="206" t="s">
        <v>277</v>
      </c>
      <c r="E232" s="231" t="s">
        <v>1</v>
      </c>
      <c r="F232" s="232" t="s">
        <v>433</v>
      </c>
      <c r="G232" s="230"/>
      <c r="H232" s="231" t="s">
        <v>1</v>
      </c>
      <c r="I232" s="233"/>
      <c r="J232" s="230"/>
      <c r="K232" s="230"/>
      <c r="L232" s="234"/>
      <c r="M232" s="235"/>
      <c r="N232" s="236"/>
      <c r="O232" s="236"/>
      <c r="P232" s="236"/>
      <c r="Q232" s="236"/>
      <c r="R232" s="236"/>
      <c r="S232" s="236"/>
      <c r="T232" s="237"/>
      <c r="AT232" s="238" t="s">
        <v>277</v>
      </c>
      <c r="AU232" s="238" t="s">
        <v>93</v>
      </c>
      <c r="AV232" s="14" t="s">
        <v>91</v>
      </c>
      <c r="AW232" s="14" t="s">
        <v>38</v>
      </c>
      <c r="AX232" s="14" t="s">
        <v>83</v>
      </c>
      <c r="AY232" s="238" t="s">
        <v>189</v>
      </c>
    </row>
    <row r="233" spans="1:65" s="13" customFormat="1" ht="11.25" x14ac:dyDescent="0.2">
      <c r="B233" s="215"/>
      <c r="C233" s="216"/>
      <c r="D233" s="206" t="s">
        <v>277</v>
      </c>
      <c r="E233" s="239" t="s">
        <v>1</v>
      </c>
      <c r="F233" s="217" t="s">
        <v>457</v>
      </c>
      <c r="G233" s="216"/>
      <c r="H233" s="218">
        <v>63.84</v>
      </c>
      <c r="I233" s="219"/>
      <c r="J233" s="216"/>
      <c r="K233" s="216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277</v>
      </c>
      <c r="AU233" s="224" t="s">
        <v>93</v>
      </c>
      <c r="AV233" s="13" t="s">
        <v>93</v>
      </c>
      <c r="AW233" s="13" t="s">
        <v>38</v>
      </c>
      <c r="AX233" s="13" t="s">
        <v>83</v>
      </c>
      <c r="AY233" s="224" t="s">
        <v>189</v>
      </c>
    </row>
    <row r="234" spans="1:65" s="15" customFormat="1" ht="11.25" x14ac:dyDescent="0.2">
      <c r="B234" s="240"/>
      <c r="C234" s="241"/>
      <c r="D234" s="206" t="s">
        <v>277</v>
      </c>
      <c r="E234" s="242" t="s">
        <v>1</v>
      </c>
      <c r="F234" s="243" t="s">
        <v>355</v>
      </c>
      <c r="G234" s="241"/>
      <c r="H234" s="244">
        <v>63.84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AT234" s="250" t="s">
        <v>277</v>
      </c>
      <c r="AU234" s="250" t="s">
        <v>93</v>
      </c>
      <c r="AV234" s="15" t="s">
        <v>211</v>
      </c>
      <c r="AW234" s="15" t="s">
        <v>38</v>
      </c>
      <c r="AX234" s="15" t="s">
        <v>91</v>
      </c>
      <c r="AY234" s="250" t="s">
        <v>189</v>
      </c>
    </row>
    <row r="235" spans="1:65" s="2" customFormat="1" ht="16.5" customHeight="1" x14ac:dyDescent="0.2">
      <c r="A235" s="36"/>
      <c r="B235" s="37"/>
      <c r="C235" s="193" t="s">
        <v>458</v>
      </c>
      <c r="D235" s="193" t="s">
        <v>192</v>
      </c>
      <c r="E235" s="194" t="s">
        <v>459</v>
      </c>
      <c r="F235" s="195" t="s">
        <v>460</v>
      </c>
      <c r="G235" s="196" t="s">
        <v>262</v>
      </c>
      <c r="H235" s="197">
        <v>63.84</v>
      </c>
      <c r="I235" s="198"/>
      <c r="J235" s="199">
        <f>ROUND(I235*H235,2)</f>
        <v>0</v>
      </c>
      <c r="K235" s="195" t="s">
        <v>196</v>
      </c>
      <c r="L235" s="41"/>
      <c r="M235" s="200" t="s">
        <v>1</v>
      </c>
      <c r="N235" s="201" t="s">
        <v>48</v>
      </c>
      <c r="O235" s="73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4" t="s">
        <v>211</v>
      </c>
      <c r="AT235" s="204" t="s">
        <v>192</v>
      </c>
      <c r="AU235" s="204" t="s">
        <v>93</v>
      </c>
      <c r="AY235" s="18" t="s">
        <v>189</v>
      </c>
      <c r="BE235" s="205">
        <f>IF(N235="základní",J235,0)</f>
        <v>0</v>
      </c>
      <c r="BF235" s="205">
        <f>IF(N235="snížená",J235,0)</f>
        <v>0</v>
      </c>
      <c r="BG235" s="205">
        <f>IF(N235="zákl. přenesená",J235,0)</f>
        <v>0</v>
      </c>
      <c r="BH235" s="205">
        <f>IF(N235="sníž. přenesená",J235,0)</f>
        <v>0</v>
      </c>
      <c r="BI235" s="205">
        <f>IF(N235="nulová",J235,0)</f>
        <v>0</v>
      </c>
      <c r="BJ235" s="18" t="s">
        <v>91</v>
      </c>
      <c r="BK235" s="205">
        <f>ROUND(I235*H235,2)</f>
        <v>0</v>
      </c>
      <c r="BL235" s="18" t="s">
        <v>211</v>
      </c>
      <c r="BM235" s="204" t="s">
        <v>461</v>
      </c>
    </row>
    <row r="236" spans="1:65" s="2" customFormat="1" ht="16.5" customHeight="1" x14ac:dyDescent="0.2">
      <c r="A236" s="36"/>
      <c r="B236" s="37"/>
      <c r="C236" s="193" t="s">
        <v>462</v>
      </c>
      <c r="D236" s="193" t="s">
        <v>192</v>
      </c>
      <c r="E236" s="194" t="s">
        <v>463</v>
      </c>
      <c r="F236" s="195" t="s">
        <v>464</v>
      </c>
      <c r="G236" s="196" t="s">
        <v>302</v>
      </c>
      <c r="H236" s="197">
        <v>8.76</v>
      </c>
      <c r="I236" s="198"/>
      <c r="J236" s="199">
        <f>ROUND(I236*H236,2)</f>
        <v>0</v>
      </c>
      <c r="K236" s="195" t="s">
        <v>196</v>
      </c>
      <c r="L236" s="41"/>
      <c r="M236" s="200" t="s">
        <v>1</v>
      </c>
      <c r="N236" s="201" t="s">
        <v>48</v>
      </c>
      <c r="O236" s="73"/>
      <c r="P236" s="202">
        <f>O236*H236</f>
        <v>0</v>
      </c>
      <c r="Q236" s="202">
        <v>1.0601700000000001</v>
      </c>
      <c r="R236" s="202">
        <f>Q236*H236</f>
        <v>9.2870892000000005</v>
      </c>
      <c r="S236" s="202">
        <v>0</v>
      </c>
      <c r="T236" s="20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4" t="s">
        <v>211</v>
      </c>
      <c r="AT236" s="204" t="s">
        <v>192</v>
      </c>
      <c r="AU236" s="204" t="s">
        <v>93</v>
      </c>
      <c r="AY236" s="18" t="s">
        <v>189</v>
      </c>
      <c r="BE236" s="205">
        <f>IF(N236="základní",J236,0)</f>
        <v>0</v>
      </c>
      <c r="BF236" s="205">
        <f>IF(N236="snížená",J236,0)</f>
        <v>0</v>
      </c>
      <c r="BG236" s="205">
        <f>IF(N236="zákl. přenesená",J236,0)</f>
        <v>0</v>
      </c>
      <c r="BH236" s="205">
        <f>IF(N236="sníž. přenesená",J236,0)</f>
        <v>0</v>
      </c>
      <c r="BI236" s="205">
        <f>IF(N236="nulová",J236,0)</f>
        <v>0</v>
      </c>
      <c r="BJ236" s="18" t="s">
        <v>91</v>
      </c>
      <c r="BK236" s="205">
        <f>ROUND(I236*H236,2)</f>
        <v>0</v>
      </c>
      <c r="BL236" s="18" t="s">
        <v>211</v>
      </c>
      <c r="BM236" s="204" t="s">
        <v>465</v>
      </c>
    </row>
    <row r="237" spans="1:65" s="13" customFormat="1" ht="11.25" x14ac:dyDescent="0.2">
      <c r="B237" s="215"/>
      <c r="C237" s="216"/>
      <c r="D237" s="206" t="s">
        <v>277</v>
      </c>
      <c r="E237" s="239" t="s">
        <v>1</v>
      </c>
      <c r="F237" s="217" t="s">
        <v>466</v>
      </c>
      <c r="G237" s="216"/>
      <c r="H237" s="218">
        <v>7.3</v>
      </c>
      <c r="I237" s="219"/>
      <c r="J237" s="216"/>
      <c r="K237" s="216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277</v>
      </c>
      <c r="AU237" s="224" t="s">
        <v>93</v>
      </c>
      <c r="AV237" s="13" t="s">
        <v>93</v>
      </c>
      <c r="AW237" s="13" t="s">
        <v>38</v>
      </c>
      <c r="AX237" s="13" t="s">
        <v>83</v>
      </c>
      <c r="AY237" s="224" t="s">
        <v>189</v>
      </c>
    </row>
    <row r="238" spans="1:65" s="16" customFormat="1" ht="11.25" x14ac:dyDescent="0.2">
      <c r="B238" s="261"/>
      <c r="C238" s="262"/>
      <c r="D238" s="206" t="s">
        <v>277</v>
      </c>
      <c r="E238" s="263" t="s">
        <v>1</v>
      </c>
      <c r="F238" s="264" t="s">
        <v>427</v>
      </c>
      <c r="G238" s="262"/>
      <c r="H238" s="265">
        <v>7.3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AT238" s="271" t="s">
        <v>277</v>
      </c>
      <c r="AU238" s="271" t="s">
        <v>93</v>
      </c>
      <c r="AV238" s="16" t="s">
        <v>109</v>
      </c>
      <c r="AW238" s="16" t="s">
        <v>38</v>
      </c>
      <c r="AX238" s="16" t="s">
        <v>83</v>
      </c>
      <c r="AY238" s="271" t="s">
        <v>189</v>
      </c>
    </row>
    <row r="239" spans="1:65" s="13" customFormat="1" ht="11.25" x14ac:dyDescent="0.2">
      <c r="B239" s="215"/>
      <c r="C239" s="216"/>
      <c r="D239" s="206" t="s">
        <v>277</v>
      </c>
      <c r="E239" s="239" t="s">
        <v>1</v>
      </c>
      <c r="F239" s="217" t="s">
        <v>467</v>
      </c>
      <c r="G239" s="216"/>
      <c r="H239" s="218">
        <v>1.46</v>
      </c>
      <c r="I239" s="219"/>
      <c r="J239" s="216"/>
      <c r="K239" s="216"/>
      <c r="L239" s="220"/>
      <c r="M239" s="221"/>
      <c r="N239" s="222"/>
      <c r="O239" s="222"/>
      <c r="P239" s="222"/>
      <c r="Q239" s="222"/>
      <c r="R239" s="222"/>
      <c r="S239" s="222"/>
      <c r="T239" s="223"/>
      <c r="AT239" s="224" t="s">
        <v>277</v>
      </c>
      <c r="AU239" s="224" t="s">
        <v>93</v>
      </c>
      <c r="AV239" s="13" t="s">
        <v>93</v>
      </c>
      <c r="AW239" s="13" t="s">
        <v>38</v>
      </c>
      <c r="AX239" s="13" t="s">
        <v>83</v>
      </c>
      <c r="AY239" s="224" t="s">
        <v>189</v>
      </c>
    </row>
    <row r="240" spans="1:65" s="15" customFormat="1" ht="11.25" x14ac:dyDescent="0.2">
      <c r="B240" s="240"/>
      <c r="C240" s="241"/>
      <c r="D240" s="206" t="s">
        <v>277</v>
      </c>
      <c r="E240" s="242" t="s">
        <v>1</v>
      </c>
      <c r="F240" s="243" t="s">
        <v>355</v>
      </c>
      <c r="G240" s="241"/>
      <c r="H240" s="244">
        <v>8.76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AT240" s="250" t="s">
        <v>277</v>
      </c>
      <c r="AU240" s="250" t="s">
        <v>93</v>
      </c>
      <c r="AV240" s="15" t="s">
        <v>211</v>
      </c>
      <c r="AW240" s="15" t="s">
        <v>38</v>
      </c>
      <c r="AX240" s="15" t="s">
        <v>91</v>
      </c>
      <c r="AY240" s="250" t="s">
        <v>189</v>
      </c>
    </row>
    <row r="241" spans="1:65" s="2" customFormat="1" ht="16.5" customHeight="1" x14ac:dyDescent="0.2">
      <c r="A241" s="36"/>
      <c r="B241" s="37"/>
      <c r="C241" s="193" t="s">
        <v>468</v>
      </c>
      <c r="D241" s="193" t="s">
        <v>192</v>
      </c>
      <c r="E241" s="194" t="s">
        <v>469</v>
      </c>
      <c r="F241" s="195" t="s">
        <v>470</v>
      </c>
      <c r="G241" s="196" t="s">
        <v>289</v>
      </c>
      <c r="H241" s="197">
        <v>23.56</v>
      </c>
      <c r="I241" s="198"/>
      <c r="J241" s="199">
        <f>ROUND(I241*H241,2)</f>
        <v>0</v>
      </c>
      <c r="K241" s="195" t="s">
        <v>303</v>
      </c>
      <c r="L241" s="41"/>
      <c r="M241" s="200" t="s">
        <v>1</v>
      </c>
      <c r="N241" s="201" t="s">
        <v>48</v>
      </c>
      <c r="O241" s="73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4" t="s">
        <v>211</v>
      </c>
      <c r="AT241" s="204" t="s">
        <v>192</v>
      </c>
      <c r="AU241" s="204" t="s">
        <v>93</v>
      </c>
      <c r="AY241" s="18" t="s">
        <v>189</v>
      </c>
      <c r="BE241" s="205">
        <f>IF(N241="základní",J241,0)</f>
        <v>0</v>
      </c>
      <c r="BF241" s="205">
        <f>IF(N241="snížená",J241,0)</f>
        <v>0</v>
      </c>
      <c r="BG241" s="205">
        <f>IF(N241="zákl. přenesená",J241,0)</f>
        <v>0</v>
      </c>
      <c r="BH241" s="205">
        <f>IF(N241="sníž. přenesená",J241,0)</f>
        <v>0</v>
      </c>
      <c r="BI241" s="205">
        <f>IF(N241="nulová",J241,0)</f>
        <v>0</v>
      </c>
      <c r="BJ241" s="18" t="s">
        <v>91</v>
      </c>
      <c r="BK241" s="205">
        <f>ROUND(I241*H241,2)</f>
        <v>0</v>
      </c>
      <c r="BL241" s="18" t="s">
        <v>211</v>
      </c>
      <c r="BM241" s="204" t="s">
        <v>471</v>
      </c>
    </row>
    <row r="242" spans="1:65" s="2" customFormat="1" ht="29.25" x14ac:dyDescent="0.2">
      <c r="A242" s="36"/>
      <c r="B242" s="37"/>
      <c r="C242" s="38"/>
      <c r="D242" s="206" t="s">
        <v>199</v>
      </c>
      <c r="E242" s="38"/>
      <c r="F242" s="207" t="s">
        <v>472</v>
      </c>
      <c r="G242" s="38"/>
      <c r="H242" s="38"/>
      <c r="I242" s="208"/>
      <c r="J242" s="38"/>
      <c r="K242" s="38"/>
      <c r="L242" s="41"/>
      <c r="M242" s="209"/>
      <c r="N242" s="210"/>
      <c r="O242" s="73"/>
      <c r="P242" s="73"/>
      <c r="Q242" s="73"/>
      <c r="R242" s="73"/>
      <c r="S242" s="73"/>
      <c r="T242" s="74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199</v>
      </c>
      <c r="AU242" s="18" t="s">
        <v>93</v>
      </c>
    </row>
    <row r="243" spans="1:65" s="13" customFormat="1" ht="11.25" x14ac:dyDescent="0.2">
      <c r="B243" s="215"/>
      <c r="C243" s="216"/>
      <c r="D243" s="206" t="s">
        <v>277</v>
      </c>
      <c r="E243" s="239" t="s">
        <v>1</v>
      </c>
      <c r="F243" s="217" t="s">
        <v>473</v>
      </c>
      <c r="G243" s="216"/>
      <c r="H243" s="218">
        <v>23.56</v>
      </c>
      <c r="I243" s="219"/>
      <c r="J243" s="216"/>
      <c r="K243" s="216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277</v>
      </c>
      <c r="AU243" s="224" t="s">
        <v>93</v>
      </c>
      <c r="AV243" s="13" t="s">
        <v>93</v>
      </c>
      <c r="AW243" s="13" t="s">
        <v>38</v>
      </c>
      <c r="AX243" s="13" t="s">
        <v>83</v>
      </c>
      <c r="AY243" s="224" t="s">
        <v>189</v>
      </c>
    </row>
    <row r="244" spans="1:65" s="15" customFormat="1" ht="11.25" x14ac:dyDescent="0.2">
      <c r="B244" s="240"/>
      <c r="C244" s="241"/>
      <c r="D244" s="206" t="s">
        <v>277</v>
      </c>
      <c r="E244" s="242" t="s">
        <v>1</v>
      </c>
      <c r="F244" s="243" t="s">
        <v>355</v>
      </c>
      <c r="G244" s="241"/>
      <c r="H244" s="244">
        <v>23.56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AT244" s="250" t="s">
        <v>277</v>
      </c>
      <c r="AU244" s="250" t="s">
        <v>93</v>
      </c>
      <c r="AV244" s="15" t="s">
        <v>211</v>
      </c>
      <c r="AW244" s="15" t="s">
        <v>38</v>
      </c>
      <c r="AX244" s="15" t="s">
        <v>91</v>
      </c>
      <c r="AY244" s="250" t="s">
        <v>189</v>
      </c>
    </row>
    <row r="245" spans="1:65" s="12" customFormat="1" ht="22.9" customHeight="1" x14ac:dyDescent="0.2">
      <c r="B245" s="177"/>
      <c r="C245" s="178"/>
      <c r="D245" s="179" t="s">
        <v>82</v>
      </c>
      <c r="E245" s="191" t="s">
        <v>109</v>
      </c>
      <c r="F245" s="191" t="s">
        <v>474</v>
      </c>
      <c r="G245" s="178"/>
      <c r="H245" s="178"/>
      <c r="I245" s="181"/>
      <c r="J245" s="192">
        <f>BK245</f>
        <v>0</v>
      </c>
      <c r="K245" s="178"/>
      <c r="L245" s="183"/>
      <c r="M245" s="184"/>
      <c r="N245" s="185"/>
      <c r="O245" s="185"/>
      <c r="P245" s="186">
        <f>SUM(P246:P304)</f>
        <v>0</v>
      </c>
      <c r="Q245" s="185"/>
      <c r="R245" s="186">
        <f>SUM(R246:R304)</f>
        <v>632.21738433999997</v>
      </c>
      <c r="S245" s="185"/>
      <c r="T245" s="187">
        <f>SUM(T246:T304)</f>
        <v>0</v>
      </c>
      <c r="AR245" s="188" t="s">
        <v>91</v>
      </c>
      <c r="AT245" s="189" t="s">
        <v>82</v>
      </c>
      <c r="AU245" s="189" t="s">
        <v>91</v>
      </c>
      <c r="AY245" s="188" t="s">
        <v>189</v>
      </c>
      <c r="BK245" s="190">
        <f>SUM(BK246:BK304)</f>
        <v>0</v>
      </c>
    </row>
    <row r="246" spans="1:65" s="2" customFormat="1" ht="21.75" customHeight="1" x14ac:dyDescent="0.2">
      <c r="A246" s="36"/>
      <c r="B246" s="37"/>
      <c r="C246" s="193" t="s">
        <v>475</v>
      </c>
      <c r="D246" s="193" t="s">
        <v>192</v>
      </c>
      <c r="E246" s="194" t="s">
        <v>476</v>
      </c>
      <c r="F246" s="195" t="s">
        <v>477</v>
      </c>
      <c r="G246" s="196" t="s">
        <v>262</v>
      </c>
      <c r="H246" s="197">
        <v>69.290000000000006</v>
      </c>
      <c r="I246" s="198"/>
      <c r="J246" s="199">
        <f>ROUND(I246*H246,2)</f>
        <v>0</v>
      </c>
      <c r="K246" s="195" t="s">
        <v>196</v>
      </c>
      <c r="L246" s="41"/>
      <c r="M246" s="200" t="s">
        <v>1</v>
      </c>
      <c r="N246" s="201" t="s">
        <v>48</v>
      </c>
      <c r="O246" s="73"/>
      <c r="P246" s="202">
        <f>O246*H246</f>
        <v>0</v>
      </c>
      <c r="Q246" s="202">
        <v>0.71545999999999998</v>
      </c>
      <c r="R246" s="202">
        <f>Q246*H246</f>
        <v>49.574223400000001</v>
      </c>
      <c r="S246" s="202">
        <v>0</v>
      </c>
      <c r="T246" s="203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4" t="s">
        <v>211</v>
      </c>
      <c r="AT246" s="204" t="s">
        <v>192</v>
      </c>
      <c r="AU246" s="204" t="s">
        <v>93</v>
      </c>
      <c r="AY246" s="18" t="s">
        <v>189</v>
      </c>
      <c r="BE246" s="205">
        <f>IF(N246="základní",J246,0)</f>
        <v>0</v>
      </c>
      <c r="BF246" s="205">
        <f>IF(N246="snížená",J246,0)</f>
        <v>0</v>
      </c>
      <c r="BG246" s="205">
        <f>IF(N246="zákl. přenesená",J246,0)</f>
        <v>0</v>
      </c>
      <c r="BH246" s="205">
        <f>IF(N246="sníž. přenesená",J246,0)</f>
        <v>0</v>
      </c>
      <c r="BI246" s="205">
        <f>IF(N246="nulová",J246,0)</f>
        <v>0</v>
      </c>
      <c r="BJ246" s="18" t="s">
        <v>91</v>
      </c>
      <c r="BK246" s="205">
        <f>ROUND(I246*H246,2)</f>
        <v>0</v>
      </c>
      <c r="BL246" s="18" t="s">
        <v>211</v>
      </c>
      <c r="BM246" s="204" t="s">
        <v>478</v>
      </c>
    </row>
    <row r="247" spans="1:65" s="2" customFormat="1" ht="16.5" customHeight="1" x14ac:dyDescent="0.2">
      <c r="A247" s="36"/>
      <c r="B247" s="37"/>
      <c r="C247" s="193" t="s">
        <v>479</v>
      </c>
      <c r="D247" s="193" t="s">
        <v>192</v>
      </c>
      <c r="E247" s="194" t="s">
        <v>480</v>
      </c>
      <c r="F247" s="195" t="s">
        <v>481</v>
      </c>
      <c r="G247" s="196" t="s">
        <v>262</v>
      </c>
      <c r="H247" s="197">
        <v>115.66500000000001</v>
      </c>
      <c r="I247" s="198"/>
      <c r="J247" s="199">
        <f>ROUND(I247*H247,2)</f>
        <v>0</v>
      </c>
      <c r="K247" s="195" t="s">
        <v>196</v>
      </c>
      <c r="L247" s="41"/>
      <c r="M247" s="200" t="s">
        <v>1</v>
      </c>
      <c r="N247" s="201" t="s">
        <v>48</v>
      </c>
      <c r="O247" s="73"/>
      <c r="P247" s="202">
        <f>O247*H247</f>
        <v>0</v>
      </c>
      <c r="Q247" s="202">
        <v>0.14560999999999999</v>
      </c>
      <c r="R247" s="202">
        <f>Q247*H247</f>
        <v>16.84198065</v>
      </c>
      <c r="S247" s="202">
        <v>0</v>
      </c>
      <c r="T247" s="203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4" t="s">
        <v>211</v>
      </c>
      <c r="AT247" s="204" t="s">
        <v>192</v>
      </c>
      <c r="AU247" s="204" t="s">
        <v>93</v>
      </c>
      <c r="AY247" s="18" t="s">
        <v>189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8" t="s">
        <v>91</v>
      </c>
      <c r="BK247" s="205">
        <f>ROUND(I247*H247,2)</f>
        <v>0</v>
      </c>
      <c r="BL247" s="18" t="s">
        <v>211</v>
      </c>
      <c r="BM247" s="204" t="s">
        <v>482</v>
      </c>
    </row>
    <row r="248" spans="1:65" s="14" customFormat="1" ht="11.25" x14ac:dyDescent="0.2">
      <c r="B248" s="229"/>
      <c r="C248" s="230"/>
      <c r="D248" s="206" t="s">
        <v>277</v>
      </c>
      <c r="E248" s="231" t="s">
        <v>1</v>
      </c>
      <c r="F248" s="232" t="s">
        <v>483</v>
      </c>
      <c r="G248" s="230"/>
      <c r="H248" s="231" t="s">
        <v>1</v>
      </c>
      <c r="I248" s="233"/>
      <c r="J248" s="230"/>
      <c r="K248" s="230"/>
      <c r="L248" s="234"/>
      <c r="M248" s="235"/>
      <c r="N248" s="236"/>
      <c r="O248" s="236"/>
      <c r="P248" s="236"/>
      <c r="Q248" s="236"/>
      <c r="R248" s="236"/>
      <c r="S248" s="236"/>
      <c r="T248" s="237"/>
      <c r="AT248" s="238" t="s">
        <v>277</v>
      </c>
      <c r="AU248" s="238" t="s">
        <v>93</v>
      </c>
      <c r="AV248" s="14" t="s">
        <v>91</v>
      </c>
      <c r="AW248" s="14" t="s">
        <v>38</v>
      </c>
      <c r="AX248" s="14" t="s">
        <v>83</v>
      </c>
      <c r="AY248" s="238" t="s">
        <v>189</v>
      </c>
    </row>
    <row r="249" spans="1:65" s="13" customFormat="1" ht="11.25" x14ac:dyDescent="0.2">
      <c r="B249" s="215"/>
      <c r="C249" s="216"/>
      <c r="D249" s="206" t="s">
        <v>277</v>
      </c>
      <c r="E249" s="239" t="s">
        <v>1</v>
      </c>
      <c r="F249" s="217" t="s">
        <v>484</v>
      </c>
      <c r="G249" s="216"/>
      <c r="H249" s="218">
        <v>115.66500000000001</v>
      </c>
      <c r="I249" s="219"/>
      <c r="J249" s="216"/>
      <c r="K249" s="216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277</v>
      </c>
      <c r="AU249" s="224" t="s">
        <v>93</v>
      </c>
      <c r="AV249" s="13" t="s">
        <v>93</v>
      </c>
      <c r="AW249" s="13" t="s">
        <v>38</v>
      </c>
      <c r="AX249" s="13" t="s">
        <v>83</v>
      </c>
      <c r="AY249" s="224" t="s">
        <v>189</v>
      </c>
    </row>
    <row r="250" spans="1:65" s="15" customFormat="1" ht="11.25" x14ac:dyDescent="0.2">
      <c r="B250" s="240"/>
      <c r="C250" s="241"/>
      <c r="D250" s="206" t="s">
        <v>277</v>
      </c>
      <c r="E250" s="242" t="s">
        <v>1</v>
      </c>
      <c r="F250" s="243" t="s">
        <v>355</v>
      </c>
      <c r="G250" s="241"/>
      <c r="H250" s="244">
        <v>115.66500000000001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AT250" s="250" t="s">
        <v>277</v>
      </c>
      <c r="AU250" s="250" t="s">
        <v>93</v>
      </c>
      <c r="AV250" s="15" t="s">
        <v>211</v>
      </c>
      <c r="AW250" s="15" t="s">
        <v>38</v>
      </c>
      <c r="AX250" s="15" t="s">
        <v>91</v>
      </c>
      <c r="AY250" s="250" t="s">
        <v>189</v>
      </c>
    </row>
    <row r="251" spans="1:65" s="2" customFormat="1" ht="16.5" customHeight="1" x14ac:dyDescent="0.2">
      <c r="A251" s="36"/>
      <c r="B251" s="37"/>
      <c r="C251" s="193" t="s">
        <v>485</v>
      </c>
      <c r="D251" s="193" t="s">
        <v>192</v>
      </c>
      <c r="E251" s="194" t="s">
        <v>486</v>
      </c>
      <c r="F251" s="195" t="s">
        <v>487</v>
      </c>
      <c r="G251" s="196" t="s">
        <v>262</v>
      </c>
      <c r="H251" s="197">
        <v>216</v>
      </c>
      <c r="I251" s="198"/>
      <c r="J251" s="199">
        <f>ROUND(I251*H251,2)</f>
        <v>0</v>
      </c>
      <c r="K251" s="195" t="s">
        <v>196</v>
      </c>
      <c r="L251" s="41"/>
      <c r="M251" s="200" t="s">
        <v>1</v>
      </c>
      <c r="N251" s="201" t="s">
        <v>48</v>
      </c>
      <c r="O251" s="73"/>
      <c r="P251" s="202">
        <f>O251*H251</f>
        <v>0</v>
      </c>
      <c r="Q251" s="202">
        <v>0.22158</v>
      </c>
      <c r="R251" s="202">
        <f>Q251*H251</f>
        <v>47.861280000000001</v>
      </c>
      <c r="S251" s="202">
        <v>0</v>
      </c>
      <c r="T251" s="203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4" t="s">
        <v>211</v>
      </c>
      <c r="AT251" s="204" t="s">
        <v>192</v>
      </c>
      <c r="AU251" s="204" t="s">
        <v>93</v>
      </c>
      <c r="AY251" s="18" t="s">
        <v>189</v>
      </c>
      <c r="BE251" s="205">
        <f>IF(N251="základní",J251,0)</f>
        <v>0</v>
      </c>
      <c r="BF251" s="205">
        <f>IF(N251="snížená",J251,0)</f>
        <v>0</v>
      </c>
      <c r="BG251" s="205">
        <f>IF(N251="zákl. přenesená",J251,0)</f>
        <v>0</v>
      </c>
      <c r="BH251" s="205">
        <f>IF(N251="sníž. přenesená",J251,0)</f>
        <v>0</v>
      </c>
      <c r="BI251" s="205">
        <f>IF(N251="nulová",J251,0)</f>
        <v>0</v>
      </c>
      <c r="BJ251" s="18" t="s">
        <v>91</v>
      </c>
      <c r="BK251" s="205">
        <f>ROUND(I251*H251,2)</f>
        <v>0</v>
      </c>
      <c r="BL251" s="18" t="s">
        <v>211</v>
      </c>
      <c r="BM251" s="204" t="s">
        <v>488</v>
      </c>
    </row>
    <row r="252" spans="1:65" s="2" customFormat="1" ht="19.5" x14ac:dyDescent="0.2">
      <c r="A252" s="36"/>
      <c r="B252" s="37"/>
      <c r="C252" s="38"/>
      <c r="D252" s="206" t="s">
        <v>199</v>
      </c>
      <c r="E252" s="38"/>
      <c r="F252" s="207" t="s">
        <v>489</v>
      </c>
      <c r="G252" s="38"/>
      <c r="H252" s="38"/>
      <c r="I252" s="208"/>
      <c r="J252" s="38"/>
      <c r="K252" s="38"/>
      <c r="L252" s="41"/>
      <c r="M252" s="209"/>
      <c r="N252" s="210"/>
      <c r="O252" s="73"/>
      <c r="P252" s="73"/>
      <c r="Q252" s="73"/>
      <c r="R252" s="73"/>
      <c r="S252" s="73"/>
      <c r="T252" s="74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8" t="s">
        <v>199</v>
      </c>
      <c r="AU252" s="18" t="s">
        <v>93</v>
      </c>
    </row>
    <row r="253" spans="1:65" s="2" customFormat="1" ht="16.5" customHeight="1" x14ac:dyDescent="0.2">
      <c r="A253" s="36"/>
      <c r="B253" s="37"/>
      <c r="C253" s="193" t="s">
        <v>490</v>
      </c>
      <c r="D253" s="193" t="s">
        <v>192</v>
      </c>
      <c r="E253" s="194" t="s">
        <v>491</v>
      </c>
      <c r="F253" s="195" t="s">
        <v>492</v>
      </c>
      <c r="G253" s="196" t="s">
        <v>262</v>
      </c>
      <c r="H253" s="197">
        <v>53.954999999999998</v>
      </c>
      <c r="I253" s="198"/>
      <c r="J253" s="199">
        <f>ROUND(I253*H253,2)</f>
        <v>0</v>
      </c>
      <c r="K253" s="195" t="s">
        <v>196</v>
      </c>
      <c r="L253" s="41"/>
      <c r="M253" s="200" t="s">
        <v>1</v>
      </c>
      <c r="N253" s="201" t="s">
        <v>48</v>
      </c>
      <c r="O253" s="73"/>
      <c r="P253" s="202">
        <f>O253*H253</f>
        <v>0</v>
      </c>
      <c r="Q253" s="202">
        <v>0.18085000000000001</v>
      </c>
      <c r="R253" s="202">
        <f>Q253*H253</f>
        <v>9.7577617500000002</v>
      </c>
      <c r="S253" s="202">
        <v>0</v>
      </c>
      <c r="T253" s="203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4" t="s">
        <v>211</v>
      </c>
      <c r="AT253" s="204" t="s">
        <v>192</v>
      </c>
      <c r="AU253" s="204" t="s">
        <v>93</v>
      </c>
      <c r="AY253" s="18" t="s">
        <v>189</v>
      </c>
      <c r="BE253" s="205">
        <f>IF(N253="základní",J253,0)</f>
        <v>0</v>
      </c>
      <c r="BF253" s="205">
        <f>IF(N253="snížená",J253,0)</f>
        <v>0</v>
      </c>
      <c r="BG253" s="205">
        <f>IF(N253="zákl. přenesená",J253,0)</f>
        <v>0</v>
      </c>
      <c r="BH253" s="205">
        <f>IF(N253="sníž. přenesená",J253,0)</f>
        <v>0</v>
      </c>
      <c r="BI253" s="205">
        <f>IF(N253="nulová",J253,0)</f>
        <v>0</v>
      </c>
      <c r="BJ253" s="18" t="s">
        <v>91</v>
      </c>
      <c r="BK253" s="205">
        <f>ROUND(I253*H253,2)</f>
        <v>0</v>
      </c>
      <c r="BL253" s="18" t="s">
        <v>211</v>
      </c>
      <c r="BM253" s="204" t="s">
        <v>493</v>
      </c>
    </row>
    <row r="254" spans="1:65" s="14" customFormat="1" ht="11.25" x14ac:dyDescent="0.2">
      <c r="B254" s="229"/>
      <c r="C254" s="230"/>
      <c r="D254" s="206" t="s">
        <v>277</v>
      </c>
      <c r="E254" s="231" t="s">
        <v>1</v>
      </c>
      <c r="F254" s="232" t="s">
        <v>483</v>
      </c>
      <c r="G254" s="230"/>
      <c r="H254" s="231" t="s">
        <v>1</v>
      </c>
      <c r="I254" s="233"/>
      <c r="J254" s="230"/>
      <c r="K254" s="230"/>
      <c r="L254" s="234"/>
      <c r="M254" s="235"/>
      <c r="N254" s="236"/>
      <c r="O254" s="236"/>
      <c r="P254" s="236"/>
      <c r="Q254" s="236"/>
      <c r="R254" s="236"/>
      <c r="S254" s="236"/>
      <c r="T254" s="237"/>
      <c r="AT254" s="238" t="s">
        <v>277</v>
      </c>
      <c r="AU254" s="238" t="s">
        <v>93</v>
      </c>
      <c r="AV254" s="14" t="s">
        <v>91</v>
      </c>
      <c r="AW254" s="14" t="s">
        <v>38</v>
      </c>
      <c r="AX254" s="14" t="s">
        <v>83</v>
      </c>
      <c r="AY254" s="238" t="s">
        <v>189</v>
      </c>
    </row>
    <row r="255" spans="1:65" s="13" customFormat="1" ht="11.25" x14ac:dyDescent="0.2">
      <c r="B255" s="215"/>
      <c r="C255" s="216"/>
      <c r="D255" s="206" t="s">
        <v>277</v>
      </c>
      <c r="E255" s="239" t="s">
        <v>1</v>
      </c>
      <c r="F255" s="217" t="s">
        <v>494</v>
      </c>
      <c r="G255" s="216"/>
      <c r="H255" s="218">
        <v>53.954999999999998</v>
      </c>
      <c r="I255" s="219"/>
      <c r="J255" s="216"/>
      <c r="K255" s="216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277</v>
      </c>
      <c r="AU255" s="224" t="s">
        <v>93</v>
      </c>
      <c r="AV255" s="13" t="s">
        <v>93</v>
      </c>
      <c r="AW255" s="13" t="s">
        <v>38</v>
      </c>
      <c r="AX255" s="13" t="s">
        <v>83</v>
      </c>
      <c r="AY255" s="224" t="s">
        <v>189</v>
      </c>
    </row>
    <row r="256" spans="1:65" s="15" customFormat="1" ht="11.25" x14ac:dyDescent="0.2">
      <c r="B256" s="240"/>
      <c r="C256" s="241"/>
      <c r="D256" s="206" t="s">
        <v>277</v>
      </c>
      <c r="E256" s="242" t="s">
        <v>1</v>
      </c>
      <c r="F256" s="243" t="s">
        <v>355</v>
      </c>
      <c r="G256" s="241"/>
      <c r="H256" s="244">
        <v>53.954999999999998</v>
      </c>
      <c r="I256" s="245"/>
      <c r="J256" s="241"/>
      <c r="K256" s="241"/>
      <c r="L256" s="246"/>
      <c r="M256" s="247"/>
      <c r="N256" s="248"/>
      <c r="O256" s="248"/>
      <c r="P256" s="248"/>
      <c r="Q256" s="248"/>
      <c r="R256" s="248"/>
      <c r="S256" s="248"/>
      <c r="T256" s="249"/>
      <c r="AT256" s="250" t="s">
        <v>277</v>
      </c>
      <c r="AU256" s="250" t="s">
        <v>93</v>
      </c>
      <c r="AV256" s="15" t="s">
        <v>211</v>
      </c>
      <c r="AW256" s="15" t="s">
        <v>38</v>
      </c>
      <c r="AX256" s="15" t="s">
        <v>91</v>
      </c>
      <c r="AY256" s="250" t="s">
        <v>189</v>
      </c>
    </row>
    <row r="257" spans="1:65" s="2" customFormat="1" ht="16.5" customHeight="1" x14ac:dyDescent="0.2">
      <c r="A257" s="36"/>
      <c r="B257" s="37"/>
      <c r="C257" s="193" t="s">
        <v>495</v>
      </c>
      <c r="D257" s="193" t="s">
        <v>192</v>
      </c>
      <c r="E257" s="194" t="s">
        <v>496</v>
      </c>
      <c r="F257" s="195" t="s">
        <v>497</v>
      </c>
      <c r="G257" s="196" t="s">
        <v>262</v>
      </c>
      <c r="H257" s="197">
        <v>781.85500000000002</v>
      </c>
      <c r="I257" s="198"/>
      <c r="J257" s="199">
        <f>ROUND(I257*H257,2)</f>
        <v>0</v>
      </c>
      <c r="K257" s="195" t="s">
        <v>196</v>
      </c>
      <c r="L257" s="41"/>
      <c r="M257" s="200" t="s">
        <v>1</v>
      </c>
      <c r="N257" s="201" t="s">
        <v>48</v>
      </c>
      <c r="O257" s="73"/>
      <c r="P257" s="202">
        <f>O257*H257</f>
        <v>0</v>
      </c>
      <c r="Q257" s="202">
        <v>0.26032</v>
      </c>
      <c r="R257" s="202">
        <f>Q257*H257</f>
        <v>203.53249360000001</v>
      </c>
      <c r="S257" s="202">
        <v>0</v>
      </c>
      <c r="T257" s="203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4" t="s">
        <v>211</v>
      </c>
      <c r="AT257" s="204" t="s">
        <v>192</v>
      </c>
      <c r="AU257" s="204" t="s">
        <v>93</v>
      </c>
      <c r="AY257" s="18" t="s">
        <v>189</v>
      </c>
      <c r="BE257" s="205">
        <f>IF(N257="základní",J257,0)</f>
        <v>0</v>
      </c>
      <c r="BF257" s="205">
        <f>IF(N257="snížená",J257,0)</f>
        <v>0</v>
      </c>
      <c r="BG257" s="205">
        <f>IF(N257="zákl. přenesená",J257,0)</f>
        <v>0</v>
      </c>
      <c r="BH257" s="205">
        <f>IF(N257="sníž. přenesená",J257,0)</f>
        <v>0</v>
      </c>
      <c r="BI257" s="205">
        <f>IF(N257="nulová",J257,0)</f>
        <v>0</v>
      </c>
      <c r="BJ257" s="18" t="s">
        <v>91</v>
      </c>
      <c r="BK257" s="205">
        <f>ROUND(I257*H257,2)</f>
        <v>0</v>
      </c>
      <c r="BL257" s="18" t="s">
        <v>211</v>
      </c>
      <c r="BM257" s="204" t="s">
        <v>498</v>
      </c>
    </row>
    <row r="258" spans="1:65" s="14" customFormat="1" ht="11.25" x14ac:dyDescent="0.2">
      <c r="B258" s="229"/>
      <c r="C258" s="230"/>
      <c r="D258" s="206" t="s">
        <v>277</v>
      </c>
      <c r="E258" s="231" t="s">
        <v>1</v>
      </c>
      <c r="F258" s="232" t="s">
        <v>483</v>
      </c>
      <c r="G258" s="230"/>
      <c r="H258" s="231" t="s">
        <v>1</v>
      </c>
      <c r="I258" s="233"/>
      <c r="J258" s="230"/>
      <c r="K258" s="230"/>
      <c r="L258" s="234"/>
      <c r="M258" s="235"/>
      <c r="N258" s="236"/>
      <c r="O258" s="236"/>
      <c r="P258" s="236"/>
      <c r="Q258" s="236"/>
      <c r="R258" s="236"/>
      <c r="S258" s="236"/>
      <c r="T258" s="237"/>
      <c r="AT258" s="238" t="s">
        <v>277</v>
      </c>
      <c r="AU258" s="238" t="s">
        <v>93</v>
      </c>
      <c r="AV258" s="14" t="s">
        <v>91</v>
      </c>
      <c r="AW258" s="14" t="s">
        <v>38</v>
      </c>
      <c r="AX258" s="14" t="s">
        <v>83</v>
      </c>
      <c r="AY258" s="238" t="s">
        <v>189</v>
      </c>
    </row>
    <row r="259" spans="1:65" s="13" customFormat="1" ht="11.25" x14ac:dyDescent="0.2">
      <c r="B259" s="215"/>
      <c r="C259" s="216"/>
      <c r="D259" s="206" t="s">
        <v>277</v>
      </c>
      <c r="E259" s="239" t="s">
        <v>1</v>
      </c>
      <c r="F259" s="217" t="s">
        <v>499</v>
      </c>
      <c r="G259" s="216"/>
      <c r="H259" s="218">
        <v>104.47</v>
      </c>
      <c r="I259" s="219"/>
      <c r="J259" s="216"/>
      <c r="K259" s="216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277</v>
      </c>
      <c r="AU259" s="224" t="s">
        <v>93</v>
      </c>
      <c r="AV259" s="13" t="s">
        <v>93</v>
      </c>
      <c r="AW259" s="13" t="s">
        <v>38</v>
      </c>
      <c r="AX259" s="13" t="s">
        <v>83</v>
      </c>
      <c r="AY259" s="224" t="s">
        <v>189</v>
      </c>
    </row>
    <row r="260" spans="1:65" s="13" customFormat="1" ht="11.25" x14ac:dyDescent="0.2">
      <c r="B260" s="215"/>
      <c r="C260" s="216"/>
      <c r="D260" s="206" t="s">
        <v>277</v>
      </c>
      <c r="E260" s="239" t="s">
        <v>1</v>
      </c>
      <c r="F260" s="217" t="s">
        <v>500</v>
      </c>
      <c r="G260" s="216"/>
      <c r="H260" s="218">
        <v>677.38499999999999</v>
      </c>
      <c r="I260" s="219"/>
      <c r="J260" s="216"/>
      <c r="K260" s="216"/>
      <c r="L260" s="220"/>
      <c r="M260" s="221"/>
      <c r="N260" s="222"/>
      <c r="O260" s="222"/>
      <c r="P260" s="222"/>
      <c r="Q260" s="222"/>
      <c r="R260" s="222"/>
      <c r="S260" s="222"/>
      <c r="T260" s="223"/>
      <c r="AT260" s="224" t="s">
        <v>277</v>
      </c>
      <c r="AU260" s="224" t="s">
        <v>93</v>
      </c>
      <c r="AV260" s="13" t="s">
        <v>93</v>
      </c>
      <c r="AW260" s="13" t="s">
        <v>38</v>
      </c>
      <c r="AX260" s="13" t="s">
        <v>83</v>
      </c>
      <c r="AY260" s="224" t="s">
        <v>189</v>
      </c>
    </row>
    <row r="261" spans="1:65" s="15" customFormat="1" ht="11.25" x14ac:dyDescent="0.2">
      <c r="B261" s="240"/>
      <c r="C261" s="241"/>
      <c r="D261" s="206" t="s">
        <v>277</v>
      </c>
      <c r="E261" s="242" t="s">
        <v>1</v>
      </c>
      <c r="F261" s="243" t="s">
        <v>355</v>
      </c>
      <c r="G261" s="241"/>
      <c r="H261" s="244">
        <v>781.85500000000002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AT261" s="250" t="s">
        <v>277</v>
      </c>
      <c r="AU261" s="250" t="s">
        <v>93</v>
      </c>
      <c r="AV261" s="15" t="s">
        <v>211</v>
      </c>
      <c r="AW261" s="15" t="s">
        <v>38</v>
      </c>
      <c r="AX261" s="15" t="s">
        <v>91</v>
      </c>
      <c r="AY261" s="250" t="s">
        <v>189</v>
      </c>
    </row>
    <row r="262" spans="1:65" s="2" customFormat="1" ht="16.5" customHeight="1" x14ac:dyDescent="0.2">
      <c r="A262" s="36"/>
      <c r="B262" s="37"/>
      <c r="C262" s="193" t="s">
        <v>501</v>
      </c>
      <c r="D262" s="193" t="s">
        <v>192</v>
      </c>
      <c r="E262" s="194" t="s">
        <v>502</v>
      </c>
      <c r="F262" s="195" t="s">
        <v>503</v>
      </c>
      <c r="G262" s="196" t="s">
        <v>262</v>
      </c>
      <c r="H262" s="197">
        <v>667.05</v>
      </c>
      <c r="I262" s="198"/>
      <c r="J262" s="199">
        <f>ROUND(I262*H262,2)</f>
        <v>0</v>
      </c>
      <c r="K262" s="195" t="s">
        <v>196</v>
      </c>
      <c r="L262" s="41"/>
      <c r="M262" s="200" t="s">
        <v>1</v>
      </c>
      <c r="N262" s="201" t="s">
        <v>48</v>
      </c>
      <c r="O262" s="73"/>
      <c r="P262" s="202">
        <f>O262*H262</f>
        <v>0</v>
      </c>
      <c r="Q262" s="202">
        <v>0.29268</v>
      </c>
      <c r="R262" s="202">
        <f>Q262*H262</f>
        <v>195.23219399999999</v>
      </c>
      <c r="S262" s="202">
        <v>0</v>
      </c>
      <c r="T262" s="203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4" t="s">
        <v>211</v>
      </c>
      <c r="AT262" s="204" t="s">
        <v>192</v>
      </c>
      <c r="AU262" s="204" t="s">
        <v>93</v>
      </c>
      <c r="AY262" s="18" t="s">
        <v>189</v>
      </c>
      <c r="BE262" s="205">
        <f>IF(N262="základní",J262,0)</f>
        <v>0</v>
      </c>
      <c r="BF262" s="205">
        <f>IF(N262="snížená",J262,0)</f>
        <v>0</v>
      </c>
      <c r="BG262" s="205">
        <f>IF(N262="zákl. přenesená",J262,0)</f>
        <v>0</v>
      </c>
      <c r="BH262" s="205">
        <f>IF(N262="sníž. přenesená",J262,0)</f>
        <v>0</v>
      </c>
      <c r="BI262" s="205">
        <f>IF(N262="nulová",J262,0)</f>
        <v>0</v>
      </c>
      <c r="BJ262" s="18" t="s">
        <v>91</v>
      </c>
      <c r="BK262" s="205">
        <f>ROUND(I262*H262,2)</f>
        <v>0</v>
      </c>
      <c r="BL262" s="18" t="s">
        <v>211</v>
      </c>
      <c r="BM262" s="204" t="s">
        <v>504</v>
      </c>
    </row>
    <row r="263" spans="1:65" s="14" customFormat="1" ht="11.25" x14ac:dyDescent="0.2">
      <c r="B263" s="229"/>
      <c r="C263" s="230"/>
      <c r="D263" s="206" t="s">
        <v>277</v>
      </c>
      <c r="E263" s="231" t="s">
        <v>1</v>
      </c>
      <c r="F263" s="232" t="s">
        <v>483</v>
      </c>
      <c r="G263" s="230"/>
      <c r="H263" s="231" t="s">
        <v>1</v>
      </c>
      <c r="I263" s="233"/>
      <c r="J263" s="230"/>
      <c r="K263" s="230"/>
      <c r="L263" s="234"/>
      <c r="M263" s="235"/>
      <c r="N263" s="236"/>
      <c r="O263" s="236"/>
      <c r="P263" s="236"/>
      <c r="Q263" s="236"/>
      <c r="R263" s="236"/>
      <c r="S263" s="236"/>
      <c r="T263" s="237"/>
      <c r="AT263" s="238" t="s">
        <v>277</v>
      </c>
      <c r="AU263" s="238" t="s">
        <v>93</v>
      </c>
      <c r="AV263" s="14" t="s">
        <v>91</v>
      </c>
      <c r="AW263" s="14" t="s">
        <v>38</v>
      </c>
      <c r="AX263" s="14" t="s">
        <v>83</v>
      </c>
      <c r="AY263" s="238" t="s">
        <v>189</v>
      </c>
    </row>
    <row r="264" spans="1:65" s="13" customFormat="1" ht="11.25" x14ac:dyDescent="0.2">
      <c r="B264" s="215"/>
      <c r="C264" s="216"/>
      <c r="D264" s="206" t="s">
        <v>277</v>
      </c>
      <c r="E264" s="239" t="s">
        <v>1</v>
      </c>
      <c r="F264" s="217" t="s">
        <v>505</v>
      </c>
      <c r="G264" s="216"/>
      <c r="H264" s="218">
        <v>218.95500000000001</v>
      </c>
      <c r="I264" s="219"/>
      <c r="J264" s="216"/>
      <c r="K264" s="216"/>
      <c r="L264" s="220"/>
      <c r="M264" s="221"/>
      <c r="N264" s="222"/>
      <c r="O264" s="222"/>
      <c r="P264" s="222"/>
      <c r="Q264" s="222"/>
      <c r="R264" s="222"/>
      <c r="S264" s="222"/>
      <c r="T264" s="223"/>
      <c r="AT264" s="224" t="s">
        <v>277</v>
      </c>
      <c r="AU264" s="224" t="s">
        <v>93</v>
      </c>
      <c r="AV264" s="13" t="s">
        <v>93</v>
      </c>
      <c r="AW264" s="13" t="s">
        <v>38</v>
      </c>
      <c r="AX264" s="13" t="s">
        <v>83</v>
      </c>
      <c r="AY264" s="224" t="s">
        <v>189</v>
      </c>
    </row>
    <row r="265" spans="1:65" s="13" customFormat="1" ht="11.25" x14ac:dyDescent="0.2">
      <c r="B265" s="215"/>
      <c r="C265" s="216"/>
      <c r="D265" s="206" t="s">
        <v>277</v>
      </c>
      <c r="E265" s="239" t="s">
        <v>1</v>
      </c>
      <c r="F265" s="217" t="s">
        <v>506</v>
      </c>
      <c r="G265" s="216"/>
      <c r="H265" s="218">
        <v>448.09500000000003</v>
      </c>
      <c r="I265" s="219"/>
      <c r="J265" s="216"/>
      <c r="K265" s="216"/>
      <c r="L265" s="220"/>
      <c r="M265" s="221"/>
      <c r="N265" s="222"/>
      <c r="O265" s="222"/>
      <c r="P265" s="222"/>
      <c r="Q265" s="222"/>
      <c r="R265" s="222"/>
      <c r="S265" s="222"/>
      <c r="T265" s="223"/>
      <c r="AT265" s="224" t="s">
        <v>277</v>
      </c>
      <c r="AU265" s="224" t="s">
        <v>93</v>
      </c>
      <c r="AV265" s="13" t="s">
        <v>93</v>
      </c>
      <c r="AW265" s="13" t="s">
        <v>38</v>
      </c>
      <c r="AX265" s="13" t="s">
        <v>83</v>
      </c>
      <c r="AY265" s="224" t="s">
        <v>189</v>
      </c>
    </row>
    <row r="266" spans="1:65" s="15" customFormat="1" ht="11.25" x14ac:dyDescent="0.2">
      <c r="B266" s="240"/>
      <c r="C266" s="241"/>
      <c r="D266" s="206" t="s">
        <v>277</v>
      </c>
      <c r="E266" s="242" t="s">
        <v>1</v>
      </c>
      <c r="F266" s="243" t="s">
        <v>355</v>
      </c>
      <c r="G266" s="241"/>
      <c r="H266" s="244">
        <v>667.05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AT266" s="250" t="s">
        <v>277</v>
      </c>
      <c r="AU266" s="250" t="s">
        <v>93</v>
      </c>
      <c r="AV266" s="15" t="s">
        <v>211</v>
      </c>
      <c r="AW266" s="15" t="s">
        <v>38</v>
      </c>
      <c r="AX266" s="15" t="s">
        <v>91</v>
      </c>
      <c r="AY266" s="250" t="s">
        <v>189</v>
      </c>
    </row>
    <row r="267" spans="1:65" s="2" customFormat="1" ht="16.5" customHeight="1" x14ac:dyDescent="0.2">
      <c r="A267" s="36"/>
      <c r="B267" s="37"/>
      <c r="C267" s="193" t="s">
        <v>507</v>
      </c>
      <c r="D267" s="193" t="s">
        <v>192</v>
      </c>
      <c r="E267" s="194" t="s">
        <v>508</v>
      </c>
      <c r="F267" s="195" t="s">
        <v>509</v>
      </c>
      <c r="G267" s="196" t="s">
        <v>285</v>
      </c>
      <c r="H267" s="197">
        <v>10</v>
      </c>
      <c r="I267" s="198"/>
      <c r="J267" s="199">
        <f t="shared" ref="J267:J282" si="0">ROUND(I267*H267,2)</f>
        <v>0</v>
      </c>
      <c r="K267" s="195" t="s">
        <v>196</v>
      </c>
      <c r="L267" s="41"/>
      <c r="M267" s="200" t="s">
        <v>1</v>
      </c>
      <c r="N267" s="201" t="s">
        <v>48</v>
      </c>
      <c r="O267" s="73"/>
      <c r="P267" s="202">
        <f t="shared" ref="P267:P282" si="1">O267*H267</f>
        <v>0</v>
      </c>
      <c r="Q267" s="202">
        <v>3.3360000000000001E-2</v>
      </c>
      <c r="R267" s="202">
        <f t="shared" ref="R267:R282" si="2">Q267*H267</f>
        <v>0.33360000000000001</v>
      </c>
      <c r="S267" s="202">
        <v>0</v>
      </c>
      <c r="T267" s="203">
        <f t="shared" ref="T267:T282" si="3"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4" t="s">
        <v>211</v>
      </c>
      <c r="AT267" s="204" t="s">
        <v>192</v>
      </c>
      <c r="AU267" s="204" t="s">
        <v>93</v>
      </c>
      <c r="AY267" s="18" t="s">
        <v>189</v>
      </c>
      <c r="BE267" s="205">
        <f t="shared" ref="BE267:BE282" si="4">IF(N267="základní",J267,0)</f>
        <v>0</v>
      </c>
      <c r="BF267" s="205">
        <f t="shared" ref="BF267:BF282" si="5">IF(N267="snížená",J267,0)</f>
        <v>0</v>
      </c>
      <c r="BG267" s="205">
        <f t="shared" ref="BG267:BG282" si="6">IF(N267="zákl. přenesená",J267,0)</f>
        <v>0</v>
      </c>
      <c r="BH267" s="205">
        <f t="shared" ref="BH267:BH282" si="7">IF(N267="sníž. přenesená",J267,0)</f>
        <v>0</v>
      </c>
      <c r="BI267" s="205">
        <f t="shared" ref="BI267:BI282" si="8">IF(N267="nulová",J267,0)</f>
        <v>0</v>
      </c>
      <c r="BJ267" s="18" t="s">
        <v>91</v>
      </c>
      <c r="BK267" s="205">
        <f t="shared" ref="BK267:BK282" si="9">ROUND(I267*H267,2)</f>
        <v>0</v>
      </c>
      <c r="BL267" s="18" t="s">
        <v>211</v>
      </c>
      <c r="BM267" s="204" t="s">
        <v>510</v>
      </c>
    </row>
    <row r="268" spans="1:65" s="2" customFormat="1" ht="16.5" customHeight="1" x14ac:dyDescent="0.2">
      <c r="A268" s="36"/>
      <c r="B268" s="37"/>
      <c r="C268" s="193" t="s">
        <v>511</v>
      </c>
      <c r="D268" s="193" t="s">
        <v>192</v>
      </c>
      <c r="E268" s="194" t="s">
        <v>512</v>
      </c>
      <c r="F268" s="195" t="s">
        <v>513</v>
      </c>
      <c r="G268" s="196" t="s">
        <v>285</v>
      </c>
      <c r="H268" s="197">
        <v>14</v>
      </c>
      <c r="I268" s="198"/>
      <c r="J268" s="199">
        <f t="shared" si="0"/>
        <v>0</v>
      </c>
      <c r="K268" s="195" t="s">
        <v>196</v>
      </c>
      <c r="L268" s="41"/>
      <c r="M268" s="200" t="s">
        <v>1</v>
      </c>
      <c r="N268" s="201" t="s">
        <v>48</v>
      </c>
      <c r="O268" s="73"/>
      <c r="P268" s="202">
        <f t="shared" si="1"/>
        <v>0</v>
      </c>
      <c r="Q268" s="202">
        <v>4.9680000000000002E-2</v>
      </c>
      <c r="R268" s="202">
        <f t="shared" si="2"/>
        <v>0.69552000000000003</v>
      </c>
      <c r="S268" s="202">
        <v>0</v>
      </c>
      <c r="T268" s="203">
        <f t="shared" si="3"/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4" t="s">
        <v>211</v>
      </c>
      <c r="AT268" s="204" t="s">
        <v>192</v>
      </c>
      <c r="AU268" s="204" t="s">
        <v>93</v>
      </c>
      <c r="AY268" s="18" t="s">
        <v>189</v>
      </c>
      <c r="BE268" s="205">
        <f t="shared" si="4"/>
        <v>0</v>
      </c>
      <c r="BF268" s="205">
        <f t="shared" si="5"/>
        <v>0</v>
      </c>
      <c r="BG268" s="205">
        <f t="shared" si="6"/>
        <v>0</v>
      </c>
      <c r="BH268" s="205">
        <f t="shared" si="7"/>
        <v>0</v>
      </c>
      <c r="BI268" s="205">
        <f t="shared" si="8"/>
        <v>0</v>
      </c>
      <c r="BJ268" s="18" t="s">
        <v>91</v>
      </c>
      <c r="BK268" s="205">
        <f t="shared" si="9"/>
        <v>0</v>
      </c>
      <c r="BL268" s="18" t="s">
        <v>211</v>
      </c>
      <c r="BM268" s="204" t="s">
        <v>514</v>
      </c>
    </row>
    <row r="269" spans="1:65" s="2" customFormat="1" ht="16.5" customHeight="1" x14ac:dyDescent="0.2">
      <c r="A269" s="36"/>
      <c r="B269" s="37"/>
      <c r="C269" s="193" t="s">
        <v>515</v>
      </c>
      <c r="D269" s="193" t="s">
        <v>192</v>
      </c>
      <c r="E269" s="194" t="s">
        <v>516</v>
      </c>
      <c r="F269" s="195" t="s">
        <v>517</v>
      </c>
      <c r="G269" s="196" t="s">
        <v>285</v>
      </c>
      <c r="H269" s="197">
        <v>1</v>
      </c>
      <c r="I269" s="198"/>
      <c r="J269" s="199">
        <f t="shared" si="0"/>
        <v>0</v>
      </c>
      <c r="K269" s="195" t="s">
        <v>196</v>
      </c>
      <c r="L269" s="41"/>
      <c r="M269" s="200" t="s">
        <v>1</v>
      </c>
      <c r="N269" s="201" t="s">
        <v>48</v>
      </c>
      <c r="O269" s="73"/>
      <c r="P269" s="202">
        <f t="shared" si="1"/>
        <v>0</v>
      </c>
      <c r="Q269" s="202">
        <v>3.2349999999999997E-2</v>
      </c>
      <c r="R269" s="202">
        <f t="shared" si="2"/>
        <v>3.2349999999999997E-2</v>
      </c>
      <c r="S269" s="202">
        <v>0</v>
      </c>
      <c r="T269" s="203">
        <f t="shared" si="3"/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4" t="s">
        <v>211</v>
      </c>
      <c r="AT269" s="204" t="s">
        <v>192</v>
      </c>
      <c r="AU269" s="204" t="s">
        <v>93</v>
      </c>
      <c r="AY269" s="18" t="s">
        <v>189</v>
      </c>
      <c r="BE269" s="205">
        <f t="shared" si="4"/>
        <v>0</v>
      </c>
      <c r="BF269" s="205">
        <f t="shared" si="5"/>
        <v>0</v>
      </c>
      <c r="BG269" s="205">
        <f t="shared" si="6"/>
        <v>0</v>
      </c>
      <c r="BH269" s="205">
        <f t="shared" si="7"/>
        <v>0</v>
      </c>
      <c r="BI269" s="205">
        <f t="shared" si="8"/>
        <v>0</v>
      </c>
      <c r="BJ269" s="18" t="s">
        <v>91</v>
      </c>
      <c r="BK269" s="205">
        <f t="shared" si="9"/>
        <v>0</v>
      </c>
      <c r="BL269" s="18" t="s">
        <v>211</v>
      </c>
      <c r="BM269" s="204" t="s">
        <v>518</v>
      </c>
    </row>
    <row r="270" spans="1:65" s="2" customFormat="1" ht="16.5" customHeight="1" x14ac:dyDescent="0.2">
      <c r="A270" s="36"/>
      <c r="B270" s="37"/>
      <c r="C270" s="193" t="s">
        <v>519</v>
      </c>
      <c r="D270" s="193" t="s">
        <v>192</v>
      </c>
      <c r="E270" s="194" t="s">
        <v>520</v>
      </c>
      <c r="F270" s="195" t="s">
        <v>521</v>
      </c>
      <c r="G270" s="196" t="s">
        <v>285</v>
      </c>
      <c r="H270" s="197">
        <v>6</v>
      </c>
      <c r="I270" s="198"/>
      <c r="J270" s="199">
        <f t="shared" si="0"/>
        <v>0</v>
      </c>
      <c r="K270" s="195" t="s">
        <v>196</v>
      </c>
      <c r="L270" s="41"/>
      <c r="M270" s="200" t="s">
        <v>1</v>
      </c>
      <c r="N270" s="201" t="s">
        <v>48</v>
      </c>
      <c r="O270" s="73"/>
      <c r="P270" s="202">
        <f t="shared" si="1"/>
        <v>0</v>
      </c>
      <c r="Q270" s="202">
        <v>1.7940000000000001E-2</v>
      </c>
      <c r="R270" s="202">
        <f t="shared" si="2"/>
        <v>0.10764000000000001</v>
      </c>
      <c r="S270" s="202">
        <v>0</v>
      </c>
      <c r="T270" s="203">
        <f t="shared" si="3"/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4" t="s">
        <v>211</v>
      </c>
      <c r="AT270" s="204" t="s">
        <v>192</v>
      </c>
      <c r="AU270" s="204" t="s">
        <v>93</v>
      </c>
      <c r="AY270" s="18" t="s">
        <v>189</v>
      </c>
      <c r="BE270" s="205">
        <f t="shared" si="4"/>
        <v>0</v>
      </c>
      <c r="BF270" s="205">
        <f t="shared" si="5"/>
        <v>0</v>
      </c>
      <c r="BG270" s="205">
        <f t="shared" si="6"/>
        <v>0</v>
      </c>
      <c r="BH270" s="205">
        <f t="shared" si="7"/>
        <v>0</v>
      </c>
      <c r="BI270" s="205">
        <f t="shared" si="8"/>
        <v>0</v>
      </c>
      <c r="BJ270" s="18" t="s">
        <v>91</v>
      </c>
      <c r="BK270" s="205">
        <f t="shared" si="9"/>
        <v>0</v>
      </c>
      <c r="BL270" s="18" t="s">
        <v>211</v>
      </c>
      <c r="BM270" s="204" t="s">
        <v>522</v>
      </c>
    </row>
    <row r="271" spans="1:65" s="2" customFormat="1" ht="16.5" customHeight="1" x14ac:dyDescent="0.2">
      <c r="A271" s="36"/>
      <c r="B271" s="37"/>
      <c r="C271" s="193" t="s">
        <v>523</v>
      </c>
      <c r="D271" s="193" t="s">
        <v>192</v>
      </c>
      <c r="E271" s="194" t="s">
        <v>524</v>
      </c>
      <c r="F271" s="195" t="s">
        <v>525</v>
      </c>
      <c r="G271" s="196" t="s">
        <v>285</v>
      </c>
      <c r="H271" s="197">
        <v>5</v>
      </c>
      <c r="I271" s="198"/>
      <c r="J271" s="199">
        <f t="shared" si="0"/>
        <v>0</v>
      </c>
      <c r="K271" s="195" t="s">
        <v>196</v>
      </c>
      <c r="L271" s="41"/>
      <c r="M271" s="200" t="s">
        <v>1</v>
      </c>
      <c r="N271" s="201" t="s">
        <v>48</v>
      </c>
      <c r="O271" s="73"/>
      <c r="P271" s="202">
        <f t="shared" si="1"/>
        <v>0</v>
      </c>
      <c r="Q271" s="202">
        <v>2.2780000000000002E-2</v>
      </c>
      <c r="R271" s="202">
        <f t="shared" si="2"/>
        <v>0.1139</v>
      </c>
      <c r="S271" s="202">
        <v>0</v>
      </c>
      <c r="T271" s="203">
        <f t="shared" si="3"/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4" t="s">
        <v>211</v>
      </c>
      <c r="AT271" s="204" t="s">
        <v>192</v>
      </c>
      <c r="AU271" s="204" t="s">
        <v>93</v>
      </c>
      <c r="AY271" s="18" t="s">
        <v>189</v>
      </c>
      <c r="BE271" s="205">
        <f t="shared" si="4"/>
        <v>0</v>
      </c>
      <c r="BF271" s="205">
        <f t="shared" si="5"/>
        <v>0</v>
      </c>
      <c r="BG271" s="205">
        <f t="shared" si="6"/>
        <v>0</v>
      </c>
      <c r="BH271" s="205">
        <f t="shared" si="7"/>
        <v>0</v>
      </c>
      <c r="BI271" s="205">
        <f t="shared" si="8"/>
        <v>0</v>
      </c>
      <c r="BJ271" s="18" t="s">
        <v>91</v>
      </c>
      <c r="BK271" s="205">
        <f t="shared" si="9"/>
        <v>0</v>
      </c>
      <c r="BL271" s="18" t="s">
        <v>211</v>
      </c>
      <c r="BM271" s="204" t="s">
        <v>526</v>
      </c>
    </row>
    <row r="272" spans="1:65" s="2" customFormat="1" ht="16.5" customHeight="1" x14ac:dyDescent="0.2">
      <c r="A272" s="36"/>
      <c r="B272" s="37"/>
      <c r="C272" s="193" t="s">
        <v>527</v>
      </c>
      <c r="D272" s="193" t="s">
        <v>192</v>
      </c>
      <c r="E272" s="194" t="s">
        <v>528</v>
      </c>
      <c r="F272" s="195" t="s">
        <v>529</v>
      </c>
      <c r="G272" s="196" t="s">
        <v>285</v>
      </c>
      <c r="H272" s="197">
        <v>2</v>
      </c>
      <c r="I272" s="198"/>
      <c r="J272" s="199">
        <f t="shared" si="0"/>
        <v>0</v>
      </c>
      <c r="K272" s="195" t="s">
        <v>196</v>
      </c>
      <c r="L272" s="41"/>
      <c r="M272" s="200" t="s">
        <v>1</v>
      </c>
      <c r="N272" s="201" t="s">
        <v>48</v>
      </c>
      <c r="O272" s="73"/>
      <c r="P272" s="202">
        <f t="shared" si="1"/>
        <v>0</v>
      </c>
      <c r="Q272" s="202">
        <v>3.5639999999999998E-2</v>
      </c>
      <c r="R272" s="202">
        <f t="shared" si="2"/>
        <v>7.1279999999999996E-2</v>
      </c>
      <c r="S272" s="202">
        <v>0</v>
      </c>
      <c r="T272" s="203">
        <f t="shared" si="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4" t="s">
        <v>211</v>
      </c>
      <c r="AT272" s="204" t="s">
        <v>192</v>
      </c>
      <c r="AU272" s="204" t="s">
        <v>93</v>
      </c>
      <c r="AY272" s="18" t="s">
        <v>189</v>
      </c>
      <c r="BE272" s="205">
        <f t="shared" si="4"/>
        <v>0</v>
      </c>
      <c r="BF272" s="205">
        <f t="shared" si="5"/>
        <v>0</v>
      </c>
      <c r="BG272" s="205">
        <f t="shared" si="6"/>
        <v>0</v>
      </c>
      <c r="BH272" s="205">
        <f t="shared" si="7"/>
        <v>0</v>
      </c>
      <c r="BI272" s="205">
        <f t="shared" si="8"/>
        <v>0</v>
      </c>
      <c r="BJ272" s="18" t="s">
        <v>91</v>
      </c>
      <c r="BK272" s="205">
        <f t="shared" si="9"/>
        <v>0</v>
      </c>
      <c r="BL272" s="18" t="s">
        <v>211</v>
      </c>
      <c r="BM272" s="204" t="s">
        <v>530</v>
      </c>
    </row>
    <row r="273" spans="1:65" s="2" customFormat="1" ht="16.5" customHeight="1" x14ac:dyDescent="0.2">
      <c r="A273" s="36"/>
      <c r="B273" s="37"/>
      <c r="C273" s="193" t="s">
        <v>531</v>
      </c>
      <c r="D273" s="193" t="s">
        <v>192</v>
      </c>
      <c r="E273" s="194" t="s">
        <v>532</v>
      </c>
      <c r="F273" s="195" t="s">
        <v>533</v>
      </c>
      <c r="G273" s="196" t="s">
        <v>285</v>
      </c>
      <c r="H273" s="197">
        <v>10</v>
      </c>
      <c r="I273" s="198"/>
      <c r="J273" s="199">
        <f t="shared" si="0"/>
        <v>0</v>
      </c>
      <c r="K273" s="195" t="s">
        <v>196</v>
      </c>
      <c r="L273" s="41"/>
      <c r="M273" s="200" t="s">
        <v>1</v>
      </c>
      <c r="N273" s="201" t="s">
        <v>48</v>
      </c>
      <c r="O273" s="73"/>
      <c r="P273" s="202">
        <f t="shared" si="1"/>
        <v>0</v>
      </c>
      <c r="Q273" s="202">
        <v>2.6929999999999999E-2</v>
      </c>
      <c r="R273" s="202">
        <f t="shared" si="2"/>
        <v>0.26929999999999998</v>
      </c>
      <c r="S273" s="202">
        <v>0</v>
      </c>
      <c r="T273" s="203">
        <f t="shared" si="3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4" t="s">
        <v>211</v>
      </c>
      <c r="AT273" s="204" t="s">
        <v>192</v>
      </c>
      <c r="AU273" s="204" t="s">
        <v>93</v>
      </c>
      <c r="AY273" s="18" t="s">
        <v>189</v>
      </c>
      <c r="BE273" s="205">
        <f t="shared" si="4"/>
        <v>0</v>
      </c>
      <c r="BF273" s="205">
        <f t="shared" si="5"/>
        <v>0</v>
      </c>
      <c r="BG273" s="205">
        <f t="shared" si="6"/>
        <v>0</v>
      </c>
      <c r="BH273" s="205">
        <f t="shared" si="7"/>
        <v>0</v>
      </c>
      <c r="BI273" s="205">
        <f t="shared" si="8"/>
        <v>0</v>
      </c>
      <c r="BJ273" s="18" t="s">
        <v>91</v>
      </c>
      <c r="BK273" s="205">
        <f t="shared" si="9"/>
        <v>0</v>
      </c>
      <c r="BL273" s="18" t="s">
        <v>211</v>
      </c>
      <c r="BM273" s="204" t="s">
        <v>534</v>
      </c>
    </row>
    <row r="274" spans="1:65" s="2" customFormat="1" ht="16.5" customHeight="1" x14ac:dyDescent="0.2">
      <c r="A274" s="36"/>
      <c r="B274" s="37"/>
      <c r="C274" s="193" t="s">
        <v>535</v>
      </c>
      <c r="D274" s="193" t="s">
        <v>192</v>
      </c>
      <c r="E274" s="194" t="s">
        <v>536</v>
      </c>
      <c r="F274" s="195" t="s">
        <v>537</v>
      </c>
      <c r="G274" s="196" t="s">
        <v>285</v>
      </c>
      <c r="H274" s="197">
        <v>1</v>
      </c>
      <c r="I274" s="198"/>
      <c r="J274" s="199">
        <f t="shared" si="0"/>
        <v>0</v>
      </c>
      <c r="K274" s="195" t="s">
        <v>196</v>
      </c>
      <c r="L274" s="41"/>
      <c r="M274" s="200" t="s">
        <v>1</v>
      </c>
      <c r="N274" s="201" t="s">
        <v>48</v>
      </c>
      <c r="O274" s="73"/>
      <c r="P274" s="202">
        <f t="shared" si="1"/>
        <v>0</v>
      </c>
      <c r="Q274" s="202">
        <v>4.2000000000000003E-2</v>
      </c>
      <c r="R274" s="202">
        <f t="shared" si="2"/>
        <v>4.2000000000000003E-2</v>
      </c>
      <c r="S274" s="202">
        <v>0</v>
      </c>
      <c r="T274" s="203">
        <f t="shared" si="3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4" t="s">
        <v>211</v>
      </c>
      <c r="AT274" s="204" t="s">
        <v>192</v>
      </c>
      <c r="AU274" s="204" t="s">
        <v>93</v>
      </c>
      <c r="AY274" s="18" t="s">
        <v>189</v>
      </c>
      <c r="BE274" s="205">
        <f t="shared" si="4"/>
        <v>0</v>
      </c>
      <c r="BF274" s="205">
        <f t="shared" si="5"/>
        <v>0</v>
      </c>
      <c r="BG274" s="205">
        <f t="shared" si="6"/>
        <v>0</v>
      </c>
      <c r="BH274" s="205">
        <f t="shared" si="7"/>
        <v>0</v>
      </c>
      <c r="BI274" s="205">
        <f t="shared" si="8"/>
        <v>0</v>
      </c>
      <c r="BJ274" s="18" t="s">
        <v>91</v>
      </c>
      <c r="BK274" s="205">
        <f t="shared" si="9"/>
        <v>0</v>
      </c>
      <c r="BL274" s="18" t="s">
        <v>211</v>
      </c>
      <c r="BM274" s="204" t="s">
        <v>538</v>
      </c>
    </row>
    <row r="275" spans="1:65" s="2" customFormat="1" ht="16.5" customHeight="1" x14ac:dyDescent="0.2">
      <c r="A275" s="36"/>
      <c r="B275" s="37"/>
      <c r="C275" s="193" t="s">
        <v>539</v>
      </c>
      <c r="D275" s="193" t="s">
        <v>192</v>
      </c>
      <c r="E275" s="194" t="s">
        <v>540</v>
      </c>
      <c r="F275" s="195" t="s">
        <v>541</v>
      </c>
      <c r="G275" s="196" t="s">
        <v>285</v>
      </c>
      <c r="H275" s="197">
        <v>40</v>
      </c>
      <c r="I275" s="198"/>
      <c r="J275" s="199">
        <f t="shared" si="0"/>
        <v>0</v>
      </c>
      <c r="K275" s="195" t="s">
        <v>196</v>
      </c>
      <c r="L275" s="41"/>
      <c r="M275" s="200" t="s">
        <v>1</v>
      </c>
      <c r="N275" s="201" t="s">
        <v>48</v>
      </c>
      <c r="O275" s="73"/>
      <c r="P275" s="202">
        <f t="shared" si="1"/>
        <v>0</v>
      </c>
      <c r="Q275" s="202">
        <v>3.6549999999999999E-2</v>
      </c>
      <c r="R275" s="202">
        <f t="shared" si="2"/>
        <v>1.462</v>
      </c>
      <c r="S275" s="202">
        <v>0</v>
      </c>
      <c r="T275" s="203">
        <f t="shared" si="3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4" t="s">
        <v>211</v>
      </c>
      <c r="AT275" s="204" t="s">
        <v>192</v>
      </c>
      <c r="AU275" s="204" t="s">
        <v>93</v>
      </c>
      <c r="AY275" s="18" t="s">
        <v>189</v>
      </c>
      <c r="BE275" s="205">
        <f t="shared" si="4"/>
        <v>0</v>
      </c>
      <c r="BF275" s="205">
        <f t="shared" si="5"/>
        <v>0</v>
      </c>
      <c r="BG275" s="205">
        <f t="shared" si="6"/>
        <v>0</v>
      </c>
      <c r="BH275" s="205">
        <f t="shared" si="7"/>
        <v>0</v>
      </c>
      <c r="BI275" s="205">
        <f t="shared" si="8"/>
        <v>0</v>
      </c>
      <c r="BJ275" s="18" t="s">
        <v>91</v>
      </c>
      <c r="BK275" s="205">
        <f t="shared" si="9"/>
        <v>0</v>
      </c>
      <c r="BL275" s="18" t="s">
        <v>211</v>
      </c>
      <c r="BM275" s="204" t="s">
        <v>542</v>
      </c>
    </row>
    <row r="276" spans="1:65" s="2" customFormat="1" ht="16.5" customHeight="1" x14ac:dyDescent="0.2">
      <c r="A276" s="36"/>
      <c r="B276" s="37"/>
      <c r="C276" s="193" t="s">
        <v>543</v>
      </c>
      <c r="D276" s="193" t="s">
        <v>192</v>
      </c>
      <c r="E276" s="194" t="s">
        <v>544</v>
      </c>
      <c r="F276" s="195" t="s">
        <v>545</v>
      </c>
      <c r="G276" s="196" t="s">
        <v>285</v>
      </c>
      <c r="H276" s="197">
        <v>28</v>
      </c>
      <c r="I276" s="198"/>
      <c r="J276" s="199">
        <f t="shared" si="0"/>
        <v>0</v>
      </c>
      <c r="K276" s="195" t="s">
        <v>196</v>
      </c>
      <c r="L276" s="41"/>
      <c r="M276" s="200" t="s">
        <v>1</v>
      </c>
      <c r="N276" s="201" t="s">
        <v>48</v>
      </c>
      <c r="O276" s="73"/>
      <c r="P276" s="202">
        <f t="shared" si="1"/>
        <v>0</v>
      </c>
      <c r="Q276" s="202">
        <v>4.555E-2</v>
      </c>
      <c r="R276" s="202">
        <f t="shared" si="2"/>
        <v>1.2754000000000001</v>
      </c>
      <c r="S276" s="202">
        <v>0</v>
      </c>
      <c r="T276" s="203">
        <f t="shared" si="3"/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4" t="s">
        <v>211</v>
      </c>
      <c r="AT276" s="204" t="s">
        <v>192</v>
      </c>
      <c r="AU276" s="204" t="s">
        <v>93</v>
      </c>
      <c r="AY276" s="18" t="s">
        <v>189</v>
      </c>
      <c r="BE276" s="205">
        <f t="shared" si="4"/>
        <v>0</v>
      </c>
      <c r="BF276" s="205">
        <f t="shared" si="5"/>
        <v>0</v>
      </c>
      <c r="BG276" s="205">
        <f t="shared" si="6"/>
        <v>0</v>
      </c>
      <c r="BH276" s="205">
        <f t="shared" si="7"/>
        <v>0</v>
      </c>
      <c r="BI276" s="205">
        <f t="shared" si="8"/>
        <v>0</v>
      </c>
      <c r="BJ276" s="18" t="s">
        <v>91</v>
      </c>
      <c r="BK276" s="205">
        <f t="shared" si="9"/>
        <v>0</v>
      </c>
      <c r="BL276" s="18" t="s">
        <v>211</v>
      </c>
      <c r="BM276" s="204" t="s">
        <v>546</v>
      </c>
    </row>
    <row r="277" spans="1:65" s="2" customFormat="1" ht="16.5" customHeight="1" x14ac:dyDescent="0.2">
      <c r="A277" s="36"/>
      <c r="B277" s="37"/>
      <c r="C277" s="193" t="s">
        <v>547</v>
      </c>
      <c r="D277" s="193" t="s">
        <v>192</v>
      </c>
      <c r="E277" s="194" t="s">
        <v>548</v>
      </c>
      <c r="F277" s="195" t="s">
        <v>549</v>
      </c>
      <c r="G277" s="196" t="s">
        <v>285</v>
      </c>
      <c r="H277" s="197">
        <v>56</v>
      </c>
      <c r="I277" s="198"/>
      <c r="J277" s="199">
        <f t="shared" si="0"/>
        <v>0</v>
      </c>
      <c r="K277" s="195" t="s">
        <v>196</v>
      </c>
      <c r="L277" s="41"/>
      <c r="M277" s="200" t="s">
        <v>1</v>
      </c>
      <c r="N277" s="201" t="s">
        <v>48</v>
      </c>
      <c r="O277" s="73"/>
      <c r="P277" s="202">
        <f t="shared" si="1"/>
        <v>0</v>
      </c>
      <c r="Q277" s="202">
        <v>5.4550000000000001E-2</v>
      </c>
      <c r="R277" s="202">
        <f t="shared" si="2"/>
        <v>3.0548000000000002</v>
      </c>
      <c r="S277" s="202">
        <v>0</v>
      </c>
      <c r="T277" s="203">
        <f t="shared" si="3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4" t="s">
        <v>211</v>
      </c>
      <c r="AT277" s="204" t="s">
        <v>192</v>
      </c>
      <c r="AU277" s="204" t="s">
        <v>93</v>
      </c>
      <c r="AY277" s="18" t="s">
        <v>189</v>
      </c>
      <c r="BE277" s="205">
        <f t="shared" si="4"/>
        <v>0</v>
      </c>
      <c r="BF277" s="205">
        <f t="shared" si="5"/>
        <v>0</v>
      </c>
      <c r="BG277" s="205">
        <f t="shared" si="6"/>
        <v>0</v>
      </c>
      <c r="BH277" s="205">
        <f t="shared" si="7"/>
        <v>0</v>
      </c>
      <c r="BI277" s="205">
        <f t="shared" si="8"/>
        <v>0</v>
      </c>
      <c r="BJ277" s="18" t="s">
        <v>91</v>
      </c>
      <c r="BK277" s="205">
        <f t="shared" si="9"/>
        <v>0</v>
      </c>
      <c r="BL277" s="18" t="s">
        <v>211</v>
      </c>
      <c r="BM277" s="204" t="s">
        <v>550</v>
      </c>
    </row>
    <row r="278" spans="1:65" s="2" customFormat="1" ht="16.5" customHeight="1" x14ac:dyDescent="0.2">
      <c r="A278" s="36"/>
      <c r="B278" s="37"/>
      <c r="C278" s="193" t="s">
        <v>551</v>
      </c>
      <c r="D278" s="193" t="s">
        <v>192</v>
      </c>
      <c r="E278" s="194" t="s">
        <v>552</v>
      </c>
      <c r="F278" s="195" t="s">
        <v>553</v>
      </c>
      <c r="G278" s="196" t="s">
        <v>285</v>
      </c>
      <c r="H278" s="197">
        <v>4</v>
      </c>
      <c r="I278" s="198"/>
      <c r="J278" s="199">
        <f t="shared" si="0"/>
        <v>0</v>
      </c>
      <c r="K278" s="195" t="s">
        <v>196</v>
      </c>
      <c r="L278" s="41"/>
      <c r="M278" s="200" t="s">
        <v>1</v>
      </c>
      <c r="N278" s="201" t="s">
        <v>48</v>
      </c>
      <c r="O278" s="73"/>
      <c r="P278" s="202">
        <f t="shared" si="1"/>
        <v>0</v>
      </c>
      <c r="Q278" s="202">
        <v>6.3549999999999995E-2</v>
      </c>
      <c r="R278" s="202">
        <f t="shared" si="2"/>
        <v>0.25419999999999998</v>
      </c>
      <c r="S278" s="202">
        <v>0</v>
      </c>
      <c r="T278" s="203">
        <f t="shared" si="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4" t="s">
        <v>211</v>
      </c>
      <c r="AT278" s="204" t="s">
        <v>192</v>
      </c>
      <c r="AU278" s="204" t="s">
        <v>93</v>
      </c>
      <c r="AY278" s="18" t="s">
        <v>189</v>
      </c>
      <c r="BE278" s="205">
        <f t="shared" si="4"/>
        <v>0</v>
      </c>
      <c r="BF278" s="205">
        <f t="shared" si="5"/>
        <v>0</v>
      </c>
      <c r="BG278" s="205">
        <f t="shared" si="6"/>
        <v>0</v>
      </c>
      <c r="BH278" s="205">
        <f t="shared" si="7"/>
        <v>0</v>
      </c>
      <c r="BI278" s="205">
        <f t="shared" si="8"/>
        <v>0</v>
      </c>
      <c r="BJ278" s="18" t="s">
        <v>91</v>
      </c>
      <c r="BK278" s="205">
        <f t="shared" si="9"/>
        <v>0</v>
      </c>
      <c r="BL278" s="18" t="s">
        <v>211</v>
      </c>
      <c r="BM278" s="204" t="s">
        <v>554</v>
      </c>
    </row>
    <row r="279" spans="1:65" s="2" customFormat="1" ht="16.5" customHeight="1" x14ac:dyDescent="0.2">
      <c r="A279" s="36"/>
      <c r="B279" s="37"/>
      <c r="C279" s="193" t="s">
        <v>555</v>
      </c>
      <c r="D279" s="193" t="s">
        <v>192</v>
      </c>
      <c r="E279" s="194" t="s">
        <v>556</v>
      </c>
      <c r="F279" s="195" t="s">
        <v>557</v>
      </c>
      <c r="G279" s="196" t="s">
        <v>285</v>
      </c>
      <c r="H279" s="197">
        <v>28</v>
      </c>
      <c r="I279" s="198"/>
      <c r="J279" s="199">
        <f t="shared" si="0"/>
        <v>0</v>
      </c>
      <c r="K279" s="195" t="s">
        <v>196</v>
      </c>
      <c r="L279" s="41"/>
      <c r="M279" s="200" t="s">
        <v>1</v>
      </c>
      <c r="N279" s="201" t="s">
        <v>48</v>
      </c>
      <c r="O279" s="73"/>
      <c r="P279" s="202">
        <f t="shared" si="1"/>
        <v>0</v>
      </c>
      <c r="Q279" s="202">
        <v>7.2849999999999998E-2</v>
      </c>
      <c r="R279" s="202">
        <f t="shared" si="2"/>
        <v>2.0398000000000001</v>
      </c>
      <c r="S279" s="202">
        <v>0</v>
      </c>
      <c r="T279" s="203">
        <f t="shared" si="3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4" t="s">
        <v>211</v>
      </c>
      <c r="AT279" s="204" t="s">
        <v>192</v>
      </c>
      <c r="AU279" s="204" t="s">
        <v>93</v>
      </c>
      <c r="AY279" s="18" t="s">
        <v>189</v>
      </c>
      <c r="BE279" s="205">
        <f t="shared" si="4"/>
        <v>0</v>
      </c>
      <c r="BF279" s="205">
        <f t="shared" si="5"/>
        <v>0</v>
      </c>
      <c r="BG279" s="205">
        <f t="shared" si="6"/>
        <v>0</v>
      </c>
      <c r="BH279" s="205">
        <f t="shared" si="7"/>
        <v>0</v>
      </c>
      <c r="BI279" s="205">
        <f t="shared" si="8"/>
        <v>0</v>
      </c>
      <c r="BJ279" s="18" t="s">
        <v>91</v>
      </c>
      <c r="BK279" s="205">
        <f t="shared" si="9"/>
        <v>0</v>
      </c>
      <c r="BL279" s="18" t="s">
        <v>211</v>
      </c>
      <c r="BM279" s="204" t="s">
        <v>558</v>
      </c>
    </row>
    <row r="280" spans="1:65" s="2" customFormat="1" ht="16.5" customHeight="1" x14ac:dyDescent="0.2">
      <c r="A280" s="36"/>
      <c r="B280" s="37"/>
      <c r="C280" s="193" t="s">
        <v>559</v>
      </c>
      <c r="D280" s="193" t="s">
        <v>192</v>
      </c>
      <c r="E280" s="194" t="s">
        <v>560</v>
      </c>
      <c r="F280" s="195" t="s">
        <v>561</v>
      </c>
      <c r="G280" s="196" t="s">
        <v>285</v>
      </c>
      <c r="H280" s="197">
        <v>4</v>
      </c>
      <c r="I280" s="198"/>
      <c r="J280" s="199">
        <f t="shared" si="0"/>
        <v>0</v>
      </c>
      <c r="K280" s="195" t="s">
        <v>196</v>
      </c>
      <c r="L280" s="41"/>
      <c r="M280" s="200" t="s">
        <v>1</v>
      </c>
      <c r="N280" s="201" t="s">
        <v>48</v>
      </c>
      <c r="O280" s="73"/>
      <c r="P280" s="202">
        <f t="shared" si="1"/>
        <v>0</v>
      </c>
      <c r="Q280" s="202">
        <v>8.1850000000000006E-2</v>
      </c>
      <c r="R280" s="202">
        <f t="shared" si="2"/>
        <v>0.32740000000000002</v>
      </c>
      <c r="S280" s="202">
        <v>0</v>
      </c>
      <c r="T280" s="203">
        <f t="shared" si="3"/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4" t="s">
        <v>211</v>
      </c>
      <c r="AT280" s="204" t="s">
        <v>192</v>
      </c>
      <c r="AU280" s="204" t="s">
        <v>93</v>
      </c>
      <c r="AY280" s="18" t="s">
        <v>189</v>
      </c>
      <c r="BE280" s="205">
        <f t="shared" si="4"/>
        <v>0</v>
      </c>
      <c r="BF280" s="205">
        <f t="shared" si="5"/>
        <v>0</v>
      </c>
      <c r="BG280" s="205">
        <f t="shared" si="6"/>
        <v>0</v>
      </c>
      <c r="BH280" s="205">
        <f t="shared" si="7"/>
        <v>0</v>
      </c>
      <c r="BI280" s="205">
        <f t="shared" si="8"/>
        <v>0</v>
      </c>
      <c r="BJ280" s="18" t="s">
        <v>91</v>
      </c>
      <c r="BK280" s="205">
        <f t="shared" si="9"/>
        <v>0</v>
      </c>
      <c r="BL280" s="18" t="s">
        <v>211</v>
      </c>
      <c r="BM280" s="204" t="s">
        <v>562</v>
      </c>
    </row>
    <row r="281" spans="1:65" s="2" customFormat="1" ht="16.5" customHeight="1" x14ac:dyDescent="0.2">
      <c r="A281" s="36"/>
      <c r="B281" s="37"/>
      <c r="C281" s="193" t="s">
        <v>563</v>
      </c>
      <c r="D281" s="193" t="s">
        <v>192</v>
      </c>
      <c r="E281" s="194" t="s">
        <v>564</v>
      </c>
      <c r="F281" s="195" t="s">
        <v>565</v>
      </c>
      <c r="G281" s="196" t="s">
        <v>285</v>
      </c>
      <c r="H281" s="197">
        <v>16</v>
      </c>
      <c r="I281" s="198"/>
      <c r="J281" s="199">
        <f t="shared" si="0"/>
        <v>0</v>
      </c>
      <c r="K281" s="195" t="s">
        <v>196</v>
      </c>
      <c r="L281" s="41"/>
      <c r="M281" s="200" t="s">
        <v>1</v>
      </c>
      <c r="N281" s="201" t="s">
        <v>48</v>
      </c>
      <c r="O281" s="73"/>
      <c r="P281" s="202">
        <f t="shared" si="1"/>
        <v>0</v>
      </c>
      <c r="Q281" s="202">
        <v>0.10904999999999999</v>
      </c>
      <c r="R281" s="202">
        <f t="shared" si="2"/>
        <v>1.7447999999999999</v>
      </c>
      <c r="S281" s="202">
        <v>0</v>
      </c>
      <c r="T281" s="203">
        <f t="shared" si="3"/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4" t="s">
        <v>211</v>
      </c>
      <c r="AT281" s="204" t="s">
        <v>192</v>
      </c>
      <c r="AU281" s="204" t="s">
        <v>93</v>
      </c>
      <c r="AY281" s="18" t="s">
        <v>189</v>
      </c>
      <c r="BE281" s="205">
        <f t="shared" si="4"/>
        <v>0</v>
      </c>
      <c r="BF281" s="205">
        <f t="shared" si="5"/>
        <v>0</v>
      </c>
      <c r="BG281" s="205">
        <f t="shared" si="6"/>
        <v>0</v>
      </c>
      <c r="BH281" s="205">
        <f t="shared" si="7"/>
        <v>0</v>
      </c>
      <c r="BI281" s="205">
        <f t="shared" si="8"/>
        <v>0</v>
      </c>
      <c r="BJ281" s="18" t="s">
        <v>91</v>
      </c>
      <c r="BK281" s="205">
        <f t="shared" si="9"/>
        <v>0</v>
      </c>
      <c r="BL281" s="18" t="s">
        <v>211</v>
      </c>
      <c r="BM281" s="204" t="s">
        <v>566</v>
      </c>
    </row>
    <row r="282" spans="1:65" s="2" customFormat="1" ht="16.5" customHeight="1" x14ac:dyDescent="0.2">
      <c r="A282" s="36"/>
      <c r="B282" s="37"/>
      <c r="C282" s="193" t="s">
        <v>567</v>
      </c>
      <c r="D282" s="193" t="s">
        <v>192</v>
      </c>
      <c r="E282" s="194" t="s">
        <v>568</v>
      </c>
      <c r="F282" s="195" t="s">
        <v>569</v>
      </c>
      <c r="G282" s="196" t="s">
        <v>269</v>
      </c>
      <c r="H282" s="197">
        <v>17.225000000000001</v>
      </c>
      <c r="I282" s="198"/>
      <c r="J282" s="199">
        <f t="shared" si="0"/>
        <v>0</v>
      </c>
      <c r="K282" s="195" t="s">
        <v>196</v>
      </c>
      <c r="L282" s="41"/>
      <c r="M282" s="200" t="s">
        <v>1</v>
      </c>
      <c r="N282" s="201" t="s">
        <v>48</v>
      </c>
      <c r="O282" s="73"/>
      <c r="P282" s="202">
        <f t="shared" si="1"/>
        <v>0</v>
      </c>
      <c r="Q282" s="202">
        <v>2.4705699999999999</v>
      </c>
      <c r="R282" s="202">
        <f t="shared" si="2"/>
        <v>42.55556825</v>
      </c>
      <c r="S282" s="202">
        <v>0</v>
      </c>
      <c r="T282" s="203">
        <f t="shared" si="3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4" t="s">
        <v>211</v>
      </c>
      <c r="AT282" s="204" t="s">
        <v>192</v>
      </c>
      <c r="AU282" s="204" t="s">
        <v>93</v>
      </c>
      <c r="AY282" s="18" t="s">
        <v>189</v>
      </c>
      <c r="BE282" s="205">
        <f t="shared" si="4"/>
        <v>0</v>
      </c>
      <c r="BF282" s="205">
        <f t="shared" si="5"/>
        <v>0</v>
      </c>
      <c r="BG282" s="205">
        <f t="shared" si="6"/>
        <v>0</v>
      </c>
      <c r="BH282" s="205">
        <f t="shared" si="7"/>
        <v>0</v>
      </c>
      <c r="BI282" s="205">
        <f t="shared" si="8"/>
        <v>0</v>
      </c>
      <c r="BJ282" s="18" t="s">
        <v>91</v>
      </c>
      <c r="BK282" s="205">
        <f t="shared" si="9"/>
        <v>0</v>
      </c>
      <c r="BL282" s="18" t="s">
        <v>211</v>
      </c>
      <c r="BM282" s="204" t="s">
        <v>570</v>
      </c>
    </row>
    <row r="283" spans="1:65" s="14" customFormat="1" ht="11.25" x14ac:dyDescent="0.2">
      <c r="B283" s="229"/>
      <c r="C283" s="230"/>
      <c r="D283" s="206" t="s">
        <v>277</v>
      </c>
      <c r="E283" s="231" t="s">
        <v>1</v>
      </c>
      <c r="F283" s="232" t="s">
        <v>433</v>
      </c>
      <c r="G283" s="230"/>
      <c r="H283" s="231" t="s">
        <v>1</v>
      </c>
      <c r="I283" s="233"/>
      <c r="J283" s="230"/>
      <c r="K283" s="230"/>
      <c r="L283" s="234"/>
      <c r="M283" s="235"/>
      <c r="N283" s="236"/>
      <c r="O283" s="236"/>
      <c r="P283" s="236"/>
      <c r="Q283" s="236"/>
      <c r="R283" s="236"/>
      <c r="S283" s="236"/>
      <c r="T283" s="237"/>
      <c r="AT283" s="238" t="s">
        <v>277</v>
      </c>
      <c r="AU283" s="238" t="s">
        <v>93</v>
      </c>
      <c r="AV283" s="14" t="s">
        <v>91</v>
      </c>
      <c r="AW283" s="14" t="s">
        <v>38</v>
      </c>
      <c r="AX283" s="14" t="s">
        <v>83</v>
      </c>
      <c r="AY283" s="238" t="s">
        <v>189</v>
      </c>
    </row>
    <row r="284" spans="1:65" s="13" customFormat="1" ht="11.25" x14ac:dyDescent="0.2">
      <c r="B284" s="215"/>
      <c r="C284" s="216"/>
      <c r="D284" s="206" t="s">
        <v>277</v>
      </c>
      <c r="E284" s="239" t="s">
        <v>1</v>
      </c>
      <c r="F284" s="217" t="s">
        <v>571</v>
      </c>
      <c r="G284" s="216"/>
      <c r="H284" s="218">
        <v>17.225000000000001</v>
      </c>
      <c r="I284" s="219"/>
      <c r="J284" s="216"/>
      <c r="K284" s="216"/>
      <c r="L284" s="220"/>
      <c r="M284" s="221"/>
      <c r="N284" s="222"/>
      <c r="O284" s="222"/>
      <c r="P284" s="222"/>
      <c r="Q284" s="222"/>
      <c r="R284" s="222"/>
      <c r="S284" s="222"/>
      <c r="T284" s="223"/>
      <c r="AT284" s="224" t="s">
        <v>277</v>
      </c>
      <c r="AU284" s="224" t="s">
        <v>93</v>
      </c>
      <c r="AV284" s="13" t="s">
        <v>93</v>
      </c>
      <c r="AW284" s="13" t="s">
        <v>38</v>
      </c>
      <c r="AX284" s="13" t="s">
        <v>83</v>
      </c>
      <c r="AY284" s="224" t="s">
        <v>189</v>
      </c>
    </row>
    <row r="285" spans="1:65" s="15" customFormat="1" ht="11.25" x14ac:dyDescent="0.2">
      <c r="B285" s="240"/>
      <c r="C285" s="241"/>
      <c r="D285" s="206" t="s">
        <v>277</v>
      </c>
      <c r="E285" s="242" t="s">
        <v>1</v>
      </c>
      <c r="F285" s="243" t="s">
        <v>355</v>
      </c>
      <c r="G285" s="241"/>
      <c r="H285" s="244">
        <v>17.225000000000001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AT285" s="250" t="s">
        <v>277</v>
      </c>
      <c r="AU285" s="250" t="s">
        <v>93</v>
      </c>
      <c r="AV285" s="15" t="s">
        <v>211</v>
      </c>
      <c r="AW285" s="15" t="s">
        <v>38</v>
      </c>
      <c r="AX285" s="15" t="s">
        <v>91</v>
      </c>
      <c r="AY285" s="250" t="s">
        <v>189</v>
      </c>
    </row>
    <row r="286" spans="1:65" s="2" customFormat="1" ht="16.5" customHeight="1" x14ac:dyDescent="0.2">
      <c r="A286" s="36"/>
      <c r="B286" s="37"/>
      <c r="C286" s="193" t="s">
        <v>572</v>
      </c>
      <c r="D286" s="193" t="s">
        <v>192</v>
      </c>
      <c r="E286" s="194" t="s">
        <v>573</v>
      </c>
      <c r="F286" s="195" t="s">
        <v>574</v>
      </c>
      <c r="G286" s="196" t="s">
        <v>262</v>
      </c>
      <c r="H286" s="197">
        <v>139.1</v>
      </c>
      <c r="I286" s="198"/>
      <c r="J286" s="199">
        <f>ROUND(I286*H286,2)</f>
        <v>0</v>
      </c>
      <c r="K286" s="195" t="s">
        <v>196</v>
      </c>
      <c r="L286" s="41"/>
      <c r="M286" s="200" t="s">
        <v>1</v>
      </c>
      <c r="N286" s="201" t="s">
        <v>48</v>
      </c>
      <c r="O286" s="73"/>
      <c r="P286" s="202">
        <f>O286*H286</f>
        <v>0</v>
      </c>
      <c r="Q286" s="202">
        <v>2.5190000000000001E-2</v>
      </c>
      <c r="R286" s="202">
        <f>Q286*H286</f>
        <v>3.5039289999999998</v>
      </c>
      <c r="S286" s="202">
        <v>0</v>
      </c>
      <c r="T286" s="203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4" t="s">
        <v>211</v>
      </c>
      <c r="AT286" s="204" t="s">
        <v>192</v>
      </c>
      <c r="AU286" s="204" t="s">
        <v>93</v>
      </c>
      <c r="AY286" s="18" t="s">
        <v>189</v>
      </c>
      <c r="BE286" s="205">
        <f>IF(N286="základní",J286,0)</f>
        <v>0</v>
      </c>
      <c r="BF286" s="205">
        <f>IF(N286="snížená",J286,0)</f>
        <v>0</v>
      </c>
      <c r="BG286" s="205">
        <f>IF(N286="zákl. přenesená",J286,0)</f>
        <v>0</v>
      </c>
      <c r="BH286" s="205">
        <f>IF(N286="sníž. přenesená",J286,0)</f>
        <v>0</v>
      </c>
      <c r="BI286" s="205">
        <f>IF(N286="nulová",J286,0)</f>
        <v>0</v>
      </c>
      <c r="BJ286" s="18" t="s">
        <v>91</v>
      </c>
      <c r="BK286" s="205">
        <f>ROUND(I286*H286,2)</f>
        <v>0</v>
      </c>
      <c r="BL286" s="18" t="s">
        <v>211</v>
      </c>
      <c r="BM286" s="204" t="s">
        <v>575</v>
      </c>
    </row>
    <row r="287" spans="1:65" s="14" customFormat="1" ht="11.25" x14ac:dyDescent="0.2">
      <c r="B287" s="229"/>
      <c r="C287" s="230"/>
      <c r="D287" s="206" t="s">
        <v>277</v>
      </c>
      <c r="E287" s="231" t="s">
        <v>1</v>
      </c>
      <c r="F287" s="232" t="s">
        <v>433</v>
      </c>
      <c r="G287" s="230"/>
      <c r="H287" s="231" t="s">
        <v>1</v>
      </c>
      <c r="I287" s="233"/>
      <c r="J287" s="230"/>
      <c r="K287" s="230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277</v>
      </c>
      <c r="AU287" s="238" t="s">
        <v>93</v>
      </c>
      <c r="AV287" s="14" t="s">
        <v>91</v>
      </c>
      <c r="AW287" s="14" t="s">
        <v>38</v>
      </c>
      <c r="AX287" s="14" t="s">
        <v>83</v>
      </c>
      <c r="AY287" s="238" t="s">
        <v>189</v>
      </c>
    </row>
    <row r="288" spans="1:65" s="13" customFormat="1" ht="11.25" x14ac:dyDescent="0.2">
      <c r="B288" s="215"/>
      <c r="C288" s="216"/>
      <c r="D288" s="206" t="s">
        <v>277</v>
      </c>
      <c r="E288" s="239" t="s">
        <v>1</v>
      </c>
      <c r="F288" s="217" t="s">
        <v>576</v>
      </c>
      <c r="G288" s="216"/>
      <c r="H288" s="218">
        <v>139.1</v>
      </c>
      <c r="I288" s="219"/>
      <c r="J288" s="216"/>
      <c r="K288" s="216"/>
      <c r="L288" s="220"/>
      <c r="M288" s="221"/>
      <c r="N288" s="222"/>
      <c r="O288" s="222"/>
      <c r="P288" s="222"/>
      <c r="Q288" s="222"/>
      <c r="R288" s="222"/>
      <c r="S288" s="222"/>
      <c r="T288" s="223"/>
      <c r="AT288" s="224" t="s">
        <v>277</v>
      </c>
      <c r="AU288" s="224" t="s">
        <v>93</v>
      </c>
      <c r="AV288" s="13" t="s">
        <v>93</v>
      </c>
      <c r="AW288" s="13" t="s">
        <v>38</v>
      </c>
      <c r="AX288" s="13" t="s">
        <v>83</v>
      </c>
      <c r="AY288" s="224" t="s">
        <v>189</v>
      </c>
    </row>
    <row r="289" spans="1:65" s="15" customFormat="1" ht="11.25" x14ac:dyDescent="0.2">
      <c r="B289" s="240"/>
      <c r="C289" s="241"/>
      <c r="D289" s="206" t="s">
        <v>277</v>
      </c>
      <c r="E289" s="242" t="s">
        <v>1</v>
      </c>
      <c r="F289" s="243" t="s">
        <v>355</v>
      </c>
      <c r="G289" s="241"/>
      <c r="H289" s="244">
        <v>139.1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AT289" s="250" t="s">
        <v>277</v>
      </c>
      <c r="AU289" s="250" t="s">
        <v>93</v>
      </c>
      <c r="AV289" s="15" t="s">
        <v>211</v>
      </c>
      <c r="AW289" s="15" t="s">
        <v>38</v>
      </c>
      <c r="AX289" s="15" t="s">
        <v>91</v>
      </c>
      <c r="AY289" s="250" t="s">
        <v>189</v>
      </c>
    </row>
    <row r="290" spans="1:65" s="2" customFormat="1" ht="16.5" customHeight="1" x14ac:dyDescent="0.2">
      <c r="A290" s="36"/>
      <c r="B290" s="37"/>
      <c r="C290" s="193" t="s">
        <v>577</v>
      </c>
      <c r="D290" s="193" t="s">
        <v>192</v>
      </c>
      <c r="E290" s="194" t="s">
        <v>578</v>
      </c>
      <c r="F290" s="195" t="s">
        <v>579</v>
      </c>
      <c r="G290" s="196" t="s">
        <v>262</v>
      </c>
      <c r="H290" s="197">
        <v>139.1</v>
      </c>
      <c r="I290" s="198"/>
      <c r="J290" s="199">
        <f>ROUND(I290*H290,2)</f>
        <v>0</v>
      </c>
      <c r="K290" s="195" t="s">
        <v>196</v>
      </c>
      <c r="L290" s="41"/>
      <c r="M290" s="200" t="s">
        <v>1</v>
      </c>
      <c r="N290" s="201" t="s">
        <v>48</v>
      </c>
      <c r="O290" s="73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4" t="s">
        <v>211</v>
      </c>
      <c r="AT290" s="204" t="s">
        <v>192</v>
      </c>
      <c r="AU290" s="204" t="s">
        <v>93</v>
      </c>
      <c r="AY290" s="18" t="s">
        <v>189</v>
      </c>
      <c r="BE290" s="205">
        <f>IF(N290="základní",J290,0)</f>
        <v>0</v>
      </c>
      <c r="BF290" s="205">
        <f>IF(N290="snížená",J290,0)</f>
        <v>0</v>
      </c>
      <c r="BG290" s="205">
        <f>IF(N290="zákl. přenesená",J290,0)</f>
        <v>0</v>
      </c>
      <c r="BH290" s="205">
        <f>IF(N290="sníž. přenesená",J290,0)</f>
        <v>0</v>
      </c>
      <c r="BI290" s="205">
        <f>IF(N290="nulová",J290,0)</f>
        <v>0</v>
      </c>
      <c r="BJ290" s="18" t="s">
        <v>91</v>
      </c>
      <c r="BK290" s="205">
        <f>ROUND(I290*H290,2)</f>
        <v>0</v>
      </c>
      <c r="BL290" s="18" t="s">
        <v>211</v>
      </c>
      <c r="BM290" s="204" t="s">
        <v>580</v>
      </c>
    </row>
    <row r="291" spans="1:65" s="2" customFormat="1" ht="16.5" customHeight="1" x14ac:dyDescent="0.2">
      <c r="A291" s="36"/>
      <c r="B291" s="37"/>
      <c r="C291" s="193" t="s">
        <v>581</v>
      </c>
      <c r="D291" s="193" t="s">
        <v>192</v>
      </c>
      <c r="E291" s="194" t="s">
        <v>582</v>
      </c>
      <c r="F291" s="195" t="s">
        <v>583</v>
      </c>
      <c r="G291" s="196" t="s">
        <v>302</v>
      </c>
      <c r="H291" s="197">
        <v>7.4999999999999997E-2</v>
      </c>
      <c r="I291" s="198"/>
      <c r="J291" s="199">
        <f>ROUND(I291*H291,2)</f>
        <v>0</v>
      </c>
      <c r="K291" s="195" t="s">
        <v>196</v>
      </c>
      <c r="L291" s="41"/>
      <c r="M291" s="200" t="s">
        <v>1</v>
      </c>
      <c r="N291" s="201" t="s">
        <v>48</v>
      </c>
      <c r="O291" s="73"/>
      <c r="P291" s="202">
        <f>O291*H291</f>
        <v>0</v>
      </c>
      <c r="Q291" s="202">
        <v>1.0900000000000001</v>
      </c>
      <c r="R291" s="202">
        <f>Q291*H291</f>
        <v>8.1750000000000003E-2</v>
      </c>
      <c r="S291" s="202">
        <v>0</v>
      </c>
      <c r="T291" s="203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4" t="s">
        <v>211</v>
      </c>
      <c r="AT291" s="204" t="s">
        <v>192</v>
      </c>
      <c r="AU291" s="204" t="s">
        <v>93</v>
      </c>
      <c r="AY291" s="18" t="s">
        <v>189</v>
      </c>
      <c r="BE291" s="205">
        <f>IF(N291="základní",J291,0)</f>
        <v>0</v>
      </c>
      <c r="BF291" s="205">
        <f>IF(N291="snížená",J291,0)</f>
        <v>0</v>
      </c>
      <c r="BG291" s="205">
        <f>IF(N291="zákl. přenesená",J291,0)</f>
        <v>0</v>
      </c>
      <c r="BH291" s="205">
        <f>IF(N291="sníž. přenesená",J291,0)</f>
        <v>0</v>
      </c>
      <c r="BI291" s="205">
        <f>IF(N291="nulová",J291,0)</f>
        <v>0</v>
      </c>
      <c r="BJ291" s="18" t="s">
        <v>91</v>
      </c>
      <c r="BK291" s="205">
        <f>ROUND(I291*H291,2)</f>
        <v>0</v>
      </c>
      <c r="BL291" s="18" t="s">
        <v>211</v>
      </c>
      <c r="BM291" s="204" t="s">
        <v>584</v>
      </c>
    </row>
    <row r="292" spans="1:65" s="2" customFormat="1" ht="16.5" customHeight="1" x14ac:dyDescent="0.2">
      <c r="A292" s="36"/>
      <c r="B292" s="37"/>
      <c r="C292" s="193" t="s">
        <v>585</v>
      </c>
      <c r="D292" s="193" t="s">
        <v>192</v>
      </c>
      <c r="E292" s="194" t="s">
        <v>586</v>
      </c>
      <c r="F292" s="195" t="s">
        <v>587</v>
      </c>
      <c r="G292" s="196" t="s">
        <v>302</v>
      </c>
      <c r="H292" s="197">
        <v>1.0389999999999999</v>
      </c>
      <c r="I292" s="198"/>
      <c r="J292" s="199">
        <f>ROUND(I292*H292,2)</f>
        <v>0</v>
      </c>
      <c r="K292" s="195" t="s">
        <v>303</v>
      </c>
      <c r="L292" s="41"/>
      <c r="M292" s="200" t="s">
        <v>1</v>
      </c>
      <c r="N292" s="201" t="s">
        <v>48</v>
      </c>
      <c r="O292" s="73"/>
      <c r="P292" s="202">
        <f>O292*H292</f>
        <v>0</v>
      </c>
      <c r="Q292" s="202">
        <v>1.0461400000000001</v>
      </c>
      <c r="R292" s="202">
        <f>Q292*H292</f>
        <v>1.08693946</v>
      </c>
      <c r="S292" s="202">
        <v>0</v>
      </c>
      <c r="T292" s="203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4" t="s">
        <v>211</v>
      </c>
      <c r="AT292" s="204" t="s">
        <v>192</v>
      </c>
      <c r="AU292" s="204" t="s">
        <v>93</v>
      </c>
      <c r="AY292" s="18" t="s">
        <v>189</v>
      </c>
      <c r="BE292" s="205">
        <f>IF(N292="základní",J292,0)</f>
        <v>0</v>
      </c>
      <c r="BF292" s="205">
        <f>IF(N292="snížená",J292,0)</f>
        <v>0</v>
      </c>
      <c r="BG292" s="205">
        <f>IF(N292="zákl. přenesená",J292,0)</f>
        <v>0</v>
      </c>
      <c r="BH292" s="205">
        <f>IF(N292="sníž. přenesená",J292,0)</f>
        <v>0</v>
      </c>
      <c r="BI292" s="205">
        <f>IF(N292="nulová",J292,0)</f>
        <v>0</v>
      </c>
      <c r="BJ292" s="18" t="s">
        <v>91</v>
      </c>
      <c r="BK292" s="205">
        <f>ROUND(I292*H292,2)</f>
        <v>0</v>
      </c>
      <c r="BL292" s="18" t="s">
        <v>211</v>
      </c>
      <c r="BM292" s="204" t="s">
        <v>588</v>
      </c>
    </row>
    <row r="293" spans="1:65" s="2" customFormat="1" ht="16.5" customHeight="1" x14ac:dyDescent="0.2">
      <c r="A293" s="36"/>
      <c r="B293" s="37"/>
      <c r="C293" s="193" t="s">
        <v>589</v>
      </c>
      <c r="D293" s="193" t="s">
        <v>192</v>
      </c>
      <c r="E293" s="194" t="s">
        <v>590</v>
      </c>
      <c r="F293" s="195" t="s">
        <v>591</v>
      </c>
      <c r="G293" s="196" t="s">
        <v>262</v>
      </c>
      <c r="H293" s="197">
        <v>71.945999999999998</v>
      </c>
      <c r="I293" s="198"/>
      <c r="J293" s="199">
        <f>ROUND(I293*H293,2)</f>
        <v>0</v>
      </c>
      <c r="K293" s="195" t="s">
        <v>196</v>
      </c>
      <c r="L293" s="41"/>
      <c r="M293" s="200" t="s">
        <v>1</v>
      </c>
      <c r="N293" s="201" t="s">
        <v>48</v>
      </c>
      <c r="O293" s="73"/>
      <c r="P293" s="202">
        <f>O293*H293</f>
        <v>0</v>
      </c>
      <c r="Q293" s="202">
        <v>6.8430000000000005E-2</v>
      </c>
      <c r="R293" s="202">
        <f>Q293*H293</f>
        <v>4.9232647800000002</v>
      </c>
      <c r="S293" s="202">
        <v>0</v>
      </c>
      <c r="T293" s="203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4" t="s">
        <v>211</v>
      </c>
      <c r="AT293" s="204" t="s">
        <v>192</v>
      </c>
      <c r="AU293" s="204" t="s">
        <v>93</v>
      </c>
      <c r="AY293" s="18" t="s">
        <v>189</v>
      </c>
      <c r="BE293" s="205">
        <f>IF(N293="základní",J293,0)</f>
        <v>0</v>
      </c>
      <c r="BF293" s="205">
        <f>IF(N293="snížená",J293,0)</f>
        <v>0</v>
      </c>
      <c r="BG293" s="205">
        <f>IF(N293="zákl. přenesená",J293,0)</f>
        <v>0</v>
      </c>
      <c r="BH293" s="205">
        <f>IF(N293="sníž. přenesená",J293,0)</f>
        <v>0</v>
      </c>
      <c r="BI293" s="205">
        <f>IF(N293="nulová",J293,0)</f>
        <v>0</v>
      </c>
      <c r="BJ293" s="18" t="s">
        <v>91</v>
      </c>
      <c r="BK293" s="205">
        <f>ROUND(I293*H293,2)</f>
        <v>0</v>
      </c>
      <c r="BL293" s="18" t="s">
        <v>211</v>
      </c>
      <c r="BM293" s="204" t="s">
        <v>592</v>
      </c>
    </row>
    <row r="294" spans="1:65" s="14" customFormat="1" ht="11.25" x14ac:dyDescent="0.2">
      <c r="B294" s="229"/>
      <c r="C294" s="230"/>
      <c r="D294" s="206" t="s">
        <v>277</v>
      </c>
      <c r="E294" s="231" t="s">
        <v>1</v>
      </c>
      <c r="F294" s="232" t="s">
        <v>483</v>
      </c>
      <c r="G294" s="230"/>
      <c r="H294" s="231" t="s">
        <v>1</v>
      </c>
      <c r="I294" s="233"/>
      <c r="J294" s="230"/>
      <c r="K294" s="230"/>
      <c r="L294" s="234"/>
      <c r="M294" s="235"/>
      <c r="N294" s="236"/>
      <c r="O294" s="236"/>
      <c r="P294" s="236"/>
      <c r="Q294" s="236"/>
      <c r="R294" s="236"/>
      <c r="S294" s="236"/>
      <c r="T294" s="237"/>
      <c r="AT294" s="238" t="s">
        <v>277</v>
      </c>
      <c r="AU294" s="238" t="s">
        <v>93</v>
      </c>
      <c r="AV294" s="14" t="s">
        <v>91</v>
      </c>
      <c r="AW294" s="14" t="s">
        <v>38</v>
      </c>
      <c r="AX294" s="14" t="s">
        <v>83</v>
      </c>
      <c r="AY294" s="238" t="s">
        <v>189</v>
      </c>
    </row>
    <row r="295" spans="1:65" s="13" customFormat="1" ht="11.25" x14ac:dyDescent="0.2">
      <c r="B295" s="215"/>
      <c r="C295" s="216"/>
      <c r="D295" s="206" t="s">
        <v>277</v>
      </c>
      <c r="E295" s="239" t="s">
        <v>1</v>
      </c>
      <c r="F295" s="217" t="s">
        <v>593</v>
      </c>
      <c r="G295" s="216"/>
      <c r="H295" s="218">
        <v>71.945999999999998</v>
      </c>
      <c r="I295" s="219"/>
      <c r="J295" s="216"/>
      <c r="K295" s="216"/>
      <c r="L295" s="220"/>
      <c r="M295" s="221"/>
      <c r="N295" s="222"/>
      <c r="O295" s="222"/>
      <c r="P295" s="222"/>
      <c r="Q295" s="222"/>
      <c r="R295" s="222"/>
      <c r="S295" s="222"/>
      <c r="T295" s="223"/>
      <c r="AT295" s="224" t="s">
        <v>277</v>
      </c>
      <c r="AU295" s="224" t="s">
        <v>93</v>
      </c>
      <c r="AV295" s="13" t="s">
        <v>93</v>
      </c>
      <c r="AW295" s="13" t="s">
        <v>38</v>
      </c>
      <c r="AX295" s="13" t="s">
        <v>83</v>
      </c>
      <c r="AY295" s="224" t="s">
        <v>189</v>
      </c>
    </row>
    <row r="296" spans="1:65" s="15" customFormat="1" ht="11.25" x14ac:dyDescent="0.2">
      <c r="B296" s="240"/>
      <c r="C296" s="241"/>
      <c r="D296" s="206" t="s">
        <v>277</v>
      </c>
      <c r="E296" s="242" t="s">
        <v>1</v>
      </c>
      <c r="F296" s="243" t="s">
        <v>355</v>
      </c>
      <c r="G296" s="241"/>
      <c r="H296" s="244">
        <v>71.945999999999998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9"/>
      <c r="AT296" s="250" t="s">
        <v>277</v>
      </c>
      <c r="AU296" s="250" t="s">
        <v>93</v>
      </c>
      <c r="AV296" s="15" t="s">
        <v>211</v>
      </c>
      <c r="AW296" s="15" t="s">
        <v>38</v>
      </c>
      <c r="AX296" s="15" t="s">
        <v>91</v>
      </c>
      <c r="AY296" s="250" t="s">
        <v>189</v>
      </c>
    </row>
    <row r="297" spans="1:65" s="2" customFormat="1" ht="16.5" customHeight="1" x14ac:dyDescent="0.2">
      <c r="A297" s="36"/>
      <c r="B297" s="37"/>
      <c r="C297" s="193" t="s">
        <v>594</v>
      </c>
      <c r="D297" s="193" t="s">
        <v>192</v>
      </c>
      <c r="E297" s="194" t="s">
        <v>595</v>
      </c>
      <c r="F297" s="195" t="s">
        <v>596</v>
      </c>
      <c r="G297" s="196" t="s">
        <v>262</v>
      </c>
      <c r="H297" s="197">
        <v>105.395</v>
      </c>
      <c r="I297" s="198"/>
      <c r="J297" s="199">
        <f>ROUND(I297*H297,2)</f>
        <v>0</v>
      </c>
      <c r="K297" s="195" t="s">
        <v>196</v>
      </c>
      <c r="L297" s="41"/>
      <c r="M297" s="200" t="s">
        <v>1</v>
      </c>
      <c r="N297" s="201" t="s">
        <v>48</v>
      </c>
      <c r="O297" s="73"/>
      <c r="P297" s="202">
        <f>O297*H297</f>
        <v>0</v>
      </c>
      <c r="Q297" s="202">
        <v>8.7309999999999999E-2</v>
      </c>
      <c r="R297" s="202">
        <f>Q297*H297</f>
        <v>9.2020374499999988</v>
      </c>
      <c r="S297" s="202">
        <v>0</v>
      </c>
      <c r="T297" s="203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4" t="s">
        <v>211</v>
      </c>
      <c r="AT297" s="204" t="s">
        <v>192</v>
      </c>
      <c r="AU297" s="204" t="s">
        <v>93</v>
      </c>
      <c r="AY297" s="18" t="s">
        <v>189</v>
      </c>
      <c r="BE297" s="205">
        <f>IF(N297="základní",J297,0)</f>
        <v>0</v>
      </c>
      <c r="BF297" s="205">
        <f>IF(N297="snížená",J297,0)</f>
        <v>0</v>
      </c>
      <c r="BG297" s="205">
        <f>IF(N297="zákl. přenesená",J297,0)</f>
        <v>0</v>
      </c>
      <c r="BH297" s="205">
        <f>IF(N297="sníž. přenesená",J297,0)</f>
        <v>0</v>
      </c>
      <c r="BI297" s="205">
        <f>IF(N297="nulová",J297,0)</f>
        <v>0</v>
      </c>
      <c r="BJ297" s="18" t="s">
        <v>91</v>
      </c>
      <c r="BK297" s="205">
        <f>ROUND(I297*H297,2)</f>
        <v>0</v>
      </c>
      <c r="BL297" s="18" t="s">
        <v>211</v>
      </c>
      <c r="BM297" s="204" t="s">
        <v>597</v>
      </c>
    </row>
    <row r="298" spans="1:65" s="14" customFormat="1" ht="11.25" x14ac:dyDescent="0.2">
      <c r="B298" s="229"/>
      <c r="C298" s="230"/>
      <c r="D298" s="206" t="s">
        <v>277</v>
      </c>
      <c r="E298" s="231" t="s">
        <v>1</v>
      </c>
      <c r="F298" s="232" t="s">
        <v>483</v>
      </c>
      <c r="G298" s="230"/>
      <c r="H298" s="231" t="s">
        <v>1</v>
      </c>
      <c r="I298" s="233"/>
      <c r="J298" s="230"/>
      <c r="K298" s="230"/>
      <c r="L298" s="234"/>
      <c r="M298" s="235"/>
      <c r="N298" s="236"/>
      <c r="O298" s="236"/>
      <c r="P298" s="236"/>
      <c r="Q298" s="236"/>
      <c r="R298" s="236"/>
      <c r="S298" s="236"/>
      <c r="T298" s="237"/>
      <c r="AT298" s="238" t="s">
        <v>277</v>
      </c>
      <c r="AU298" s="238" t="s">
        <v>93</v>
      </c>
      <c r="AV298" s="14" t="s">
        <v>91</v>
      </c>
      <c r="AW298" s="14" t="s">
        <v>38</v>
      </c>
      <c r="AX298" s="14" t="s">
        <v>83</v>
      </c>
      <c r="AY298" s="238" t="s">
        <v>189</v>
      </c>
    </row>
    <row r="299" spans="1:65" s="13" customFormat="1" ht="11.25" x14ac:dyDescent="0.2">
      <c r="B299" s="215"/>
      <c r="C299" s="216"/>
      <c r="D299" s="206" t="s">
        <v>277</v>
      </c>
      <c r="E299" s="239" t="s">
        <v>1</v>
      </c>
      <c r="F299" s="217" t="s">
        <v>598</v>
      </c>
      <c r="G299" s="216"/>
      <c r="H299" s="218">
        <v>105.395</v>
      </c>
      <c r="I299" s="219"/>
      <c r="J299" s="216"/>
      <c r="K299" s="216"/>
      <c r="L299" s="220"/>
      <c r="M299" s="221"/>
      <c r="N299" s="222"/>
      <c r="O299" s="222"/>
      <c r="P299" s="222"/>
      <c r="Q299" s="222"/>
      <c r="R299" s="222"/>
      <c r="S299" s="222"/>
      <c r="T299" s="223"/>
      <c r="AT299" s="224" t="s">
        <v>277</v>
      </c>
      <c r="AU299" s="224" t="s">
        <v>93</v>
      </c>
      <c r="AV299" s="13" t="s">
        <v>93</v>
      </c>
      <c r="AW299" s="13" t="s">
        <v>38</v>
      </c>
      <c r="AX299" s="13" t="s">
        <v>83</v>
      </c>
      <c r="AY299" s="224" t="s">
        <v>189</v>
      </c>
    </row>
    <row r="300" spans="1:65" s="15" customFormat="1" ht="11.25" x14ac:dyDescent="0.2">
      <c r="B300" s="240"/>
      <c r="C300" s="241"/>
      <c r="D300" s="206" t="s">
        <v>277</v>
      </c>
      <c r="E300" s="242" t="s">
        <v>1</v>
      </c>
      <c r="F300" s="243" t="s">
        <v>355</v>
      </c>
      <c r="G300" s="241"/>
      <c r="H300" s="244">
        <v>105.395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AT300" s="250" t="s">
        <v>277</v>
      </c>
      <c r="AU300" s="250" t="s">
        <v>93</v>
      </c>
      <c r="AV300" s="15" t="s">
        <v>211</v>
      </c>
      <c r="AW300" s="15" t="s">
        <v>38</v>
      </c>
      <c r="AX300" s="15" t="s">
        <v>91</v>
      </c>
      <c r="AY300" s="250" t="s">
        <v>189</v>
      </c>
    </row>
    <row r="301" spans="1:65" s="2" customFormat="1" ht="16.5" customHeight="1" x14ac:dyDescent="0.2">
      <c r="A301" s="36"/>
      <c r="B301" s="37"/>
      <c r="C301" s="193" t="s">
        <v>599</v>
      </c>
      <c r="D301" s="193" t="s">
        <v>192</v>
      </c>
      <c r="E301" s="194" t="s">
        <v>600</v>
      </c>
      <c r="F301" s="195" t="s">
        <v>601</v>
      </c>
      <c r="G301" s="196" t="s">
        <v>262</v>
      </c>
      <c r="H301" s="197">
        <v>346.96</v>
      </c>
      <c r="I301" s="198"/>
      <c r="J301" s="199">
        <f>ROUND(I301*H301,2)</f>
        <v>0</v>
      </c>
      <c r="K301" s="195" t="s">
        <v>196</v>
      </c>
      <c r="L301" s="41"/>
      <c r="M301" s="200" t="s">
        <v>1</v>
      </c>
      <c r="N301" s="201" t="s">
        <v>48</v>
      </c>
      <c r="O301" s="73"/>
      <c r="P301" s="202">
        <f>O301*H301</f>
        <v>0</v>
      </c>
      <c r="Q301" s="202">
        <v>0.10445</v>
      </c>
      <c r="R301" s="202">
        <f>Q301*H301</f>
        <v>36.239972000000002</v>
      </c>
      <c r="S301" s="202">
        <v>0</v>
      </c>
      <c r="T301" s="203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4" t="s">
        <v>211</v>
      </c>
      <c r="AT301" s="204" t="s">
        <v>192</v>
      </c>
      <c r="AU301" s="204" t="s">
        <v>93</v>
      </c>
      <c r="AY301" s="18" t="s">
        <v>189</v>
      </c>
      <c r="BE301" s="205">
        <f>IF(N301="základní",J301,0)</f>
        <v>0</v>
      </c>
      <c r="BF301" s="205">
        <f>IF(N301="snížená",J301,0)</f>
        <v>0</v>
      </c>
      <c r="BG301" s="205">
        <f>IF(N301="zákl. přenesená",J301,0)</f>
        <v>0</v>
      </c>
      <c r="BH301" s="205">
        <f>IF(N301="sníž. přenesená",J301,0)</f>
        <v>0</v>
      </c>
      <c r="BI301" s="205">
        <f>IF(N301="nulová",J301,0)</f>
        <v>0</v>
      </c>
      <c r="BJ301" s="18" t="s">
        <v>91</v>
      </c>
      <c r="BK301" s="205">
        <f>ROUND(I301*H301,2)</f>
        <v>0</v>
      </c>
      <c r="BL301" s="18" t="s">
        <v>211</v>
      </c>
      <c r="BM301" s="204" t="s">
        <v>602</v>
      </c>
    </row>
    <row r="302" spans="1:65" s="14" customFormat="1" ht="11.25" x14ac:dyDescent="0.2">
      <c r="B302" s="229"/>
      <c r="C302" s="230"/>
      <c r="D302" s="206" t="s">
        <v>277</v>
      </c>
      <c r="E302" s="231" t="s">
        <v>1</v>
      </c>
      <c r="F302" s="232" t="s">
        <v>483</v>
      </c>
      <c r="G302" s="230"/>
      <c r="H302" s="231" t="s">
        <v>1</v>
      </c>
      <c r="I302" s="233"/>
      <c r="J302" s="230"/>
      <c r="K302" s="230"/>
      <c r="L302" s="234"/>
      <c r="M302" s="235"/>
      <c r="N302" s="236"/>
      <c r="O302" s="236"/>
      <c r="P302" s="236"/>
      <c r="Q302" s="236"/>
      <c r="R302" s="236"/>
      <c r="S302" s="236"/>
      <c r="T302" s="237"/>
      <c r="AT302" s="238" t="s">
        <v>277</v>
      </c>
      <c r="AU302" s="238" t="s">
        <v>93</v>
      </c>
      <c r="AV302" s="14" t="s">
        <v>91</v>
      </c>
      <c r="AW302" s="14" t="s">
        <v>38</v>
      </c>
      <c r="AX302" s="14" t="s">
        <v>83</v>
      </c>
      <c r="AY302" s="238" t="s">
        <v>189</v>
      </c>
    </row>
    <row r="303" spans="1:65" s="13" customFormat="1" ht="11.25" x14ac:dyDescent="0.2">
      <c r="B303" s="215"/>
      <c r="C303" s="216"/>
      <c r="D303" s="206" t="s">
        <v>277</v>
      </c>
      <c r="E303" s="239" t="s">
        <v>1</v>
      </c>
      <c r="F303" s="217" t="s">
        <v>603</v>
      </c>
      <c r="G303" s="216"/>
      <c r="H303" s="218">
        <v>346.96</v>
      </c>
      <c r="I303" s="219"/>
      <c r="J303" s="216"/>
      <c r="K303" s="216"/>
      <c r="L303" s="220"/>
      <c r="M303" s="221"/>
      <c r="N303" s="222"/>
      <c r="O303" s="222"/>
      <c r="P303" s="222"/>
      <c r="Q303" s="222"/>
      <c r="R303" s="222"/>
      <c r="S303" s="222"/>
      <c r="T303" s="223"/>
      <c r="AT303" s="224" t="s">
        <v>277</v>
      </c>
      <c r="AU303" s="224" t="s">
        <v>93</v>
      </c>
      <c r="AV303" s="13" t="s">
        <v>93</v>
      </c>
      <c r="AW303" s="13" t="s">
        <v>38</v>
      </c>
      <c r="AX303" s="13" t="s">
        <v>83</v>
      </c>
      <c r="AY303" s="224" t="s">
        <v>189</v>
      </c>
    </row>
    <row r="304" spans="1:65" s="15" customFormat="1" ht="11.25" x14ac:dyDescent="0.2">
      <c r="B304" s="240"/>
      <c r="C304" s="241"/>
      <c r="D304" s="206" t="s">
        <v>277</v>
      </c>
      <c r="E304" s="242" t="s">
        <v>1</v>
      </c>
      <c r="F304" s="243" t="s">
        <v>355</v>
      </c>
      <c r="G304" s="241"/>
      <c r="H304" s="244">
        <v>346.96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AT304" s="250" t="s">
        <v>277</v>
      </c>
      <c r="AU304" s="250" t="s">
        <v>93</v>
      </c>
      <c r="AV304" s="15" t="s">
        <v>211</v>
      </c>
      <c r="AW304" s="15" t="s">
        <v>38</v>
      </c>
      <c r="AX304" s="15" t="s">
        <v>91</v>
      </c>
      <c r="AY304" s="250" t="s">
        <v>189</v>
      </c>
    </row>
    <row r="305" spans="1:65" s="12" customFormat="1" ht="22.9" customHeight="1" x14ac:dyDescent="0.2">
      <c r="B305" s="177"/>
      <c r="C305" s="178"/>
      <c r="D305" s="179" t="s">
        <v>82</v>
      </c>
      <c r="E305" s="191" t="s">
        <v>211</v>
      </c>
      <c r="F305" s="191" t="s">
        <v>604</v>
      </c>
      <c r="G305" s="178"/>
      <c r="H305" s="178"/>
      <c r="I305" s="181"/>
      <c r="J305" s="192">
        <f>BK305</f>
        <v>0</v>
      </c>
      <c r="K305" s="178"/>
      <c r="L305" s="183"/>
      <c r="M305" s="184"/>
      <c r="N305" s="185"/>
      <c r="O305" s="185"/>
      <c r="P305" s="186">
        <f>SUM(P306:P399)</f>
        <v>0</v>
      </c>
      <c r="Q305" s="185"/>
      <c r="R305" s="186">
        <f>SUM(R306:R399)</f>
        <v>513.3397708</v>
      </c>
      <c r="S305" s="185"/>
      <c r="T305" s="187">
        <f>SUM(T306:T399)</f>
        <v>0</v>
      </c>
      <c r="AR305" s="188" t="s">
        <v>91</v>
      </c>
      <c r="AT305" s="189" t="s">
        <v>82</v>
      </c>
      <c r="AU305" s="189" t="s">
        <v>91</v>
      </c>
      <c r="AY305" s="188" t="s">
        <v>189</v>
      </c>
      <c r="BK305" s="190">
        <f>SUM(BK306:BK399)</f>
        <v>0</v>
      </c>
    </row>
    <row r="306" spans="1:65" s="2" customFormat="1" ht="16.5" customHeight="1" x14ac:dyDescent="0.2">
      <c r="A306" s="36"/>
      <c r="B306" s="37"/>
      <c r="C306" s="193" t="s">
        <v>605</v>
      </c>
      <c r="D306" s="193" t="s">
        <v>192</v>
      </c>
      <c r="E306" s="194" t="s">
        <v>606</v>
      </c>
      <c r="F306" s="195" t="s">
        <v>607</v>
      </c>
      <c r="G306" s="196" t="s">
        <v>269</v>
      </c>
      <c r="H306" s="197">
        <v>131.44499999999999</v>
      </c>
      <c r="I306" s="198"/>
      <c r="J306" s="199">
        <f>ROUND(I306*H306,2)</f>
        <v>0</v>
      </c>
      <c r="K306" s="195" t="s">
        <v>196</v>
      </c>
      <c r="L306" s="41"/>
      <c r="M306" s="200" t="s">
        <v>1</v>
      </c>
      <c r="N306" s="201" t="s">
        <v>48</v>
      </c>
      <c r="O306" s="73"/>
      <c r="P306" s="202">
        <f>O306*H306</f>
        <v>0</v>
      </c>
      <c r="Q306" s="202">
        <v>2.45343</v>
      </c>
      <c r="R306" s="202">
        <f>Q306*H306</f>
        <v>322.49110635</v>
      </c>
      <c r="S306" s="202">
        <v>0</v>
      </c>
      <c r="T306" s="203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4" t="s">
        <v>211</v>
      </c>
      <c r="AT306" s="204" t="s">
        <v>192</v>
      </c>
      <c r="AU306" s="204" t="s">
        <v>93</v>
      </c>
      <c r="AY306" s="18" t="s">
        <v>189</v>
      </c>
      <c r="BE306" s="205">
        <f>IF(N306="základní",J306,0)</f>
        <v>0</v>
      </c>
      <c r="BF306" s="205">
        <f>IF(N306="snížená",J306,0)</f>
        <v>0</v>
      </c>
      <c r="BG306" s="205">
        <f>IF(N306="zákl. přenesená",J306,0)</f>
        <v>0</v>
      </c>
      <c r="BH306" s="205">
        <f>IF(N306="sníž. přenesená",J306,0)</f>
        <v>0</v>
      </c>
      <c r="BI306" s="205">
        <f>IF(N306="nulová",J306,0)</f>
        <v>0</v>
      </c>
      <c r="BJ306" s="18" t="s">
        <v>91</v>
      </c>
      <c r="BK306" s="205">
        <f>ROUND(I306*H306,2)</f>
        <v>0</v>
      </c>
      <c r="BL306" s="18" t="s">
        <v>211</v>
      </c>
      <c r="BM306" s="204" t="s">
        <v>608</v>
      </c>
    </row>
    <row r="307" spans="1:65" s="13" customFormat="1" ht="11.25" x14ac:dyDescent="0.2">
      <c r="B307" s="215"/>
      <c r="C307" s="216"/>
      <c r="D307" s="206" t="s">
        <v>277</v>
      </c>
      <c r="E307" s="239" t="s">
        <v>1</v>
      </c>
      <c r="F307" s="217" t="s">
        <v>609</v>
      </c>
      <c r="G307" s="216"/>
      <c r="H307" s="218">
        <v>48.831000000000003</v>
      </c>
      <c r="I307" s="219"/>
      <c r="J307" s="216"/>
      <c r="K307" s="216"/>
      <c r="L307" s="220"/>
      <c r="M307" s="221"/>
      <c r="N307" s="222"/>
      <c r="O307" s="222"/>
      <c r="P307" s="222"/>
      <c r="Q307" s="222"/>
      <c r="R307" s="222"/>
      <c r="S307" s="222"/>
      <c r="T307" s="223"/>
      <c r="AT307" s="224" t="s">
        <v>277</v>
      </c>
      <c r="AU307" s="224" t="s">
        <v>93</v>
      </c>
      <c r="AV307" s="13" t="s">
        <v>93</v>
      </c>
      <c r="AW307" s="13" t="s">
        <v>38</v>
      </c>
      <c r="AX307" s="13" t="s">
        <v>83</v>
      </c>
      <c r="AY307" s="224" t="s">
        <v>189</v>
      </c>
    </row>
    <row r="308" spans="1:65" s="13" customFormat="1" ht="11.25" x14ac:dyDescent="0.2">
      <c r="B308" s="215"/>
      <c r="C308" s="216"/>
      <c r="D308" s="206" t="s">
        <v>277</v>
      </c>
      <c r="E308" s="239" t="s">
        <v>1</v>
      </c>
      <c r="F308" s="217" t="s">
        <v>610</v>
      </c>
      <c r="G308" s="216"/>
      <c r="H308" s="218">
        <v>48.831000000000003</v>
      </c>
      <c r="I308" s="219"/>
      <c r="J308" s="216"/>
      <c r="K308" s="216"/>
      <c r="L308" s="220"/>
      <c r="M308" s="221"/>
      <c r="N308" s="222"/>
      <c r="O308" s="222"/>
      <c r="P308" s="222"/>
      <c r="Q308" s="222"/>
      <c r="R308" s="222"/>
      <c r="S308" s="222"/>
      <c r="T308" s="223"/>
      <c r="AT308" s="224" t="s">
        <v>277</v>
      </c>
      <c r="AU308" s="224" t="s">
        <v>93</v>
      </c>
      <c r="AV308" s="13" t="s">
        <v>93</v>
      </c>
      <c r="AW308" s="13" t="s">
        <v>38</v>
      </c>
      <c r="AX308" s="13" t="s">
        <v>83</v>
      </c>
      <c r="AY308" s="224" t="s">
        <v>189</v>
      </c>
    </row>
    <row r="309" spans="1:65" s="13" customFormat="1" ht="11.25" x14ac:dyDescent="0.2">
      <c r="B309" s="215"/>
      <c r="C309" s="216"/>
      <c r="D309" s="206" t="s">
        <v>277</v>
      </c>
      <c r="E309" s="239" t="s">
        <v>1</v>
      </c>
      <c r="F309" s="217" t="s">
        <v>611</v>
      </c>
      <c r="G309" s="216"/>
      <c r="H309" s="218">
        <v>33.783000000000001</v>
      </c>
      <c r="I309" s="219"/>
      <c r="J309" s="216"/>
      <c r="K309" s="216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277</v>
      </c>
      <c r="AU309" s="224" t="s">
        <v>93</v>
      </c>
      <c r="AV309" s="13" t="s">
        <v>93</v>
      </c>
      <c r="AW309" s="13" t="s">
        <v>38</v>
      </c>
      <c r="AX309" s="13" t="s">
        <v>83</v>
      </c>
      <c r="AY309" s="224" t="s">
        <v>189</v>
      </c>
    </row>
    <row r="310" spans="1:65" s="15" customFormat="1" ht="11.25" x14ac:dyDescent="0.2">
      <c r="B310" s="240"/>
      <c r="C310" s="241"/>
      <c r="D310" s="206" t="s">
        <v>277</v>
      </c>
      <c r="E310" s="242" t="s">
        <v>1</v>
      </c>
      <c r="F310" s="243" t="s">
        <v>355</v>
      </c>
      <c r="G310" s="241"/>
      <c r="H310" s="244">
        <v>131.44499999999999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AT310" s="250" t="s">
        <v>277</v>
      </c>
      <c r="AU310" s="250" t="s">
        <v>93</v>
      </c>
      <c r="AV310" s="15" t="s">
        <v>211</v>
      </c>
      <c r="AW310" s="15" t="s">
        <v>38</v>
      </c>
      <c r="AX310" s="15" t="s">
        <v>91</v>
      </c>
      <c r="AY310" s="250" t="s">
        <v>189</v>
      </c>
    </row>
    <row r="311" spans="1:65" s="2" customFormat="1" ht="16.5" customHeight="1" x14ac:dyDescent="0.2">
      <c r="A311" s="36"/>
      <c r="B311" s="37"/>
      <c r="C311" s="193" t="s">
        <v>612</v>
      </c>
      <c r="D311" s="193" t="s">
        <v>192</v>
      </c>
      <c r="E311" s="194" t="s">
        <v>613</v>
      </c>
      <c r="F311" s="195" t="s">
        <v>614</v>
      </c>
      <c r="G311" s="196" t="s">
        <v>262</v>
      </c>
      <c r="H311" s="197">
        <v>773.45299999999997</v>
      </c>
      <c r="I311" s="198"/>
      <c r="J311" s="199">
        <f>ROUND(I311*H311,2)</f>
        <v>0</v>
      </c>
      <c r="K311" s="195" t="s">
        <v>196</v>
      </c>
      <c r="L311" s="41"/>
      <c r="M311" s="200" t="s">
        <v>1</v>
      </c>
      <c r="N311" s="201" t="s">
        <v>48</v>
      </c>
      <c r="O311" s="73"/>
      <c r="P311" s="202">
        <f>O311*H311</f>
        <v>0</v>
      </c>
      <c r="Q311" s="202">
        <v>5.3299999999999997E-3</v>
      </c>
      <c r="R311" s="202">
        <f>Q311*H311</f>
        <v>4.1225044899999999</v>
      </c>
      <c r="S311" s="202">
        <v>0</v>
      </c>
      <c r="T311" s="203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4" t="s">
        <v>211</v>
      </c>
      <c r="AT311" s="204" t="s">
        <v>192</v>
      </c>
      <c r="AU311" s="204" t="s">
        <v>93</v>
      </c>
      <c r="AY311" s="18" t="s">
        <v>189</v>
      </c>
      <c r="BE311" s="205">
        <f>IF(N311="základní",J311,0)</f>
        <v>0</v>
      </c>
      <c r="BF311" s="205">
        <f>IF(N311="snížená",J311,0)</f>
        <v>0</v>
      </c>
      <c r="BG311" s="205">
        <f>IF(N311="zákl. přenesená",J311,0)</f>
        <v>0</v>
      </c>
      <c r="BH311" s="205">
        <f>IF(N311="sníž. přenesená",J311,0)</f>
        <v>0</v>
      </c>
      <c r="BI311" s="205">
        <f>IF(N311="nulová",J311,0)</f>
        <v>0</v>
      </c>
      <c r="BJ311" s="18" t="s">
        <v>91</v>
      </c>
      <c r="BK311" s="205">
        <f>ROUND(I311*H311,2)</f>
        <v>0</v>
      </c>
      <c r="BL311" s="18" t="s">
        <v>211</v>
      </c>
      <c r="BM311" s="204" t="s">
        <v>615</v>
      </c>
    </row>
    <row r="312" spans="1:65" s="13" customFormat="1" ht="11.25" x14ac:dyDescent="0.2">
      <c r="B312" s="215"/>
      <c r="C312" s="216"/>
      <c r="D312" s="206" t="s">
        <v>277</v>
      </c>
      <c r="E312" s="239" t="s">
        <v>1</v>
      </c>
      <c r="F312" s="217" t="s">
        <v>616</v>
      </c>
      <c r="G312" s="216"/>
      <c r="H312" s="218">
        <v>244.15600000000001</v>
      </c>
      <c r="I312" s="219"/>
      <c r="J312" s="216"/>
      <c r="K312" s="216"/>
      <c r="L312" s="220"/>
      <c r="M312" s="221"/>
      <c r="N312" s="222"/>
      <c r="O312" s="222"/>
      <c r="P312" s="222"/>
      <c r="Q312" s="222"/>
      <c r="R312" s="222"/>
      <c r="S312" s="222"/>
      <c r="T312" s="223"/>
      <c r="AT312" s="224" t="s">
        <v>277</v>
      </c>
      <c r="AU312" s="224" t="s">
        <v>93</v>
      </c>
      <c r="AV312" s="13" t="s">
        <v>93</v>
      </c>
      <c r="AW312" s="13" t="s">
        <v>38</v>
      </c>
      <c r="AX312" s="13" t="s">
        <v>83</v>
      </c>
      <c r="AY312" s="224" t="s">
        <v>189</v>
      </c>
    </row>
    <row r="313" spans="1:65" s="13" customFormat="1" ht="11.25" x14ac:dyDescent="0.2">
      <c r="B313" s="215"/>
      <c r="C313" s="216"/>
      <c r="D313" s="206" t="s">
        <v>277</v>
      </c>
      <c r="E313" s="239" t="s">
        <v>1</v>
      </c>
      <c r="F313" s="217" t="s">
        <v>617</v>
      </c>
      <c r="G313" s="216"/>
      <c r="H313" s="218">
        <v>244.15600000000001</v>
      </c>
      <c r="I313" s="219"/>
      <c r="J313" s="216"/>
      <c r="K313" s="216"/>
      <c r="L313" s="220"/>
      <c r="M313" s="221"/>
      <c r="N313" s="222"/>
      <c r="O313" s="222"/>
      <c r="P313" s="222"/>
      <c r="Q313" s="222"/>
      <c r="R313" s="222"/>
      <c r="S313" s="222"/>
      <c r="T313" s="223"/>
      <c r="AT313" s="224" t="s">
        <v>277</v>
      </c>
      <c r="AU313" s="224" t="s">
        <v>93</v>
      </c>
      <c r="AV313" s="13" t="s">
        <v>93</v>
      </c>
      <c r="AW313" s="13" t="s">
        <v>38</v>
      </c>
      <c r="AX313" s="13" t="s">
        <v>83</v>
      </c>
      <c r="AY313" s="224" t="s">
        <v>189</v>
      </c>
    </row>
    <row r="314" spans="1:65" s="13" customFormat="1" ht="11.25" x14ac:dyDescent="0.2">
      <c r="B314" s="215"/>
      <c r="C314" s="216"/>
      <c r="D314" s="206" t="s">
        <v>277</v>
      </c>
      <c r="E314" s="239" t="s">
        <v>1</v>
      </c>
      <c r="F314" s="217" t="s">
        <v>618</v>
      </c>
      <c r="G314" s="216"/>
      <c r="H314" s="218">
        <v>225.21799999999999</v>
      </c>
      <c r="I314" s="219"/>
      <c r="J314" s="216"/>
      <c r="K314" s="216"/>
      <c r="L314" s="220"/>
      <c r="M314" s="221"/>
      <c r="N314" s="222"/>
      <c r="O314" s="222"/>
      <c r="P314" s="222"/>
      <c r="Q314" s="222"/>
      <c r="R314" s="222"/>
      <c r="S314" s="222"/>
      <c r="T314" s="223"/>
      <c r="AT314" s="224" t="s">
        <v>277</v>
      </c>
      <c r="AU314" s="224" t="s">
        <v>93</v>
      </c>
      <c r="AV314" s="13" t="s">
        <v>93</v>
      </c>
      <c r="AW314" s="13" t="s">
        <v>38</v>
      </c>
      <c r="AX314" s="13" t="s">
        <v>83</v>
      </c>
      <c r="AY314" s="224" t="s">
        <v>189</v>
      </c>
    </row>
    <row r="315" spans="1:65" s="13" customFormat="1" ht="11.25" x14ac:dyDescent="0.2">
      <c r="B315" s="215"/>
      <c r="C315" s="216"/>
      <c r="D315" s="206" t="s">
        <v>277</v>
      </c>
      <c r="E315" s="239" t="s">
        <v>1</v>
      </c>
      <c r="F315" s="217" t="s">
        <v>619</v>
      </c>
      <c r="G315" s="216"/>
      <c r="H315" s="218">
        <v>59.923000000000002</v>
      </c>
      <c r="I315" s="219"/>
      <c r="J315" s="216"/>
      <c r="K315" s="216"/>
      <c r="L315" s="220"/>
      <c r="M315" s="221"/>
      <c r="N315" s="222"/>
      <c r="O315" s="222"/>
      <c r="P315" s="222"/>
      <c r="Q315" s="222"/>
      <c r="R315" s="222"/>
      <c r="S315" s="222"/>
      <c r="T315" s="223"/>
      <c r="AT315" s="224" t="s">
        <v>277</v>
      </c>
      <c r="AU315" s="224" t="s">
        <v>93</v>
      </c>
      <c r="AV315" s="13" t="s">
        <v>93</v>
      </c>
      <c r="AW315" s="13" t="s">
        <v>38</v>
      </c>
      <c r="AX315" s="13" t="s">
        <v>83</v>
      </c>
      <c r="AY315" s="224" t="s">
        <v>189</v>
      </c>
    </row>
    <row r="316" spans="1:65" s="15" customFormat="1" ht="11.25" x14ac:dyDescent="0.2">
      <c r="B316" s="240"/>
      <c r="C316" s="241"/>
      <c r="D316" s="206" t="s">
        <v>277</v>
      </c>
      <c r="E316" s="242" t="s">
        <v>1</v>
      </c>
      <c r="F316" s="243" t="s">
        <v>355</v>
      </c>
      <c r="G316" s="241"/>
      <c r="H316" s="244">
        <v>773.45299999999997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AT316" s="250" t="s">
        <v>277</v>
      </c>
      <c r="AU316" s="250" t="s">
        <v>93</v>
      </c>
      <c r="AV316" s="15" t="s">
        <v>211</v>
      </c>
      <c r="AW316" s="15" t="s">
        <v>38</v>
      </c>
      <c r="AX316" s="15" t="s">
        <v>91</v>
      </c>
      <c r="AY316" s="250" t="s">
        <v>189</v>
      </c>
    </row>
    <row r="317" spans="1:65" s="2" customFormat="1" ht="16.5" customHeight="1" x14ac:dyDescent="0.2">
      <c r="A317" s="36"/>
      <c r="B317" s="37"/>
      <c r="C317" s="193" t="s">
        <v>620</v>
      </c>
      <c r="D317" s="193" t="s">
        <v>192</v>
      </c>
      <c r="E317" s="194" t="s">
        <v>621</v>
      </c>
      <c r="F317" s="195" t="s">
        <v>622</v>
      </c>
      <c r="G317" s="196" t="s">
        <v>262</v>
      </c>
      <c r="H317" s="197">
        <v>773.45299999999997</v>
      </c>
      <c r="I317" s="198"/>
      <c r="J317" s="199">
        <f>ROUND(I317*H317,2)</f>
        <v>0</v>
      </c>
      <c r="K317" s="195" t="s">
        <v>196</v>
      </c>
      <c r="L317" s="41"/>
      <c r="M317" s="200" t="s">
        <v>1</v>
      </c>
      <c r="N317" s="201" t="s">
        <v>48</v>
      </c>
      <c r="O317" s="73"/>
      <c r="P317" s="202">
        <f>O317*H317</f>
        <v>0</v>
      </c>
      <c r="Q317" s="202">
        <v>0</v>
      </c>
      <c r="R317" s="202">
        <f>Q317*H317</f>
        <v>0</v>
      </c>
      <c r="S317" s="202">
        <v>0</v>
      </c>
      <c r="T317" s="203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04" t="s">
        <v>211</v>
      </c>
      <c r="AT317" s="204" t="s">
        <v>192</v>
      </c>
      <c r="AU317" s="204" t="s">
        <v>93</v>
      </c>
      <c r="AY317" s="18" t="s">
        <v>189</v>
      </c>
      <c r="BE317" s="205">
        <f>IF(N317="základní",J317,0)</f>
        <v>0</v>
      </c>
      <c r="BF317" s="205">
        <f>IF(N317="snížená",J317,0)</f>
        <v>0</v>
      </c>
      <c r="BG317" s="205">
        <f>IF(N317="zákl. přenesená",J317,0)</f>
        <v>0</v>
      </c>
      <c r="BH317" s="205">
        <f>IF(N317="sníž. přenesená",J317,0)</f>
        <v>0</v>
      </c>
      <c r="BI317" s="205">
        <f>IF(N317="nulová",J317,0)</f>
        <v>0</v>
      </c>
      <c r="BJ317" s="18" t="s">
        <v>91</v>
      </c>
      <c r="BK317" s="205">
        <f>ROUND(I317*H317,2)</f>
        <v>0</v>
      </c>
      <c r="BL317" s="18" t="s">
        <v>211</v>
      </c>
      <c r="BM317" s="204" t="s">
        <v>623</v>
      </c>
    </row>
    <row r="318" spans="1:65" s="2" customFormat="1" ht="16.5" customHeight="1" x14ac:dyDescent="0.2">
      <c r="A318" s="36"/>
      <c r="B318" s="37"/>
      <c r="C318" s="193" t="s">
        <v>624</v>
      </c>
      <c r="D318" s="193" t="s">
        <v>192</v>
      </c>
      <c r="E318" s="194" t="s">
        <v>625</v>
      </c>
      <c r="F318" s="195" t="s">
        <v>626</v>
      </c>
      <c r="G318" s="196" t="s">
        <v>262</v>
      </c>
      <c r="H318" s="197">
        <v>713.53</v>
      </c>
      <c r="I318" s="198"/>
      <c r="J318" s="199">
        <f>ROUND(I318*H318,2)</f>
        <v>0</v>
      </c>
      <c r="K318" s="195" t="s">
        <v>196</v>
      </c>
      <c r="L318" s="41"/>
      <c r="M318" s="200" t="s">
        <v>1</v>
      </c>
      <c r="N318" s="201" t="s">
        <v>48</v>
      </c>
      <c r="O318" s="73"/>
      <c r="P318" s="202">
        <f>O318*H318</f>
        <v>0</v>
      </c>
      <c r="Q318" s="202">
        <v>9.2000000000000003E-4</v>
      </c>
      <c r="R318" s="202">
        <f>Q318*H318</f>
        <v>0.65644760000000002</v>
      </c>
      <c r="S318" s="202">
        <v>0</v>
      </c>
      <c r="T318" s="203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04" t="s">
        <v>211</v>
      </c>
      <c r="AT318" s="204" t="s">
        <v>192</v>
      </c>
      <c r="AU318" s="204" t="s">
        <v>93</v>
      </c>
      <c r="AY318" s="18" t="s">
        <v>189</v>
      </c>
      <c r="BE318" s="205">
        <f>IF(N318="základní",J318,0)</f>
        <v>0</v>
      </c>
      <c r="BF318" s="205">
        <f>IF(N318="snížená",J318,0)</f>
        <v>0</v>
      </c>
      <c r="BG318" s="205">
        <f>IF(N318="zákl. přenesená",J318,0)</f>
        <v>0</v>
      </c>
      <c r="BH318" s="205">
        <f>IF(N318="sníž. přenesená",J318,0)</f>
        <v>0</v>
      </c>
      <c r="BI318" s="205">
        <f>IF(N318="nulová",J318,0)</f>
        <v>0</v>
      </c>
      <c r="BJ318" s="18" t="s">
        <v>91</v>
      </c>
      <c r="BK318" s="205">
        <f>ROUND(I318*H318,2)</f>
        <v>0</v>
      </c>
      <c r="BL318" s="18" t="s">
        <v>211</v>
      </c>
      <c r="BM318" s="204" t="s">
        <v>627</v>
      </c>
    </row>
    <row r="319" spans="1:65" s="13" customFormat="1" ht="11.25" x14ac:dyDescent="0.2">
      <c r="B319" s="215"/>
      <c r="C319" s="216"/>
      <c r="D319" s="206" t="s">
        <v>277</v>
      </c>
      <c r="E319" s="239" t="s">
        <v>1</v>
      </c>
      <c r="F319" s="217" t="s">
        <v>616</v>
      </c>
      <c r="G319" s="216"/>
      <c r="H319" s="218">
        <v>244.15600000000001</v>
      </c>
      <c r="I319" s="219"/>
      <c r="J319" s="216"/>
      <c r="K319" s="216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277</v>
      </c>
      <c r="AU319" s="224" t="s">
        <v>93</v>
      </c>
      <c r="AV319" s="13" t="s">
        <v>93</v>
      </c>
      <c r="AW319" s="13" t="s">
        <v>38</v>
      </c>
      <c r="AX319" s="13" t="s">
        <v>83</v>
      </c>
      <c r="AY319" s="224" t="s">
        <v>189</v>
      </c>
    </row>
    <row r="320" spans="1:65" s="13" customFormat="1" ht="11.25" x14ac:dyDescent="0.2">
      <c r="B320" s="215"/>
      <c r="C320" s="216"/>
      <c r="D320" s="206" t="s">
        <v>277</v>
      </c>
      <c r="E320" s="239" t="s">
        <v>1</v>
      </c>
      <c r="F320" s="217" t="s">
        <v>617</v>
      </c>
      <c r="G320" s="216"/>
      <c r="H320" s="218">
        <v>244.15600000000001</v>
      </c>
      <c r="I320" s="219"/>
      <c r="J320" s="216"/>
      <c r="K320" s="216"/>
      <c r="L320" s="220"/>
      <c r="M320" s="221"/>
      <c r="N320" s="222"/>
      <c r="O320" s="222"/>
      <c r="P320" s="222"/>
      <c r="Q320" s="222"/>
      <c r="R320" s="222"/>
      <c r="S320" s="222"/>
      <c r="T320" s="223"/>
      <c r="AT320" s="224" t="s">
        <v>277</v>
      </c>
      <c r="AU320" s="224" t="s">
        <v>93</v>
      </c>
      <c r="AV320" s="13" t="s">
        <v>93</v>
      </c>
      <c r="AW320" s="13" t="s">
        <v>38</v>
      </c>
      <c r="AX320" s="13" t="s">
        <v>83</v>
      </c>
      <c r="AY320" s="224" t="s">
        <v>189</v>
      </c>
    </row>
    <row r="321" spans="1:65" s="13" customFormat="1" ht="11.25" x14ac:dyDescent="0.2">
      <c r="B321" s="215"/>
      <c r="C321" s="216"/>
      <c r="D321" s="206" t="s">
        <v>277</v>
      </c>
      <c r="E321" s="239" t="s">
        <v>1</v>
      </c>
      <c r="F321" s="217" t="s">
        <v>618</v>
      </c>
      <c r="G321" s="216"/>
      <c r="H321" s="218">
        <v>225.21799999999999</v>
      </c>
      <c r="I321" s="219"/>
      <c r="J321" s="216"/>
      <c r="K321" s="216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277</v>
      </c>
      <c r="AU321" s="224" t="s">
        <v>93</v>
      </c>
      <c r="AV321" s="13" t="s">
        <v>93</v>
      </c>
      <c r="AW321" s="13" t="s">
        <v>38</v>
      </c>
      <c r="AX321" s="13" t="s">
        <v>83</v>
      </c>
      <c r="AY321" s="224" t="s">
        <v>189</v>
      </c>
    </row>
    <row r="322" spans="1:65" s="15" customFormat="1" ht="11.25" x14ac:dyDescent="0.2">
      <c r="B322" s="240"/>
      <c r="C322" s="241"/>
      <c r="D322" s="206" t="s">
        <v>277</v>
      </c>
      <c r="E322" s="242" t="s">
        <v>1</v>
      </c>
      <c r="F322" s="243" t="s">
        <v>355</v>
      </c>
      <c r="G322" s="241"/>
      <c r="H322" s="244">
        <v>713.53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AT322" s="250" t="s">
        <v>277</v>
      </c>
      <c r="AU322" s="250" t="s">
        <v>93</v>
      </c>
      <c r="AV322" s="15" t="s">
        <v>211</v>
      </c>
      <c r="AW322" s="15" t="s">
        <v>38</v>
      </c>
      <c r="AX322" s="15" t="s">
        <v>91</v>
      </c>
      <c r="AY322" s="250" t="s">
        <v>189</v>
      </c>
    </row>
    <row r="323" spans="1:65" s="2" customFormat="1" ht="16.5" customHeight="1" x14ac:dyDescent="0.2">
      <c r="A323" s="36"/>
      <c r="B323" s="37"/>
      <c r="C323" s="193" t="s">
        <v>628</v>
      </c>
      <c r="D323" s="193" t="s">
        <v>192</v>
      </c>
      <c r="E323" s="194" t="s">
        <v>629</v>
      </c>
      <c r="F323" s="195" t="s">
        <v>630</v>
      </c>
      <c r="G323" s="196" t="s">
        <v>262</v>
      </c>
      <c r="H323" s="197">
        <v>713.53</v>
      </c>
      <c r="I323" s="198"/>
      <c r="J323" s="199">
        <f>ROUND(I323*H323,2)</f>
        <v>0</v>
      </c>
      <c r="K323" s="195" t="s">
        <v>196</v>
      </c>
      <c r="L323" s="41"/>
      <c r="M323" s="200" t="s">
        <v>1</v>
      </c>
      <c r="N323" s="201" t="s">
        <v>48</v>
      </c>
      <c r="O323" s="73"/>
      <c r="P323" s="202">
        <f>O323*H323</f>
        <v>0</v>
      </c>
      <c r="Q323" s="202">
        <v>0</v>
      </c>
      <c r="R323" s="202">
        <f>Q323*H323</f>
        <v>0</v>
      </c>
      <c r="S323" s="202">
        <v>0</v>
      </c>
      <c r="T323" s="203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04" t="s">
        <v>211</v>
      </c>
      <c r="AT323" s="204" t="s">
        <v>192</v>
      </c>
      <c r="AU323" s="204" t="s">
        <v>93</v>
      </c>
      <c r="AY323" s="18" t="s">
        <v>189</v>
      </c>
      <c r="BE323" s="205">
        <f>IF(N323="základní",J323,0)</f>
        <v>0</v>
      </c>
      <c r="BF323" s="205">
        <f>IF(N323="snížená",J323,0)</f>
        <v>0</v>
      </c>
      <c r="BG323" s="205">
        <f>IF(N323="zákl. přenesená",J323,0)</f>
        <v>0</v>
      </c>
      <c r="BH323" s="205">
        <f>IF(N323="sníž. přenesená",J323,0)</f>
        <v>0</v>
      </c>
      <c r="BI323" s="205">
        <f>IF(N323="nulová",J323,0)</f>
        <v>0</v>
      </c>
      <c r="BJ323" s="18" t="s">
        <v>91</v>
      </c>
      <c r="BK323" s="205">
        <f>ROUND(I323*H323,2)</f>
        <v>0</v>
      </c>
      <c r="BL323" s="18" t="s">
        <v>211</v>
      </c>
      <c r="BM323" s="204" t="s">
        <v>631</v>
      </c>
    </row>
    <row r="324" spans="1:65" s="2" customFormat="1" ht="16.5" customHeight="1" x14ac:dyDescent="0.2">
      <c r="A324" s="36"/>
      <c r="B324" s="37"/>
      <c r="C324" s="193" t="s">
        <v>632</v>
      </c>
      <c r="D324" s="193" t="s">
        <v>192</v>
      </c>
      <c r="E324" s="194" t="s">
        <v>633</v>
      </c>
      <c r="F324" s="195" t="s">
        <v>634</v>
      </c>
      <c r="G324" s="196" t="s">
        <v>302</v>
      </c>
      <c r="H324" s="197">
        <v>6.78</v>
      </c>
      <c r="I324" s="198"/>
      <c r="J324" s="199">
        <f>ROUND(I324*H324,2)</f>
        <v>0</v>
      </c>
      <c r="K324" s="195" t="s">
        <v>196</v>
      </c>
      <c r="L324" s="41"/>
      <c r="M324" s="200" t="s">
        <v>1</v>
      </c>
      <c r="N324" s="201" t="s">
        <v>48</v>
      </c>
      <c r="O324" s="73"/>
      <c r="P324" s="202">
        <f>O324*H324</f>
        <v>0</v>
      </c>
      <c r="Q324" s="202">
        <v>1.0551600000000001</v>
      </c>
      <c r="R324" s="202">
        <f>Q324*H324</f>
        <v>7.1539848000000008</v>
      </c>
      <c r="S324" s="202">
        <v>0</v>
      </c>
      <c r="T324" s="203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04" t="s">
        <v>211</v>
      </c>
      <c r="AT324" s="204" t="s">
        <v>192</v>
      </c>
      <c r="AU324" s="204" t="s">
        <v>93</v>
      </c>
      <c r="AY324" s="18" t="s">
        <v>189</v>
      </c>
      <c r="BE324" s="205">
        <f>IF(N324="základní",J324,0)</f>
        <v>0</v>
      </c>
      <c r="BF324" s="205">
        <f>IF(N324="snížená",J324,0)</f>
        <v>0</v>
      </c>
      <c r="BG324" s="205">
        <f>IF(N324="zákl. přenesená",J324,0)</f>
        <v>0</v>
      </c>
      <c r="BH324" s="205">
        <f>IF(N324="sníž. přenesená",J324,0)</f>
        <v>0</v>
      </c>
      <c r="BI324" s="205">
        <f>IF(N324="nulová",J324,0)</f>
        <v>0</v>
      </c>
      <c r="BJ324" s="18" t="s">
        <v>91</v>
      </c>
      <c r="BK324" s="205">
        <f>ROUND(I324*H324,2)</f>
        <v>0</v>
      </c>
      <c r="BL324" s="18" t="s">
        <v>211</v>
      </c>
      <c r="BM324" s="204" t="s">
        <v>635</v>
      </c>
    </row>
    <row r="325" spans="1:65" s="13" customFormat="1" ht="11.25" x14ac:dyDescent="0.2">
      <c r="B325" s="215"/>
      <c r="C325" s="216"/>
      <c r="D325" s="206" t="s">
        <v>277</v>
      </c>
      <c r="E325" s="239" t="s">
        <v>1</v>
      </c>
      <c r="F325" s="217" t="s">
        <v>636</v>
      </c>
      <c r="G325" s="216"/>
      <c r="H325" s="218">
        <v>5.65</v>
      </c>
      <c r="I325" s="219"/>
      <c r="J325" s="216"/>
      <c r="K325" s="216"/>
      <c r="L325" s="220"/>
      <c r="M325" s="221"/>
      <c r="N325" s="222"/>
      <c r="O325" s="222"/>
      <c r="P325" s="222"/>
      <c r="Q325" s="222"/>
      <c r="R325" s="222"/>
      <c r="S325" s="222"/>
      <c r="T325" s="223"/>
      <c r="AT325" s="224" t="s">
        <v>277</v>
      </c>
      <c r="AU325" s="224" t="s">
        <v>93</v>
      </c>
      <c r="AV325" s="13" t="s">
        <v>93</v>
      </c>
      <c r="AW325" s="13" t="s">
        <v>38</v>
      </c>
      <c r="AX325" s="13" t="s">
        <v>83</v>
      </c>
      <c r="AY325" s="224" t="s">
        <v>189</v>
      </c>
    </row>
    <row r="326" spans="1:65" s="16" customFormat="1" ht="11.25" x14ac:dyDescent="0.2">
      <c r="B326" s="261"/>
      <c r="C326" s="262"/>
      <c r="D326" s="206" t="s">
        <v>277</v>
      </c>
      <c r="E326" s="263" t="s">
        <v>1</v>
      </c>
      <c r="F326" s="264" t="s">
        <v>427</v>
      </c>
      <c r="G326" s="262"/>
      <c r="H326" s="265">
        <v>5.65</v>
      </c>
      <c r="I326" s="266"/>
      <c r="J326" s="262"/>
      <c r="K326" s="262"/>
      <c r="L326" s="267"/>
      <c r="M326" s="268"/>
      <c r="N326" s="269"/>
      <c r="O326" s="269"/>
      <c r="P326" s="269"/>
      <c r="Q326" s="269"/>
      <c r="R326" s="269"/>
      <c r="S326" s="269"/>
      <c r="T326" s="270"/>
      <c r="AT326" s="271" t="s">
        <v>277</v>
      </c>
      <c r="AU326" s="271" t="s">
        <v>93</v>
      </c>
      <c r="AV326" s="16" t="s">
        <v>109</v>
      </c>
      <c r="AW326" s="16" t="s">
        <v>38</v>
      </c>
      <c r="AX326" s="16" t="s">
        <v>83</v>
      </c>
      <c r="AY326" s="271" t="s">
        <v>189</v>
      </c>
    </row>
    <row r="327" spans="1:65" s="13" customFormat="1" ht="11.25" x14ac:dyDescent="0.2">
      <c r="B327" s="215"/>
      <c r="C327" s="216"/>
      <c r="D327" s="206" t="s">
        <v>277</v>
      </c>
      <c r="E327" s="239" t="s">
        <v>1</v>
      </c>
      <c r="F327" s="217" t="s">
        <v>637</v>
      </c>
      <c r="G327" s="216"/>
      <c r="H327" s="218">
        <v>1.1299999999999999</v>
      </c>
      <c r="I327" s="219"/>
      <c r="J327" s="216"/>
      <c r="K327" s="216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277</v>
      </c>
      <c r="AU327" s="224" t="s">
        <v>93</v>
      </c>
      <c r="AV327" s="13" t="s">
        <v>93</v>
      </c>
      <c r="AW327" s="13" t="s">
        <v>38</v>
      </c>
      <c r="AX327" s="13" t="s">
        <v>83</v>
      </c>
      <c r="AY327" s="224" t="s">
        <v>189</v>
      </c>
    </row>
    <row r="328" spans="1:65" s="15" customFormat="1" ht="11.25" x14ac:dyDescent="0.2">
      <c r="B328" s="240"/>
      <c r="C328" s="241"/>
      <c r="D328" s="206" t="s">
        <v>277</v>
      </c>
      <c r="E328" s="242" t="s">
        <v>1</v>
      </c>
      <c r="F328" s="243" t="s">
        <v>355</v>
      </c>
      <c r="G328" s="241"/>
      <c r="H328" s="244">
        <v>6.78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AT328" s="250" t="s">
        <v>277</v>
      </c>
      <c r="AU328" s="250" t="s">
        <v>93</v>
      </c>
      <c r="AV328" s="15" t="s">
        <v>211</v>
      </c>
      <c r="AW328" s="15" t="s">
        <v>38</v>
      </c>
      <c r="AX328" s="15" t="s">
        <v>91</v>
      </c>
      <c r="AY328" s="250" t="s">
        <v>189</v>
      </c>
    </row>
    <row r="329" spans="1:65" s="2" customFormat="1" ht="16.5" customHeight="1" x14ac:dyDescent="0.2">
      <c r="A329" s="36"/>
      <c r="B329" s="37"/>
      <c r="C329" s="193" t="s">
        <v>638</v>
      </c>
      <c r="D329" s="193" t="s">
        <v>192</v>
      </c>
      <c r="E329" s="194" t="s">
        <v>639</v>
      </c>
      <c r="F329" s="195" t="s">
        <v>640</v>
      </c>
      <c r="G329" s="196" t="s">
        <v>302</v>
      </c>
      <c r="H329" s="197">
        <v>1.3</v>
      </c>
      <c r="I329" s="198"/>
      <c r="J329" s="199">
        <f>ROUND(I329*H329,2)</f>
        <v>0</v>
      </c>
      <c r="K329" s="195" t="s">
        <v>196</v>
      </c>
      <c r="L329" s="41"/>
      <c r="M329" s="200" t="s">
        <v>1</v>
      </c>
      <c r="N329" s="201" t="s">
        <v>48</v>
      </c>
      <c r="O329" s="73"/>
      <c r="P329" s="202">
        <f>O329*H329</f>
        <v>0</v>
      </c>
      <c r="Q329" s="202">
        <v>1.06277</v>
      </c>
      <c r="R329" s="202">
        <f>Q329*H329</f>
        <v>1.3816010000000001</v>
      </c>
      <c r="S329" s="202">
        <v>0</v>
      </c>
      <c r="T329" s="203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04" t="s">
        <v>211</v>
      </c>
      <c r="AT329" s="204" t="s">
        <v>192</v>
      </c>
      <c r="AU329" s="204" t="s">
        <v>93</v>
      </c>
      <c r="AY329" s="18" t="s">
        <v>189</v>
      </c>
      <c r="BE329" s="205">
        <f>IF(N329="základní",J329,0)</f>
        <v>0</v>
      </c>
      <c r="BF329" s="205">
        <f>IF(N329="snížená",J329,0)</f>
        <v>0</v>
      </c>
      <c r="BG329" s="205">
        <f>IF(N329="zákl. přenesená",J329,0)</f>
        <v>0</v>
      </c>
      <c r="BH329" s="205">
        <f>IF(N329="sníž. přenesená",J329,0)</f>
        <v>0</v>
      </c>
      <c r="BI329" s="205">
        <f>IF(N329="nulová",J329,0)</f>
        <v>0</v>
      </c>
      <c r="BJ329" s="18" t="s">
        <v>91</v>
      </c>
      <c r="BK329" s="205">
        <f>ROUND(I329*H329,2)</f>
        <v>0</v>
      </c>
      <c r="BL329" s="18" t="s">
        <v>211</v>
      </c>
      <c r="BM329" s="204" t="s">
        <v>641</v>
      </c>
    </row>
    <row r="330" spans="1:65" s="13" customFormat="1" ht="11.25" x14ac:dyDescent="0.2">
      <c r="B330" s="215"/>
      <c r="C330" s="216"/>
      <c r="D330" s="206" t="s">
        <v>277</v>
      </c>
      <c r="E330" s="239" t="s">
        <v>1</v>
      </c>
      <c r="F330" s="217" t="s">
        <v>642</v>
      </c>
      <c r="G330" s="216"/>
      <c r="H330" s="218">
        <v>1.083</v>
      </c>
      <c r="I330" s="219"/>
      <c r="J330" s="216"/>
      <c r="K330" s="216"/>
      <c r="L330" s="220"/>
      <c r="M330" s="221"/>
      <c r="N330" s="222"/>
      <c r="O330" s="222"/>
      <c r="P330" s="222"/>
      <c r="Q330" s="222"/>
      <c r="R330" s="222"/>
      <c r="S330" s="222"/>
      <c r="T330" s="223"/>
      <c r="AT330" s="224" t="s">
        <v>277</v>
      </c>
      <c r="AU330" s="224" t="s">
        <v>93</v>
      </c>
      <c r="AV330" s="13" t="s">
        <v>93</v>
      </c>
      <c r="AW330" s="13" t="s">
        <v>38</v>
      </c>
      <c r="AX330" s="13" t="s">
        <v>83</v>
      </c>
      <c r="AY330" s="224" t="s">
        <v>189</v>
      </c>
    </row>
    <row r="331" spans="1:65" s="16" customFormat="1" ht="11.25" x14ac:dyDescent="0.2">
      <c r="B331" s="261"/>
      <c r="C331" s="262"/>
      <c r="D331" s="206" t="s">
        <v>277</v>
      </c>
      <c r="E331" s="263" t="s">
        <v>1</v>
      </c>
      <c r="F331" s="264" t="s">
        <v>427</v>
      </c>
      <c r="G331" s="262"/>
      <c r="H331" s="265">
        <v>1.083</v>
      </c>
      <c r="I331" s="266"/>
      <c r="J331" s="262"/>
      <c r="K331" s="262"/>
      <c r="L331" s="267"/>
      <c r="M331" s="268"/>
      <c r="N331" s="269"/>
      <c r="O331" s="269"/>
      <c r="P331" s="269"/>
      <c r="Q331" s="269"/>
      <c r="R331" s="269"/>
      <c r="S331" s="269"/>
      <c r="T331" s="270"/>
      <c r="AT331" s="271" t="s">
        <v>277</v>
      </c>
      <c r="AU331" s="271" t="s">
        <v>93</v>
      </c>
      <c r="AV331" s="16" t="s">
        <v>109</v>
      </c>
      <c r="AW331" s="16" t="s">
        <v>38</v>
      </c>
      <c r="AX331" s="16" t="s">
        <v>83</v>
      </c>
      <c r="AY331" s="271" t="s">
        <v>189</v>
      </c>
    </row>
    <row r="332" spans="1:65" s="13" customFormat="1" ht="11.25" x14ac:dyDescent="0.2">
      <c r="B332" s="215"/>
      <c r="C332" s="216"/>
      <c r="D332" s="206" t="s">
        <v>277</v>
      </c>
      <c r="E332" s="239" t="s">
        <v>1</v>
      </c>
      <c r="F332" s="217" t="s">
        <v>643</v>
      </c>
      <c r="G332" s="216"/>
      <c r="H332" s="218">
        <v>0.217</v>
      </c>
      <c r="I332" s="219"/>
      <c r="J332" s="216"/>
      <c r="K332" s="216"/>
      <c r="L332" s="220"/>
      <c r="M332" s="221"/>
      <c r="N332" s="222"/>
      <c r="O332" s="222"/>
      <c r="P332" s="222"/>
      <c r="Q332" s="222"/>
      <c r="R332" s="222"/>
      <c r="S332" s="222"/>
      <c r="T332" s="223"/>
      <c r="AT332" s="224" t="s">
        <v>277</v>
      </c>
      <c r="AU332" s="224" t="s">
        <v>93</v>
      </c>
      <c r="AV332" s="13" t="s">
        <v>93</v>
      </c>
      <c r="AW332" s="13" t="s">
        <v>38</v>
      </c>
      <c r="AX332" s="13" t="s">
        <v>83</v>
      </c>
      <c r="AY332" s="224" t="s">
        <v>189</v>
      </c>
    </row>
    <row r="333" spans="1:65" s="15" customFormat="1" ht="11.25" x14ac:dyDescent="0.2">
      <c r="B333" s="240"/>
      <c r="C333" s="241"/>
      <c r="D333" s="206" t="s">
        <v>277</v>
      </c>
      <c r="E333" s="242" t="s">
        <v>1</v>
      </c>
      <c r="F333" s="243" t="s">
        <v>355</v>
      </c>
      <c r="G333" s="241"/>
      <c r="H333" s="244">
        <v>1.3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AT333" s="250" t="s">
        <v>277</v>
      </c>
      <c r="AU333" s="250" t="s">
        <v>93</v>
      </c>
      <c r="AV333" s="15" t="s">
        <v>211</v>
      </c>
      <c r="AW333" s="15" t="s">
        <v>38</v>
      </c>
      <c r="AX333" s="15" t="s">
        <v>91</v>
      </c>
      <c r="AY333" s="250" t="s">
        <v>189</v>
      </c>
    </row>
    <row r="334" spans="1:65" s="2" customFormat="1" ht="16.5" customHeight="1" x14ac:dyDescent="0.2">
      <c r="A334" s="36"/>
      <c r="B334" s="37"/>
      <c r="C334" s="193" t="s">
        <v>644</v>
      </c>
      <c r="D334" s="193" t="s">
        <v>192</v>
      </c>
      <c r="E334" s="194" t="s">
        <v>645</v>
      </c>
      <c r="F334" s="195" t="s">
        <v>646</v>
      </c>
      <c r="G334" s="196" t="s">
        <v>269</v>
      </c>
      <c r="H334" s="197">
        <v>2.613</v>
      </c>
      <c r="I334" s="198"/>
      <c r="J334" s="199">
        <f>ROUND(I334*H334,2)</f>
        <v>0</v>
      </c>
      <c r="K334" s="195" t="s">
        <v>196</v>
      </c>
      <c r="L334" s="41"/>
      <c r="M334" s="200" t="s">
        <v>1</v>
      </c>
      <c r="N334" s="201" t="s">
        <v>48</v>
      </c>
      <c r="O334" s="73"/>
      <c r="P334" s="202">
        <f>O334*H334</f>
        <v>0</v>
      </c>
      <c r="Q334" s="202">
        <v>2.45336</v>
      </c>
      <c r="R334" s="202">
        <f>Q334*H334</f>
        <v>6.4106296799999996</v>
      </c>
      <c r="S334" s="202">
        <v>0</v>
      </c>
      <c r="T334" s="203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04" t="s">
        <v>211</v>
      </c>
      <c r="AT334" s="204" t="s">
        <v>192</v>
      </c>
      <c r="AU334" s="204" t="s">
        <v>93</v>
      </c>
      <c r="AY334" s="18" t="s">
        <v>189</v>
      </c>
      <c r="BE334" s="205">
        <f>IF(N334="základní",J334,0)</f>
        <v>0</v>
      </c>
      <c r="BF334" s="205">
        <f>IF(N334="snížená",J334,0)</f>
        <v>0</v>
      </c>
      <c r="BG334" s="205">
        <f>IF(N334="zákl. přenesená",J334,0)</f>
        <v>0</v>
      </c>
      <c r="BH334" s="205">
        <f>IF(N334="sníž. přenesená",J334,0)</f>
        <v>0</v>
      </c>
      <c r="BI334" s="205">
        <f>IF(N334="nulová",J334,0)</f>
        <v>0</v>
      </c>
      <c r="BJ334" s="18" t="s">
        <v>91</v>
      </c>
      <c r="BK334" s="205">
        <f>ROUND(I334*H334,2)</f>
        <v>0</v>
      </c>
      <c r="BL334" s="18" t="s">
        <v>211</v>
      </c>
      <c r="BM334" s="204" t="s">
        <v>647</v>
      </c>
    </row>
    <row r="335" spans="1:65" s="14" customFormat="1" ht="11.25" x14ac:dyDescent="0.2">
      <c r="B335" s="229"/>
      <c r="C335" s="230"/>
      <c r="D335" s="206" t="s">
        <v>277</v>
      </c>
      <c r="E335" s="231" t="s">
        <v>1</v>
      </c>
      <c r="F335" s="232" t="s">
        <v>648</v>
      </c>
      <c r="G335" s="230"/>
      <c r="H335" s="231" t="s">
        <v>1</v>
      </c>
      <c r="I335" s="233"/>
      <c r="J335" s="230"/>
      <c r="K335" s="230"/>
      <c r="L335" s="234"/>
      <c r="M335" s="235"/>
      <c r="N335" s="236"/>
      <c r="O335" s="236"/>
      <c r="P335" s="236"/>
      <c r="Q335" s="236"/>
      <c r="R335" s="236"/>
      <c r="S335" s="236"/>
      <c r="T335" s="237"/>
      <c r="AT335" s="238" t="s">
        <v>277</v>
      </c>
      <c r="AU335" s="238" t="s">
        <v>93</v>
      </c>
      <c r="AV335" s="14" t="s">
        <v>91</v>
      </c>
      <c r="AW335" s="14" t="s">
        <v>38</v>
      </c>
      <c r="AX335" s="14" t="s">
        <v>83</v>
      </c>
      <c r="AY335" s="238" t="s">
        <v>189</v>
      </c>
    </row>
    <row r="336" spans="1:65" s="13" customFormat="1" ht="11.25" x14ac:dyDescent="0.2">
      <c r="B336" s="215"/>
      <c r="C336" s="216"/>
      <c r="D336" s="206" t="s">
        <v>277</v>
      </c>
      <c r="E336" s="239" t="s">
        <v>1</v>
      </c>
      <c r="F336" s="217" t="s">
        <v>649</v>
      </c>
      <c r="G336" s="216"/>
      <c r="H336" s="218">
        <v>1.6379999999999999</v>
      </c>
      <c r="I336" s="219"/>
      <c r="J336" s="216"/>
      <c r="K336" s="216"/>
      <c r="L336" s="220"/>
      <c r="M336" s="221"/>
      <c r="N336" s="222"/>
      <c r="O336" s="222"/>
      <c r="P336" s="222"/>
      <c r="Q336" s="222"/>
      <c r="R336" s="222"/>
      <c r="S336" s="222"/>
      <c r="T336" s="223"/>
      <c r="AT336" s="224" t="s">
        <v>277</v>
      </c>
      <c r="AU336" s="224" t="s">
        <v>93</v>
      </c>
      <c r="AV336" s="13" t="s">
        <v>93</v>
      </c>
      <c r="AW336" s="13" t="s">
        <v>38</v>
      </c>
      <c r="AX336" s="13" t="s">
        <v>83</v>
      </c>
      <c r="AY336" s="224" t="s">
        <v>189</v>
      </c>
    </row>
    <row r="337" spans="1:65" s="13" customFormat="1" ht="11.25" x14ac:dyDescent="0.2">
      <c r="B337" s="215"/>
      <c r="C337" s="216"/>
      <c r="D337" s="206" t="s">
        <v>277</v>
      </c>
      <c r="E337" s="239" t="s">
        <v>1</v>
      </c>
      <c r="F337" s="217" t="s">
        <v>650</v>
      </c>
      <c r="G337" s="216"/>
      <c r="H337" s="218">
        <v>0.97499999999999998</v>
      </c>
      <c r="I337" s="219"/>
      <c r="J337" s="216"/>
      <c r="K337" s="216"/>
      <c r="L337" s="220"/>
      <c r="M337" s="221"/>
      <c r="N337" s="222"/>
      <c r="O337" s="222"/>
      <c r="P337" s="222"/>
      <c r="Q337" s="222"/>
      <c r="R337" s="222"/>
      <c r="S337" s="222"/>
      <c r="T337" s="223"/>
      <c r="AT337" s="224" t="s">
        <v>277</v>
      </c>
      <c r="AU337" s="224" t="s">
        <v>93</v>
      </c>
      <c r="AV337" s="13" t="s">
        <v>93</v>
      </c>
      <c r="AW337" s="13" t="s">
        <v>38</v>
      </c>
      <c r="AX337" s="13" t="s">
        <v>83</v>
      </c>
      <c r="AY337" s="224" t="s">
        <v>189</v>
      </c>
    </row>
    <row r="338" spans="1:65" s="15" customFormat="1" ht="11.25" x14ac:dyDescent="0.2">
      <c r="B338" s="240"/>
      <c r="C338" s="241"/>
      <c r="D338" s="206" t="s">
        <v>277</v>
      </c>
      <c r="E338" s="242" t="s">
        <v>1</v>
      </c>
      <c r="F338" s="243" t="s">
        <v>355</v>
      </c>
      <c r="G338" s="241"/>
      <c r="H338" s="244">
        <v>2.613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AT338" s="250" t="s">
        <v>277</v>
      </c>
      <c r="AU338" s="250" t="s">
        <v>93</v>
      </c>
      <c r="AV338" s="15" t="s">
        <v>211</v>
      </c>
      <c r="AW338" s="15" t="s">
        <v>38</v>
      </c>
      <c r="AX338" s="15" t="s">
        <v>91</v>
      </c>
      <c r="AY338" s="250" t="s">
        <v>189</v>
      </c>
    </row>
    <row r="339" spans="1:65" s="2" customFormat="1" ht="16.5" customHeight="1" x14ac:dyDescent="0.2">
      <c r="A339" s="36"/>
      <c r="B339" s="37"/>
      <c r="C339" s="193" t="s">
        <v>651</v>
      </c>
      <c r="D339" s="193" t="s">
        <v>192</v>
      </c>
      <c r="E339" s="194" t="s">
        <v>652</v>
      </c>
      <c r="F339" s="195" t="s">
        <v>653</v>
      </c>
      <c r="G339" s="196" t="s">
        <v>262</v>
      </c>
      <c r="H339" s="197">
        <v>17.420000000000002</v>
      </c>
      <c r="I339" s="198"/>
      <c r="J339" s="199">
        <f>ROUND(I339*H339,2)</f>
        <v>0</v>
      </c>
      <c r="K339" s="195" t="s">
        <v>196</v>
      </c>
      <c r="L339" s="41"/>
      <c r="M339" s="200" t="s">
        <v>1</v>
      </c>
      <c r="N339" s="201" t="s">
        <v>48</v>
      </c>
      <c r="O339" s="73"/>
      <c r="P339" s="202">
        <f>O339*H339</f>
        <v>0</v>
      </c>
      <c r="Q339" s="202">
        <v>6.6299999999999996E-3</v>
      </c>
      <c r="R339" s="202">
        <f>Q339*H339</f>
        <v>0.1154946</v>
      </c>
      <c r="S339" s="202">
        <v>0</v>
      </c>
      <c r="T339" s="203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04" t="s">
        <v>211</v>
      </c>
      <c r="AT339" s="204" t="s">
        <v>192</v>
      </c>
      <c r="AU339" s="204" t="s">
        <v>93</v>
      </c>
      <c r="AY339" s="18" t="s">
        <v>189</v>
      </c>
      <c r="BE339" s="205">
        <f>IF(N339="základní",J339,0)</f>
        <v>0</v>
      </c>
      <c r="BF339" s="205">
        <f>IF(N339="snížená",J339,0)</f>
        <v>0</v>
      </c>
      <c r="BG339" s="205">
        <f>IF(N339="zákl. přenesená",J339,0)</f>
        <v>0</v>
      </c>
      <c r="BH339" s="205">
        <f>IF(N339="sníž. přenesená",J339,0)</f>
        <v>0</v>
      </c>
      <c r="BI339" s="205">
        <f>IF(N339="nulová",J339,0)</f>
        <v>0</v>
      </c>
      <c r="BJ339" s="18" t="s">
        <v>91</v>
      </c>
      <c r="BK339" s="205">
        <f>ROUND(I339*H339,2)</f>
        <v>0</v>
      </c>
      <c r="BL339" s="18" t="s">
        <v>211</v>
      </c>
      <c r="BM339" s="204" t="s">
        <v>654</v>
      </c>
    </row>
    <row r="340" spans="1:65" s="14" customFormat="1" ht="11.25" x14ac:dyDescent="0.2">
      <c r="B340" s="229"/>
      <c r="C340" s="230"/>
      <c r="D340" s="206" t="s">
        <v>277</v>
      </c>
      <c r="E340" s="231" t="s">
        <v>1</v>
      </c>
      <c r="F340" s="232" t="s">
        <v>648</v>
      </c>
      <c r="G340" s="230"/>
      <c r="H340" s="231" t="s">
        <v>1</v>
      </c>
      <c r="I340" s="233"/>
      <c r="J340" s="230"/>
      <c r="K340" s="230"/>
      <c r="L340" s="234"/>
      <c r="M340" s="235"/>
      <c r="N340" s="236"/>
      <c r="O340" s="236"/>
      <c r="P340" s="236"/>
      <c r="Q340" s="236"/>
      <c r="R340" s="236"/>
      <c r="S340" s="236"/>
      <c r="T340" s="237"/>
      <c r="AT340" s="238" t="s">
        <v>277</v>
      </c>
      <c r="AU340" s="238" t="s">
        <v>93</v>
      </c>
      <c r="AV340" s="14" t="s">
        <v>91</v>
      </c>
      <c r="AW340" s="14" t="s">
        <v>38</v>
      </c>
      <c r="AX340" s="14" t="s">
        <v>83</v>
      </c>
      <c r="AY340" s="238" t="s">
        <v>189</v>
      </c>
    </row>
    <row r="341" spans="1:65" s="13" customFormat="1" ht="11.25" x14ac:dyDescent="0.2">
      <c r="B341" s="215"/>
      <c r="C341" s="216"/>
      <c r="D341" s="206" t="s">
        <v>277</v>
      </c>
      <c r="E341" s="239" t="s">
        <v>1</v>
      </c>
      <c r="F341" s="217" t="s">
        <v>655</v>
      </c>
      <c r="G341" s="216"/>
      <c r="H341" s="218">
        <v>10.92</v>
      </c>
      <c r="I341" s="219"/>
      <c r="J341" s="216"/>
      <c r="K341" s="216"/>
      <c r="L341" s="220"/>
      <c r="M341" s="221"/>
      <c r="N341" s="222"/>
      <c r="O341" s="222"/>
      <c r="P341" s="222"/>
      <c r="Q341" s="222"/>
      <c r="R341" s="222"/>
      <c r="S341" s="222"/>
      <c r="T341" s="223"/>
      <c r="AT341" s="224" t="s">
        <v>277</v>
      </c>
      <c r="AU341" s="224" t="s">
        <v>93</v>
      </c>
      <c r="AV341" s="13" t="s">
        <v>93</v>
      </c>
      <c r="AW341" s="13" t="s">
        <v>38</v>
      </c>
      <c r="AX341" s="13" t="s">
        <v>83</v>
      </c>
      <c r="AY341" s="224" t="s">
        <v>189</v>
      </c>
    </row>
    <row r="342" spans="1:65" s="13" customFormat="1" ht="11.25" x14ac:dyDescent="0.2">
      <c r="B342" s="215"/>
      <c r="C342" s="216"/>
      <c r="D342" s="206" t="s">
        <v>277</v>
      </c>
      <c r="E342" s="239" t="s">
        <v>1</v>
      </c>
      <c r="F342" s="217" t="s">
        <v>656</v>
      </c>
      <c r="G342" s="216"/>
      <c r="H342" s="218">
        <v>6.5</v>
      </c>
      <c r="I342" s="219"/>
      <c r="J342" s="216"/>
      <c r="K342" s="216"/>
      <c r="L342" s="220"/>
      <c r="M342" s="221"/>
      <c r="N342" s="222"/>
      <c r="O342" s="222"/>
      <c r="P342" s="222"/>
      <c r="Q342" s="222"/>
      <c r="R342" s="222"/>
      <c r="S342" s="222"/>
      <c r="T342" s="223"/>
      <c r="AT342" s="224" t="s">
        <v>277</v>
      </c>
      <c r="AU342" s="224" t="s">
        <v>93</v>
      </c>
      <c r="AV342" s="13" t="s">
        <v>93</v>
      </c>
      <c r="AW342" s="13" t="s">
        <v>38</v>
      </c>
      <c r="AX342" s="13" t="s">
        <v>83</v>
      </c>
      <c r="AY342" s="224" t="s">
        <v>189</v>
      </c>
    </row>
    <row r="343" spans="1:65" s="15" customFormat="1" ht="11.25" x14ac:dyDescent="0.2">
      <c r="B343" s="240"/>
      <c r="C343" s="241"/>
      <c r="D343" s="206" t="s">
        <v>277</v>
      </c>
      <c r="E343" s="242" t="s">
        <v>1</v>
      </c>
      <c r="F343" s="243" t="s">
        <v>355</v>
      </c>
      <c r="G343" s="241"/>
      <c r="H343" s="244">
        <v>17.420000000000002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AT343" s="250" t="s">
        <v>277</v>
      </c>
      <c r="AU343" s="250" t="s">
        <v>93</v>
      </c>
      <c r="AV343" s="15" t="s">
        <v>211</v>
      </c>
      <c r="AW343" s="15" t="s">
        <v>38</v>
      </c>
      <c r="AX343" s="15" t="s">
        <v>91</v>
      </c>
      <c r="AY343" s="250" t="s">
        <v>189</v>
      </c>
    </row>
    <row r="344" spans="1:65" s="2" customFormat="1" ht="16.5" customHeight="1" x14ac:dyDescent="0.2">
      <c r="A344" s="36"/>
      <c r="B344" s="37"/>
      <c r="C344" s="193" t="s">
        <v>657</v>
      </c>
      <c r="D344" s="193" t="s">
        <v>192</v>
      </c>
      <c r="E344" s="194" t="s">
        <v>658</v>
      </c>
      <c r="F344" s="195" t="s">
        <v>659</v>
      </c>
      <c r="G344" s="196" t="s">
        <v>262</v>
      </c>
      <c r="H344" s="197">
        <v>17.420000000000002</v>
      </c>
      <c r="I344" s="198"/>
      <c r="J344" s="199">
        <f>ROUND(I344*H344,2)</f>
        <v>0</v>
      </c>
      <c r="K344" s="195" t="s">
        <v>196</v>
      </c>
      <c r="L344" s="41"/>
      <c r="M344" s="200" t="s">
        <v>1</v>
      </c>
      <c r="N344" s="201" t="s">
        <v>48</v>
      </c>
      <c r="O344" s="73"/>
      <c r="P344" s="202">
        <f>O344*H344</f>
        <v>0</v>
      </c>
      <c r="Q344" s="202">
        <v>0</v>
      </c>
      <c r="R344" s="202">
        <f>Q344*H344</f>
        <v>0</v>
      </c>
      <c r="S344" s="202">
        <v>0</v>
      </c>
      <c r="T344" s="203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204" t="s">
        <v>211</v>
      </c>
      <c r="AT344" s="204" t="s">
        <v>192</v>
      </c>
      <c r="AU344" s="204" t="s">
        <v>93</v>
      </c>
      <c r="AY344" s="18" t="s">
        <v>189</v>
      </c>
      <c r="BE344" s="205">
        <f>IF(N344="základní",J344,0)</f>
        <v>0</v>
      </c>
      <c r="BF344" s="205">
        <f>IF(N344="snížená",J344,0)</f>
        <v>0</v>
      </c>
      <c r="BG344" s="205">
        <f>IF(N344="zákl. přenesená",J344,0)</f>
        <v>0</v>
      </c>
      <c r="BH344" s="205">
        <f>IF(N344="sníž. přenesená",J344,0)</f>
        <v>0</v>
      </c>
      <c r="BI344" s="205">
        <f>IF(N344="nulová",J344,0)</f>
        <v>0</v>
      </c>
      <c r="BJ344" s="18" t="s">
        <v>91</v>
      </c>
      <c r="BK344" s="205">
        <f>ROUND(I344*H344,2)</f>
        <v>0</v>
      </c>
      <c r="BL344" s="18" t="s">
        <v>211</v>
      </c>
      <c r="BM344" s="204" t="s">
        <v>660</v>
      </c>
    </row>
    <row r="345" spans="1:65" s="2" customFormat="1" ht="16.5" customHeight="1" x14ac:dyDescent="0.2">
      <c r="A345" s="36"/>
      <c r="B345" s="37"/>
      <c r="C345" s="193" t="s">
        <v>661</v>
      </c>
      <c r="D345" s="193" t="s">
        <v>192</v>
      </c>
      <c r="E345" s="194" t="s">
        <v>662</v>
      </c>
      <c r="F345" s="195" t="s">
        <v>663</v>
      </c>
      <c r="G345" s="196" t="s">
        <v>262</v>
      </c>
      <c r="H345" s="197">
        <v>3.84</v>
      </c>
      <c r="I345" s="198"/>
      <c r="J345" s="199">
        <f>ROUND(I345*H345,2)</f>
        <v>0</v>
      </c>
      <c r="K345" s="195" t="s">
        <v>196</v>
      </c>
      <c r="L345" s="41"/>
      <c r="M345" s="200" t="s">
        <v>1</v>
      </c>
      <c r="N345" s="201" t="s">
        <v>48</v>
      </c>
      <c r="O345" s="73"/>
      <c r="P345" s="202">
        <f>O345*H345</f>
        <v>0</v>
      </c>
      <c r="Q345" s="202">
        <v>1.5E-3</v>
      </c>
      <c r="R345" s="202">
        <f>Q345*H345</f>
        <v>5.7599999999999995E-3</v>
      </c>
      <c r="S345" s="202">
        <v>0</v>
      </c>
      <c r="T345" s="203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04" t="s">
        <v>211</v>
      </c>
      <c r="AT345" s="204" t="s">
        <v>192</v>
      </c>
      <c r="AU345" s="204" t="s">
        <v>93</v>
      </c>
      <c r="AY345" s="18" t="s">
        <v>189</v>
      </c>
      <c r="BE345" s="205">
        <f>IF(N345="základní",J345,0)</f>
        <v>0</v>
      </c>
      <c r="BF345" s="205">
        <f>IF(N345="snížená",J345,0)</f>
        <v>0</v>
      </c>
      <c r="BG345" s="205">
        <f>IF(N345="zákl. přenesená",J345,0)</f>
        <v>0</v>
      </c>
      <c r="BH345" s="205">
        <f>IF(N345="sníž. přenesená",J345,0)</f>
        <v>0</v>
      </c>
      <c r="BI345" s="205">
        <f>IF(N345="nulová",J345,0)</f>
        <v>0</v>
      </c>
      <c r="BJ345" s="18" t="s">
        <v>91</v>
      </c>
      <c r="BK345" s="205">
        <f>ROUND(I345*H345,2)</f>
        <v>0</v>
      </c>
      <c r="BL345" s="18" t="s">
        <v>211</v>
      </c>
      <c r="BM345" s="204" t="s">
        <v>664</v>
      </c>
    </row>
    <row r="346" spans="1:65" s="14" customFormat="1" ht="11.25" x14ac:dyDescent="0.2">
      <c r="B346" s="229"/>
      <c r="C346" s="230"/>
      <c r="D346" s="206" t="s">
        <v>277</v>
      </c>
      <c r="E346" s="231" t="s">
        <v>1</v>
      </c>
      <c r="F346" s="232" t="s">
        <v>648</v>
      </c>
      <c r="G346" s="230"/>
      <c r="H346" s="231" t="s">
        <v>1</v>
      </c>
      <c r="I346" s="233"/>
      <c r="J346" s="230"/>
      <c r="K346" s="230"/>
      <c r="L346" s="234"/>
      <c r="M346" s="235"/>
      <c r="N346" s="236"/>
      <c r="O346" s="236"/>
      <c r="P346" s="236"/>
      <c r="Q346" s="236"/>
      <c r="R346" s="236"/>
      <c r="S346" s="236"/>
      <c r="T346" s="237"/>
      <c r="AT346" s="238" t="s">
        <v>277</v>
      </c>
      <c r="AU346" s="238" t="s">
        <v>93</v>
      </c>
      <c r="AV346" s="14" t="s">
        <v>91</v>
      </c>
      <c r="AW346" s="14" t="s">
        <v>38</v>
      </c>
      <c r="AX346" s="14" t="s">
        <v>83</v>
      </c>
      <c r="AY346" s="238" t="s">
        <v>189</v>
      </c>
    </row>
    <row r="347" spans="1:65" s="13" customFormat="1" ht="11.25" x14ac:dyDescent="0.2">
      <c r="B347" s="215"/>
      <c r="C347" s="216"/>
      <c r="D347" s="206" t="s">
        <v>277</v>
      </c>
      <c r="E347" s="239" t="s">
        <v>1</v>
      </c>
      <c r="F347" s="217" t="s">
        <v>665</v>
      </c>
      <c r="G347" s="216"/>
      <c r="H347" s="218">
        <v>2.34</v>
      </c>
      <c r="I347" s="219"/>
      <c r="J347" s="216"/>
      <c r="K347" s="216"/>
      <c r="L347" s="220"/>
      <c r="M347" s="221"/>
      <c r="N347" s="222"/>
      <c r="O347" s="222"/>
      <c r="P347" s="222"/>
      <c r="Q347" s="222"/>
      <c r="R347" s="222"/>
      <c r="S347" s="222"/>
      <c r="T347" s="223"/>
      <c r="AT347" s="224" t="s">
        <v>277</v>
      </c>
      <c r="AU347" s="224" t="s">
        <v>93</v>
      </c>
      <c r="AV347" s="13" t="s">
        <v>93</v>
      </c>
      <c r="AW347" s="13" t="s">
        <v>38</v>
      </c>
      <c r="AX347" s="13" t="s">
        <v>83</v>
      </c>
      <c r="AY347" s="224" t="s">
        <v>189</v>
      </c>
    </row>
    <row r="348" spans="1:65" s="13" customFormat="1" ht="11.25" x14ac:dyDescent="0.2">
      <c r="B348" s="215"/>
      <c r="C348" s="216"/>
      <c r="D348" s="206" t="s">
        <v>277</v>
      </c>
      <c r="E348" s="239" t="s">
        <v>1</v>
      </c>
      <c r="F348" s="217" t="s">
        <v>666</v>
      </c>
      <c r="G348" s="216"/>
      <c r="H348" s="218">
        <v>1.5</v>
      </c>
      <c r="I348" s="219"/>
      <c r="J348" s="216"/>
      <c r="K348" s="216"/>
      <c r="L348" s="220"/>
      <c r="M348" s="221"/>
      <c r="N348" s="222"/>
      <c r="O348" s="222"/>
      <c r="P348" s="222"/>
      <c r="Q348" s="222"/>
      <c r="R348" s="222"/>
      <c r="S348" s="222"/>
      <c r="T348" s="223"/>
      <c r="AT348" s="224" t="s">
        <v>277</v>
      </c>
      <c r="AU348" s="224" t="s">
        <v>93</v>
      </c>
      <c r="AV348" s="13" t="s">
        <v>93</v>
      </c>
      <c r="AW348" s="13" t="s">
        <v>38</v>
      </c>
      <c r="AX348" s="13" t="s">
        <v>83</v>
      </c>
      <c r="AY348" s="224" t="s">
        <v>189</v>
      </c>
    </row>
    <row r="349" spans="1:65" s="15" customFormat="1" ht="11.25" x14ac:dyDescent="0.2">
      <c r="B349" s="240"/>
      <c r="C349" s="241"/>
      <c r="D349" s="206" t="s">
        <v>277</v>
      </c>
      <c r="E349" s="242" t="s">
        <v>1</v>
      </c>
      <c r="F349" s="243" t="s">
        <v>355</v>
      </c>
      <c r="G349" s="241"/>
      <c r="H349" s="244">
        <v>3.84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AT349" s="250" t="s">
        <v>277</v>
      </c>
      <c r="AU349" s="250" t="s">
        <v>93</v>
      </c>
      <c r="AV349" s="15" t="s">
        <v>211</v>
      </c>
      <c r="AW349" s="15" t="s">
        <v>38</v>
      </c>
      <c r="AX349" s="15" t="s">
        <v>91</v>
      </c>
      <c r="AY349" s="250" t="s">
        <v>189</v>
      </c>
    </row>
    <row r="350" spans="1:65" s="2" customFormat="1" ht="16.5" customHeight="1" x14ac:dyDescent="0.2">
      <c r="A350" s="36"/>
      <c r="B350" s="37"/>
      <c r="C350" s="193" t="s">
        <v>667</v>
      </c>
      <c r="D350" s="193" t="s">
        <v>192</v>
      </c>
      <c r="E350" s="194" t="s">
        <v>668</v>
      </c>
      <c r="F350" s="195" t="s">
        <v>669</v>
      </c>
      <c r="G350" s="196" t="s">
        <v>262</v>
      </c>
      <c r="H350" s="197">
        <v>3.84</v>
      </c>
      <c r="I350" s="198"/>
      <c r="J350" s="199">
        <f>ROUND(I350*H350,2)</f>
        <v>0</v>
      </c>
      <c r="K350" s="195" t="s">
        <v>196</v>
      </c>
      <c r="L350" s="41"/>
      <c r="M350" s="200" t="s">
        <v>1</v>
      </c>
      <c r="N350" s="201" t="s">
        <v>48</v>
      </c>
      <c r="O350" s="73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04" t="s">
        <v>211</v>
      </c>
      <c r="AT350" s="204" t="s">
        <v>192</v>
      </c>
      <c r="AU350" s="204" t="s">
        <v>93</v>
      </c>
      <c r="AY350" s="18" t="s">
        <v>189</v>
      </c>
      <c r="BE350" s="205">
        <f>IF(N350="základní",J350,0)</f>
        <v>0</v>
      </c>
      <c r="BF350" s="205">
        <f>IF(N350="snížená",J350,0)</f>
        <v>0</v>
      </c>
      <c r="BG350" s="205">
        <f>IF(N350="zákl. přenesená",J350,0)</f>
        <v>0</v>
      </c>
      <c r="BH350" s="205">
        <f>IF(N350="sníž. přenesená",J350,0)</f>
        <v>0</v>
      </c>
      <c r="BI350" s="205">
        <f>IF(N350="nulová",J350,0)</f>
        <v>0</v>
      </c>
      <c r="BJ350" s="18" t="s">
        <v>91</v>
      </c>
      <c r="BK350" s="205">
        <f>ROUND(I350*H350,2)</f>
        <v>0</v>
      </c>
      <c r="BL350" s="18" t="s">
        <v>211</v>
      </c>
      <c r="BM350" s="204" t="s">
        <v>670</v>
      </c>
    </row>
    <row r="351" spans="1:65" s="2" customFormat="1" ht="16.5" customHeight="1" x14ac:dyDescent="0.2">
      <c r="A351" s="36"/>
      <c r="B351" s="37"/>
      <c r="C351" s="193" t="s">
        <v>671</v>
      </c>
      <c r="D351" s="193" t="s">
        <v>192</v>
      </c>
      <c r="E351" s="194" t="s">
        <v>672</v>
      </c>
      <c r="F351" s="195" t="s">
        <v>673</v>
      </c>
      <c r="G351" s="196" t="s">
        <v>302</v>
      </c>
      <c r="H351" s="197">
        <v>2.94</v>
      </c>
      <c r="I351" s="198"/>
      <c r="J351" s="199">
        <f>ROUND(I351*H351,2)</f>
        <v>0</v>
      </c>
      <c r="K351" s="195" t="s">
        <v>196</v>
      </c>
      <c r="L351" s="41"/>
      <c r="M351" s="200" t="s">
        <v>1</v>
      </c>
      <c r="N351" s="201" t="s">
        <v>48</v>
      </c>
      <c r="O351" s="73"/>
      <c r="P351" s="202">
        <f>O351*H351</f>
        <v>0</v>
      </c>
      <c r="Q351" s="202">
        <v>1.05464</v>
      </c>
      <c r="R351" s="202">
        <f>Q351*H351</f>
        <v>3.1006415999999999</v>
      </c>
      <c r="S351" s="202">
        <v>0</v>
      </c>
      <c r="T351" s="203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04" t="s">
        <v>211</v>
      </c>
      <c r="AT351" s="204" t="s">
        <v>192</v>
      </c>
      <c r="AU351" s="204" t="s">
        <v>93</v>
      </c>
      <c r="AY351" s="18" t="s">
        <v>189</v>
      </c>
      <c r="BE351" s="205">
        <f>IF(N351="základní",J351,0)</f>
        <v>0</v>
      </c>
      <c r="BF351" s="205">
        <f>IF(N351="snížená",J351,0)</f>
        <v>0</v>
      </c>
      <c r="BG351" s="205">
        <f>IF(N351="zákl. přenesená",J351,0)</f>
        <v>0</v>
      </c>
      <c r="BH351" s="205">
        <f>IF(N351="sníž. přenesená",J351,0)</f>
        <v>0</v>
      </c>
      <c r="BI351" s="205">
        <f>IF(N351="nulová",J351,0)</f>
        <v>0</v>
      </c>
      <c r="BJ351" s="18" t="s">
        <v>91</v>
      </c>
      <c r="BK351" s="205">
        <f>ROUND(I351*H351,2)</f>
        <v>0</v>
      </c>
      <c r="BL351" s="18" t="s">
        <v>211</v>
      </c>
      <c r="BM351" s="204" t="s">
        <v>674</v>
      </c>
    </row>
    <row r="352" spans="1:65" s="13" customFormat="1" ht="11.25" x14ac:dyDescent="0.2">
      <c r="B352" s="215"/>
      <c r="C352" s="216"/>
      <c r="D352" s="206" t="s">
        <v>277</v>
      </c>
      <c r="E352" s="239" t="s">
        <v>1</v>
      </c>
      <c r="F352" s="217" t="s">
        <v>675</v>
      </c>
      <c r="G352" s="216"/>
      <c r="H352" s="218">
        <v>2.4500000000000002</v>
      </c>
      <c r="I352" s="219"/>
      <c r="J352" s="216"/>
      <c r="K352" s="216"/>
      <c r="L352" s="220"/>
      <c r="M352" s="221"/>
      <c r="N352" s="222"/>
      <c r="O352" s="222"/>
      <c r="P352" s="222"/>
      <c r="Q352" s="222"/>
      <c r="R352" s="222"/>
      <c r="S352" s="222"/>
      <c r="T352" s="223"/>
      <c r="AT352" s="224" t="s">
        <v>277</v>
      </c>
      <c r="AU352" s="224" t="s">
        <v>93</v>
      </c>
      <c r="AV352" s="13" t="s">
        <v>93</v>
      </c>
      <c r="AW352" s="13" t="s">
        <v>38</v>
      </c>
      <c r="AX352" s="13" t="s">
        <v>83</v>
      </c>
      <c r="AY352" s="224" t="s">
        <v>189</v>
      </c>
    </row>
    <row r="353" spans="1:65" s="16" customFormat="1" ht="11.25" x14ac:dyDescent="0.2">
      <c r="B353" s="261"/>
      <c r="C353" s="262"/>
      <c r="D353" s="206" t="s">
        <v>277</v>
      </c>
      <c r="E353" s="263" t="s">
        <v>1</v>
      </c>
      <c r="F353" s="264" t="s">
        <v>427</v>
      </c>
      <c r="G353" s="262"/>
      <c r="H353" s="265">
        <v>2.4500000000000002</v>
      </c>
      <c r="I353" s="266"/>
      <c r="J353" s="262"/>
      <c r="K353" s="262"/>
      <c r="L353" s="267"/>
      <c r="M353" s="268"/>
      <c r="N353" s="269"/>
      <c r="O353" s="269"/>
      <c r="P353" s="269"/>
      <c r="Q353" s="269"/>
      <c r="R353" s="269"/>
      <c r="S353" s="269"/>
      <c r="T353" s="270"/>
      <c r="AT353" s="271" t="s">
        <v>277</v>
      </c>
      <c r="AU353" s="271" t="s">
        <v>93</v>
      </c>
      <c r="AV353" s="16" t="s">
        <v>109</v>
      </c>
      <c r="AW353" s="16" t="s">
        <v>38</v>
      </c>
      <c r="AX353" s="16" t="s">
        <v>83</v>
      </c>
      <c r="AY353" s="271" t="s">
        <v>189</v>
      </c>
    </row>
    <row r="354" spans="1:65" s="13" customFormat="1" ht="11.25" x14ac:dyDescent="0.2">
      <c r="B354" s="215"/>
      <c r="C354" s="216"/>
      <c r="D354" s="206" t="s">
        <v>277</v>
      </c>
      <c r="E354" s="239" t="s">
        <v>1</v>
      </c>
      <c r="F354" s="217" t="s">
        <v>676</v>
      </c>
      <c r="G354" s="216"/>
      <c r="H354" s="218">
        <v>0.49</v>
      </c>
      <c r="I354" s="219"/>
      <c r="J354" s="216"/>
      <c r="K354" s="216"/>
      <c r="L354" s="220"/>
      <c r="M354" s="221"/>
      <c r="N354" s="222"/>
      <c r="O354" s="222"/>
      <c r="P354" s="222"/>
      <c r="Q354" s="222"/>
      <c r="R354" s="222"/>
      <c r="S354" s="222"/>
      <c r="T354" s="223"/>
      <c r="AT354" s="224" t="s">
        <v>277</v>
      </c>
      <c r="AU354" s="224" t="s">
        <v>93</v>
      </c>
      <c r="AV354" s="13" t="s">
        <v>93</v>
      </c>
      <c r="AW354" s="13" t="s">
        <v>38</v>
      </c>
      <c r="AX354" s="13" t="s">
        <v>83</v>
      </c>
      <c r="AY354" s="224" t="s">
        <v>189</v>
      </c>
    </row>
    <row r="355" spans="1:65" s="15" customFormat="1" ht="11.25" x14ac:dyDescent="0.2">
      <c r="B355" s="240"/>
      <c r="C355" s="241"/>
      <c r="D355" s="206" t="s">
        <v>277</v>
      </c>
      <c r="E355" s="242" t="s">
        <v>1</v>
      </c>
      <c r="F355" s="243" t="s">
        <v>355</v>
      </c>
      <c r="G355" s="241"/>
      <c r="H355" s="244">
        <v>2.94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AT355" s="250" t="s">
        <v>277</v>
      </c>
      <c r="AU355" s="250" t="s">
        <v>93</v>
      </c>
      <c r="AV355" s="15" t="s">
        <v>211</v>
      </c>
      <c r="AW355" s="15" t="s">
        <v>38</v>
      </c>
      <c r="AX355" s="15" t="s">
        <v>91</v>
      </c>
      <c r="AY355" s="250" t="s">
        <v>189</v>
      </c>
    </row>
    <row r="356" spans="1:65" s="2" customFormat="1" ht="16.5" customHeight="1" x14ac:dyDescent="0.2">
      <c r="A356" s="36"/>
      <c r="B356" s="37"/>
      <c r="C356" s="193" t="s">
        <v>677</v>
      </c>
      <c r="D356" s="193" t="s">
        <v>192</v>
      </c>
      <c r="E356" s="194" t="s">
        <v>678</v>
      </c>
      <c r="F356" s="195" t="s">
        <v>679</v>
      </c>
      <c r="G356" s="196" t="s">
        <v>269</v>
      </c>
      <c r="H356" s="197">
        <v>23.378</v>
      </c>
      <c r="I356" s="198"/>
      <c r="J356" s="199">
        <f>ROUND(I356*H356,2)</f>
        <v>0</v>
      </c>
      <c r="K356" s="195" t="s">
        <v>196</v>
      </c>
      <c r="L356" s="41"/>
      <c r="M356" s="200" t="s">
        <v>1</v>
      </c>
      <c r="N356" s="201" t="s">
        <v>48</v>
      </c>
      <c r="O356" s="73"/>
      <c r="P356" s="202">
        <f>O356*H356</f>
        <v>0</v>
      </c>
      <c r="Q356" s="202">
        <v>2.4533999999999998</v>
      </c>
      <c r="R356" s="202">
        <f>Q356*H356</f>
        <v>57.355585199999993</v>
      </c>
      <c r="S356" s="202">
        <v>0</v>
      </c>
      <c r="T356" s="203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04" t="s">
        <v>211</v>
      </c>
      <c r="AT356" s="204" t="s">
        <v>192</v>
      </c>
      <c r="AU356" s="204" t="s">
        <v>93</v>
      </c>
      <c r="AY356" s="18" t="s">
        <v>189</v>
      </c>
      <c r="BE356" s="205">
        <f>IF(N356="základní",J356,0)</f>
        <v>0</v>
      </c>
      <c r="BF356" s="205">
        <f>IF(N356="snížená",J356,0)</f>
        <v>0</v>
      </c>
      <c r="BG356" s="205">
        <f>IF(N356="zákl. přenesená",J356,0)</f>
        <v>0</v>
      </c>
      <c r="BH356" s="205">
        <f>IF(N356="sníž. přenesená",J356,0)</f>
        <v>0</v>
      </c>
      <c r="BI356" s="205">
        <f>IF(N356="nulová",J356,0)</f>
        <v>0</v>
      </c>
      <c r="BJ356" s="18" t="s">
        <v>91</v>
      </c>
      <c r="BK356" s="205">
        <f>ROUND(I356*H356,2)</f>
        <v>0</v>
      </c>
      <c r="BL356" s="18" t="s">
        <v>211</v>
      </c>
      <c r="BM356" s="204" t="s">
        <v>680</v>
      </c>
    </row>
    <row r="357" spans="1:65" s="14" customFormat="1" ht="11.25" x14ac:dyDescent="0.2">
      <c r="B357" s="229"/>
      <c r="C357" s="230"/>
      <c r="D357" s="206" t="s">
        <v>277</v>
      </c>
      <c r="E357" s="231" t="s">
        <v>1</v>
      </c>
      <c r="F357" s="232" t="s">
        <v>648</v>
      </c>
      <c r="G357" s="230"/>
      <c r="H357" s="231" t="s">
        <v>1</v>
      </c>
      <c r="I357" s="233"/>
      <c r="J357" s="230"/>
      <c r="K357" s="230"/>
      <c r="L357" s="234"/>
      <c r="M357" s="235"/>
      <c r="N357" s="236"/>
      <c r="O357" s="236"/>
      <c r="P357" s="236"/>
      <c r="Q357" s="236"/>
      <c r="R357" s="236"/>
      <c r="S357" s="236"/>
      <c r="T357" s="237"/>
      <c r="AT357" s="238" t="s">
        <v>277</v>
      </c>
      <c r="AU357" s="238" t="s">
        <v>93</v>
      </c>
      <c r="AV357" s="14" t="s">
        <v>91</v>
      </c>
      <c r="AW357" s="14" t="s">
        <v>38</v>
      </c>
      <c r="AX357" s="14" t="s">
        <v>83</v>
      </c>
      <c r="AY357" s="238" t="s">
        <v>189</v>
      </c>
    </row>
    <row r="358" spans="1:65" s="13" customFormat="1" ht="11.25" x14ac:dyDescent="0.2">
      <c r="B358" s="215"/>
      <c r="C358" s="216"/>
      <c r="D358" s="206" t="s">
        <v>277</v>
      </c>
      <c r="E358" s="239" t="s">
        <v>1</v>
      </c>
      <c r="F358" s="217" t="s">
        <v>681</v>
      </c>
      <c r="G358" s="216"/>
      <c r="H358" s="218">
        <v>19.027999999999999</v>
      </c>
      <c r="I358" s="219"/>
      <c r="J358" s="216"/>
      <c r="K358" s="216"/>
      <c r="L358" s="220"/>
      <c r="M358" s="221"/>
      <c r="N358" s="222"/>
      <c r="O358" s="222"/>
      <c r="P358" s="222"/>
      <c r="Q358" s="222"/>
      <c r="R358" s="222"/>
      <c r="S358" s="222"/>
      <c r="T358" s="223"/>
      <c r="AT358" s="224" t="s">
        <v>277</v>
      </c>
      <c r="AU358" s="224" t="s">
        <v>93</v>
      </c>
      <c r="AV358" s="13" t="s">
        <v>93</v>
      </c>
      <c r="AW358" s="13" t="s">
        <v>38</v>
      </c>
      <c r="AX358" s="13" t="s">
        <v>83</v>
      </c>
      <c r="AY358" s="224" t="s">
        <v>189</v>
      </c>
    </row>
    <row r="359" spans="1:65" s="13" customFormat="1" ht="11.25" x14ac:dyDescent="0.2">
      <c r="B359" s="215"/>
      <c r="C359" s="216"/>
      <c r="D359" s="206" t="s">
        <v>277</v>
      </c>
      <c r="E359" s="239" t="s">
        <v>1</v>
      </c>
      <c r="F359" s="217" t="s">
        <v>682</v>
      </c>
      <c r="G359" s="216"/>
      <c r="H359" s="218">
        <v>2.6549999999999998</v>
      </c>
      <c r="I359" s="219"/>
      <c r="J359" s="216"/>
      <c r="K359" s="216"/>
      <c r="L359" s="220"/>
      <c r="M359" s="221"/>
      <c r="N359" s="222"/>
      <c r="O359" s="222"/>
      <c r="P359" s="222"/>
      <c r="Q359" s="222"/>
      <c r="R359" s="222"/>
      <c r="S359" s="222"/>
      <c r="T359" s="223"/>
      <c r="AT359" s="224" t="s">
        <v>277</v>
      </c>
      <c r="AU359" s="224" t="s">
        <v>93</v>
      </c>
      <c r="AV359" s="13" t="s">
        <v>93</v>
      </c>
      <c r="AW359" s="13" t="s">
        <v>38</v>
      </c>
      <c r="AX359" s="13" t="s">
        <v>83</v>
      </c>
      <c r="AY359" s="224" t="s">
        <v>189</v>
      </c>
    </row>
    <row r="360" spans="1:65" s="13" customFormat="1" ht="11.25" x14ac:dyDescent="0.2">
      <c r="B360" s="215"/>
      <c r="C360" s="216"/>
      <c r="D360" s="206" t="s">
        <v>277</v>
      </c>
      <c r="E360" s="239" t="s">
        <v>1</v>
      </c>
      <c r="F360" s="217" t="s">
        <v>683</v>
      </c>
      <c r="G360" s="216"/>
      <c r="H360" s="218">
        <v>1.6950000000000001</v>
      </c>
      <c r="I360" s="219"/>
      <c r="J360" s="216"/>
      <c r="K360" s="216"/>
      <c r="L360" s="220"/>
      <c r="M360" s="221"/>
      <c r="N360" s="222"/>
      <c r="O360" s="222"/>
      <c r="P360" s="222"/>
      <c r="Q360" s="222"/>
      <c r="R360" s="222"/>
      <c r="S360" s="222"/>
      <c r="T360" s="223"/>
      <c r="AT360" s="224" t="s">
        <v>277</v>
      </c>
      <c r="AU360" s="224" t="s">
        <v>93</v>
      </c>
      <c r="AV360" s="13" t="s">
        <v>93</v>
      </c>
      <c r="AW360" s="13" t="s">
        <v>38</v>
      </c>
      <c r="AX360" s="13" t="s">
        <v>83</v>
      </c>
      <c r="AY360" s="224" t="s">
        <v>189</v>
      </c>
    </row>
    <row r="361" spans="1:65" s="15" customFormat="1" ht="11.25" x14ac:dyDescent="0.2">
      <c r="B361" s="240"/>
      <c r="C361" s="241"/>
      <c r="D361" s="206" t="s">
        <v>277</v>
      </c>
      <c r="E361" s="242" t="s">
        <v>1</v>
      </c>
      <c r="F361" s="243" t="s">
        <v>355</v>
      </c>
      <c r="G361" s="241"/>
      <c r="H361" s="244">
        <v>23.378</v>
      </c>
      <c r="I361" s="245"/>
      <c r="J361" s="241"/>
      <c r="K361" s="241"/>
      <c r="L361" s="246"/>
      <c r="M361" s="247"/>
      <c r="N361" s="248"/>
      <c r="O361" s="248"/>
      <c r="P361" s="248"/>
      <c r="Q361" s="248"/>
      <c r="R361" s="248"/>
      <c r="S361" s="248"/>
      <c r="T361" s="249"/>
      <c r="AT361" s="250" t="s">
        <v>277</v>
      </c>
      <c r="AU361" s="250" t="s">
        <v>93</v>
      </c>
      <c r="AV361" s="15" t="s">
        <v>211</v>
      </c>
      <c r="AW361" s="15" t="s">
        <v>38</v>
      </c>
      <c r="AX361" s="15" t="s">
        <v>91</v>
      </c>
      <c r="AY361" s="250" t="s">
        <v>189</v>
      </c>
    </row>
    <row r="362" spans="1:65" s="2" customFormat="1" ht="16.5" customHeight="1" x14ac:dyDescent="0.2">
      <c r="A362" s="36"/>
      <c r="B362" s="37"/>
      <c r="C362" s="193" t="s">
        <v>684</v>
      </c>
      <c r="D362" s="193" t="s">
        <v>192</v>
      </c>
      <c r="E362" s="194" t="s">
        <v>685</v>
      </c>
      <c r="F362" s="195" t="s">
        <v>686</v>
      </c>
      <c r="G362" s="196" t="s">
        <v>262</v>
      </c>
      <c r="H362" s="197">
        <v>155.85</v>
      </c>
      <c r="I362" s="198"/>
      <c r="J362" s="199">
        <f>ROUND(I362*H362,2)</f>
        <v>0</v>
      </c>
      <c r="K362" s="195" t="s">
        <v>196</v>
      </c>
      <c r="L362" s="41"/>
      <c r="M362" s="200" t="s">
        <v>1</v>
      </c>
      <c r="N362" s="201" t="s">
        <v>48</v>
      </c>
      <c r="O362" s="73"/>
      <c r="P362" s="202">
        <f>O362*H362</f>
        <v>0</v>
      </c>
      <c r="Q362" s="202">
        <v>5.7600000000000004E-3</v>
      </c>
      <c r="R362" s="202">
        <f>Q362*H362</f>
        <v>0.89769600000000005</v>
      </c>
      <c r="S362" s="202">
        <v>0</v>
      </c>
      <c r="T362" s="203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204" t="s">
        <v>211</v>
      </c>
      <c r="AT362" s="204" t="s">
        <v>192</v>
      </c>
      <c r="AU362" s="204" t="s">
        <v>93</v>
      </c>
      <c r="AY362" s="18" t="s">
        <v>189</v>
      </c>
      <c r="BE362" s="205">
        <f>IF(N362="základní",J362,0)</f>
        <v>0</v>
      </c>
      <c r="BF362" s="205">
        <f>IF(N362="snížená",J362,0)</f>
        <v>0</v>
      </c>
      <c r="BG362" s="205">
        <f>IF(N362="zákl. přenesená",J362,0)</f>
        <v>0</v>
      </c>
      <c r="BH362" s="205">
        <f>IF(N362="sníž. přenesená",J362,0)</f>
        <v>0</v>
      </c>
      <c r="BI362" s="205">
        <f>IF(N362="nulová",J362,0)</f>
        <v>0</v>
      </c>
      <c r="BJ362" s="18" t="s">
        <v>91</v>
      </c>
      <c r="BK362" s="205">
        <f>ROUND(I362*H362,2)</f>
        <v>0</v>
      </c>
      <c r="BL362" s="18" t="s">
        <v>211</v>
      </c>
      <c r="BM362" s="204" t="s">
        <v>687</v>
      </c>
    </row>
    <row r="363" spans="1:65" s="14" customFormat="1" ht="11.25" x14ac:dyDescent="0.2">
      <c r="B363" s="229"/>
      <c r="C363" s="230"/>
      <c r="D363" s="206" t="s">
        <v>277</v>
      </c>
      <c r="E363" s="231" t="s">
        <v>1</v>
      </c>
      <c r="F363" s="232" t="s">
        <v>648</v>
      </c>
      <c r="G363" s="230"/>
      <c r="H363" s="231" t="s">
        <v>1</v>
      </c>
      <c r="I363" s="233"/>
      <c r="J363" s="230"/>
      <c r="K363" s="230"/>
      <c r="L363" s="234"/>
      <c r="M363" s="235"/>
      <c r="N363" s="236"/>
      <c r="O363" s="236"/>
      <c r="P363" s="236"/>
      <c r="Q363" s="236"/>
      <c r="R363" s="236"/>
      <c r="S363" s="236"/>
      <c r="T363" s="237"/>
      <c r="AT363" s="238" t="s">
        <v>277</v>
      </c>
      <c r="AU363" s="238" t="s">
        <v>93</v>
      </c>
      <c r="AV363" s="14" t="s">
        <v>91</v>
      </c>
      <c r="AW363" s="14" t="s">
        <v>38</v>
      </c>
      <c r="AX363" s="14" t="s">
        <v>83</v>
      </c>
      <c r="AY363" s="238" t="s">
        <v>189</v>
      </c>
    </row>
    <row r="364" spans="1:65" s="13" customFormat="1" ht="11.25" x14ac:dyDescent="0.2">
      <c r="B364" s="215"/>
      <c r="C364" s="216"/>
      <c r="D364" s="206" t="s">
        <v>277</v>
      </c>
      <c r="E364" s="239" t="s">
        <v>1</v>
      </c>
      <c r="F364" s="217" t="s">
        <v>688</v>
      </c>
      <c r="G364" s="216"/>
      <c r="H364" s="218">
        <v>126.85</v>
      </c>
      <c r="I364" s="219"/>
      <c r="J364" s="216"/>
      <c r="K364" s="216"/>
      <c r="L364" s="220"/>
      <c r="M364" s="221"/>
      <c r="N364" s="222"/>
      <c r="O364" s="222"/>
      <c r="P364" s="222"/>
      <c r="Q364" s="222"/>
      <c r="R364" s="222"/>
      <c r="S364" s="222"/>
      <c r="T364" s="223"/>
      <c r="AT364" s="224" t="s">
        <v>277</v>
      </c>
      <c r="AU364" s="224" t="s">
        <v>93</v>
      </c>
      <c r="AV364" s="13" t="s">
        <v>93</v>
      </c>
      <c r="AW364" s="13" t="s">
        <v>38</v>
      </c>
      <c r="AX364" s="13" t="s">
        <v>83</v>
      </c>
      <c r="AY364" s="224" t="s">
        <v>189</v>
      </c>
    </row>
    <row r="365" spans="1:65" s="13" customFormat="1" ht="11.25" x14ac:dyDescent="0.2">
      <c r="B365" s="215"/>
      <c r="C365" s="216"/>
      <c r="D365" s="206" t="s">
        <v>277</v>
      </c>
      <c r="E365" s="239" t="s">
        <v>1</v>
      </c>
      <c r="F365" s="217" t="s">
        <v>689</v>
      </c>
      <c r="G365" s="216"/>
      <c r="H365" s="218">
        <v>17.7</v>
      </c>
      <c r="I365" s="219"/>
      <c r="J365" s="216"/>
      <c r="K365" s="216"/>
      <c r="L365" s="220"/>
      <c r="M365" s="221"/>
      <c r="N365" s="222"/>
      <c r="O365" s="222"/>
      <c r="P365" s="222"/>
      <c r="Q365" s="222"/>
      <c r="R365" s="222"/>
      <c r="S365" s="222"/>
      <c r="T365" s="223"/>
      <c r="AT365" s="224" t="s">
        <v>277</v>
      </c>
      <c r="AU365" s="224" t="s">
        <v>93</v>
      </c>
      <c r="AV365" s="13" t="s">
        <v>93</v>
      </c>
      <c r="AW365" s="13" t="s">
        <v>38</v>
      </c>
      <c r="AX365" s="13" t="s">
        <v>83</v>
      </c>
      <c r="AY365" s="224" t="s">
        <v>189</v>
      </c>
    </row>
    <row r="366" spans="1:65" s="13" customFormat="1" ht="11.25" x14ac:dyDescent="0.2">
      <c r="B366" s="215"/>
      <c r="C366" s="216"/>
      <c r="D366" s="206" t="s">
        <v>277</v>
      </c>
      <c r="E366" s="239" t="s">
        <v>1</v>
      </c>
      <c r="F366" s="217" t="s">
        <v>690</v>
      </c>
      <c r="G366" s="216"/>
      <c r="H366" s="218">
        <v>11.3</v>
      </c>
      <c r="I366" s="219"/>
      <c r="J366" s="216"/>
      <c r="K366" s="216"/>
      <c r="L366" s="220"/>
      <c r="M366" s="221"/>
      <c r="N366" s="222"/>
      <c r="O366" s="222"/>
      <c r="P366" s="222"/>
      <c r="Q366" s="222"/>
      <c r="R366" s="222"/>
      <c r="S366" s="222"/>
      <c r="T366" s="223"/>
      <c r="AT366" s="224" t="s">
        <v>277</v>
      </c>
      <c r="AU366" s="224" t="s">
        <v>93</v>
      </c>
      <c r="AV366" s="13" t="s">
        <v>93</v>
      </c>
      <c r="AW366" s="13" t="s">
        <v>38</v>
      </c>
      <c r="AX366" s="13" t="s">
        <v>83</v>
      </c>
      <c r="AY366" s="224" t="s">
        <v>189</v>
      </c>
    </row>
    <row r="367" spans="1:65" s="15" customFormat="1" ht="11.25" x14ac:dyDescent="0.2">
      <c r="B367" s="240"/>
      <c r="C367" s="241"/>
      <c r="D367" s="206" t="s">
        <v>277</v>
      </c>
      <c r="E367" s="242" t="s">
        <v>1</v>
      </c>
      <c r="F367" s="243" t="s">
        <v>355</v>
      </c>
      <c r="G367" s="241"/>
      <c r="H367" s="244">
        <v>155.85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AT367" s="250" t="s">
        <v>277</v>
      </c>
      <c r="AU367" s="250" t="s">
        <v>93</v>
      </c>
      <c r="AV367" s="15" t="s">
        <v>211</v>
      </c>
      <c r="AW367" s="15" t="s">
        <v>38</v>
      </c>
      <c r="AX367" s="15" t="s">
        <v>91</v>
      </c>
      <c r="AY367" s="250" t="s">
        <v>189</v>
      </c>
    </row>
    <row r="368" spans="1:65" s="2" customFormat="1" ht="16.5" customHeight="1" x14ac:dyDescent="0.2">
      <c r="A368" s="36"/>
      <c r="B368" s="37"/>
      <c r="C368" s="193" t="s">
        <v>691</v>
      </c>
      <c r="D368" s="193" t="s">
        <v>192</v>
      </c>
      <c r="E368" s="194" t="s">
        <v>692</v>
      </c>
      <c r="F368" s="195" t="s">
        <v>693</v>
      </c>
      <c r="G368" s="196" t="s">
        <v>262</v>
      </c>
      <c r="H368" s="197">
        <v>155.85</v>
      </c>
      <c r="I368" s="198"/>
      <c r="J368" s="199">
        <f>ROUND(I368*H368,2)</f>
        <v>0</v>
      </c>
      <c r="K368" s="195" t="s">
        <v>196</v>
      </c>
      <c r="L368" s="41"/>
      <c r="M368" s="200" t="s">
        <v>1</v>
      </c>
      <c r="N368" s="201" t="s">
        <v>48</v>
      </c>
      <c r="O368" s="73"/>
      <c r="P368" s="202">
        <f>O368*H368</f>
        <v>0</v>
      </c>
      <c r="Q368" s="202">
        <v>0</v>
      </c>
      <c r="R368" s="202">
        <f>Q368*H368</f>
        <v>0</v>
      </c>
      <c r="S368" s="202">
        <v>0</v>
      </c>
      <c r="T368" s="203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204" t="s">
        <v>211</v>
      </c>
      <c r="AT368" s="204" t="s">
        <v>192</v>
      </c>
      <c r="AU368" s="204" t="s">
        <v>93</v>
      </c>
      <c r="AY368" s="18" t="s">
        <v>189</v>
      </c>
      <c r="BE368" s="205">
        <f>IF(N368="základní",J368,0)</f>
        <v>0</v>
      </c>
      <c r="BF368" s="205">
        <f>IF(N368="snížená",J368,0)</f>
        <v>0</v>
      </c>
      <c r="BG368" s="205">
        <f>IF(N368="zákl. přenesená",J368,0)</f>
        <v>0</v>
      </c>
      <c r="BH368" s="205">
        <f>IF(N368="sníž. přenesená",J368,0)</f>
        <v>0</v>
      </c>
      <c r="BI368" s="205">
        <f>IF(N368="nulová",J368,0)</f>
        <v>0</v>
      </c>
      <c r="BJ368" s="18" t="s">
        <v>91</v>
      </c>
      <c r="BK368" s="205">
        <f>ROUND(I368*H368,2)</f>
        <v>0</v>
      </c>
      <c r="BL368" s="18" t="s">
        <v>211</v>
      </c>
      <c r="BM368" s="204" t="s">
        <v>694</v>
      </c>
    </row>
    <row r="369" spans="1:65" s="2" customFormat="1" ht="16.5" customHeight="1" x14ac:dyDescent="0.2">
      <c r="A369" s="36"/>
      <c r="B369" s="37"/>
      <c r="C369" s="193" t="s">
        <v>695</v>
      </c>
      <c r="D369" s="193" t="s">
        <v>192</v>
      </c>
      <c r="E369" s="194" t="s">
        <v>696</v>
      </c>
      <c r="F369" s="195" t="s">
        <v>697</v>
      </c>
      <c r="G369" s="196" t="s">
        <v>269</v>
      </c>
      <c r="H369" s="197">
        <v>9.5039999999999996</v>
      </c>
      <c r="I369" s="198"/>
      <c r="J369" s="199">
        <f>ROUND(I369*H369,2)</f>
        <v>0</v>
      </c>
      <c r="K369" s="195" t="s">
        <v>196</v>
      </c>
      <c r="L369" s="41"/>
      <c r="M369" s="200" t="s">
        <v>1</v>
      </c>
      <c r="N369" s="201" t="s">
        <v>48</v>
      </c>
      <c r="O369" s="73"/>
      <c r="P369" s="202">
        <f>O369*H369</f>
        <v>0</v>
      </c>
      <c r="Q369" s="202">
        <v>2.4533700000000001</v>
      </c>
      <c r="R369" s="202">
        <f>Q369*H369</f>
        <v>23.316828479999998</v>
      </c>
      <c r="S369" s="202">
        <v>0</v>
      </c>
      <c r="T369" s="203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204" t="s">
        <v>211</v>
      </c>
      <c r="AT369" s="204" t="s">
        <v>192</v>
      </c>
      <c r="AU369" s="204" t="s">
        <v>93</v>
      </c>
      <c r="AY369" s="18" t="s">
        <v>189</v>
      </c>
      <c r="BE369" s="205">
        <f>IF(N369="základní",J369,0)</f>
        <v>0</v>
      </c>
      <c r="BF369" s="205">
        <f>IF(N369="snížená",J369,0)</f>
        <v>0</v>
      </c>
      <c r="BG369" s="205">
        <f>IF(N369="zákl. přenesená",J369,0)</f>
        <v>0</v>
      </c>
      <c r="BH369" s="205">
        <f>IF(N369="sníž. přenesená",J369,0)</f>
        <v>0</v>
      </c>
      <c r="BI369" s="205">
        <f>IF(N369="nulová",J369,0)</f>
        <v>0</v>
      </c>
      <c r="BJ369" s="18" t="s">
        <v>91</v>
      </c>
      <c r="BK369" s="205">
        <f>ROUND(I369*H369,2)</f>
        <v>0</v>
      </c>
      <c r="BL369" s="18" t="s">
        <v>211</v>
      </c>
      <c r="BM369" s="204" t="s">
        <v>698</v>
      </c>
    </row>
    <row r="370" spans="1:65" s="14" customFormat="1" ht="11.25" x14ac:dyDescent="0.2">
      <c r="B370" s="229"/>
      <c r="C370" s="230"/>
      <c r="D370" s="206" t="s">
        <v>277</v>
      </c>
      <c r="E370" s="231" t="s">
        <v>1</v>
      </c>
      <c r="F370" s="232" t="s">
        <v>699</v>
      </c>
      <c r="G370" s="230"/>
      <c r="H370" s="231" t="s">
        <v>1</v>
      </c>
      <c r="I370" s="233"/>
      <c r="J370" s="230"/>
      <c r="K370" s="230"/>
      <c r="L370" s="234"/>
      <c r="M370" s="235"/>
      <c r="N370" s="236"/>
      <c r="O370" s="236"/>
      <c r="P370" s="236"/>
      <c r="Q370" s="236"/>
      <c r="R370" s="236"/>
      <c r="S370" s="236"/>
      <c r="T370" s="237"/>
      <c r="AT370" s="238" t="s">
        <v>277</v>
      </c>
      <c r="AU370" s="238" t="s">
        <v>93</v>
      </c>
      <c r="AV370" s="14" t="s">
        <v>91</v>
      </c>
      <c r="AW370" s="14" t="s">
        <v>38</v>
      </c>
      <c r="AX370" s="14" t="s">
        <v>83</v>
      </c>
      <c r="AY370" s="238" t="s">
        <v>189</v>
      </c>
    </row>
    <row r="371" spans="1:65" s="13" customFormat="1" ht="11.25" x14ac:dyDescent="0.2">
      <c r="B371" s="215"/>
      <c r="C371" s="216"/>
      <c r="D371" s="206" t="s">
        <v>277</v>
      </c>
      <c r="E371" s="239" t="s">
        <v>1</v>
      </c>
      <c r="F371" s="217" t="s">
        <v>700</v>
      </c>
      <c r="G371" s="216"/>
      <c r="H371" s="218">
        <v>5.3460000000000001</v>
      </c>
      <c r="I371" s="219"/>
      <c r="J371" s="216"/>
      <c r="K371" s="216"/>
      <c r="L371" s="220"/>
      <c r="M371" s="221"/>
      <c r="N371" s="222"/>
      <c r="O371" s="222"/>
      <c r="P371" s="222"/>
      <c r="Q371" s="222"/>
      <c r="R371" s="222"/>
      <c r="S371" s="222"/>
      <c r="T371" s="223"/>
      <c r="AT371" s="224" t="s">
        <v>277</v>
      </c>
      <c r="AU371" s="224" t="s">
        <v>93</v>
      </c>
      <c r="AV371" s="13" t="s">
        <v>93</v>
      </c>
      <c r="AW371" s="13" t="s">
        <v>38</v>
      </c>
      <c r="AX371" s="13" t="s">
        <v>83</v>
      </c>
      <c r="AY371" s="224" t="s">
        <v>189</v>
      </c>
    </row>
    <row r="372" spans="1:65" s="13" customFormat="1" ht="11.25" x14ac:dyDescent="0.2">
      <c r="B372" s="215"/>
      <c r="C372" s="216"/>
      <c r="D372" s="206" t="s">
        <v>277</v>
      </c>
      <c r="E372" s="239" t="s">
        <v>1</v>
      </c>
      <c r="F372" s="217" t="s">
        <v>701</v>
      </c>
      <c r="G372" s="216"/>
      <c r="H372" s="218">
        <v>2.0790000000000002</v>
      </c>
      <c r="I372" s="219"/>
      <c r="J372" s="216"/>
      <c r="K372" s="216"/>
      <c r="L372" s="220"/>
      <c r="M372" s="221"/>
      <c r="N372" s="222"/>
      <c r="O372" s="222"/>
      <c r="P372" s="222"/>
      <c r="Q372" s="222"/>
      <c r="R372" s="222"/>
      <c r="S372" s="222"/>
      <c r="T372" s="223"/>
      <c r="AT372" s="224" t="s">
        <v>277</v>
      </c>
      <c r="AU372" s="224" t="s">
        <v>93</v>
      </c>
      <c r="AV372" s="13" t="s">
        <v>93</v>
      </c>
      <c r="AW372" s="13" t="s">
        <v>38</v>
      </c>
      <c r="AX372" s="13" t="s">
        <v>83</v>
      </c>
      <c r="AY372" s="224" t="s">
        <v>189</v>
      </c>
    </row>
    <row r="373" spans="1:65" s="13" customFormat="1" ht="11.25" x14ac:dyDescent="0.2">
      <c r="B373" s="215"/>
      <c r="C373" s="216"/>
      <c r="D373" s="206" t="s">
        <v>277</v>
      </c>
      <c r="E373" s="239" t="s">
        <v>1</v>
      </c>
      <c r="F373" s="217" t="s">
        <v>701</v>
      </c>
      <c r="G373" s="216"/>
      <c r="H373" s="218">
        <v>2.0790000000000002</v>
      </c>
      <c r="I373" s="219"/>
      <c r="J373" s="216"/>
      <c r="K373" s="216"/>
      <c r="L373" s="220"/>
      <c r="M373" s="221"/>
      <c r="N373" s="222"/>
      <c r="O373" s="222"/>
      <c r="P373" s="222"/>
      <c r="Q373" s="222"/>
      <c r="R373" s="222"/>
      <c r="S373" s="222"/>
      <c r="T373" s="223"/>
      <c r="AT373" s="224" t="s">
        <v>277</v>
      </c>
      <c r="AU373" s="224" t="s">
        <v>93</v>
      </c>
      <c r="AV373" s="13" t="s">
        <v>93</v>
      </c>
      <c r="AW373" s="13" t="s">
        <v>38</v>
      </c>
      <c r="AX373" s="13" t="s">
        <v>83</v>
      </c>
      <c r="AY373" s="224" t="s">
        <v>189</v>
      </c>
    </row>
    <row r="374" spans="1:65" s="15" customFormat="1" ht="11.25" x14ac:dyDescent="0.2">
      <c r="B374" s="240"/>
      <c r="C374" s="241"/>
      <c r="D374" s="206" t="s">
        <v>277</v>
      </c>
      <c r="E374" s="242" t="s">
        <v>1</v>
      </c>
      <c r="F374" s="243" t="s">
        <v>355</v>
      </c>
      <c r="G374" s="241"/>
      <c r="H374" s="244">
        <v>9.5039999999999996</v>
      </c>
      <c r="I374" s="245"/>
      <c r="J374" s="241"/>
      <c r="K374" s="241"/>
      <c r="L374" s="246"/>
      <c r="M374" s="247"/>
      <c r="N374" s="248"/>
      <c r="O374" s="248"/>
      <c r="P374" s="248"/>
      <c r="Q374" s="248"/>
      <c r="R374" s="248"/>
      <c r="S374" s="248"/>
      <c r="T374" s="249"/>
      <c r="AT374" s="250" t="s">
        <v>277</v>
      </c>
      <c r="AU374" s="250" t="s">
        <v>93</v>
      </c>
      <c r="AV374" s="15" t="s">
        <v>211</v>
      </c>
      <c r="AW374" s="15" t="s">
        <v>38</v>
      </c>
      <c r="AX374" s="15" t="s">
        <v>91</v>
      </c>
      <c r="AY374" s="250" t="s">
        <v>189</v>
      </c>
    </row>
    <row r="375" spans="1:65" s="2" customFormat="1" ht="16.5" customHeight="1" x14ac:dyDescent="0.2">
      <c r="A375" s="36"/>
      <c r="B375" s="37"/>
      <c r="C375" s="193" t="s">
        <v>702</v>
      </c>
      <c r="D375" s="193" t="s">
        <v>192</v>
      </c>
      <c r="E375" s="194" t="s">
        <v>703</v>
      </c>
      <c r="F375" s="195" t="s">
        <v>704</v>
      </c>
      <c r="G375" s="196" t="s">
        <v>302</v>
      </c>
      <c r="H375" s="197">
        <v>0.42</v>
      </c>
      <c r="I375" s="198"/>
      <c r="J375" s="199">
        <f>ROUND(I375*H375,2)</f>
        <v>0</v>
      </c>
      <c r="K375" s="195" t="s">
        <v>196</v>
      </c>
      <c r="L375" s="41"/>
      <c r="M375" s="200" t="s">
        <v>1</v>
      </c>
      <c r="N375" s="201" t="s">
        <v>48</v>
      </c>
      <c r="O375" s="73"/>
      <c r="P375" s="202">
        <f>O375*H375</f>
        <v>0</v>
      </c>
      <c r="Q375" s="202">
        <v>1.04887</v>
      </c>
      <c r="R375" s="202">
        <f>Q375*H375</f>
        <v>0.44052539999999996</v>
      </c>
      <c r="S375" s="202">
        <v>0</v>
      </c>
      <c r="T375" s="203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04" t="s">
        <v>211</v>
      </c>
      <c r="AT375" s="204" t="s">
        <v>192</v>
      </c>
      <c r="AU375" s="204" t="s">
        <v>93</v>
      </c>
      <c r="AY375" s="18" t="s">
        <v>189</v>
      </c>
      <c r="BE375" s="205">
        <f>IF(N375="základní",J375,0)</f>
        <v>0</v>
      </c>
      <c r="BF375" s="205">
        <f>IF(N375="snížená",J375,0)</f>
        <v>0</v>
      </c>
      <c r="BG375" s="205">
        <f>IF(N375="zákl. přenesená",J375,0)</f>
        <v>0</v>
      </c>
      <c r="BH375" s="205">
        <f>IF(N375="sníž. přenesená",J375,0)</f>
        <v>0</v>
      </c>
      <c r="BI375" s="205">
        <f>IF(N375="nulová",J375,0)</f>
        <v>0</v>
      </c>
      <c r="BJ375" s="18" t="s">
        <v>91</v>
      </c>
      <c r="BK375" s="205">
        <f>ROUND(I375*H375,2)</f>
        <v>0</v>
      </c>
      <c r="BL375" s="18" t="s">
        <v>211</v>
      </c>
      <c r="BM375" s="204" t="s">
        <v>705</v>
      </c>
    </row>
    <row r="376" spans="1:65" s="13" customFormat="1" ht="11.25" x14ac:dyDescent="0.2">
      <c r="B376" s="215"/>
      <c r="C376" s="216"/>
      <c r="D376" s="206" t="s">
        <v>277</v>
      </c>
      <c r="E376" s="239" t="s">
        <v>1</v>
      </c>
      <c r="F376" s="217" t="s">
        <v>706</v>
      </c>
      <c r="G376" s="216"/>
      <c r="H376" s="218">
        <v>0.35</v>
      </c>
      <c r="I376" s="219"/>
      <c r="J376" s="216"/>
      <c r="K376" s="216"/>
      <c r="L376" s="220"/>
      <c r="M376" s="221"/>
      <c r="N376" s="222"/>
      <c r="O376" s="222"/>
      <c r="P376" s="222"/>
      <c r="Q376" s="222"/>
      <c r="R376" s="222"/>
      <c r="S376" s="222"/>
      <c r="T376" s="223"/>
      <c r="AT376" s="224" t="s">
        <v>277</v>
      </c>
      <c r="AU376" s="224" t="s">
        <v>93</v>
      </c>
      <c r="AV376" s="13" t="s">
        <v>93</v>
      </c>
      <c r="AW376" s="13" t="s">
        <v>38</v>
      </c>
      <c r="AX376" s="13" t="s">
        <v>83</v>
      </c>
      <c r="AY376" s="224" t="s">
        <v>189</v>
      </c>
    </row>
    <row r="377" spans="1:65" s="16" customFormat="1" ht="11.25" x14ac:dyDescent="0.2">
      <c r="B377" s="261"/>
      <c r="C377" s="262"/>
      <c r="D377" s="206" t="s">
        <v>277</v>
      </c>
      <c r="E377" s="263" t="s">
        <v>1</v>
      </c>
      <c r="F377" s="264" t="s">
        <v>427</v>
      </c>
      <c r="G377" s="262"/>
      <c r="H377" s="265">
        <v>0.35</v>
      </c>
      <c r="I377" s="266"/>
      <c r="J377" s="262"/>
      <c r="K377" s="262"/>
      <c r="L377" s="267"/>
      <c r="M377" s="268"/>
      <c r="N377" s="269"/>
      <c r="O377" s="269"/>
      <c r="P377" s="269"/>
      <c r="Q377" s="269"/>
      <c r="R377" s="269"/>
      <c r="S377" s="269"/>
      <c r="T377" s="270"/>
      <c r="AT377" s="271" t="s">
        <v>277</v>
      </c>
      <c r="AU377" s="271" t="s">
        <v>93</v>
      </c>
      <c r="AV377" s="16" t="s">
        <v>109</v>
      </c>
      <c r="AW377" s="16" t="s">
        <v>38</v>
      </c>
      <c r="AX377" s="16" t="s">
        <v>83</v>
      </c>
      <c r="AY377" s="271" t="s">
        <v>189</v>
      </c>
    </row>
    <row r="378" spans="1:65" s="13" customFormat="1" ht="11.25" x14ac:dyDescent="0.2">
      <c r="B378" s="215"/>
      <c r="C378" s="216"/>
      <c r="D378" s="206" t="s">
        <v>277</v>
      </c>
      <c r="E378" s="239" t="s">
        <v>1</v>
      </c>
      <c r="F378" s="217" t="s">
        <v>707</v>
      </c>
      <c r="G378" s="216"/>
      <c r="H378" s="218">
        <v>7.0000000000000007E-2</v>
      </c>
      <c r="I378" s="219"/>
      <c r="J378" s="216"/>
      <c r="K378" s="216"/>
      <c r="L378" s="220"/>
      <c r="M378" s="221"/>
      <c r="N378" s="222"/>
      <c r="O378" s="222"/>
      <c r="P378" s="222"/>
      <c r="Q378" s="222"/>
      <c r="R378" s="222"/>
      <c r="S378" s="222"/>
      <c r="T378" s="223"/>
      <c r="AT378" s="224" t="s">
        <v>277</v>
      </c>
      <c r="AU378" s="224" t="s">
        <v>93</v>
      </c>
      <c r="AV378" s="13" t="s">
        <v>93</v>
      </c>
      <c r="AW378" s="13" t="s">
        <v>38</v>
      </c>
      <c r="AX378" s="13" t="s">
        <v>83</v>
      </c>
      <c r="AY378" s="224" t="s">
        <v>189</v>
      </c>
    </row>
    <row r="379" spans="1:65" s="15" customFormat="1" ht="11.25" x14ac:dyDescent="0.2">
      <c r="B379" s="240"/>
      <c r="C379" s="241"/>
      <c r="D379" s="206" t="s">
        <v>277</v>
      </c>
      <c r="E379" s="242" t="s">
        <v>1</v>
      </c>
      <c r="F379" s="243" t="s">
        <v>355</v>
      </c>
      <c r="G379" s="241"/>
      <c r="H379" s="244">
        <v>0.42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AT379" s="250" t="s">
        <v>277</v>
      </c>
      <c r="AU379" s="250" t="s">
        <v>93</v>
      </c>
      <c r="AV379" s="15" t="s">
        <v>211</v>
      </c>
      <c r="AW379" s="15" t="s">
        <v>38</v>
      </c>
      <c r="AX379" s="15" t="s">
        <v>91</v>
      </c>
      <c r="AY379" s="250" t="s">
        <v>189</v>
      </c>
    </row>
    <row r="380" spans="1:65" s="2" customFormat="1" ht="16.5" customHeight="1" x14ac:dyDescent="0.2">
      <c r="A380" s="36"/>
      <c r="B380" s="37"/>
      <c r="C380" s="193" t="s">
        <v>708</v>
      </c>
      <c r="D380" s="193" t="s">
        <v>192</v>
      </c>
      <c r="E380" s="194" t="s">
        <v>709</v>
      </c>
      <c r="F380" s="195" t="s">
        <v>710</v>
      </c>
      <c r="G380" s="196" t="s">
        <v>262</v>
      </c>
      <c r="H380" s="197">
        <v>25.56</v>
      </c>
      <c r="I380" s="198"/>
      <c r="J380" s="199">
        <f>ROUND(I380*H380,2)</f>
        <v>0</v>
      </c>
      <c r="K380" s="195" t="s">
        <v>196</v>
      </c>
      <c r="L380" s="41"/>
      <c r="M380" s="200" t="s">
        <v>1</v>
      </c>
      <c r="N380" s="201" t="s">
        <v>48</v>
      </c>
      <c r="O380" s="73"/>
      <c r="P380" s="202">
        <f>O380*H380</f>
        <v>0</v>
      </c>
      <c r="Q380" s="202">
        <v>1.282E-2</v>
      </c>
      <c r="R380" s="202">
        <f>Q380*H380</f>
        <v>0.3276792</v>
      </c>
      <c r="S380" s="202">
        <v>0</v>
      </c>
      <c r="T380" s="203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04" t="s">
        <v>211</v>
      </c>
      <c r="AT380" s="204" t="s">
        <v>192</v>
      </c>
      <c r="AU380" s="204" t="s">
        <v>93</v>
      </c>
      <c r="AY380" s="18" t="s">
        <v>189</v>
      </c>
      <c r="BE380" s="205">
        <f>IF(N380="základní",J380,0)</f>
        <v>0</v>
      </c>
      <c r="BF380" s="205">
        <f>IF(N380="snížená",J380,0)</f>
        <v>0</v>
      </c>
      <c r="BG380" s="205">
        <f>IF(N380="zákl. přenesená",J380,0)</f>
        <v>0</v>
      </c>
      <c r="BH380" s="205">
        <f>IF(N380="sníž. přenesená",J380,0)</f>
        <v>0</v>
      </c>
      <c r="BI380" s="205">
        <f>IF(N380="nulová",J380,0)</f>
        <v>0</v>
      </c>
      <c r="BJ380" s="18" t="s">
        <v>91</v>
      </c>
      <c r="BK380" s="205">
        <f>ROUND(I380*H380,2)</f>
        <v>0</v>
      </c>
      <c r="BL380" s="18" t="s">
        <v>211</v>
      </c>
      <c r="BM380" s="204" t="s">
        <v>711</v>
      </c>
    </row>
    <row r="381" spans="1:65" s="14" customFormat="1" ht="11.25" x14ac:dyDescent="0.2">
      <c r="B381" s="229"/>
      <c r="C381" s="230"/>
      <c r="D381" s="206" t="s">
        <v>277</v>
      </c>
      <c r="E381" s="231" t="s">
        <v>1</v>
      </c>
      <c r="F381" s="232" t="s">
        <v>699</v>
      </c>
      <c r="G381" s="230"/>
      <c r="H381" s="231" t="s">
        <v>1</v>
      </c>
      <c r="I381" s="233"/>
      <c r="J381" s="230"/>
      <c r="K381" s="230"/>
      <c r="L381" s="234"/>
      <c r="M381" s="235"/>
      <c r="N381" s="236"/>
      <c r="O381" s="236"/>
      <c r="P381" s="236"/>
      <c r="Q381" s="236"/>
      <c r="R381" s="236"/>
      <c r="S381" s="236"/>
      <c r="T381" s="237"/>
      <c r="AT381" s="238" t="s">
        <v>277</v>
      </c>
      <c r="AU381" s="238" t="s">
        <v>93</v>
      </c>
      <c r="AV381" s="14" t="s">
        <v>91</v>
      </c>
      <c r="AW381" s="14" t="s">
        <v>38</v>
      </c>
      <c r="AX381" s="14" t="s">
        <v>83</v>
      </c>
      <c r="AY381" s="238" t="s">
        <v>189</v>
      </c>
    </row>
    <row r="382" spans="1:65" s="13" customFormat="1" ht="11.25" x14ac:dyDescent="0.2">
      <c r="B382" s="215"/>
      <c r="C382" s="216"/>
      <c r="D382" s="206" t="s">
        <v>277</v>
      </c>
      <c r="E382" s="239" t="s">
        <v>1</v>
      </c>
      <c r="F382" s="217" t="s">
        <v>712</v>
      </c>
      <c r="G382" s="216"/>
      <c r="H382" s="218">
        <v>25.56</v>
      </c>
      <c r="I382" s="219"/>
      <c r="J382" s="216"/>
      <c r="K382" s="216"/>
      <c r="L382" s="220"/>
      <c r="M382" s="221"/>
      <c r="N382" s="222"/>
      <c r="O382" s="222"/>
      <c r="P382" s="222"/>
      <c r="Q382" s="222"/>
      <c r="R382" s="222"/>
      <c r="S382" s="222"/>
      <c r="T382" s="223"/>
      <c r="AT382" s="224" t="s">
        <v>277</v>
      </c>
      <c r="AU382" s="224" t="s">
        <v>93</v>
      </c>
      <c r="AV382" s="13" t="s">
        <v>93</v>
      </c>
      <c r="AW382" s="13" t="s">
        <v>38</v>
      </c>
      <c r="AX382" s="13" t="s">
        <v>83</v>
      </c>
      <c r="AY382" s="224" t="s">
        <v>189</v>
      </c>
    </row>
    <row r="383" spans="1:65" s="15" customFormat="1" ht="11.25" x14ac:dyDescent="0.2">
      <c r="B383" s="240"/>
      <c r="C383" s="241"/>
      <c r="D383" s="206" t="s">
        <v>277</v>
      </c>
      <c r="E383" s="242" t="s">
        <v>1</v>
      </c>
      <c r="F383" s="243" t="s">
        <v>355</v>
      </c>
      <c r="G383" s="241"/>
      <c r="H383" s="244">
        <v>25.56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AT383" s="250" t="s">
        <v>277</v>
      </c>
      <c r="AU383" s="250" t="s">
        <v>93</v>
      </c>
      <c r="AV383" s="15" t="s">
        <v>211</v>
      </c>
      <c r="AW383" s="15" t="s">
        <v>38</v>
      </c>
      <c r="AX383" s="15" t="s">
        <v>91</v>
      </c>
      <c r="AY383" s="250" t="s">
        <v>189</v>
      </c>
    </row>
    <row r="384" spans="1:65" s="2" customFormat="1" ht="16.5" customHeight="1" x14ac:dyDescent="0.2">
      <c r="A384" s="36"/>
      <c r="B384" s="37"/>
      <c r="C384" s="193" t="s">
        <v>713</v>
      </c>
      <c r="D384" s="193" t="s">
        <v>192</v>
      </c>
      <c r="E384" s="194" t="s">
        <v>714</v>
      </c>
      <c r="F384" s="195" t="s">
        <v>715</v>
      </c>
      <c r="G384" s="196" t="s">
        <v>262</v>
      </c>
      <c r="H384" s="197">
        <v>25.56</v>
      </c>
      <c r="I384" s="198"/>
      <c r="J384" s="199">
        <f>ROUND(I384*H384,2)</f>
        <v>0</v>
      </c>
      <c r="K384" s="195" t="s">
        <v>196</v>
      </c>
      <c r="L384" s="41"/>
      <c r="M384" s="200" t="s">
        <v>1</v>
      </c>
      <c r="N384" s="201" t="s">
        <v>48</v>
      </c>
      <c r="O384" s="73"/>
      <c r="P384" s="202">
        <f>O384*H384</f>
        <v>0</v>
      </c>
      <c r="Q384" s="202">
        <v>0</v>
      </c>
      <c r="R384" s="202">
        <f>Q384*H384</f>
        <v>0</v>
      </c>
      <c r="S384" s="202">
        <v>0</v>
      </c>
      <c r="T384" s="203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204" t="s">
        <v>211</v>
      </c>
      <c r="AT384" s="204" t="s">
        <v>192</v>
      </c>
      <c r="AU384" s="204" t="s">
        <v>93</v>
      </c>
      <c r="AY384" s="18" t="s">
        <v>189</v>
      </c>
      <c r="BE384" s="205">
        <f>IF(N384="základní",J384,0)</f>
        <v>0</v>
      </c>
      <c r="BF384" s="205">
        <f>IF(N384="snížená",J384,0)</f>
        <v>0</v>
      </c>
      <c r="BG384" s="205">
        <f>IF(N384="zákl. přenesená",J384,0)</f>
        <v>0</v>
      </c>
      <c r="BH384" s="205">
        <f>IF(N384="sníž. přenesená",J384,0)</f>
        <v>0</v>
      </c>
      <c r="BI384" s="205">
        <f>IF(N384="nulová",J384,0)</f>
        <v>0</v>
      </c>
      <c r="BJ384" s="18" t="s">
        <v>91</v>
      </c>
      <c r="BK384" s="205">
        <f>ROUND(I384*H384,2)</f>
        <v>0</v>
      </c>
      <c r="BL384" s="18" t="s">
        <v>211</v>
      </c>
      <c r="BM384" s="204" t="s">
        <v>716</v>
      </c>
    </row>
    <row r="385" spans="1:65" s="2" customFormat="1" ht="21.75" customHeight="1" x14ac:dyDescent="0.2">
      <c r="A385" s="36"/>
      <c r="B385" s="37"/>
      <c r="C385" s="193" t="s">
        <v>717</v>
      </c>
      <c r="D385" s="193" t="s">
        <v>192</v>
      </c>
      <c r="E385" s="194" t="s">
        <v>718</v>
      </c>
      <c r="F385" s="195" t="s">
        <v>719</v>
      </c>
      <c r="G385" s="196" t="s">
        <v>262</v>
      </c>
      <c r="H385" s="197">
        <v>25.56</v>
      </c>
      <c r="I385" s="198"/>
      <c r="J385" s="199">
        <f>ROUND(I385*H385,2)</f>
        <v>0</v>
      </c>
      <c r="K385" s="195" t="s">
        <v>196</v>
      </c>
      <c r="L385" s="41"/>
      <c r="M385" s="200" t="s">
        <v>1</v>
      </c>
      <c r="N385" s="201" t="s">
        <v>48</v>
      </c>
      <c r="O385" s="73"/>
      <c r="P385" s="202">
        <f>O385*H385</f>
        <v>0</v>
      </c>
      <c r="Q385" s="202">
        <v>2.81E-3</v>
      </c>
      <c r="R385" s="202">
        <f>Q385*H385</f>
        <v>7.1823600000000001E-2</v>
      </c>
      <c r="S385" s="202">
        <v>0</v>
      </c>
      <c r="T385" s="203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04" t="s">
        <v>211</v>
      </c>
      <c r="AT385" s="204" t="s">
        <v>192</v>
      </c>
      <c r="AU385" s="204" t="s">
        <v>93</v>
      </c>
      <c r="AY385" s="18" t="s">
        <v>189</v>
      </c>
      <c r="BE385" s="205">
        <f>IF(N385="základní",J385,0)</f>
        <v>0</v>
      </c>
      <c r="BF385" s="205">
        <f>IF(N385="snížená",J385,0)</f>
        <v>0</v>
      </c>
      <c r="BG385" s="205">
        <f>IF(N385="zákl. přenesená",J385,0)</f>
        <v>0</v>
      </c>
      <c r="BH385" s="205">
        <f>IF(N385="sníž. přenesená",J385,0)</f>
        <v>0</v>
      </c>
      <c r="BI385" s="205">
        <f>IF(N385="nulová",J385,0)</f>
        <v>0</v>
      </c>
      <c r="BJ385" s="18" t="s">
        <v>91</v>
      </c>
      <c r="BK385" s="205">
        <f>ROUND(I385*H385,2)</f>
        <v>0</v>
      </c>
      <c r="BL385" s="18" t="s">
        <v>211</v>
      </c>
      <c r="BM385" s="204" t="s">
        <v>720</v>
      </c>
    </row>
    <row r="386" spans="1:65" s="2" customFormat="1" ht="21.75" customHeight="1" x14ac:dyDescent="0.2">
      <c r="A386" s="36"/>
      <c r="B386" s="37"/>
      <c r="C386" s="193" t="s">
        <v>721</v>
      </c>
      <c r="D386" s="193" t="s">
        <v>192</v>
      </c>
      <c r="E386" s="194" t="s">
        <v>722</v>
      </c>
      <c r="F386" s="195" t="s">
        <v>723</v>
      </c>
      <c r="G386" s="196" t="s">
        <v>262</v>
      </c>
      <c r="H386" s="197">
        <v>25.56</v>
      </c>
      <c r="I386" s="198"/>
      <c r="J386" s="199">
        <f>ROUND(I386*H386,2)</f>
        <v>0</v>
      </c>
      <c r="K386" s="195" t="s">
        <v>196</v>
      </c>
      <c r="L386" s="41"/>
      <c r="M386" s="200" t="s">
        <v>1</v>
      </c>
      <c r="N386" s="201" t="s">
        <v>48</v>
      </c>
      <c r="O386" s="73"/>
      <c r="P386" s="202">
        <f>O386*H386</f>
        <v>0</v>
      </c>
      <c r="Q386" s="202">
        <v>0</v>
      </c>
      <c r="R386" s="202">
        <f>Q386*H386</f>
        <v>0</v>
      </c>
      <c r="S386" s="202">
        <v>0</v>
      </c>
      <c r="T386" s="203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204" t="s">
        <v>211</v>
      </c>
      <c r="AT386" s="204" t="s">
        <v>192</v>
      </c>
      <c r="AU386" s="204" t="s">
        <v>93</v>
      </c>
      <c r="AY386" s="18" t="s">
        <v>189</v>
      </c>
      <c r="BE386" s="205">
        <f>IF(N386="základní",J386,0)</f>
        <v>0</v>
      </c>
      <c r="BF386" s="205">
        <f>IF(N386="snížená",J386,0)</f>
        <v>0</v>
      </c>
      <c r="BG386" s="205">
        <f>IF(N386="zákl. přenesená",J386,0)</f>
        <v>0</v>
      </c>
      <c r="BH386" s="205">
        <f>IF(N386="sníž. přenesená",J386,0)</f>
        <v>0</v>
      </c>
      <c r="BI386" s="205">
        <f>IF(N386="nulová",J386,0)</f>
        <v>0</v>
      </c>
      <c r="BJ386" s="18" t="s">
        <v>91</v>
      </c>
      <c r="BK386" s="205">
        <f>ROUND(I386*H386,2)</f>
        <v>0</v>
      </c>
      <c r="BL386" s="18" t="s">
        <v>211</v>
      </c>
      <c r="BM386" s="204" t="s">
        <v>724</v>
      </c>
    </row>
    <row r="387" spans="1:65" s="2" customFormat="1" ht="16.5" customHeight="1" x14ac:dyDescent="0.2">
      <c r="A387" s="36"/>
      <c r="B387" s="37"/>
      <c r="C387" s="193" t="s">
        <v>725</v>
      </c>
      <c r="D387" s="193" t="s">
        <v>192</v>
      </c>
      <c r="E387" s="194" t="s">
        <v>726</v>
      </c>
      <c r="F387" s="195" t="s">
        <v>727</v>
      </c>
      <c r="G387" s="196" t="s">
        <v>262</v>
      </c>
      <c r="H387" s="197">
        <v>10.32</v>
      </c>
      <c r="I387" s="198"/>
      <c r="J387" s="199">
        <f>ROUND(I387*H387,2)</f>
        <v>0</v>
      </c>
      <c r="K387" s="195" t="s">
        <v>196</v>
      </c>
      <c r="L387" s="41"/>
      <c r="M387" s="200" t="s">
        <v>1</v>
      </c>
      <c r="N387" s="201" t="s">
        <v>48</v>
      </c>
      <c r="O387" s="73"/>
      <c r="P387" s="202">
        <f>O387*H387</f>
        <v>0</v>
      </c>
      <c r="Q387" s="202">
        <v>6.5799999999999999E-3</v>
      </c>
      <c r="R387" s="202">
        <f>Q387*H387</f>
        <v>6.7905599999999997E-2</v>
      </c>
      <c r="S387" s="202">
        <v>0</v>
      </c>
      <c r="T387" s="203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204" t="s">
        <v>211</v>
      </c>
      <c r="AT387" s="204" t="s">
        <v>192</v>
      </c>
      <c r="AU387" s="204" t="s">
        <v>93</v>
      </c>
      <c r="AY387" s="18" t="s">
        <v>189</v>
      </c>
      <c r="BE387" s="205">
        <f>IF(N387="základní",J387,0)</f>
        <v>0</v>
      </c>
      <c r="BF387" s="205">
        <f>IF(N387="snížená",J387,0)</f>
        <v>0</v>
      </c>
      <c r="BG387" s="205">
        <f>IF(N387="zákl. přenesená",J387,0)</f>
        <v>0</v>
      </c>
      <c r="BH387" s="205">
        <f>IF(N387="sníž. přenesená",J387,0)</f>
        <v>0</v>
      </c>
      <c r="BI387" s="205">
        <f>IF(N387="nulová",J387,0)</f>
        <v>0</v>
      </c>
      <c r="BJ387" s="18" t="s">
        <v>91</v>
      </c>
      <c r="BK387" s="205">
        <f>ROUND(I387*H387,2)</f>
        <v>0</v>
      </c>
      <c r="BL387" s="18" t="s">
        <v>211</v>
      </c>
      <c r="BM387" s="204" t="s">
        <v>728</v>
      </c>
    </row>
    <row r="388" spans="1:65" s="14" customFormat="1" ht="11.25" x14ac:dyDescent="0.2">
      <c r="B388" s="229"/>
      <c r="C388" s="230"/>
      <c r="D388" s="206" t="s">
        <v>277</v>
      </c>
      <c r="E388" s="231" t="s">
        <v>1</v>
      </c>
      <c r="F388" s="232" t="s">
        <v>699</v>
      </c>
      <c r="G388" s="230"/>
      <c r="H388" s="231" t="s">
        <v>1</v>
      </c>
      <c r="I388" s="233"/>
      <c r="J388" s="230"/>
      <c r="K388" s="230"/>
      <c r="L388" s="234"/>
      <c r="M388" s="235"/>
      <c r="N388" s="236"/>
      <c r="O388" s="236"/>
      <c r="P388" s="236"/>
      <c r="Q388" s="236"/>
      <c r="R388" s="236"/>
      <c r="S388" s="236"/>
      <c r="T388" s="237"/>
      <c r="AT388" s="238" t="s">
        <v>277</v>
      </c>
      <c r="AU388" s="238" t="s">
        <v>93</v>
      </c>
      <c r="AV388" s="14" t="s">
        <v>91</v>
      </c>
      <c r="AW388" s="14" t="s">
        <v>38</v>
      </c>
      <c r="AX388" s="14" t="s">
        <v>83</v>
      </c>
      <c r="AY388" s="238" t="s">
        <v>189</v>
      </c>
    </row>
    <row r="389" spans="1:65" s="13" customFormat="1" ht="11.25" x14ac:dyDescent="0.2">
      <c r="B389" s="215"/>
      <c r="C389" s="216"/>
      <c r="D389" s="206" t="s">
        <v>277</v>
      </c>
      <c r="E389" s="239" t="s">
        <v>1</v>
      </c>
      <c r="F389" s="217" t="s">
        <v>729</v>
      </c>
      <c r="G389" s="216"/>
      <c r="H389" s="218">
        <v>10.32</v>
      </c>
      <c r="I389" s="219"/>
      <c r="J389" s="216"/>
      <c r="K389" s="216"/>
      <c r="L389" s="220"/>
      <c r="M389" s="221"/>
      <c r="N389" s="222"/>
      <c r="O389" s="222"/>
      <c r="P389" s="222"/>
      <c r="Q389" s="222"/>
      <c r="R389" s="222"/>
      <c r="S389" s="222"/>
      <c r="T389" s="223"/>
      <c r="AT389" s="224" t="s">
        <v>277</v>
      </c>
      <c r="AU389" s="224" t="s">
        <v>93</v>
      </c>
      <c r="AV389" s="13" t="s">
        <v>93</v>
      </c>
      <c r="AW389" s="13" t="s">
        <v>38</v>
      </c>
      <c r="AX389" s="13" t="s">
        <v>83</v>
      </c>
      <c r="AY389" s="224" t="s">
        <v>189</v>
      </c>
    </row>
    <row r="390" spans="1:65" s="15" customFormat="1" ht="11.25" x14ac:dyDescent="0.2">
      <c r="B390" s="240"/>
      <c r="C390" s="241"/>
      <c r="D390" s="206" t="s">
        <v>277</v>
      </c>
      <c r="E390" s="242" t="s">
        <v>1</v>
      </c>
      <c r="F390" s="243" t="s">
        <v>355</v>
      </c>
      <c r="G390" s="241"/>
      <c r="H390" s="244">
        <v>10.32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AT390" s="250" t="s">
        <v>277</v>
      </c>
      <c r="AU390" s="250" t="s">
        <v>93</v>
      </c>
      <c r="AV390" s="15" t="s">
        <v>211</v>
      </c>
      <c r="AW390" s="15" t="s">
        <v>38</v>
      </c>
      <c r="AX390" s="15" t="s">
        <v>91</v>
      </c>
      <c r="AY390" s="250" t="s">
        <v>189</v>
      </c>
    </row>
    <row r="391" spans="1:65" s="2" customFormat="1" ht="16.5" customHeight="1" x14ac:dyDescent="0.2">
      <c r="A391" s="36"/>
      <c r="B391" s="37"/>
      <c r="C391" s="193" t="s">
        <v>730</v>
      </c>
      <c r="D391" s="193" t="s">
        <v>192</v>
      </c>
      <c r="E391" s="194" t="s">
        <v>731</v>
      </c>
      <c r="F391" s="195" t="s">
        <v>732</v>
      </c>
      <c r="G391" s="196" t="s">
        <v>262</v>
      </c>
      <c r="H391" s="197">
        <v>10.32</v>
      </c>
      <c r="I391" s="198"/>
      <c r="J391" s="199">
        <f>ROUND(I391*H391,2)</f>
        <v>0</v>
      </c>
      <c r="K391" s="195" t="s">
        <v>196</v>
      </c>
      <c r="L391" s="41"/>
      <c r="M391" s="200" t="s">
        <v>1</v>
      </c>
      <c r="N391" s="201" t="s">
        <v>48</v>
      </c>
      <c r="O391" s="73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204" t="s">
        <v>211</v>
      </c>
      <c r="AT391" s="204" t="s">
        <v>192</v>
      </c>
      <c r="AU391" s="204" t="s">
        <v>93</v>
      </c>
      <c r="AY391" s="18" t="s">
        <v>189</v>
      </c>
      <c r="BE391" s="205">
        <f>IF(N391="základní",J391,0)</f>
        <v>0</v>
      </c>
      <c r="BF391" s="205">
        <f>IF(N391="snížená",J391,0)</f>
        <v>0</v>
      </c>
      <c r="BG391" s="205">
        <f>IF(N391="zákl. přenesená",J391,0)</f>
        <v>0</v>
      </c>
      <c r="BH391" s="205">
        <f>IF(N391="sníž. přenesená",J391,0)</f>
        <v>0</v>
      </c>
      <c r="BI391" s="205">
        <f>IF(N391="nulová",J391,0)</f>
        <v>0</v>
      </c>
      <c r="BJ391" s="18" t="s">
        <v>91</v>
      </c>
      <c r="BK391" s="205">
        <f>ROUND(I391*H391,2)</f>
        <v>0</v>
      </c>
      <c r="BL391" s="18" t="s">
        <v>211</v>
      </c>
      <c r="BM391" s="204" t="s">
        <v>733</v>
      </c>
    </row>
    <row r="392" spans="1:65" s="2" customFormat="1" ht="16.5" customHeight="1" x14ac:dyDescent="0.2">
      <c r="A392" s="36"/>
      <c r="B392" s="37"/>
      <c r="C392" s="193" t="s">
        <v>734</v>
      </c>
      <c r="D392" s="193" t="s">
        <v>192</v>
      </c>
      <c r="E392" s="194" t="s">
        <v>735</v>
      </c>
      <c r="F392" s="195" t="s">
        <v>736</v>
      </c>
      <c r="G392" s="196" t="s">
        <v>262</v>
      </c>
      <c r="H392" s="197">
        <v>280.44</v>
      </c>
      <c r="I392" s="198"/>
      <c r="J392" s="199">
        <f>ROUND(I392*H392,2)</f>
        <v>0</v>
      </c>
      <c r="K392" s="195" t="s">
        <v>196</v>
      </c>
      <c r="L392" s="41"/>
      <c r="M392" s="200" t="s">
        <v>1</v>
      </c>
      <c r="N392" s="201" t="s">
        <v>48</v>
      </c>
      <c r="O392" s="73"/>
      <c r="P392" s="202">
        <f>O392*H392</f>
        <v>0</v>
      </c>
      <c r="Q392" s="202">
        <v>0.22797999999999999</v>
      </c>
      <c r="R392" s="202">
        <f>Q392*H392</f>
        <v>63.934711199999995</v>
      </c>
      <c r="S392" s="202">
        <v>0</v>
      </c>
      <c r="T392" s="203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204" t="s">
        <v>211</v>
      </c>
      <c r="AT392" s="204" t="s">
        <v>192</v>
      </c>
      <c r="AU392" s="204" t="s">
        <v>93</v>
      </c>
      <c r="AY392" s="18" t="s">
        <v>189</v>
      </c>
      <c r="BE392" s="205">
        <f>IF(N392="základní",J392,0)</f>
        <v>0</v>
      </c>
      <c r="BF392" s="205">
        <f>IF(N392="snížená",J392,0)</f>
        <v>0</v>
      </c>
      <c r="BG392" s="205">
        <f>IF(N392="zákl. přenesená",J392,0)</f>
        <v>0</v>
      </c>
      <c r="BH392" s="205">
        <f>IF(N392="sníž. přenesená",J392,0)</f>
        <v>0</v>
      </c>
      <c r="BI392" s="205">
        <f>IF(N392="nulová",J392,0)</f>
        <v>0</v>
      </c>
      <c r="BJ392" s="18" t="s">
        <v>91</v>
      </c>
      <c r="BK392" s="205">
        <f>ROUND(I392*H392,2)</f>
        <v>0</v>
      </c>
      <c r="BL392" s="18" t="s">
        <v>211</v>
      </c>
      <c r="BM392" s="204" t="s">
        <v>737</v>
      </c>
    </row>
    <row r="393" spans="1:65" s="14" customFormat="1" ht="11.25" x14ac:dyDescent="0.2">
      <c r="B393" s="229"/>
      <c r="C393" s="230"/>
      <c r="D393" s="206" t="s">
        <v>277</v>
      </c>
      <c r="E393" s="231" t="s">
        <v>1</v>
      </c>
      <c r="F393" s="232" t="s">
        <v>738</v>
      </c>
      <c r="G393" s="230"/>
      <c r="H393" s="231" t="s">
        <v>1</v>
      </c>
      <c r="I393" s="233"/>
      <c r="J393" s="230"/>
      <c r="K393" s="230"/>
      <c r="L393" s="234"/>
      <c r="M393" s="235"/>
      <c r="N393" s="236"/>
      <c r="O393" s="236"/>
      <c r="P393" s="236"/>
      <c r="Q393" s="236"/>
      <c r="R393" s="236"/>
      <c r="S393" s="236"/>
      <c r="T393" s="237"/>
      <c r="AT393" s="238" t="s">
        <v>277</v>
      </c>
      <c r="AU393" s="238" t="s">
        <v>93</v>
      </c>
      <c r="AV393" s="14" t="s">
        <v>91</v>
      </c>
      <c r="AW393" s="14" t="s">
        <v>38</v>
      </c>
      <c r="AX393" s="14" t="s">
        <v>83</v>
      </c>
      <c r="AY393" s="238" t="s">
        <v>189</v>
      </c>
    </row>
    <row r="394" spans="1:65" s="13" customFormat="1" ht="11.25" x14ac:dyDescent="0.2">
      <c r="B394" s="215"/>
      <c r="C394" s="216"/>
      <c r="D394" s="206" t="s">
        <v>277</v>
      </c>
      <c r="E394" s="239" t="s">
        <v>1</v>
      </c>
      <c r="F394" s="217" t="s">
        <v>739</v>
      </c>
      <c r="G394" s="216"/>
      <c r="H394" s="218">
        <v>280.44</v>
      </c>
      <c r="I394" s="219"/>
      <c r="J394" s="216"/>
      <c r="K394" s="216"/>
      <c r="L394" s="220"/>
      <c r="M394" s="221"/>
      <c r="N394" s="222"/>
      <c r="O394" s="222"/>
      <c r="P394" s="222"/>
      <c r="Q394" s="222"/>
      <c r="R394" s="222"/>
      <c r="S394" s="222"/>
      <c r="T394" s="223"/>
      <c r="AT394" s="224" t="s">
        <v>277</v>
      </c>
      <c r="AU394" s="224" t="s">
        <v>93</v>
      </c>
      <c r="AV394" s="13" t="s">
        <v>93</v>
      </c>
      <c r="AW394" s="13" t="s">
        <v>38</v>
      </c>
      <c r="AX394" s="13" t="s">
        <v>83</v>
      </c>
      <c r="AY394" s="224" t="s">
        <v>189</v>
      </c>
    </row>
    <row r="395" spans="1:65" s="15" customFormat="1" ht="11.25" x14ac:dyDescent="0.2">
      <c r="B395" s="240"/>
      <c r="C395" s="241"/>
      <c r="D395" s="206" t="s">
        <v>277</v>
      </c>
      <c r="E395" s="242" t="s">
        <v>1</v>
      </c>
      <c r="F395" s="243" t="s">
        <v>355</v>
      </c>
      <c r="G395" s="241"/>
      <c r="H395" s="244">
        <v>280.44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AT395" s="250" t="s">
        <v>277</v>
      </c>
      <c r="AU395" s="250" t="s">
        <v>93</v>
      </c>
      <c r="AV395" s="15" t="s">
        <v>211</v>
      </c>
      <c r="AW395" s="15" t="s">
        <v>38</v>
      </c>
      <c r="AX395" s="15" t="s">
        <v>91</v>
      </c>
      <c r="AY395" s="250" t="s">
        <v>189</v>
      </c>
    </row>
    <row r="396" spans="1:65" s="2" customFormat="1" ht="16.5" customHeight="1" x14ac:dyDescent="0.2">
      <c r="A396" s="36"/>
      <c r="B396" s="37"/>
      <c r="C396" s="193" t="s">
        <v>740</v>
      </c>
      <c r="D396" s="193" t="s">
        <v>192</v>
      </c>
      <c r="E396" s="194" t="s">
        <v>741</v>
      </c>
      <c r="F396" s="195" t="s">
        <v>742</v>
      </c>
      <c r="G396" s="196" t="s">
        <v>269</v>
      </c>
      <c r="H396" s="197">
        <v>9.6189999999999998</v>
      </c>
      <c r="I396" s="198"/>
      <c r="J396" s="199">
        <f>ROUND(I396*H396,2)</f>
        <v>0</v>
      </c>
      <c r="K396" s="195" t="s">
        <v>196</v>
      </c>
      <c r="L396" s="41"/>
      <c r="M396" s="200" t="s">
        <v>1</v>
      </c>
      <c r="N396" s="201" t="s">
        <v>48</v>
      </c>
      <c r="O396" s="73"/>
      <c r="P396" s="202">
        <f>O396*H396</f>
        <v>0</v>
      </c>
      <c r="Q396" s="202">
        <v>2.234</v>
      </c>
      <c r="R396" s="202">
        <f>Q396*H396</f>
        <v>21.488845999999999</v>
      </c>
      <c r="S396" s="202">
        <v>0</v>
      </c>
      <c r="T396" s="203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204" t="s">
        <v>211</v>
      </c>
      <c r="AT396" s="204" t="s">
        <v>192</v>
      </c>
      <c r="AU396" s="204" t="s">
        <v>93</v>
      </c>
      <c r="AY396" s="18" t="s">
        <v>189</v>
      </c>
      <c r="BE396" s="205">
        <f>IF(N396="základní",J396,0)</f>
        <v>0</v>
      </c>
      <c r="BF396" s="205">
        <f>IF(N396="snížená",J396,0)</f>
        <v>0</v>
      </c>
      <c r="BG396" s="205">
        <f>IF(N396="zákl. přenesená",J396,0)</f>
        <v>0</v>
      </c>
      <c r="BH396" s="205">
        <f>IF(N396="sníž. přenesená",J396,0)</f>
        <v>0</v>
      </c>
      <c r="BI396" s="205">
        <f>IF(N396="nulová",J396,0)</f>
        <v>0</v>
      </c>
      <c r="BJ396" s="18" t="s">
        <v>91</v>
      </c>
      <c r="BK396" s="205">
        <f>ROUND(I396*H396,2)</f>
        <v>0</v>
      </c>
      <c r="BL396" s="18" t="s">
        <v>211</v>
      </c>
      <c r="BM396" s="204" t="s">
        <v>743</v>
      </c>
    </row>
    <row r="397" spans="1:65" s="14" customFormat="1" ht="11.25" x14ac:dyDescent="0.2">
      <c r="B397" s="229"/>
      <c r="C397" s="230"/>
      <c r="D397" s="206" t="s">
        <v>277</v>
      </c>
      <c r="E397" s="231" t="s">
        <v>1</v>
      </c>
      <c r="F397" s="232" t="s">
        <v>353</v>
      </c>
      <c r="G397" s="230"/>
      <c r="H397" s="231" t="s">
        <v>1</v>
      </c>
      <c r="I397" s="233"/>
      <c r="J397" s="230"/>
      <c r="K397" s="230"/>
      <c r="L397" s="234"/>
      <c r="M397" s="235"/>
      <c r="N397" s="236"/>
      <c r="O397" s="236"/>
      <c r="P397" s="236"/>
      <c r="Q397" s="236"/>
      <c r="R397" s="236"/>
      <c r="S397" s="236"/>
      <c r="T397" s="237"/>
      <c r="AT397" s="238" t="s">
        <v>277</v>
      </c>
      <c r="AU397" s="238" t="s">
        <v>93</v>
      </c>
      <c r="AV397" s="14" t="s">
        <v>91</v>
      </c>
      <c r="AW397" s="14" t="s">
        <v>38</v>
      </c>
      <c r="AX397" s="14" t="s">
        <v>83</v>
      </c>
      <c r="AY397" s="238" t="s">
        <v>189</v>
      </c>
    </row>
    <row r="398" spans="1:65" s="13" customFormat="1" ht="11.25" x14ac:dyDescent="0.2">
      <c r="B398" s="215"/>
      <c r="C398" s="216"/>
      <c r="D398" s="206" t="s">
        <v>277</v>
      </c>
      <c r="E398" s="239" t="s">
        <v>1</v>
      </c>
      <c r="F398" s="217" t="s">
        <v>744</v>
      </c>
      <c r="G398" s="216"/>
      <c r="H398" s="218">
        <v>9.6189999999999998</v>
      </c>
      <c r="I398" s="219"/>
      <c r="J398" s="216"/>
      <c r="K398" s="216"/>
      <c r="L398" s="220"/>
      <c r="M398" s="221"/>
      <c r="N398" s="222"/>
      <c r="O398" s="222"/>
      <c r="P398" s="222"/>
      <c r="Q398" s="222"/>
      <c r="R398" s="222"/>
      <c r="S398" s="222"/>
      <c r="T398" s="223"/>
      <c r="AT398" s="224" t="s">
        <v>277</v>
      </c>
      <c r="AU398" s="224" t="s">
        <v>93</v>
      </c>
      <c r="AV398" s="13" t="s">
        <v>93</v>
      </c>
      <c r="AW398" s="13" t="s">
        <v>38</v>
      </c>
      <c r="AX398" s="13" t="s">
        <v>83</v>
      </c>
      <c r="AY398" s="224" t="s">
        <v>189</v>
      </c>
    </row>
    <row r="399" spans="1:65" s="15" customFormat="1" ht="11.25" x14ac:dyDescent="0.2">
      <c r="B399" s="240"/>
      <c r="C399" s="241"/>
      <c r="D399" s="206" t="s">
        <v>277</v>
      </c>
      <c r="E399" s="242" t="s">
        <v>1</v>
      </c>
      <c r="F399" s="243" t="s">
        <v>355</v>
      </c>
      <c r="G399" s="241"/>
      <c r="H399" s="244">
        <v>9.6189999999999998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AT399" s="250" t="s">
        <v>277</v>
      </c>
      <c r="AU399" s="250" t="s">
        <v>93</v>
      </c>
      <c r="AV399" s="15" t="s">
        <v>211</v>
      </c>
      <c r="AW399" s="15" t="s">
        <v>38</v>
      </c>
      <c r="AX399" s="15" t="s">
        <v>91</v>
      </c>
      <c r="AY399" s="250" t="s">
        <v>189</v>
      </c>
    </row>
    <row r="400" spans="1:65" s="12" customFormat="1" ht="22.9" customHeight="1" x14ac:dyDescent="0.2">
      <c r="B400" s="177"/>
      <c r="C400" s="178"/>
      <c r="D400" s="179" t="s">
        <v>82</v>
      </c>
      <c r="E400" s="191" t="s">
        <v>222</v>
      </c>
      <c r="F400" s="191" t="s">
        <v>745</v>
      </c>
      <c r="G400" s="178"/>
      <c r="H400" s="178"/>
      <c r="I400" s="181"/>
      <c r="J400" s="192">
        <f>BK400</f>
        <v>0</v>
      </c>
      <c r="K400" s="178"/>
      <c r="L400" s="183"/>
      <c r="M400" s="184"/>
      <c r="N400" s="185"/>
      <c r="O400" s="185"/>
      <c r="P400" s="186">
        <f>SUM(P401:P491)</f>
        <v>0</v>
      </c>
      <c r="Q400" s="185"/>
      <c r="R400" s="186">
        <f>SUM(R401:R491)</f>
        <v>435.67163329999994</v>
      </c>
      <c r="S400" s="185"/>
      <c r="T400" s="187">
        <f>SUM(T401:T491)</f>
        <v>0</v>
      </c>
      <c r="AR400" s="188" t="s">
        <v>91</v>
      </c>
      <c r="AT400" s="189" t="s">
        <v>82</v>
      </c>
      <c r="AU400" s="189" t="s">
        <v>91</v>
      </c>
      <c r="AY400" s="188" t="s">
        <v>189</v>
      </c>
      <c r="BK400" s="190">
        <f>SUM(BK401:BK491)</f>
        <v>0</v>
      </c>
    </row>
    <row r="401" spans="1:65" s="2" customFormat="1" ht="16.5" customHeight="1" x14ac:dyDescent="0.2">
      <c r="A401" s="36"/>
      <c r="B401" s="37"/>
      <c r="C401" s="193" t="s">
        <v>746</v>
      </c>
      <c r="D401" s="193" t="s">
        <v>192</v>
      </c>
      <c r="E401" s="194" t="s">
        <v>747</v>
      </c>
      <c r="F401" s="195" t="s">
        <v>748</v>
      </c>
      <c r="G401" s="196" t="s">
        <v>262</v>
      </c>
      <c r="H401" s="197">
        <v>500.4</v>
      </c>
      <c r="I401" s="198"/>
      <c r="J401" s="199">
        <f>ROUND(I401*H401,2)</f>
        <v>0</v>
      </c>
      <c r="K401" s="195" t="s">
        <v>196</v>
      </c>
      <c r="L401" s="41"/>
      <c r="M401" s="200" t="s">
        <v>1</v>
      </c>
      <c r="N401" s="201" t="s">
        <v>48</v>
      </c>
      <c r="O401" s="73"/>
      <c r="P401" s="202">
        <f>O401*H401</f>
        <v>0</v>
      </c>
      <c r="Q401" s="202">
        <v>7.3499999999999998E-3</v>
      </c>
      <c r="R401" s="202">
        <f>Q401*H401</f>
        <v>3.6779399999999995</v>
      </c>
      <c r="S401" s="202">
        <v>0</v>
      </c>
      <c r="T401" s="203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204" t="s">
        <v>211</v>
      </c>
      <c r="AT401" s="204" t="s">
        <v>192</v>
      </c>
      <c r="AU401" s="204" t="s">
        <v>93</v>
      </c>
      <c r="AY401" s="18" t="s">
        <v>189</v>
      </c>
      <c r="BE401" s="205">
        <f>IF(N401="základní",J401,0)</f>
        <v>0</v>
      </c>
      <c r="BF401" s="205">
        <f>IF(N401="snížená",J401,0)</f>
        <v>0</v>
      </c>
      <c r="BG401" s="205">
        <f>IF(N401="zákl. přenesená",J401,0)</f>
        <v>0</v>
      </c>
      <c r="BH401" s="205">
        <f>IF(N401="sníž. přenesená",J401,0)</f>
        <v>0</v>
      </c>
      <c r="BI401" s="205">
        <f>IF(N401="nulová",J401,0)</f>
        <v>0</v>
      </c>
      <c r="BJ401" s="18" t="s">
        <v>91</v>
      </c>
      <c r="BK401" s="205">
        <f>ROUND(I401*H401,2)</f>
        <v>0</v>
      </c>
      <c r="BL401" s="18" t="s">
        <v>211</v>
      </c>
      <c r="BM401" s="204" t="s">
        <v>749</v>
      </c>
    </row>
    <row r="402" spans="1:65" s="14" customFormat="1" ht="11.25" x14ac:dyDescent="0.2">
      <c r="B402" s="229"/>
      <c r="C402" s="230"/>
      <c r="D402" s="206" t="s">
        <v>277</v>
      </c>
      <c r="E402" s="231" t="s">
        <v>1</v>
      </c>
      <c r="F402" s="232" t="s">
        <v>750</v>
      </c>
      <c r="G402" s="230"/>
      <c r="H402" s="231" t="s">
        <v>1</v>
      </c>
      <c r="I402" s="233"/>
      <c r="J402" s="230"/>
      <c r="K402" s="230"/>
      <c r="L402" s="234"/>
      <c r="M402" s="235"/>
      <c r="N402" s="236"/>
      <c r="O402" s="236"/>
      <c r="P402" s="236"/>
      <c r="Q402" s="236"/>
      <c r="R402" s="236"/>
      <c r="S402" s="236"/>
      <c r="T402" s="237"/>
      <c r="AT402" s="238" t="s">
        <v>277</v>
      </c>
      <c r="AU402" s="238" t="s">
        <v>93</v>
      </c>
      <c r="AV402" s="14" t="s">
        <v>91</v>
      </c>
      <c r="AW402" s="14" t="s">
        <v>38</v>
      </c>
      <c r="AX402" s="14" t="s">
        <v>83</v>
      </c>
      <c r="AY402" s="238" t="s">
        <v>189</v>
      </c>
    </row>
    <row r="403" spans="1:65" s="14" customFormat="1" ht="11.25" x14ac:dyDescent="0.2">
      <c r="B403" s="229"/>
      <c r="C403" s="230"/>
      <c r="D403" s="206" t="s">
        <v>277</v>
      </c>
      <c r="E403" s="231" t="s">
        <v>1</v>
      </c>
      <c r="F403" s="232" t="s">
        <v>751</v>
      </c>
      <c r="G403" s="230"/>
      <c r="H403" s="231" t="s">
        <v>1</v>
      </c>
      <c r="I403" s="233"/>
      <c r="J403" s="230"/>
      <c r="K403" s="230"/>
      <c r="L403" s="234"/>
      <c r="M403" s="235"/>
      <c r="N403" s="236"/>
      <c r="O403" s="236"/>
      <c r="P403" s="236"/>
      <c r="Q403" s="236"/>
      <c r="R403" s="236"/>
      <c r="S403" s="236"/>
      <c r="T403" s="237"/>
      <c r="AT403" s="238" t="s">
        <v>277</v>
      </c>
      <c r="AU403" s="238" t="s">
        <v>93</v>
      </c>
      <c r="AV403" s="14" t="s">
        <v>91</v>
      </c>
      <c r="AW403" s="14" t="s">
        <v>38</v>
      </c>
      <c r="AX403" s="14" t="s">
        <v>83</v>
      </c>
      <c r="AY403" s="238" t="s">
        <v>189</v>
      </c>
    </row>
    <row r="404" spans="1:65" s="13" customFormat="1" ht="11.25" x14ac:dyDescent="0.2">
      <c r="B404" s="215"/>
      <c r="C404" s="216"/>
      <c r="D404" s="206" t="s">
        <v>277</v>
      </c>
      <c r="E404" s="239" t="s">
        <v>1</v>
      </c>
      <c r="F404" s="217" t="s">
        <v>752</v>
      </c>
      <c r="G404" s="216"/>
      <c r="H404" s="218">
        <v>277.8</v>
      </c>
      <c r="I404" s="219"/>
      <c r="J404" s="216"/>
      <c r="K404" s="216"/>
      <c r="L404" s="220"/>
      <c r="M404" s="221"/>
      <c r="N404" s="222"/>
      <c r="O404" s="222"/>
      <c r="P404" s="222"/>
      <c r="Q404" s="222"/>
      <c r="R404" s="222"/>
      <c r="S404" s="222"/>
      <c r="T404" s="223"/>
      <c r="AT404" s="224" t="s">
        <v>277</v>
      </c>
      <c r="AU404" s="224" t="s">
        <v>93</v>
      </c>
      <c r="AV404" s="13" t="s">
        <v>93</v>
      </c>
      <c r="AW404" s="13" t="s">
        <v>38</v>
      </c>
      <c r="AX404" s="13" t="s">
        <v>83</v>
      </c>
      <c r="AY404" s="224" t="s">
        <v>189</v>
      </c>
    </row>
    <row r="405" spans="1:65" s="13" customFormat="1" ht="11.25" x14ac:dyDescent="0.2">
      <c r="B405" s="215"/>
      <c r="C405" s="216"/>
      <c r="D405" s="206" t="s">
        <v>277</v>
      </c>
      <c r="E405" s="239" t="s">
        <v>1</v>
      </c>
      <c r="F405" s="217" t="s">
        <v>753</v>
      </c>
      <c r="G405" s="216"/>
      <c r="H405" s="218">
        <v>222.6</v>
      </c>
      <c r="I405" s="219"/>
      <c r="J405" s="216"/>
      <c r="K405" s="216"/>
      <c r="L405" s="220"/>
      <c r="M405" s="221"/>
      <c r="N405" s="222"/>
      <c r="O405" s="222"/>
      <c r="P405" s="222"/>
      <c r="Q405" s="222"/>
      <c r="R405" s="222"/>
      <c r="S405" s="222"/>
      <c r="T405" s="223"/>
      <c r="AT405" s="224" t="s">
        <v>277</v>
      </c>
      <c r="AU405" s="224" t="s">
        <v>93</v>
      </c>
      <c r="AV405" s="13" t="s">
        <v>93</v>
      </c>
      <c r="AW405" s="13" t="s">
        <v>38</v>
      </c>
      <c r="AX405" s="13" t="s">
        <v>83</v>
      </c>
      <c r="AY405" s="224" t="s">
        <v>189</v>
      </c>
    </row>
    <row r="406" spans="1:65" s="15" customFormat="1" ht="11.25" x14ac:dyDescent="0.2">
      <c r="B406" s="240"/>
      <c r="C406" s="241"/>
      <c r="D406" s="206" t="s">
        <v>277</v>
      </c>
      <c r="E406" s="242" t="s">
        <v>1</v>
      </c>
      <c r="F406" s="243" t="s">
        <v>355</v>
      </c>
      <c r="G406" s="241"/>
      <c r="H406" s="244">
        <v>500.4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AT406" s="250" t="s">
        <v>277</v>
      </c>
      <c r="AU406" s="250" t="s">
        <v>93</v>
      </c>
      <c r="AV406" s="15" t="s">
        <v>211</v>
      </c>
      <c r="AW406" s="15" t="s">
        <v>38</v>
      </c>
      <c r="AX406" s="15" t="s">
        <v>91</v>
      </c>
      <c r="AY406" s="250" t="s">
        <v>189</v>
      </c>
    </row>
    <row r="407" spans="1:65" s="2" customFormat="1" ht="16.5" customHeight="1" x14ac:dyDescent="0.2">
      <c r="A407" s="36"/>
      <c r="B407" s="37"/>
      <c r="C407" s="193" t="s">
        <v>754</v>
      </c>
      <c r="D407" s="193" t="s">
        <v>192</v>
      </c>
      <c r="E407" s="194" t="s">
        <v>755</v>
      </c>
      <c r="F407" s="195" t="s">
        <v>756</v>
      </c>
      <c r="G407" s="196" t="s">
        <v>262</v>
      </c>
      <c r="H407" s="197">
        <v>500.4</v>
      </c>
      <c r="I407" s="198"/>
      <c r="J407" s="199">
        <f>ROUND(I407*H407,2)</f>
        <v>0</v>
      </c>
      <c r="K407" s="195" t="s">
        <v>196</v>
      </c>
      <c r="L407" s="41"/>
      <c r="M407" s="200" t="s">
        <v>1</v>
      </c>
      <c r="N407" s="201" t="s">
        <v>48</v>
      </c>
      <c r="O407" s="73"/>
      <c r="P407" s="202">
        <f>O407*H407</f>
        <v>0</v>
      </c>
      <c r="Q407" s="202">
        <v>1.7330000000000002E-2</v>
      </c>
      <c r="R407" s="202">
        <f>Q407*H407</f>
        <v>8.671932</v>
      </c>
      <c r="S407" s="202">
        <v>0</v>
      </c>
      <c r="T407" s="203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204" t="s">
        <v>211</v>
      </c>
      <c r="AT407" s="204" t="s">
        <v>192</v>
      </c>
      <c r="AU407" s="204" t="s">
        <v>93</v>
      </c>
      <c r="AY407" s="18" t="s">
        <v>189</v>
      </c>
      <c r="BE407" s="205">
        <f>IF(N407="základní",J407,0)</f>
        <v>0</v>
      </c>
      <c r="BF407" s="205">
        <f>IF(N407="snížená",J407,0)</f>
        <v>0</v>
      </c>
      <c r="BG407" s="205">
        <f>IF(N407="zákl. přenesená",J407,0)</f>
        <v>0</v>
      </c>
      <c r="BH407" s="205">
        <f>IF(N407="sníž. přenesená",J407,0)</f>
        <v>0</v>
      </c>
      <c r="BI407" s="205">
        <f>IF(N407="nulová",J407,0)</f>
        <v>0</v>
      </c>
      <c r="BJ407" s="18" t="s">
        <v>91</v>
      </c>
      <c r="BK407" s="205">
        <f>ROUND(I407*H407,2)</f>
        <v>0</v>
      </c>
      <c r="BL407" s="18" t="s">
        <v>211</v>
      </c>
      <c r="BM407" s="204" t="s">
        <v>757</v>
      </c>
    </row>
    <row r="408" spans="1:65" s="14" customFormat="1" ht="11.25" x14ac:dyDescent="0.2">
      <c r="B408" s="229"/>
      <c r="C408" s="230"/>
      <c r="D408" s="206" t="s">
        <v>277</v>
      </c>
      <c r="E408" s="231" t="s">
        <v>1</v>
      </c>
      <c r="F408" s="232" t="s">
        <v>750</v>
      </c>
      <c r="G408" s="230"/>
      <c r="H408" s="231" t="s">
        <v>1</v>
      </c>
      <c r="I408" s="233"/>
      <c r="J408" s="230"/>
      <c r="K408" s="230"/>
      <c r="L408" s="234"/>
      <c r="M408" s="235"/>
      <c r="N408" s="236"/>
      <c r="O408" s="236"/>
      <c r="P408" s="236"/>
      <c r="Q408" s="236"/>
      <c r="R408" s="236"/>
      <c r="S408" s="236"/>
      <c r="T408" s="237"/>
      <c r="AT408" s="238" t="s">
        <v>277</v>
      </c>
      <c r="AU408" s="238" t="s">
        <v>93</v>
      </c>
      <c r="AV408" s="14" t="s">
        <v>91</v>
      </c>
      <c r="AW408" s="14" t="s">
        <v>38</v>
      </c>
      <c r="AX408" s="14" t="s">
        <v>83</v>
      </c>
      <c r="AY408" s="238" t="s">
        <v>189</v>
      </c>
    </row>
    <row r="409" spans="1:65" s="14" customFormat="1" ht="11.25" x14ac:dyDescent="0.2">
      <c r="B409" s="229"/>
      <c r="C409" s="230"/>
      <c r="D409" s="206" t="s">
        <v>277</v>
      </c>
      <c r="E409" s="231" t="s">
        <v>1</v>
      </c>
      <c r="F409" s="232" t="s">
        <v>751</v>
      </c>
      <c r="G409" s="230"/>
      <c r="H409" s="231" t="s">
        <v>1</v>
      </c>
      <c r="I409" s="233"/>
      <c r="J409" s="230"/>
      <c r="K409" s="230"/>
      <c r="L409" s="234"/>
      <c r="M409" s="235"/>
      <c r="N409" s="236"/>
      <c r="O409" s="236"/>
      <c r="P409" s="236"/>
      <c r="Q409" s="236"/>
      <c r="R409" s="236"/>
      <c r="S409" s="236"/>
      <c r="T409" s="237"/>
      <c r="AT409" s="238" t="s">
        <v>277</v>
      </c>
      <c r="AU409" s="238" t="s">
        <v>93</v>
      </c>
      <c r="AV409" s="14" t="s">
        <v>91</v>
      </c>
      <c r="AW409" s="14" t="s">
        <v>38</v>
      </c>
      <c r="AX409" s="14" t="s">
        <v>83</v>
      </c>
      <c r="AY409" s="238" t="s">
        <v>189</v>
      </c>
    </row>
    <row r="410" spans="1:65" s="13" customFormat="1" ht="11.25" x14ac:dyDescent="0.2">
      <c r="B410" s="215"/>
      <c r="C410" s="216"/>
      <c r="D410" s="206" t="s">
        <v>277</v>
      </c>
      <c r="E410" s="239" t="s">
        <v>1</v>
      </c>
      <c r="F410" s="217" t="s">
        <v>752</v>
      </c>
      <c r="G410" s="216"/>
      <c r="H410" s="218">
        <v>277.8</v>
      </c>
      <c r="I410" s="219"/>
      <c r="J410" s="216"/>
      <c r="K410" s="216"/>
      <c r="L410" s="220"/>
      <c r="M410" s="221"/>
      <c r="N410" s="222"/>
      <c r="O410" s="222"/>
      <c r="P410" s="222"/>
      <c r="Q410" s="222"/>
      <c r="R410" s="222"/>
      <c r="S410" s="222"/>
      <c r="T410" s="223"/>
      <c r="AT410" s="224" t="s">
        <v>277</v>
      </c>
      <c r="AU410" s="224" t="s">
        <v>93</v>
      </c>
      <c r="AV410" s="13" t="s">
        <v>93</v>
      </c>
      <c r="AW410" s="13" t="s">
        <v>38</v>
      </c>
      <c r="AX410" s="13" t="s">
        <v>83</v>
      </c>
      <c r="AY410" s="224" t="s">
        <v>189</v>
      </c>
    </row>
    <row r="411" spans="1:65" s="13" customFormat="1" ht="11.25" x14ac:dyDescent="0.2">
      <c r="B411" s="215"/>
      <c r="C411" s="216"/>
      <c r="D411" s="206" t="s">
        <v>277</v>
      </c>
      <c r="E411" s="239" t="s">
        <v>1</v>
      </c>
      <c r="F411" s="217" t="s">
        <v>753</v>
      </c>
      <c r="G411" s="216"/>
      <c r="H411" s="218">
        <v>222.6</v>
      </c>
      <c r="I411" s="219"/>
      <c r="J411" s="216"/>
      <c r="K411" s="216"/>
      <c r="L411" s="220"/>
      <c r="M411" s="221"/>
      <c r="N411" s="222"/>
      <c r="O411" s="222"/>
      <c r="P411" s="222"/>
      <c r="Q411" s="222"/>
      <c r="R411" s="222"/>
      <c r="S411" s="222"/>
      <c r="T411" s="223"/>
      <c r="AT411" s="224" t="s">
        <v>277</v>
      </c>
      <c r="AU411" s="224" t="s">
        <v>93</v>
      </c>
      <c r="AV411" s="13" t="s">
        <v>93</v>
      </c>
      <c r="AW411" s="13" t="s">
        <v>38</v>
      </c>
      <c r="AX411" s="13" t="s">
        <v>83</v>
      </c>
      <c r="AY411" s="224" t="s">
        <v>189</v>
      </c>
    </row>
    <row r="412" spans="1:65" s="15" customFormat="1" ht="11.25" x14ac:dyDescent="0.2">
      <c r="B412" s="240"/>
      <c r="C412" s="241"/>
      <c r="D412" s="206" t="s">
        <v>277</v>
      </c>
      <c r="E412" s="242" t="s">
        <v>1</v>
      </c>
      <c r="F412" s="243" t="s">
        <v>355</v>
      </c>
      <c r="G412" s="241"/>
      <c r="H412" s="244">
        <v>500.4</v>
      </c>
      <c r="I412" s="245"/>
      <c r="J412" s="241"/>
      <c r="K412" s="241"/>
      <c r="L412" s="246"/>
      <c r="M412" s="247"/>
      <c r="N412" s="248"/>
      <c r="O412" s="248"/>
      <c r="P412" s="248"/>
      <c r="Q412" s="248"/>
      <c r="R412" s="248"/>
      <c r="S412" s="248"/>
      <c r="T412" s="249"/>
      <c r="AT412" s="250" t="s">
        <v>277</v>
      </c>
      <c r="AU412" s="250" t="s">
        <v>93</v>
      </c>
      <c r="AV412" s="15" t="s">
        <v>211</v>
      </c>
      <c r="AW412" s="15" t="s">
        <v>38</v>
      </c>
      <c r="AX412" s="15" t="s">
        <v>91</v>
      </c>
      <c r="AY412" s="250" t="s">
        <v>189</v>
      </c>
    </row>
    <row r="413" spans="1:65" s="2" customFormat="1" ht="16.5" customHeight="1" x14ac:dyDescent="0.2">
      <c r="A413" s="36"/>
      <c r="B413" s="37"/>
      <c r="C413" s="193" t="s">
        <v>758</v>
      </c>
      <c r="D413" s="193" t="s">
        <v>192</v>
      </c>
      <c r="E413" s="194" t="s">
        <v>759</v>
      </c>
      <c r="F413" s="195" t="s">
        <v>760</v>
      </c>
      <c r="G413" s="196" t="s">
        <v>262</v>
      </c>
      <c r="H413" s="197">
        <v>500.4</v>
      </c>
      <c r="I413" s="198"/>
      <c r="J413" s="199">
        <f>ROUND(I413*H413,2)</f>
        <v>0</v>
      </c>
      <c r="K413" s="195" t="s">
        <v>196</v>
      </c>
      <c r="L413" s="41"/>
      <c r="M413" s="200" t="s">
        <v>1</v>
      </c>
      <c r="N413" s="201" t="s">
        <v>48</v>
      </c>
      <c r="O413" s="73"/>
      <c r="P413" s="202">
        <f>O413*H413</f>
        <v>0</v>
      </c>
      <c r="Q413" s="202">
        <v>7.3499999999999998E-3</v>
      </c>
      <c r="R413" s="202">
        <f>Q413*H413</f>
        <v>3.6779399999999995</v>
      </c>
      <c r="S413" s="202">
        <v>0</v>
      </c>
      <c r="T413" s="203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04" t="s">
        <v>211</v>
      </c>
      <c r="AT413" s="204" t="s">
        <v>192</v>
      </c>
      <c r="AU413" s="204" t="s">
        <v>93</v>
      </c>
      <c r="AY413" s="18" t="s">
        <v>189</v>
      </c>
      <c r="BE413" s="205">
        <f>IF(N413="základní",J413,0)</f>
        <v>0</v>
      </c>
      <c r="BF413" s="205">
        <f>IF(N413="snížená",J413,0)</f>
        <v>0</v>
      </c>
      <c r="BG413" s="205">
        <f>IF(N413="zákl. přenesená",J413,0)</f>
        <v>0</v>
      </c>
      <c r="BH413" s="205">
        <f>IF(N413="sníž. přenesená",J413,0)</f>
        <v>0</v>
      </c>
      <c r="BI413" s="205">
        <f>IF(N413="nulová",J413,0)</f>
        <v>0</v>
      </c>
      <c r="BJ413" s="18" t="s">
        <v>91</v>
      </c>
      <c r="BK413" s="205">
        <f>ROUND(I413*H413,2)</f>
        <v>0</v>
      </c>
      <c r="BL413" s="18" t="s">
        <v>211</v>
      </c>
      <c r="BM413" s="204" t="s">
        <v>761</v>
      </c>
    </row>
    <row r="414" spans="1:65" s="2" customFormat="1" ht="16.5" customHeight="1" x14ac:dyDescent="0.2">
      <c r="A414" s="36"/>
      <c r="B414" s="37"/>
      <c r="C414" s="193" t="s">
        <v>762</v>
      </c>
      <c r="D414" s="193" t="s">
        <v>192</v>
      </c>
      <c r="E414" s="194" t="s">
        <v>763</v>
      </c>
      <c r="F414" s="195" t="s">
        <v>764</v>
      </c>
      <c r="G414" s="196" t="s">
        <v>262</v>
      </c>
      <c r="H414" s="197">
        <v>3160.1669999999999</v>
      </c>
      <c r="I414" s="198"/>
      <c r="J414" s="199">
        <f>ROUND(I414*H414,2)</f>
        <v>0</v>
      </c>
      <c r="K414" s="195" t="s">
        <v>196</v>
      </c>
      <c r="L414" s="41"/>
      <c r="M414" s="200" t="s">
        <v>1</v>
      </c>
      <c r="N414" s="201" t="s">
        <v>48</v>
      </c>
      <c r="O414" s="73"/>
      <c r="P414" s="202">
        <f>O414*H414</f>
        <v>0</v>
      </c>
      <c r="Q414" s="202">
        <v>7.3499999999999998E-3</v>
      </c>
      <c r="R414" s="202">
        <f>Q414*H414</f>
        <v>23.227227449999997</v>
      </c>
      <c r="S414" s="202">
        <v>0</v>
      </c>
      <c r="T414" s="203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204" t="s">
        <v>211</v>
      </c>
      <c r="AT414" s="204" t="s">
        <v>192</v>
      </c>
      <c r="AU414" s="204" t="s">
        <v>93</v>
      </c>
      <c r="AY414" s="18" t="s">
        <v>189</v>
      </c>
      <c r="BE414" s="205">
        <f>IF(N414="základní",J414,0)</f>
        <v>0</v>
      </c>
      <c r="BF414" s="205">
        <f>IF(N414="snížená",J414,0)</f>
        <v>0</v>
      </c>
      <c r="BG414" s="205">
        <f>IF(N414="zákl. přenesená",J414,0)</f>
        <v>0</v>
      </c>
      <c r="BH414" s="205">
        <f>IF(N414="sníž. přenesená",J414,0)</f>
        <v>0</v>
      </c>
      <c r="BI414" s="205">
        <f>IF(N414="nulová",J414,0)</f>
        <v>0</v>
      </c>
      <c r="BJ414" s="18" t="s">
        <v>91</v>
      </c>
      <c r="BK414" s="205">
        <f>ROUND(I414*H414,2)</f>
        <v>0</v>
      </c>
      <c r="BL414" s="18" t="s">
        <v>211</v>
      </c>
      <c r="BM414" s="204" t="s">
        <v>765</v>
      </c>
    </row>
    <row r="415" spans="1:65" s="14" customFormat="1" ht="11.25" x14ac:dyDescent="0.2">
      <c r="B415" s="229"/>
      <c r="C415" s="230"/>
      <c r="D415" s="206" t="s">
        <v>277</v>
      </c>
      <c r="E415" s="231" t="s">
        <v>1</v>
      </c>
      <c r="F415" s="232" t="s">
        <v>483</v>
      </c>
      <c r="G415" s="230"/>
      <c r="H415" s="231" t="s">
        <v>1</v>
      </c>
      <c r="I415" s="233"/>
      <c r="J415" s="230"/>
      <c r="K415" s="230"/>
      <c r="L415" s="234"/>
      <c r="M415" s="235"/>
      <c r="N415" s="236"/>
      <c r="O415" s="236"/>
      <c r="P415" s="236"/>
      <c r="Q415" s="236"/>
      <c r="R415" s="236"/>
      <c r="S415" s="236"/>
      <c r="T415" s="237"/>
      <c r="AT415" s="238" t="s">
        <v>277</v>
      </c>
      <c r="AU415" s="238" t="s">
        <v>93</v>
      </c>
      <c r="AV415" s="14" t="s">
        <v>91</v>
      </c>
      <c r="AW415" s="14" t="s">
        <v>38</v>
      </c>
      <c r="AX415" s="14" t="s">
        <v>83</v>
      </c>
      <c r="AY415" s="238" t="s">
        <v>189</v>
      </c>
    </row>
    <row r="416" spans="1:65" s="14" customFormat="1" ht="11.25" x14ac:dyDescent="0.2">
      <c r="B416" s="229"/>
      <c r="C416" s="230"/>
      <c r="D416" s="206" t="s">
        <v>277</v>
      </c>
      <c r="E416" s="231" t="s">
        <v>1</v>
      </c>
      <c r="F416" s="232" t="s">
        <v>766</v>
      </c>
      <c r="G416" s="230"/>
      <c r="H416" s="231" t="s">
        <v>1</v>
      </c>
      <c r="I416" s="233"/>
      <c r="J416" s="230"/>
      <c r="K416" s="230"/>
      <c r="L416" s="234"/>
      <c r="M416" s="235"/>
      <c r="N416" s="236"/>
      <c r="O416" s="236"/>
      <c r="P416" s="236"/>
      <c r="Q416" s="236"/>
      <c r="R416" s="236"/>
      <c r="S416" s="236"/>
      <c r="T416" s="237"/>
      <c r="AT416" s="238" t="s">
        <v>277</v>
      </c>
      <c r="AU416" s="238" t="s">
        <v>93</v>
      </c>
      <c r="AV416" s="14" t="s">
        <v>91</v>
      </c>
      <c r="AW416" s="14" t="s">
        <v>38</v>
      </c>
      <c r="AX416" s="14" t="s">
        <v>83</v>
      </c>
      <c r="AY416" s="238" t="s">
        <v>189</v>
      </c>
    </row>
    <row r="417" spans="1:65" s="13" customFormat="1" ht="11.25" x14ac:dyDescent="0.2">
      <c r="B417" s="215"/>
      <c r="C417" s="216"/>
      <c r="D417" s="206" t="s">
        <v>277</v>
      </c>
      <c r="E417" s="239" t="s">
        <v>1</v>
      </c>
      <c r="F417" s="217" t="s">
        <v>767</v>
      </c>
      <c r="G417" s="216"/>
      <c r="H417" s="218">
        <v>3160.1669999999999</v>
      </c>
      <c r="I417" s="219"/>
      <c r="J417" s="216"/>
      <c r="K417" s="216"/>
      <c r="L417" s="220"/>
      <c r="M417" s="221"/>
      <c r="N417" s="222"/>
      <c r="O417" s="222"/>
      <c r="P417" s="222"/>
      <c r="Q417" s="222"/>
      <c r="R417" s="222"/>
      <c r="S417" s="222"/>
      <c r="T417" s="223"/>
      <c r="AT417" s="224" t="s">
        <v>277</v>
      </c>
      <c r="AU417" s="224" t="s">
        <v>93</v>
      </c>
      <c r="AV417" s="13" t="s">
        <v>93</v>
      </c>
      <c r="AW417" s="13" t="s">
        <v>38</v>
      </c>
      <c r="AX417" s="13" t="s">
        <v>83</v>
      </c>
      <c r="AY417" s="224" t="s">
        <v>189</v>
      </c>
    </row>
    <row r="418" spans="1:65" s="15" customFormat="1" ht="11.25" x14ac:dyDescent="0.2">
      <c r="B418" s="240"/>
      <c r="C418" s="241"/>
      <c r="D418" s="206" t="s">
        <v>277</v>
      </c>
      <c r="E418" s="242" t="s">
        <v>1</v>
      </c>
      <c r="F418" s="243" t="s">
        <v>355</v>
      </c>
      <c r="G418" s="241"/>
      <c r="H418" s="244">
        <v>3160.1669999999999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AT418" s="250" t="s">
        <v>277</v>
      </c>
      <c r="AU418" s="250" t="s">
        <v>93</v>
      </c>
      <c r="AV418" s="15" t="s">
        <v>211</v>
      </c>
      <c r="AW418" s="15" t="s">
        <v>38</v>
      </c>
      <c r="AX418" s="15" t="s">
        <v>91</v>
      </c>
      <c r="AY418" s="250" t="s">
        <v>189</v>
      </c>
    </row>
    <row r="419" spans="1:65" s="2" customFormat="1" ht="16.5" customHeight="1" x14ac:dyDescent="0.2">
      <c r="A419" s="36"/>
      <c r="B419" s="37"/>
      <c r="C419" s="193" t="s">
        <v>768</v>
      </c>
      <c r="D419" s="193" t="s">
        <v>192</v>
      </c>
      <c r="E419" s="194" t="s">
        <v>769</v>
      </c>
      <c r="F419" s="195" t="s">
        <v>770</v>
      </c>
      <c r="G419" s="196" t="s">
        <v>262</v>
      </c>
      <c r="H419" s="197">
        <v>158</v>
      </c>
      <c r="I419" s="198"/>
      <c r="J419" s="199">
        <f>ROUND(I419*H419,2)</f>
        <v>0</v>
      </c>
      <c r="K419" s="195" t="s">
        <v>196</v>
      </c>
      <c r="L419" s="41"/>
      <c r="M419" s="200" t="s">
        <v>1</v>
      </c>
      <c r="N419" s="201" t="s">
        <v>48</v>
      </c>
      <c r="O419" s="73"/>
      <c r="P419" s="202">
        <f>O419*H419</f>
        <v>0</v>
      </c>
      <c r="Q419" s="202">
        <v>0.04</v>
      </c>
      <c r="R419" s="202">
        <f>Q419*H419</f>
        <v>6.32</v>
      </c>
      <c r="S419" s="202">
        <v>0</v>
      </c>
      <c r="T419" s="203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204" t="s">
        <v>211</v>
      </c>
      <c r="AT419" s="204" t="s">
        <v>192</v>
      </c>
      <c r="AU419" s="204" t="s">
        <v>93</v>
      </c>
      <c r="AY419" s="18" t="s">
        <v>189</v>
      </c>
      <c r="BE419" s="205">
        <f>IF(N419="základní",J419,0)</f>
        <v>0</v>
      </c>
      <c r="BF419" s="205">
        <f>IF(N419="snížená",J419,0)</f>
        <v>0</v>
      </c>
      <c r="BG419" s="205">
        <f>IF(N419="zákl. přenesená",J419,0)</f>
        <v>0</v>
      </c>
      <c r="BH419" s="205">
        <f>IF(N419="sníž. přenesená",J419,0)</f>
        <v>0</v>
      </c>
      <c r="BI419" s="205">
        <f>IF(N419="nulová",J419,0)</f>
        <v>0</v>
      </c>
      <c r="BJ419" s="18" t="s">
        <v>91</v>
      </c>
      <c r="BK419" s="205">
        <f>ROUND(I419*H419,2)</f>
        <v>0</v>
      </c>
      <c r="BL419" s="18" t="s">
        <v>211</v>
      </c>
      <c r="BM419" s="204" t="s">
        <v>771</v>
      </c>
    </row>
    <row r="420" spans="1:65" s="2" customFormat="1" ht="16.5" customHeight="1" x14ac:dyDescent="0.2">
      <c r="A420" s="36"/>
      <c r="B420" s="37"/>
      <c r="C420" s="193" t="s">
        <v>772</v>
      </c>
      <c r="D420" s="193" t="s">
        <v>192</v>
      </c>
      <c r="E420" s="194" t="s">
        <v>773</v>
      </c>
      <c r="F420" s="195" t="s">
        <v>774</v>
      </c>
      <c r="G420" s="196" t="s">
        <v>262</v>
      </c>
      <c r="H420" s="197">
        <v>173.8</v>
      </c>
      <c r="I420" s="198"/>
      <c r="J420" s="199">
        <f>ROUND(I420*H420,2)</f>
        <v>0</v>
      </c>
      <c r="K420" s="195" t="s">
        <v>196</v>
      </c>
      <c r="L420" s="41"/>
      <c r="M420" s="200" t="s">
        <v>1</v>
      </c>
      <c r="N420" s="201" t="s">
        <v>48</v>
      </c>
      <c r="O420" s="73"/>
      <c r="P420" s="202">
        <f>O420*H420</f>
        <v>0</v>
      </c>
      <c r="Q420" s="202">
        <v>4.3800000000000002E-3</v>
      </c>
      <c r="R420" s="202">
        <f>Q420*H420</f>
        <v>0.76124400000000003</v>
      </c>
      <c r="S420" s="202">
        <v>0</v>
      </c>
      <c r="T420" s="203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204" t="s">
        <v>211</v>
      </c>
      <c r="AT420" s="204" t="s">
        <v>192</v>
      </c>
      <c r="AU420" s="204" t="s">
        <v>93</v>
      </c>
      <c r="AY420" s="18" t="s">
        <v>189</v>
      </c>
      <c r="BE420" s="205">
        <f>IF(N420="základní",J420,0)</f>
        <v>0</v>
      </c>
      <c r="BF420" s="205">
        <f>IF(N420="snížená",J420,0)</f>
        <v>0</v>
      </c>
      <c r="BG420" s="205">
        <f>IF(N420="zákl. přenesená",J420,0)</f>
        <v>0</v>
      </c>
      <c r="BH420" s="205">
        <f>IF(N420="sníž. přenesená",J420,0)</f>
        <v>0</v>
      </c>
      <c r="BI420" s="205">
        <f>IF(N420="nulová",J420,0)</f>
        <v>0</v>
      </c>
      <c r="BJ420" s="18" t="s">
        <v>91</v>
      </c>
      <c r="BK420" s="205">
        <f>ROUND(I420*H420,2)</f>
        <v>0</v>
      </c>
      <c r="BL420" s="18" t="s">
        <v>211</v>
      </c>
      <c r="BM420" s="204" t="s">
        <v>775</v>
      </c>
    </row>
    <row r="421" spans="1:65" s="13" customFormat="1" ht="11.25" x14ac:dyDescent="0.2">
      <c r="B421" s="215"/>
      <c r="C421" s="216"/>
      <c r="D421" s="206" t="s">
        <v>277</v>
      </c>
      <c r="E421" s="216"/>
      <c r="F421" s="217" t="s">
        <v>776</v>
      </c>
      <c r="G421" s="216"/>
      <c r="H421" s="218">
        <v>173.8</v>
      </c>
      <c r="I421" s="219"/>
      <c r="J421" s="216"/>
      <c r="K421" s="216"/>
      <c r="L421" s="220"/>
      <c r="M421" s="221"/>
      <c r="N421" s="222"/>
      <c r="O421" s="222"/>
      <c r="P421" s="222"/>
      <c r="Q421" s="222"/>
      <c r="R421" s="222"/>
      <c r="S421" s="222"/>
      <c r="T421" s="223"/>
      <c r="AT421" s="224" t="s">
        <v>277</v>
      </c>
      <c r="AU421" s="224" t="s">
        <v>93</v>
      </c>
      <c r="AV421" s="13" t="s">
        <v>93</v>
      </c>
      <c r="AW421" s="13" t="s">
        <v>4</v>
      </c>
      <c r="AX421" s="13" t="s">
        <v>91</v>
      </c>
      <c r="AY421" s="224" t="s">
        <v>189</v>
      </c>
    </row>
    <row r="422" spans="1:65" s="2" customFormat="1" ht="24.2" customHeight="1" x14ac:dyDescent="0.2">
      <c r="A422" s="36"/>
      <c r="B422" s="37"/>
      <c r="C422" s="193" t="s">
        <v>777</v>
      </c>
      <c r="D422" s="193" t="s">
        <v>192</v>
      </c>
      <c r="E422" s="194" t="s">
        <v>778</v>
      </c>
      <c r="F422" s="195" t="s">
        <v>779</v>
      </c>
      <c r="G422" s="196" t="s">
        <v>262</v>
      </c>
      <c r="H422" s="197">
        <v>2863.0569999999998</v>
      </c>
      <c r="I422" s="198"/>
      <c r="J422" s="199">
        <f>ROUND(I422*H422,2)</f>
        <v>0</v>
      </c>
      <c r="K422" s="195" t="s">
        <v>303</v>
      </c>
      <c r="L422" s="41"/>
      <c r="M422" s="200" t="s">
        <v>1</v>
      </c>
      <c r="N422" s="201" t="s">
        <v>48</v>
      </c>
      <c r="O422" s="73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204" t="s">
        <v>211</v>
      </c>
      <c r="AT422" s="204" t="s">
        <v>192</v>
      </c>
      <c r="AU422" s="204" t="s">
        <v>93</v>
      </c>
      <c r="AY422" s="18" t="s">
        <v>189</v>
      </c>
      <c r="BE422" s="205">
        <f>IF(N422="základní",J422,0)</f>
        <v>0</v>
      </c>
      <c r="BF422" s="205">
        <f>IF(N422="snížená",J422,0)</f>
        <v>0</v>
      </c>
      <c r="BG422" s="205">
        <f>IF(N422="zákl. přenesená",J422,0)</f>
        <v>0</v>
      </c>
      <c r="BH422" s="205">
        <f>IF(N422="sníž. přenesená",J422,0)</f>
        <v>0</v>
      </c>
      <c r="BI422" s="205">
        <f>IF(N422="nulová",J422,0)</f>
        <v>0</v>
      </c>
      <c r="BJ422" s="18" t="s">
        <v>91</v>
      </c>
      <c r="BK422" s="205">
        <f>ROUND(I422*H422,2)</f>
        <v>0</v>
      </c>
      <c r="BL422" s="18" t="s">
        <v>211</v>
      </c>
      <c r="BM422" s="204" t="s">
        <v>780</v>
      </c>
    </row>
    <row r="423" spans="1:65" s="14" customFormat="1" ht="11.25" x14ac:dyDescent="0.2">
      <c r="B423" s="229"/>
      <c r="C423" s="230"/>
      <c r="D423" s="206" t="s">
        <v>277</v>
      </c>
      <c r="E423" s="231" t="s">
        <v>1</v>
      </c>
      <c r="F423" s="232" t="s">
        <v>781</v>
      </c>
      <c r="G423" s="230"/>
      <c r="H423" s="231" t="s">
        <v>1</v>
      </c>
      <c r="I423" s="233"/>
      <c r="J423" s="230"/>
      <c r="K423" s="230"/>
      <c r="L423" s="234"/>
      <c r="M423" s="235"/>
      <c r="N423" s="236"/>
      <c r="O423" s="236"/>
      <c r="P423" s="236"/>
      <c r="Q423" s="236"/>
      <c r="R423" s="236"/>
      <c r="S423" s="236"/>
      <c r="T423" s="237"/>
      <c r="AT423" s="238" t="s">
        <v>277</v>
      </c>
      <c r="AU423" s="238" t="s">
        <v>93</v>
      </c>
      <c r="AV423" s="14" t="s">
        <v>91</v>
      </c>
      <c r="AW423" s="14" t="s">
        <v>38</v>
      </c>
      <c r="AX423" s="14" t="s">
        <v>83</v>
      </c>
      <c r="AY423" s="238" t="s">
        <v>189</v>
      </c>
    </row>
    <row r="424" spans="1:65" s="13" customFormat="1" ht="11.25" x14ac:dyDescent="0.2">
      <c r="B424" s="215"/>
      <c r="C424" s="216"/>
      <c r="D424" s="206" t="s">
        <v>277</v>
      </c>
      <c r="E424" s="239" t="s">
        <v>1</v>
      </c>
      <c r="F424" s="217" t="s">
        <v>782</v>
      </c>
      <c r="G424" s="216"/>
      <c r="H424" s="218">
        <v>2863.0569999999998</v>
      </c>
      <c r="I424" s="219"/>
      <c r="J424" s="216"/>
      <c r="K424" s="216"/>
      <c r="L424" s="220"/>
      <c r="M424" s="221"/>
      <c r="N424" s="222"/>
      <c r="O424" s="222"/>
      <c r="P424" s="222"/>
      <c r="Q424" s="222"/>
      <c r="R424" s="222"/>
      <c r="S424" s="222"/>
      <c r="T424" s="223"/>
      <c r="AT424" s="224" t="s">
        <v>277</v>
      </c>
      <c r="AU424" s="224" t="s">
        <v>93</v>
      </c>
      <c r="AV424" s="13" t="s">
        <v>93</v>
      </c>
      <c r="AW424" s="13" t="s">
        <v>38</v>
      </c>
      <c r="AX424" s="13" t="s">
        <v>83</v>
      </c>
      <c r="AY424" s="224" t="s">
        <v>189</v>
      </c>
    </row>
    <row r="425" spans="1:65" s="15" customFormat="1" ht="11.25" x14ac:dyDescent="0.2">
      <c r="B425" s="240"/>
      <c r="C425" s="241"/>
      <c r="D425" s="206" t="s">
        <v>277</v>
      </c>
      <c r="E425" s="242" t="s">
        <v>1</v>
      </c>
      <c r="F425" s="243" t="s">
        <v>355</v>
      </c>
      <c r="G425" s="241"/>
      <c r="H425" s="244">
        <v>2863.0569999999998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AT425" s="250" t="s">
        <v>277</v>
      </c>
      <c r="AU425" s="250" t="s">
        <v>93</v>
      </c>
      <c r="AV425" s="15" t="s">
        <v>211</v>
      </c>
      <c r="AW425" s="15" t="s">
        <v>38</v>
      </c>
      <c r="AX425" s="15" t="s">
        <v>91</v>
      </c>
      <c r="AY425" s="250" t="s">
        <v>189</v>
      </c>
    </row>
    <row r="426" spans="1:65" s="2" customFormat="1" ht="16.5" customHeight="1" x14ac:dyDescent="0.2">
      <c r="A426" s="36"/>
      <c r="B426" s="37"/>
      <c r="C426" s="193" t="s">
        <v>783</v>
      </c>
      <c r="D426" s="193" t="s">
        <v>192</v>
      </c>
      <c r="E426" s="194" t="s">
        <v>784</v>
      </c>
      <c r="F426" s="195" t="s">
        <v>785</v>
      </c>
      <c r="G426" s="196" t="s">
        <v>262</v>
      </c>
      <c r="H426" s="197">
        <v>297.11</v>
      </c>
      <c r="I426" s="198"/>
      <c r="J426" s="199">
        <f>ROUND(I426*H426,2)</f>
        <v>0</v>
      </c>
      <c r="K426" s="195" t="s">
        <v>196</v>
      </c>
      <c r="L426" s="41"/>
      <c r="M426" s="200" t="s">
        <v>1</v>
      </c>
      <c r="N426" s="201" t="s">
        <v>48</v>
      </c>
      <c r="O426" s="73"/>
      <c r="P426" s="202">
        <f>O426*H426</f>
        <v>0</v>
      </c>
      <c r="Q426" s="202">
        <v>1.47E-2</v>
      </c>
      <c r="R426" s="202">
        <f>Q426*H426</f>
        <v>4.3675170000000003</v>
      </c>
      <c r="S426" s="202">
        <v>0</v>
      </c>
      <c r="T426" s="203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204" t="s">
        <v>211</v>
      </c>
      <c r="AT426" s="204" t="s">
        <v>192</v>
      </c>
      <c r="AU426" s="204" t="s">
        <v>93</v>
      </c>
      <c r="AY426" s="18" t="s">
        <v>189</v>
      </c>
      <c r="BE426" s="205">
        <f>IF(N426="základní",J426,0)</f>
        <v>0</v>
      </c>
      <c r="BF426" s="205">
        <f>IF(N426="snížená",J426,0)</f>
        <v>0</v>
      </c>
      <c r="BG426" s="205">
        <f>IF(N426="zákl. přenesená",J426,0)</f>
        <v>0</v>
      </c>
      <c r="BH426" s="205">
        <f>IF(N426="sníž. přenesená",J426,0)</f>
        <v>0</v>
      </c>
      <c r="BI426" s="205">
        <f>IF(N426="nulová",J426,0)</f>
        <v>0</v>
      </c>
      <c r="BJ426" s="18" t="s">
        <v>91</v>
      </c>
      <c r="BK426" s="205">
        <f>ROUND(I426*H426,2)</f>
        <v>0</v>
      </c>
      <c r="BL426" s="18" t="s">
        <v>211</v>
      </c>
      <c r="BM426" s="204" t="s">
        <v>786</v>
      </c>
    </row>
    <row r="427" spans="1:65" s="2" customFormat="1" ht="16.5" customHeight="1" x14ac:dyDescent="0.2">
      <c r="A427" s="36"/>
      <c r="B427" s="37"/>
      <c r="C427" s="193" t="s">
        <v>787</v>
      </c>
      <c r="D427" s="193" t="s">
        <v>192</v>
      </c>
      <c r="E427" s="194" t="s">
        <v>788</v>
      </c>
      <c r="F427" s="195" t="s">
        <v>789</v>
      </c>
      <c r="G427" s="196" t="s">
        <v>262</v>
      </c>
      <c r="H427" s="197">
        <v>2863.0569999999998</v>
      </c>
      <c r="I427" s="198"/>
      <c r="J427" s="199">
        <f>ROUND(I427*H427,2)</f>
        <v>0</v>
      </c>
      <c r="K427" s="195" t="s">
        <v>196</v>
      </c>
      <c r="L427" s="41"/>
      <c r="M427" s="200" t="s">
        <v>1</v>
      </c>
      <c r="N427" s="201" t="s">
        <v>48</v>
      </c>
      <c r="O427" s="73"/>
      <c r="P427" s="202">
        <f>O427*H427</f>
        <v>0</v>
      </c>
      <c r="Q427" s="202">
        <v>1.7330000000000002E-2</v>
      </c>
      <c r="R427" s="202">
        <f>Q427*H427</f>
        <v>49.616777810000002</v>
      </c>
      <c r="S427" s="202">
        <v>0</v>
      </c>
      <c r="T427" s="203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04" t="s">
        <v>211</v>
      </c>
      <c r="AT427" s="204" t="s">
        <v>192</v>
      </c>
      <c r="AU427" s="204" t="s">
        <v>93</v>
      </c>
      <c r="AY427" s="18" t="s">
        <v>189</v>
      </c>
      <c r="BE427" s="205">
        <f>IF(N427="základní",J427,0)</f>
        <v>0</v>
      </c>
      <c r="BF427" s="205">
        <f>IF(N427="snížená",J427,0)</f>
        <v>0</v>
      </c>
      <c r="BG427" s="205">
        <f>IF(N427="zákl. přenesená",J427,0)</f>
        <v>0</v>
      </c>
      <c r="BH427" s="205">
        <f>IF(N427="sníž. přenesená",J427,0)</f>
        <v>0</v>
      </c>
      <c r="BI427" s="205">
        <f>IF(N427="nulová",J427,0)</f>
        <v>0</v>
      </c>
      <c r="BJ427" s="18" t="s">
        <v>91</v>
      </c>
      <c r="BK427" s="205">
        <f>ROUND(I427*H427,2)</f>
        <v>0</v>
      </c>
      <c r="BL427" s="18" t="s">
        <v>211</v>
      </c>
      <c r="BM427" s="204" t="s">
        <v>790</v>
      </c>
    </row>
    <row r="428" spans="1:65" s="14" customFormat="1" ht="11.25" x14ac:dyDescent="0.2">
      <c r="B428" s="229"/>
      <c r="C428" s="230"/>
      <c r="D428" s="206" t="s">
        <v>277</v>
      </c>
      <c r="E428" s="231" t="s">
        <v>1</v>
      </c>
      <c r="F428" s="232" t="s">
        <v>483</v>
      </c>
      <c r="G428" s="230"/>
      <c r="H428" s="231" t="s">
        <v>1</v>
      </c>
      <c r="I428" s="233"/>
      <c r="J428" s="230"/>
      <c r="K428" s="230"/>
      <c r="L428" s="234"/>
      <c r="M428" s="235"/>
      <c r="N428" s="236"/>
      <c r="O428" s="236"/>
      <c r="P428" s="236"/>
      <c r="Q428" s="236"/>
      <c r="R428" s="236"/>
      <c r="S428" s="236"/>
      <c r="T428" s="237"/>
      <c r="AT428" s="238" t="s">
        <v>277</v>
      </c>
      <c r="AU428" s="238" t="s">
        <v>93</v>
      </c>
      <c r="AV428" s="14" t="s">
        <v>91</v>
      </c>
      <c r="AW428" s="14" t="s">
        <v>38</v>
      </c>
      <c r="AX428" s="14" t="s">
        <v>83</v>
      </c>
      <c r="AY428" s="238" t="s">
        <v>189</v>
      </c>
    </row>
    <row r="429" spans="1:65" s="14" customFormat="1" ht="11.25" x14ac:dyDescent="0.2">
      <c r="B429" s="229"/>
      <c r="C429" s="230"/>
      <c r="D429" s="206" t="s">
        <v>277</v>
      </c>
      <c r="E429" s="231" t="s">
        <v>1</v>
      </c>
      <c r="F429" s="232" t="s">
        <v>766</v>
      </c>
      <c r="G429" s="230"/>
      <c r="H429" s="231" t="s">
        <v>1</v>
      </c>
      <c r="I429" s="233"/>
      <c r="J429" s="230"/>
      <c r="K429" s="230"/>
      <c r="L429" s="234"/>
      <c r="M429" s="235"/>
      <c r="N429" s="236"/>
      <c r="O429" s="236"/>
      <c r="P429" s="236"/>
      <c r="Q429" s="236"/>
      <c r="R429" s="236"/>
      <c r="S429" s="236"/>
      <c r="T429" s="237"/>
      <c r="AT429" s="238" t="s">
        <v>277</v>
      </c>
      <c r="AU429" s="238" t="s">
        <v>93</v>
      </c>
      <c r="AV429" s="14" t="s">
        <v>91</v>
      </c>
      <c r="AW429" s="14" t="s">
        <v>38</v>
      </c>
      <c r="AX429" s="14" t="s">
        <v>83</v>
      </c>
      <c r="AY429" s="238" t="s">
        <v>189</v>
      </c>
    </row>
    <row r="430" spans="1:65" s="13" customFormat="1" ht="11.25" x14ac:dyDescent="0.2">
      <c r="B430" s="215"/>
      <c r="C430" s="216"/>
      <c r="D430" s="206" t="s">
        <v>277</v>
      </c>
      <c r="E430" s="239" t="s">
        <v>1</v>
      </c>
      <c r="F430" s="217" t="s">
        <v>791</v>
      </c>
      <c r="G430" s="216"/>
      <c r="H430" s="218">
        <v>2863.0569999999998</v>
      </c>
      <c r="I430" s="219"/>
      <c r="J430" s="216"/>
      <c r="K430" s="216"/>
      <c r="L430" s="220"/>
      <c r="M430" s="221"/>
      <c r="N430" s="222"/>
      <c r="O430" s="222"/>
      <c r="P430" s="222"/>
      <c r="Q430" s="222"/>
      <c r="R430" s="222"/>
      <c r="S430" s="222"/>
      <c r="T430" s="223"/>
      <c r="AT430" s="224" t="s">
        <v>277</v>
      </c>
      <c r="AU430" s="224" t="s">
        <v>93</v>
      </c>
      <c r="AV430" s="13" t="s">
        <v>93</v>
      </c>
      <c r="AW430" s="13" t="s">
        <v>38</v>
      </c>
      <c r="AX430" s="13" t="s">
        <v>83</v>
      </c>
      <c r="AY430" s="224" t="s">
        <v>189</v>
      </c>
    </row>
    <row r="431" spans="1:65" s="15" customFormat="1" ht="11.25" x14ac:dyDescent="0.2">
      <c r="B431" s="240"/>
      <c r="C431" s="241"/>
      <c r="D431" s="206" t="s">
        <v>277</v>
      </c>
      <c r="E431" s="242" t="s">
        <v>1</v>
      </c>
      <c r="F431" s="243" t="s">
        <v>355</v>
      </c>
      <c r="G431" s="241"/>
      <c r="H431" s="244">
        <v>2863.0569999999998</v>
      </c>
      <c r="I431" s="245"/>
      <c r="J431" s="241"/>
      <c r="K431" s="241"/>
      <c r="L431" s="246"/>
      <c r="M431" s="247"/>
      <c r="N431" s="248"/>
      <c r="O431" s="248"/>
      <c r="P431" s="248"/>
      <c r="Q431" s="248"/>
      <c r="R431" s="248"/>
      <c r="S431" s="248"/>
      <c r="T431" s="249"/>
      <c r="AT431" s="250" t="s">
        <v>277</v>
      </c>
      <c r="AU431" s="250" t="s">
        <v>93</v>
      </c>
      <c r="AV431" s="15" t="s">
        <v>211</v>
      </c>
      <c r="AW431" s="15" t="s">
        <v>38</v>
      </c>
      <c r="AX431" s="15" t="s">
        <v>91</v>
      </c>
      <c r="AY431" s="250" t="s">
        <v>189</v>
      </c>
    </row>
    <row r="432" spans="1:65" s="2" customFormat="1" ht="16.5" customHeight="1" x14ac:dyDescent="0.2">
      <c r="A432" s="36"/>
      <c r="B432" s="37"/>
      <c r="C432" s="193" t="s">
        <v>792</v>
      </c>
      <c r="D432" s="193" t="s">
        <v>192</v>
      </c>
      <c r="E432" s="194" t="s">
        <v>793</v>
      </c>
      <c r="F432" s="195" t="s">
        <v>794</v>
      </c>
      <c r="G432" s="196" t="s">
        <v>262</v>
      </c>
      <c r="H432" s="197">
        <v>2863.0569999999998</v>
      </c>
      <c r="I432" s="198"/>
      <c r="J432" s="199">
        <f>ROUND(I432*H432,2)</f>
        <v>0</v>
      </c>
      <c r="K432" s="195" t="s">
        <v>196</v>
      </c>
      <c r="L432" s="41"/>
      <c r="M432" s="200" t="s">
        <v>1</v>
      </c>
      <c r="N432" s="201" t="s">
        <v>48</v>
      </c>
      <c r="O432" s="73"/>
      <c r="P432" s="202">
        <f>O432*H432</f>
        <v>0</v>
      </c>
      <c r="Q432" s="202">
        <v>7.3499999999999998E-3</v>
      </c>
      <c r="R432" s="202">
        <f>Q432*H432</f>
        <v>21.043468949999998</v>
      </c>
      <c r="S432" s="202">
        <v>0</v>
      </c>
      <c r="T432" s="203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204" t="s">
        <v>211</v>
      </c>
      <c r="AT432" s="204" t="s">
        <v>192</v>
      </c>
      <c r="AU432" s="204" t="s">
        <v>93</v>
      </c>
      <c r="AY432" s="18" t="s">
        <v>189</v>
      </c>
      <c r="BE432" s="205">
        <f>IF(N432="základní",J432,0)</f>
        <v>0</v>
      </c>
      <c r="BF432" s="205">
        <f>IF(N432="snížená",J432,0)</f>
        <v>0</v>
      </c>
      <c r="BG432" s="205">
        <f>IF(N432="zákl. přenesená",J432,0)</f>
        <v>0</v>
      </c>
      <c r="BH432" s="205">
        <f>IF(N432="sníž. přenesená",J432,0)</f>
        <v>0</v>
      </c>
      <c r="BI432" s="205">
        <f>IF(N432="nulová",J432,0)</f>
        <v>0</v>
      </c>
      <c r="BJ432" s="18" t="s">
        <v>91</v>
      </c>
      <c r="BK432" s="205">
        <f>ROUND(I432*H432,2)</f>
        <v>0</v>
      </c>
      <c r="BL432" s="18" t="s">
        <v>211</v>
      </c>
      <c r="BM432" s="204" t="s">
        <v>795</v>
      </c>
    </row>
    <row r="433" spans="1:65" s="2" customFormat="1" ht="16.5" customHeight="1" x14ac:dyDescent="0.2">
      <c r="A433" s="36"/>
      <c r="B433" s="37"/>
      <c r="C433" s="193" t="s">
        <v>796</v>
      </c>
      <c r="D433" s="193" t="s">
        <v>192</v>
      </c>
      <c r="E433" s="194" t="s">
        <v>793</v>
      </c>
      <c r="F433" s="195" t="s">
        <v>794</v>
      </c>
      <c r="G433" s="196" t="s">
        <v>262</v>
      </c>
      <c r="H433" s="197">
        <v>297.11</v>
      </c>
      <c r="I433" s="198"/>
      <c r="J433" s="199">
        <f>ROUND(I433*H433,2)</f>
        <v>0</v>
      </c>
      <c r="K433" s="195" t="s">
        <v>196</v>
      </c>
      <c r="L433" s="41"/>
      <c r="M433" s="200" t="s">
        <v>1</v>
      </c>
      <c r="N433" s="201" t="s">
        <v>48</v>
      </c>
      <c r="O433" s="73"/>
      <c r="P433" s="202">
        <f>O433*H433</f>
        <v>0</v>
      </c>
      <c r="Q433" s="202">
        <v>7.3499999999999998E-3</v>
      </c>
      <c r="R433" s="202">
        <f>Q433*H433</f>
        <v>2.1837585000000002</v>
      </c>
      <c r="S433" s="202">
        <v>0</v>
      </c>
      <c r="T433" s="203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204" t="s">
        <v>211</v>
      </c>
      <c r="AT433" s="204" t="s">
        <v>192</v>
      </c>
      <c r="AU433" s="204" t="s">
        <v>93</v>
      </c>
      <c r="AY433" s="18" t="s">
        <v>189</v>
      </c>
      <c r="BE433" s="205">
        <f>IF(N433="základní",J433,0)</f>
        <v>0</v>
      </c>
      <c r="BF433" s="205">
        <f>IF(N433="snížená",J433,0)</f>
        <v>0</v>
      </c>
      <c r="BG433" s="205">
        <f>IF(N433="zákl. přenesená",J433,0)</f>
        <v>0</v>
      </c>
      <c r="BH433" s="205">
        <f>IF(N433="sníž. přenesená",J433,0)</f>
        <v>0</v>
      </c>
      <c r="BI433" s="205">
        <f>IF(N433="nulová",J433,0)</f>
        <v>0</v>
      </c>
      <c r="BJ433" s="18" t="s">
        <v>91</v>
      </c>
      <c r="BK433" s="205">
        <f>ROUND(I433*H433,2)</f>
        <v>0</v>
      </c>
      <c r="BL433" s="18" t="s">
        <v>211</v>
      </c>
      <c r="BM433" s="204" t="s">
        <v>797</v>
      </c>
    </row>
    <row r="434" spans="1:65" s="2" customFormat="1" ht="16.5" customHeight="1" x14ac:dyDescent="0.2">
      <c r="A434" s="36"/>
      <c r="B434" s="37"/>
      <c r="C434" s="193" t="s">
        <v>798</v>
      </c>
      <c r="D434" s="193" t="s">
        <v>192</v>
      </c>
      <c r="E434" s="194" t="s">
        <v>799</v>
      </c>
      <c r="F434" s="195" t="s">
        <v>800</v>
      </c>
      <c r="G434" s="196" t="s">
        <v>262</v>
      </c>
      <c r="H434" s="197">
        <v>11.25</v>
      </c>
      <c r="I434" s="198"/>
      <c r="J434" s="199">
        <f>ROUND(I434*H434,2)</f>
        <v>0</v>
      </c>
      <c r="K434" s="195" t="s">
        <v>196</v>
      </c>
      <c r="L434" s="41"/>
      <c r="M434" s="200" t="s">
        <v>1</v>
      </c>
      <c r="N434" s="201" t="s">
        <v>48</v>
      </c>
      <c r="O434" s="73"/>
      <c r="P434" s="202">
        <f>O434*H434</f>
        <v>0</v>
      </c>
      <c r="Q434" s="202">
        <v>8.4999999999999995E-4</v>
      </c>
      <c r="R434" s="202">
        <f>Q434*H434</f>
        <v>9.5624999999999998E-3</v>
      </c>
      <c r="S434" s="202">
        <v>0</v>
      </c>
      <c r="T434" s="203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204" t="s">
        <v>211</v>
      </c>
      <c r="AT434" s="204" t="s">
        <v>192</v>
      </c>
      <c r="AU434" s="204" t="s">
        <v>93</v>
      </c>
      <c r="AY434" s="18" t="s">
        <v>189</v>
      </c>
      <c r="BE434" s="205">
        <f>IF(N434="základní",J434,0)</f>
        <v>0</v>
      </c>
      <c r="BF434" s="205">
        <f>IF(N434="snížená",J434,0)</f>
        <v>0</v>
      </c>
      <c r="BG434" s="205">
        <f>IF(N434="zákl. přenesená",J434,0)</f>
        <v>0</v>
      </c>
      <c r="BH434" s="205">
        <f>IF(N434="sníž. přenesená",J434,0)</f>
        <v>0</v>
      </c>
      <c r="BI434" s="205">
        <f>IF(N434="nulová",J434,0)</f>
        <v>0</v>
      </c>
      <c r="BJ434" s="18" t="s">
        <v>91</v>
      </c>
      <c r="BK434" s="205">
        <f>ROUND(I434*H434,2)</f>
        <v>0</v>
      </c>
      <c r="BL434" s="18" t="s">
        <v>211</v>
      </c>
      <c r="BM434" s="204" t="s">
        <v>801</v>
      </c>
    </row>
    <row r="435" spans="1:65" s="2" customFormat="1" ht="24.2" customHeight="1" x14ac:dyDescent="0.2">
      <c r="A435" s="36"/>
      <c r="B435" s="37"/>
      <c r="C435" s="193" t="s">
        <v>802</v>
      </c>
      <c r="D435" s="193" t="s">
        <v>192</v>
      </c>
      <c r="E435" s="194" t="s">
        <v>803</v>
      </c>
      <c r="F435" s="195" t="s">
        <v>804</v>
      </c>
      <c r="G435" s="196" t="s">
        <v>262</v>
      </c>
      <c r="H435" s="197">
        <v>554.40099999999995</v>
      </c>
      <c r="I435" s="198"/>
      <c r="J435" s="199">
        <f>ROUND(I435*H435,2)</f>
        <v>0</v>
      </c>
      <c r="K435" s="195" t="s">
        <v>196</v>
      </c>
      <c r="L435" s="41"/>
      <c r="M435" s="200" t="s">
        <v>1</v>
      </c>
      <c r="N435" s="201" t="s">
        <v>48</v>
      </c>
      <c r="O435" s="73"/>
      <c r="P435" s="202">
        <f>O435*H435</f>
        <v>0</v>
      </c>
      <c r="Q435" s="202">
        <v>8.5199999999999998E-3</v>
      </c>
      <c r="R435" s="202">
        <f>Q435*H435</f>
        <v>4.7234965199999994</v>
      </c>
      <c r="S435" s="202">
        <v>0</v>
      </c>
      <c r="T435" s="203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204" t="s">
        <v>211</v>
      </c>
      <c r="AT435" s="204" t="s">
        <v>192</v>
      </c>
      <c r="AU435" s="204" t="s">
        <v>93</v>
      </c>
      <c r="AY435" s="18" t="s">
        <v>189</v>
      </c>
      <c r="BE435" s="205">
        <f>IF(N435="základní",J435,0)</f>
        <v>0</v>
      </c>
      <c r="BF435" s="205">
        <f>IF(N435="snížená",J435,0)</f>
        <v>0</v>
      </c>
      <c r="BG435" s="205">
        <f>IF(N435="zákl. přenesená",J435,0)</f>
        <v>0</v>
      </c>
      <c r="BH435" s="205">
        <f>IF(N435="sníž. přenesená",J435,0)</f>
        <v>0</v>
      </c>
      <c r="BI435" s="205">
        <f>IF(N435="nulová",J435,0)</f>
        <v>0</v>
      </c>
      <c r="BJ435" s="18" t="s">
        <v>91</v>
      </c>
      <c r="BK435" s="205">
        <f>ROUND(I435*H435,2)</f>
        <v>0</v>
      </c>
      <c r="BL435" s="18" t="s">
        <v>211</v>
      </c>
      <c r="BM435" s="204" t="s">
        <v>805</v>
      </c>
    </row>
    <row r="436" spans="1:65" s="14" customFormat="1" ht="11.25" x14ac:dyDescent="0.2">
      <c r="B436" s="229"/>
      <c r="C436" s="230"/>
      <c r="D436" s="206" t="s">
        <v>277</v>
      </c>
      <c r="E436" s="231" t="s">
        <v>1</v>
      </c>
      <c r="F436" s="232" t="s">
        <v>806</v>
      </c>
      <c r="G436" s="230"/>
      <c r="H436" s="231" t="s">
        <v>1</v>
      </c>
      <c r="I436" s="233"/>
      <c r="J436" s="230"/>
      <c r="K436" s="230"/>
      <c r="L436" s="234"/>
      <c r="M436" s="235"/>
      <c r="N436" s="236"/>
      <c r="O436" s="236"/>
      <c r="P436" s="236"/>
      <c r="Q436" s="236"/>
      <c r="R436" s="236"/>
      <c r="S436" s="236"/>
      <c r="T436" s="237"/>
      <c r="AT436" s="238" t="s">
        <v>277</v>
      </c>
      <c r="AU436" s="238" t="s">
        <v>93</v>
      </c>
      <c r="AV436" s="14" t="s">
        <v>91</v>
      </c>
      <c r="AW436" s="14" t="s">
        <v>38</v>
      </c>
      <c r="AX436" s="14" t="s">
        <v>83</v>
      </c>
      <c r="AY436" s="238" t="s">
        <v>189</v>
      </c>
    </row>
    <row r="437" spans="1:65" s="13" customFormat="1" ht="11.25" x14ac:dyDescent="0.2">
      <c r="B437" s="215"/>
      <c r="C437" s="216"/>
      <c r="D437" s="206" t="s">
        <v>277</v>
      </c>
      <c r="E437" s="239" t="s">
        <v>1</v>
      </c>
      <c r="F437" s="217" t="s">
        <v>807</v>
      </c>
      <c r="G437" s="216"/>
      <c r="H437" s="218">
        <v>554.40099999999995</v>
      </c>
      <c r="I437" s="219"/>
      <c r="J437" s="216"/>
      <c r="K437" s="216"/>
      <c r="L437" s="220"/>
      <c r="M437" s="221"/>
      <c r="N437" s="222"/>
      <c r="O437" s="222"/>
      <c r="P437" s="222"/>
      <c r="Q437" s="222"/>
      <c r="R437" s="222"/>
      <c r="S437" s="222"/>
      <c r="T437" s="223"/>
      <c r="AT437" s="224" t="s">
        <v>277</v>
      </c>
      <c r="AU437" s="224" t="s">
        <v>93</v>
      </c>
      <c r="AV437" s="13" t="s">
        <v>93</v>
      </c>
      <c r="AW437" s="13" t="s">
        <v>38</v>
      </c>
      <c r="AX437" s="13" t="s">
        <v>83</v>
      </c>
      <c r="AY437" s="224" t="s">
        <v>189</v>
      </c>
    </row>
    <row r="438" spans="1:65" s="15" customFormat="1" ht="11.25" x14ac:dyDescent="0.2">
      <c r="B438" s="240"/>
      <c r="C438" s="241"/>
      <c r="D438" s="206" t="s">
        <v>277</v>
      </c>
      <c r="E438" s="242" t="s">
        <v>1</v>
      </c>
      <c r="F438" s="243" t="s">
        <v>355</v>
      </c>
      <c r="G438" s="241"/>
      <c r="H438" s="244">
        <v>554.40099999999995</v>
      </c>
      <c r="I438" s="245"/>
      <c r="J438" s="241"/>
      <c r="K438" s="241"/>
      <c r="L438" s="246"/>
      <c r="M438" s="247"/>
      <c r="N438" s="248"/>
      <c r="O438" s="248"/>
      <c r="P438" s="248"/>
      <c r="Q438" s="248"/>
      <c r="R438" s="248"/>
      <c r="S438" s="248"/>
      <c r="T438" s="249"/>
      <c r="AT438" s="250" t="s">
        <v>277</v>
      </c>
      <c r="AU438" s="250" t="s">
        <v>93</v>
      </c>
      <c r="AV438" s="15" t="s">
        <v>211</v>
      </c>
      <c r="AW438" s="15" t="s">
        <v>38</v>
      </c>
      <c r="AX438" s="15" t="s">
        <v>91</v>
      </c>
      <c r="AY438" s="250" t="s">
        <v>189</v>
      </c>
    </row>
    <row r="439" spans="1:65" s="2" customFormat="1" ht="16.5" customHeight="1" x14ac:dyDescent="0.2">
      <c r="A439" s="36"/>
      <c r="B439" s="37"/>
      <c r="C439" s="251" t="s">
        <v>808</v>
      </c>
      <c r="D439" s="251" t="s">
        <v>364</v>
      </c>
      <c r="E439" s="252" t="s">
        <v>809</v>
      </c>
      <c r="F439" s="253" t="s">
        <v>810</v>
      </c>
      <c r="G439" s="254" t="s">
        <v>262</v>
      </c>
      <c r="H439" s="255">
        <v>609.84100000000001</v>
      </c>
      <c r="I439" s="256"/>
      <c r="J439" s="257">
        <f>ROUND(I439*H439,2)</f>
        <v>0</v>
      </c>
      <c r="K439" s="253" t="s">
        <v>196</v>
      </c>
      <c r="L439" s="258"/>
      <c r="M439" s="259" t="s">
        <v>1</v>
      </c>
      <c r="N439" s="260" t="s">
        <v>48</v>
      </c>
      <c r="O439" s="73"/>
      <c r="P439" s="202">
        <f>O439*H439</f>
        <v>0</v>
      </c>
      <c r="Q439" s="202">
        <v>2.0400000000000001E-3</v>
      </c>
      <c r="R439" s="202">
        <f>Q439*H439</f>
        <v>1.2440756400000001</v>
      </c>
      <c r="S439" s="202">
        <v>0</v>
      </c>
      <c r="T439" s="203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204" t="s">
        <v>234</v>
      </c>
      <c r="AT439" s="204" t="s">
        <v>364</v>
      </c>
      <c r="AU439" s="204" t="s">
        <v>93</v>
      </c>
      <c r="AY439" s="18" t="s">
        <v>189</v>
      </c>
      <c r="BE439" s="205">
        <f>IF(N439="základní",J439,0)</f>
        <v>0</v>
      </c>
      <c r="BF439" s="205">
        <f>IF(N439="snížená",J439,0)</f>
        <v>0</v>
      </c>
      <c r="BG439" s="205">
        <f>IF(N439="zákl. přenesená",J439,0)</f>
        <v>0</v>
      </c>
      <c r="BH439" s="205">
        <f>IF(N439="sníž. přenesená",J439,0)</f>
        <v>0</v>
      </c>
      <c r="BI439" s="205">
        <f>IF(N439="nulová",J439,0)</f>
        <v>0</v>
      </c>
      <c r="BJ439" s="18" t="s">
        <v>91</v>
      </c>
      <c r="BK439" s="205">
        <f>ROUND(I439*H439,2)</f>
        <v>0</v>
      </c>
      <c r="BL439" s="18" t="s">
        <v>211</v>
      </c>
      <c r="BM439" s="204" t="s">
        <v>811</v>
      </c>
    </row>
    <row r="440" spans="1:65" s="13" customFormat="1" ht="11.25" x14ac:dyDescent="0.2">
      <c r="B440" s="215"/>
      <c r="C440" s="216"/>
      <c r="D440" s="206" t="s">
        <v>277</v>
      </c>
      <c r="E440" s="216"/>
      <c r="F440" s="217" t="s">
        <v>812</v>
      </c>
      <c r="G440" s="216"/>
      <c r="H440" s="218">
        <v>609.84100000000001</v>
      </c>
      <c r="I440" s="219"/>
      <c r="J440" s="216"/>
      <c r="K440" s="216"/>
      <c r="L440" s="220"/>
      <c r="M440" s="221"/>
      <c r="N440" s="222"/>
      <c r="O440" s="222"/>
      <c r="P440" s="222"/>
      <c r="Q440" s="222"/>
      <c r="R440" s="222"/>
      <c r="S440" s="222"/>
      <c r="T440" s="223"/>
      <c r="AT440" s="224" t="s">
        <v>277</v>
      </c>
      <c r="AU440" s="224" t="s">
        <v>93</v>
      </c>
      <c r="AV440" s="13" t="s">
        <v>93</v>
      </c>
      <c r="AW440" s="13" t="s">
        <v>4</v>
      </c>
      <c r="AX440" s="13" t="s">
        <v>91</v>
      </c>
      <c r="AY440" s="224" t="s">
        <v>189</v>
      </c>
    </row>
    <row r="441" spans="1:65" s="2" customFormat="1" ht="24.2" customHeight="1" x14ac:dyDescent="0.2">
      <c r="A441" s="36"/>
      <c r="B441" s="37"/>
      <c r="C441" s="193" t="s">
        <v>813</v>
      </c>
      <c r="D441" s="193" t="s">
        <v>192</v>
      </c>
      <c r="E441" s="194" t="s">
        <v>814</v>
      </c>
      <c r="F441" s="195" t="s">
        <v>815</v>
      </c>
      <c r="G441" s="196" t="s">
        <v>289</v>
      </c>
      <c r="H441" s="197">
        <v>183.14</v>
      </c>
      <c r="I441" s="198"/>
      <c r="J441" s="199">
        <f>ROUND(I441*H441,2)</f>
        <v>0</v>
      </c>
      <c r="K441" s="195" t="s">
        <v>196</v>
      </c>
      <c r="L441" s="41"/>
      <c r="M441" s="200" t="s">
        <v>1</v>
      </c>
      <c r="N441" s="201" t="s">
        <v>48</v>
      </c>
      <c r="O441" s="73"/>
      <c r="P441" s="202">
        <f>O441*H441</f>
        <v>0</v>
      </c>
      <c r="Q441" s="202">
        <v>1.7600000000000001E-3</v>
      </c>
      <c r="R441" s="202">
        <f>Q441*H441</f>
        <v>0.32232640000000001</v>
      </c>
      <c r="S441" s="202">
        <v>0</v>
      </c>
      <c r="T441" s="203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204" t="s">
        <v>211</v>
      </c>
      <c r="AT441" s="204" t="s">
        <v>192</v>
      </c>
      <c r="AU441" s="204" t="s">
        <v>93</v>
      </c>
      <c r="AY441" s="18" t="s">
        <v>189</v>
      </c>
      <c r="BE441" s="205">
        <f>IF(N441="základní",J441,0)</f>
        <v>0</v>
      </c>
      <c r="BF441" s="205">
        <f>IF(N441="snížená",J441,0)</f>
        <v>0</v>
      </c>
      <c r="BG441" s="205">
        <f>IF(N441="zákl. přenesená",J441,0)</f>
        <v>0</v>
      </c>
      <c r="BH441" s="205">
        <f>IF(N441="sníž. přenesená",J441,0)</f>
        <v>0</v>
      </c>
      <c r="BI441" s="205">
        <f>IF(N441="nulová",J441,0)</f>
        <v>0</v>
      </c>
      <c r="BJ441" s="18" t="s">
        <v>91</v>
      </c>
      <c r="BK441" s="205">
        <f>ROUND(I441*H441,2)</f>
        <v>0</v>
      </c>
      <c r="BL441" s="18" t="s">
        <v>211</v>
      </c>
      <c r="BM441" s="204" t="s">
        <v>816</v>
      </c>
    </row>
    <row r="442" spans="1:65" s="2" customFormat="1" ht="16.5" customHeight="1" x14ac:dyDescent="0.2">
      <c r="A442" s="36"/>
      <c r="B442" s="37"/>
      <c r="C442" s="251" t="s">
        <v>817</v>
      </c>
      <c r="D442" s="251" t="s">
        <v>364</v>
      </c>
      <c r="E442" s="252" t="s">
        <v>818</v>
      </c>
      <c r="F442" s="253" t="s">
        <v>819</v>
      </c>
      <c r="G442" s="254" t="s">
        <v>262</v>
      </c>
      <c r="H442" s="255">
        <v>36.628</v>
      </c>
      <c r="I442" s="256"/>
      <c r="J442" s="257">
        <f>ROUND(I442*H442,2)</f>
        <v>0</v>
      </c>
      <c r="K442" s="253" t="s">
        <v>196</v>
      </c>
      <c r="L442" s="258"/>
      <c r="M442" s="259" t="s">
        <v>1</v>
      </c>
      <c r="N442" s="260" t="s">
        <v>48</v>
      </c>
      <c r="O442" s="73"/>
      <c r="P442" s="202">
        <f>O442*H442</f>
        <v>0</v>
      </c>
      <c r="Q442" s="202">
        <v>6.8000000000000005E-4</v>
      </c>
      <c r="R442" s="202">
        <f>Q442*H442</f>
        <v>2.4907040000000002E-2</v>
      </c>
      <c r="S442" s="202">
        <v>0</v>
      </c>
      <c r="T442" s="203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204" t="s">
        <v>234</v>
      </c>
      <c r="AT442" s="204" t="s">
        <v>364</v>
      </c>
      <c r="AU442" s="204" t="s">
        <v>93</v>
      </c>
      <c r="AY442" s="18" t="s">
        <v>189</v>
      </c>
      <c r="BE442" s="205">
        <f>IF(N442="základní",J442,0)</f>
        <v>0</v>
      </c>
      <c r="BF442" s="205">
        <f>IF(N442="snížená",J442,0)</f>
        <v>0</v>
      </c>
      <c r="BG442" s="205">
        <f>IF(N442="zákl. přenesená",J442,0)</f>
        <v>0</v>
      </c>
      <c r="BH442" s="205">
        <f>IF(N442="sníž. přenesená",J442,0)</f>
        <v>0</v>
      </c>
      <c r="BI442" s="205">
        <f>IF(N442="nulová",J442,0)</f>
        <v>0</v>
      </c>
      <c r="BJ442" s="18" t="s">
        <v>91</v>
      </c>
      <c r="BK442" s="205">
        <f>ROUND(I442*H442,2)</f>
        <v>0</v>
      </c>
      <c r="BL442" s="18" t="s">
        <v>211</v>
      </c>
      <c r="BM442" s="204" t="s">
        <v>820</v>
      </c>
    </row>
    <row r="443" spans="1:65" s="13" customFormat="1" ht="11.25" x14ac:dyDescent="0.2">
      <c r="B443" s="215"/>
      <c r="C443" s="216"/>
      <c r="D443" s="206" t="s">
        <v>277</v>
      </c>
      <c r="E443" s="216"/>
      <c r="F443" s="217" t="s">
        <v>821</v>
      </c>
      <c r="G443" s="216"/>
      <c r="H443" s="218">
        <v>36.628</v>
      </c>
      <c r="I443" s="219"/>
      <c r="J443" s="216"/>
      <c r="K443" s="216"/>
      <c r="L443" s="220"/>
      <c r="M443" s="221"/>
      <c r="N443" s="222"/>
      <c r="O443" s="222"/>
      <c r="P443" s="222"/>
      <c r="Q443" s="222"/>
      <c r="R443" s="222"/>
      <c r="S443" s="222"/>
      <c r="T443" s="223"/>
      <c r="AT443" s="224" t="s">
        <v>277</v>
      </c>
      <c r="AU443" s="224" t="s">
        <v>93</v>
      </c>
      <c r="AV443" s="13" t="s">
        <v>93</v>
      </c>
      <c r="AW443" s="13" t="s">
        <v>4</v>
      </c>
      <c r="AX443" s="13" t="s">
        <v>91</v>
      </c>
      <c r="AY443" s="224" t="s">
        <v>189</v>
      </c>
    </row>
    <row r="444" spans="1:65" s="2" customFormat="1" ht="24.2" customHeight="1" x14ac:dyDescent="0.2">
      <c r="A444" s="36"/>
      <c r="B444" s="37"/>
      <c r="C444" s="193" t="s">
        <v>822</v>
      </c>
      <c r="D444" s="193" t="s">
        <v>192</v>
      </c>
      <c r="E444" s="194" t="s">
        <v>814</v>
      </c>
      <c r="F444" s="195" t="s">
        <v>815</v>
      </c>
      <c r="G444" s="196" t="s">
        <v>289</v>
      </c>
      <c r="H444" s="197">
        <v>41.52</v>
      </c>
      <c r="I444" s="198"/>
      <c r="J444" s="199">
        <f>ROUND(I444*H444,2)</f>
        <v>0</v>
      </c>
      <c r="K444" s="195" t="s">
        <v>196</v>
      </c>
      <c r="L444" s="41"/>
      <c r="M444" s="200" t="s">
        <v>1</v>
      </c>
      <c r="N444" s="201" t="s">
        <v>48</v>
      </c>
      <c r="O444" s="73"/>
      <c r="P444" s="202">
        <f>O444*H444</f>
        <v>0</v>
      </c>
      <c r="Q444" s="202">
        <v>1.7600000000000001E-3</v>
      </c>
      <c r="R444" s="202">
        <f>Q444*H444</f>
        <v>7.3075200000000007E-2</v>
      </c>
      <c r="S444" s="202">
        <v>0</v>
      </c>
      <c r="T444" s="203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204" t="s">
        <v>211</v>
      </c>
      <c r="AT444" s="204" t="s">
        <v>192</v>
      </c>
      <c r="AU444" s="204" t="s">
        <v>93</v>
      </c>
      <c r="AY444" s="18" t="s">
        <v>189</v>
      </c>
      <c r="BE444" s="205">
        <f>IF(N444="základní",J444,0)</f>
        <v>0</v>
      </c>
      <c r="BF444" s="205">
        <f>IF(N444="snížená",J444,0)</f>
        <v>0</v>
      </c>
      <c r="BG444" s="205">
        <f>IF(N444="zákl. přenesená",J444,0)</f>
        <v>0</v>
      </c>
      <c r="BH444" s="205">
        <f>IF(N444="sníž. přenesená",J444,0)</f>
        <v>0</v>
      </c>
      <c r="BI444" s="205">
        <f>IF(N444="nulová",J444,0)</f>
        <v>0</v>
      </c>
      <c r="BJ444" s="18" t="s">
        <v>91</v>
      </c>
      <c r="BK444" s="205">
        <f>ROUND(I444*H444,2)</f>
        <v>0</v>
      </c>
      <c r="BL444" s="18" t="s">
        <v>211</v>
      </c>
      <c r="BM444" s="204" t="s">
        <v>823</v>
      </c>
    </row>
    <row r="445" spans="1:65" s="13" customFormat="1" ht="11.25" x14ac:dyDescent="0.2">
      <c r="B445" s="215"/>
      <c r="C445" s="216"/>
      <c r="D445" s="206" t="s">
        <v>277</v>
      </c>
      <c r="E445" s="239" t="s">
        <v>1</v>
      </c>
      <c r="F445" s="217" t="s">
        <v>824</v>
      </c>
      <c r="G445" s="216"/>
      <c r="H445" s="218">
        <v>41.52</v>
      </c>
      <c r="I445" s="219"/>
      <c r="J445" s="216"/>
      <c r="K445" s="216"/>
      <c r="L445" s="220"/>
      <c r="M445" s="221"/>
      <c r="N445" s="222"/>
      <c r="O445" s="222"/>
      <c r="P445" s="222"/>
      <c r="Q445" s="222"/>
      <c r="R445" s="222"/>
      <c r="S445" s="222"/>
      <c r="T445" s="223"/>
      <c r="AT445" s="224" t="s">
        <v>277</v>
      </c>
      <c r="AU445" s="224" t="s">
        <v>93</v>
      </c>
      <c r="AV445" s="13" t="s">
        <v>93</v>
      </c>
      <c r="AW445" s="13" t="s">
        <v>38</v>
      </c>
      <c r="AX445" s="13" t="s">
        <v>83</v>
      </c>
      <c r="AY445" s="224" t="s">
        <v>189</v>
      </c>
    </row>
    <row r="446" spans="1:65" s="15" customFormat="1" ht="11.25" x14ac:dyDescent="0.2">
      <c r="B446" s="240"/>
      <c r="C446" s="241"/>
      <c r="D446" s="206" t="s">
        <v>277</v>
      </c>
      <c r="E446" s="242" t="s">
        <v>1</v>
      </c>
      <c r="F446" s="243" t="s">
        <v>355</v>
      </c>
      <c r="G446" s="241"/>
      <c r="H446" s="244">
        <v>41.52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AT446" s="250" t="s">
        <v>277</v>
      </c>
      <c r="AU446" s="250" t="s">
        <v>93</v>
      </c>
      <c r="AV446" s="15" t="s">
        <v>211</v>
      </c>
      <c r="AW446" s="15" t="s">
        <v>38</v>
      </c>
      <c r="AX446" s="15" t="s">
        <v>91</v>
      </c>
      <c r="AY446" s="250" t="s">
        <v>189</v>
      </c>
    </row>
    <row r="447" spans="1:65" s="2" customFormat="1" ht="16.5" customHeight="1" x14ac:dyDescent="0.2">
      <c r="A447" s="36"/>
      <c r="B447" s="37"/>
      <c r="C447" s="251" t="s">
        <v>825</v>
      </c>
      <c r="D447" s="251" t="s">
        <v>364</v>
      </c>
      <c r="E447" s="252" t="s">
        <v>826</v>
      </c>
      <c r="F447" s="253" t="s">
        <v>827</v>
      </c>
      <c r="G447" s="254" t="s">
        <v>262</v>
      </c>
      <c r="H447" s="255">
        <v>10.38</v>
      </c>
      <c r="I447" s="256"/>
      <c r="J447" s="257">
        <f>ROUND(I447*H447,2)</f>
        <v>0</v>
      </c>
      <c r="K447" s="253" t="s">
        <v>196</v>
      </c>
      <c r="L447" s="258"/>
      <c r="M447" s="259" t="s">
        <v>1</v>
      </c>
      <c r="N447" s="260" t="s">
        <v>48</v>
      </c>
      <c r="O447" s="73"/>
      <c r="P447" s="202">
        <f>O447*H447</f>
        <v>0</v>
      </c>
      <c r="Q447" s="202">
        <v>1.1999999999999999E-3</v>
      </c>
      <c r="R447" s="202">
        <f>Q447*H447</f>
        <v>1.2456E-2</v>
      </c>
      <c r="S447" s="202">
        <v>0</v>
      </c>
      <c r="T447" s="203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204" t="s">
        <v>234</v>
      </c>
      <c r="AT447" s="204" t="s">
        <v>364</v>
      </c>
      <c r="AU447" s="204" t="s">
        <v>93</v>
      </c>
      <c r="AY447" s="18" t="s">
        <v>189</v>
      </c>
      <c r="BE447" s="205">
        <f>IF(N447="základní",J447,0)</f>
        <v>0</v>
      </c>
      <c r="BF447" s="205">
        <f>IF(N447="snížená",J447,0)</f>
        <v>0</v>
      </c>
      <c r="BG447" s="205">
        <f>IF(N447="zákl. přenesená",J447,0)</f>
        <v>0</v>
      </c>
      <c r="BH447" s="205">
        <f>IF(N447="sníž. přenesená",J447,0)</f>
        <v>0</v>
      </c>
      <c r="BI447" s="205">
        <f>IF(N447="nulová",J447,0)</f>
        <v>0</v>
      </c>
      <c r="BJ447" s="18" t="s">
        <v>91</v>
      </c>
      <c r="BK447" s="205">
        <f>ROUND(I447*H447,2)</f>
        <v>0</v>
      </c>
      <c r="BL447" s="18" t="s">
        <v>211</v>
      </c>
      <c r="BM447" s="204" t="s">
        <v>828</v>
      </c>
    </row>
    <row r="448" spans="1:65" s="13" customFormat="1" ht="11.25" x14ac:dyDescent="0.2">
      <c r="B448" s="215"/>
      <c r="C448" s="216"/>
      <c r="D448" s="206" t="s">
        <v>277</v>
      </c>
      <c r="E448" s="216"/>
      <c r="F448" s="217" t="s">
        <v>829</v>
      </c>
      <c r="G448" s="216"/>
      <c r="H448" s="218">
        <v>10.38</v>
      </c>
      <c r="I448" s="219"/>
      <c r="J448" s="216"/>
      <c r="K448" s="216"/>
      <c r="L448" s="220"/>
      <c r="M448" s="221"/>
      <c r="N448" s="222"/>
      <c r="O448" s="222"/>
      <c r="P448" s="222"/>
      <c r="Q448" s="222"/>
      <c r="R448" s="222"/>
      <c r="S448" s="222"/>
      <c r="T448" s="223"/>
      <c r="AT448" s="224" t="s">
        <v>277</v>
      </c>
      <c r="AU448" s="224" t="s">
        <v>93</v>
      </c>
      <c r="AV448" s="13" t="s">
        <v>93</v>
      </c>
      <c r="AW448" s="13" t="s">
        <v>4</v>
      </c>
      <c r="AX448" s="13" t="s">
        <v>91</v>
      </c>
      <c r="AY448" s="224" t="s">
        <v>189</v>
      </c>
    </row>
    <row r="449" spans="1:65" s="2" customFormat="1" ht="24.2" customHeight="1" x14ac:dyDescent="0.2">
      <c r="A449" s="36"/>
      <c r="B449" s="37"/>
      <c r="C449" s="193" t="s">
        <v>830</v>
      </c>
      <c r="D449" s="193" t="s">
        <v>192</v>
      </c>
      <c r="E449" s="194" t="s">
        <v>831</v>
      </c>
      <c r="F449" s="195" t="s">
        <v>832</v>
      </c>
      <c r="G449" s="196" t="s">
        <v>262</v>
      </c>
      <c r="H449" s="197">
        <v>696.85199999999998</v>
      </c>
      <c r="I449" s="198"/>
      <c r="J449" s="199">
        <f>ROUND(I449*H449,2)</f>
        <v>0</v>
      </c>
      <c r="K449" s="195" t="s">
        <v>196</v>
      </c>
      <c r="L449" s="41"/>
      <c r="M449" s="200" t="s">
        <v>1</v>
      </c>
      <c r="N449" s="201" t="s">
        <v>48</v>
      </c>
      <c r="O449" s="73"/>
      <c r="P449" s="202">
        <f>O449*H449</f>
        <v>0</v>
      </c>
      <c r="Q449" s="202">
        <v>9.5200000000000007E-3</v>
      </c>
      <c r="R449" s="202">
        <f>Q449*H449</f>
        <v>6.63403104</v>
      </c>
      <c r="S449" s="202">
        <v>0</v>
      </c>
      <c r="T449" s="203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204" t="s">
        <v>211</v>
      </c>
      <c r="AT449" s="204" t="s">
        <v>192</v>
      </c>
      <c r="AU449" s="204" t="s">
        <v>93</v>
      </c>
      <c r="AY449" s="18" t="s">
        <v>189</v>
      </c>
      <c r="BE449" s="205">
        <f>IF(N449="základní",J449,0)</f>
        <v>0</v>
      </c>
      <c r="BF449" s="205">
        <f>IF(N449="snížená",J449,0)</f>
        <v>0</v>
      </c>
      <c r="BG449" s="205">
        <f>IF(N449="zákl. přenesená",J449,0)</f>
        <v>0</v>
      </c>
      <c r="BH449" s="205">
        <f>IF(N449="sníž. přenesená",J449,0)</f>
        <v>0</v>
      </c>
      <c r="BI449" s="205">
        <f>IF(N449="nulová",J449,0)</f>
        <v>0</v>
      </c>
      <c r="BJ449" s="18" t="s">
        <v>91</v>
      </c>
      <c r="BK449" s="205">
        <f>ROUND(I449*H449,2)</f>
        <v>0</v>
      </c>
      <c r="BL449" s="18" t="s">
        <v>211</v>
      </c>
      <c r="BM449" s="204" t="s">
        <v>833</v>
      </c>
    </row>
    <row r="450" spans="1:65" s="14" customFormat="1" ht="11.25" x14ac:dyDescent="0.2">
      <c r="B450" s="229"/>
      <c r="C450" s="230"/>
      <c r="D450" s="206" t="s">
        <v>277</v>
      </c>
      <c r="E450" s="231" t="s">
        <v>1</v>
      </c>
      <c r="F450" s="232" t="s">
        <v>806</v>
      </c>
      <c r="G450" s="230"/>
      <c r="H450" s="231" t="s">
        <v>1</v>
      </c>
      <c r="I450" s="233"/>
      <c r="J450" s="230"/>
      <c r="K450" s="230"/>
      <c r="L450" s="234"/>
      <c r="M450" s="235"/>
      <c r="N450" s="236"/>
      <c r="O450" s="236"/>
      <c r="P450" s="236"/>
      <c r="Q450" s="236"/>
      <c r="R450" s="236"/>
      <c r="S450" s="236"/>
      <c r="T450" s="237"/>
      <c r="AT450" s="238" t="s">
        <v>277</v>
      </c>
      <c r="AU450" s="238" t="s">
        <v>93</v>
      </c>
      <c r="AV450" s="14" t="s">
        <v>91</v>
      </c>
      <c r="AW450" s="14" t="s">
        <v>38</v>
      </c>
      <c r="AX450" s="14" t="s">
        <v>83</v>
      </c>
      <c r="AY450" s="238" t="s">
        <v>189</v>
      </c>
    </row>
    <row r="451" spans="1:65" s="13" customFormat="1" ht="11.25" x14ac:dyDescent="0.2">
      <c r="B451" s="215"/>
      <c r="C451" s="216"/>
      <c r="D451" s="206" t="s">
        <v>277</v>
      </c>
      <c r="E451" s="239" t="s">
        <v>1</v>
      </c>
      <c r="F451" s="217" t="s">
        <v>834</v>
      </c>
      <c r="G451" s="216"/>
      <c r="H451" s="218">
        <v>696.85199999999998</v>
      </c>
      <c r="I451" s="219"/>
      <c r="J451" s="216"/>
      <c r="K451" s="216"/>
      <c r="L451" s="220"/>
      <c r="M451" s="221"/>
      <c r="N451" s="222"/>
      <c r="O451" s="222"/>
      <c r="P451" s="222"/>
      <c r="Q451" s="222"/>
      <c r="R451" s="222"/>
      <c r="S451" s="222"/>
      <c r="T451" s="223"/>
      <c r="AT451" s="224" t="s">
        <v>277</v>
      </c>
      <c r="AU451" s="224" t="s">
        <v>93</v>
      </c>
      <c r="AV451" s="13" t="s">
        <v>93</v>
      </c>
      <c r="AW451" s="13" t="s">
        <v>38</v>
      </c>
      <c r="AX451" s="13" t="s">
        <v>83</v>
      </c>
      <c r="AY451" s="224" t="s">
        <v>189</v>
      </c>
    </row>
    <row r="452" spans="1:65" s="15" customFormat="1" ht="11.25" x14ac:dyDescent="0.2">
      <c r="B452" s="240"/>
      <c r="C452" s="241"/>
      <c r="D452" s="206" t="s">
        <v>277</v>
      </c>
      <c r="E452" s="242" t="s">
        <v>1</v>
      </c>
      <c r="F452" s="243" t="s">
        <v>355</v>
      </c>
      <c r="G452" s="241"/>
      <c r="H452" s="244">
        <v>696.85199999999998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9"/>
      <c r="AT452" s="250" t="s">
        <v>277</v>
      </c>
      <c r="AU452" s="250" t="s">
        <v>93</v>
      </c>
      <c r="AV452" s="15" t="s">
        <v>211</v>
      </c>
      <c r="AW452" s="15" t="s">
        <v>38</v>
      </c>
      <c r="AX452" s="15" t="s">
        <v>91</v>
      </c>
      <c r="AY452" s="250" t="s">
        <v>189</v>
      </c>
    </row>
    <row r="453" spans="1:65" s="2" customFormat="1" ht="16.5" customHeight="1" x14ac:dyDescent="0.2">
      <c r="A453" s="36"/>
      <c r="B453" s="37"/>
      <c r="C453" s="251" t="s">
        <v>835</v>
      </c>
      <c r="D453" s="251" t="s">
        <v>364</v>
      </c>
      <c r="E453" s="252" t="s">
        <v>836</v>
      </c>
      <c r="F453" s="253" t="s">
        <v>837</v>
      </c>
      <c r="G453" s="254" t="s">
        <v>262</v>
      </c>
      <c r="H453" s="255">
        <v>731.69500000000005</v>
      </c>
      <c r="I453" s="256"/>
      <c r="J453" s="257">
        <f>ROUND(I453*H453,2)</f>
        <v>0</v>
      </c>
      <c r="K453" s="253" t="s">
        <v>196</v>
      </c>
      <c r="L453" s="258"/>
      <c r="M453" s="259" t="s">
        <v>1</v>
      </c>
      <c r="N453" s="260" t="s">
        <v>48</v>
      </c>
      <c r="O453" s="73"/>
      <c r="P453" s="202">
        <f>O453*H453</f>
        <v>0</v>
      </c>
      <c r="Q453" s="202">
        <v>1.4999999999999999E-2</v>
      </c>
      <c r="R453" s="202">
        <f>Q453*H453</f>
        <v>10.975425</v>
      </c>
      <c r="S453" s="202">
        <v>0</v>
      </c>
      <c r="T453" s="203">
        <f>S453*H453</f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R453" s="204" t="s">
        <v>234</v>
      </c>
      <c r="AT453" s="204" t="s">
        <v>364</v>
      </c>
      <c r="AU453" s="204" t="s">
        <v>93</v>
      </c>
      <c r="AY453" s="18" t="s">
        <v>189</v>
      </c>
      <c r="BE453" s="205">
        <f>IF(N453="základní",J453,0)</f>
        <v>0</v>
      </c>
      <c r="BF453" s="205">
        <f>IF(N453="snížená",J453,0)</f>
        <v>0</v>
      </c>
      <c r="BG453" s="205">
        <f>IF(N453="zákl. přenesená",J453,0)</f>
        <v>0</v>
      </c>
      <c r="BH453" s="205">
        <f>IF(N453="sníž. přenesená",J453,0)</f>
        <v>0</v>
      </c>
      <c r="BI453" s="205">
        <f>IF(N453="nulová",J453,0)</f>
        <v>0</v>
      </c>
      <c r="BJ453" s="18" t="s">
        <v>91</v>
      </c>
      <c r="BK453" s="205">
        <f>ROUND(I453*H453,2)</f>
        <v>0</v>
      </c>
      <c r="BL453" s="18" t="s">
        <v>211</v>
      </c>
      <c r="BM453" s="204" t="s">
        <v>838</v>
      </c>
    </row>
    <row r="454" spans="1:65" s="13" customFormat="1" ht="11.25" x14ac:dyDescent="0.2">
      <c r="B454" s="215"/>
      <c r="C454" s="216"/>
      <c r="D454" s="206" t="s">
        <v>277</v>
      </c>
      <c r="E454" s="216"/>
      <c r="F454" s="217" t="s">
        <v>839</v>
      </c>
      <c r="G454" s="216"/>
      <c r="H454" s="218">
        <v>731.69500000000005</v>
      </c>
      <c r="I454" s="219"/>
      <c r="J454" s="216"/>
      <c r="K454" s="216"/>
      <c r="L454" s="220"/>
      <c r="M454" s="221"/>
      <c r="N454" s="222"/>
      <c r="O454" s="222"/>
      <c r="P454" s="222"/>
      <c r="Q454" s="222"/>
      <c r="R454" s="222"/>
      <c r="S454" s="222"/>
      <c r="T454" s="223"/>
      <c r="AT454" s="224" t="s">
        <v>277</v>
      </c>
      <c r="AU454" s="224" t="s">
        <v>93</v>
      </c>
      <c r="AV454" s="13" t="s">
        <v>93</v>
      </c>
      <c r="AW454" s="13" t="s">
        <v>4</v>
      </c>
      <c r="AX454" s="13" t="s">
        <v>91</v>
      </c>
      <c r="AY454" s="224" t="s">
        <v>189</v>
      </c>
    </row>
    <row r="455" spans="1:65" s="2" customFormat="1" ht="24.2" customHeight="1" x14ac:dyDescent="0.2">
      <c r="A455" s="36"/>
      <c r="B455" s="37"/>
      <c r="C455" s="193" t="s">
        <v>840</v>
      </c>
      <c r="D455" s="193" t="s">
        <v>192</v>
      </c>
      <c r="E455" s="194" t="s">
        <v>841</v>
      </c>
      <c r="F455" s="195" t="s">
        <v>842</v>
      </c>
      <c r="G455" s="196" t="s">
        <v>289</v>
      </c>
      <c r="H455" s="197">
        <v>52.4</v>
      </c>
      <c r="I455" s="198"/>
      <c r="J455" s="199">
        <f>ROUND(I455*H455,2)</f>
        <v>0</v>
      </c>
      <c r="K455" s="195" t="s">
        <v>196</v>
      </c>
      <c r="L455" s="41"/>
      <c r="M455" s="200" t="s">
        <v>1</v>
      </c>
      <c r="N455" s="201" t="s">
        <v>48</v>
      </c>
      <c r="O455" s="73"/>
      <c r="P455" s="202">
        <f>O455*H455</f>
        <v>0</v>
      </c>
      <c r="Q455" s="202">
        <v>3.3899999999999998E-3</v>
      </c>
      <c r="R455" s="202">
        <f>Q455*H455</f>
        <v>0.17763599999999999</v>
      </c>
      <c r="S455" s="202">
        <v>0</v>
      </c>
      <c r="T455" s="203">
        <f>S455*H455</f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204" t="s">
        <v>211</v>
      </c>
      <c r="AT455" s="204" t="s">
        <v>192</v>
      </c>
      <c r="AU455" s="204" t="s">
        <v>93</v>
      </c>
      <c r="AY455" s="18" t="s">
        <v>189</v>
      </c>
      <c r="BE455" s="205">
        <f>IF(N455="základní",J455,0)</f>
        <v>0</v>
      </c>
      <c r="BF455" s="205">
        <f>IF(N455="snížená",J455,0)</f>
        <v>0</v>
      </c>
      <c r="BG455" s="205">
        <f>IF(N455="zákl. přenesená",J455,0)</f>
        <v>0</v>
      </c>
      <c r="BH455" s="205">
        <f>IF(N455="sníž. přenesená",J455,0)</f>
        <v>0</v>
      </c>
      <c r="BI455" s="205">
        <f>IF(N455="nulová",J455,0)</f>
        <v>0</v>
      </c>
      <c r="BJ455" s="18" t="s">
        <v>91</v>
      </c>
      <c r="BK455" s="205">
        <f>ROUND(I455*H455,2)</f>
        <v>0</v>
      </c>
      <c r="BL455" s="18" t="s">
        <v>211</v>
      </c>
      <c r="BM455" s="204" t="s">
        <v>843</v>
      </c>
    </row>
    <row r="456" spans="1:65" s="2" customFormat="1" ht="16.5" customHeight="1" x14ac:dyDescent="0.2">
      <c r="A456" s="36"/>
      <c r="B456" s="37"/>
      <c r="C456" s="251" t="s">
        <v>844</v>
      </c>
      <c r="D456" s="251" t="s">
        <v>364</v>
      </c>
      <c r="E456" s="252" t="s">
        <v>845</v>
      </c>
      <c r="F456" s="253" t="s">
        <v>846</v>
      </c>
      <c r="G456" s="254" t="s">
        <v>262</v>
      </c>
      <c r="H456" s="255">
        <v>15.72</v>
      </c>
      <c r="I456" s="256"/>
      <c r="J456" s="257">
        <f>ROUND(I456*H456,2)</f>
        <v>0</v>
      </c>
      <c r="K456" s="253" t="s">
        <v>196</v>
      </c>
      <c r="L456" s="258"/>
      <c r="M456" s="259" t="s">
        <v>1</v>
      </c>
      <c r="N456" s="260" t="s">
        <v>48</v>
      </c>
      <c r="O456" s="73"/>
      <c r="P456" s="202">
        <f>O456*H456</f>
        <v>0</v>
      </c>
      <c r="Q456" s="202">
        <v>6.0000000000000001E-3</v>
      </c>
      <c r="R456" s="202">
        <f>Q456*H456</f>
        <v>9.4320000000000001E-2</v>
      </c>
      <c r="S456" s="202">
        <v>0</v>
      </c>
      <c r="T456" s="203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204" t="s">
        <v>234</v>
      </c>
      <c r="AT456" s="204" t="s">
        <v>364</v>
      </c>
      <c r="AU456" s="204" t="s">
        <v>93</v>
      </c>
      <c r="AY456" s="18" t="s">
        <v>189</v>
      </c>
      <c r="BE456" s="205">
        <f>IF(N456="základní",J456,0)</f>
        <v>0</v>
      </c>
      <c r="BF456" s="205">
        <f>IF(N456="snížená",J456,0)</f>
        <v>0</v>
      </c>
      <c r="BG456" s="205">
        <f>IF(N456="zákl. přenesená",J456,0)</f>
        <v>0</v>
      </c>
      <c r="BH456" s="205">
        <f>IF(N456="sníž. přenesená",J456,0)</f>
        <v>0</v>
      </c>
      <c r="BI456" s="205">
        <f>IF(N456="nulová",J456,0)</f>
        <v>0</v>
      </c>
      <c r="BJ456" s="18" t="s">
        <v>91</v>
      </c>
      <c r="BK456" s="205">
        <f>ROUND(I456*H456,2)</f>
        <v>0</v>
      </c>
      <c r="BL456" s="18" t="s">
        <v>211</v>
      </c>
      <c r="BM456" s="204" t="s">
        <v>847</v>
      </c>
    </row>
    <row r="457" spans="1:65" s="13" customFormat="1" ht="11.25" x14ac:dyDescent="0.2">
      <c r="B457" s="215"/>
      <c r="C457" s="216"/>
      <c r="D457" s="206" t="s">
        <v>277</v>
      </c>
      <c r="E457" s="216"/>
      <c r="F457" s="217" t="s">
        <v>848</v>
      </c>
      <c r="G457" s="216"/>
      <c r="H457" s="218">
        <v>15.72</v>
      </c>
      <c r="I457" s="219"/>
      <c r="J457" s="216"/>
      <c r="K457" s="216"/>
      <c r="L457" s="220"/>
      <c r="M457" s="221"/>
      <c r="N457" s="222"/>
      <c r="O457" s="222"/>
      <c r="P457" s="222"/>
      <c r="Q457" s="222"/>
      <c r="R457" s="222"/>
      <c r="S457" s="222"/>
      <c r="T457" s="223"/>
      <c r="AT457" s="224" t="s">
        <v>277</v>
      </c>
      <c r="AU457" s="224" t="s">
        <v>93</v>
      </c>
      <c r="AV457" s="13" t="s">
        <v>93</v>
      </c>
      <c r="AW457" s="13" t="s">
        <v>4</v>
      </c>
      <c r="AX457" s="13" t="s">
        <v>91</v>
      </c>
      <c r="AY457" s="224" t="s">
        <v>189</v>
      </c>
    </row>
    <row r="458" spans="1:65" s="2" customFormat="1" ht="16.5" customHeight="1" x14ac:dyDescent="0.2">
      <c r="A458" s="36"/>
      <c r="B458" s="37"/>
      <c r="C458" s="193" t="s">
        <v>849</v>
      </c>
      <c r="D458" s="193" t="s">
        <v>192</v>
      </c>
      <c r="E458" s="194" t="s">
        <v>850</v>
      </c>
      <c r="F458" s="195" t="s">
        <v>851</v>
      </c>
      <c r="G458" s="196" t="s">
        <v>262</v>
      </c>
      <c r="H458" s="197">
        <v>554.40099999999995</v>
      </c>
      <c r="I458" s="198"/>
      <c r="J458" s="199">
        <f>ROUND(I458*H458,2)</f>
        <v>0</v>
      </c>
      <c r="K458" s="195" t="s">
        <v>196</v>
      </c>
      <c r="L458" s="41"/>
      <c r="M458" s="200" t="s">
        <v>1</v>
      </c>
      <c r="N458" s="201" t="s">
        <v>48</v>
      </c>
      <c r="O458" s="73"/>
      <c r="P458" s="202">
        <f>O458*H458</f>
        <v>0</v>
      </c>
      <c r="Q458" s="202">
        <v>6.0000000000000002E-5</v>
      </c>
      <c r="R458" s="202">
        <f>Q458*H458</f>
        <v>3.3264059999999998E-2</v>
      </c>
      <c r="S458" s="202">
        <v>0</v>
      </c>
      <c r="T458" s="203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204" t="s">
        <v>211</v>
      </c>
      <c r="AT458" s="204" t="s">
        <v>192</v>
      </c>
      <c r="AU458" s="204" t="s">
        <v>93</v>
      </c>
      <c r="AY458" s="18" t="s">
        <v>189</v>
      </c>
      <c r="BE458" s="205">
        <f>IF(N458="základní",J458,0)</f>
        <v>0</v>
      </c>
      <c r="BF458" s="205">
        <f>IF(N458="snížená",J458,0)</f>
        <v>0</v>
      </c>
      <c r="BG458" s="205">
        <f>IF(N458="zákl. přenesená",J458,0)</f>
        <v>0</v>
      </c>
      <c r="BH458" s="205">
        <f>IF(N458="sníž. přenesená",J458,0)</f>
        <v>0</v>
      </c>
      <c r="BI458" s="205">
        <f>IF(N458="nulová",J458,0)</f>
        <v>0</v>
      </c>
      <c r="BJ458" s="18" t="s">
        <v>91</v>
      </c>
      <c r="BK458" s="205">
        <f>ROUND(I458*H458,2)</f>
        <v>0</v>
      </c>
      <c r="BL458" s="18" t="s">
        <v>211</v>
      </c>
      <c r="BM458" s="204" t="s">
        <v>852</v>
      </c>
    </row>
    <row r="459" spans="1:65" s="2" customFormat="1" ht="16.5" customHeight="1" x14ac:dyDescent="0.2">
      <c r="A459" s="36"/>
      <c r="B459" s="37"/>
      <c r="C459" s="193" t="s">
        <v>853</v>
      </c>
      <c r="D459" s="193" t="s">
        <v>192</v>
      </c>
      <c r="E459" s="194" t="s">
        <v>854</v>
      </c>
      <c r="F459" s="195" t="s">
        <v>855</v>
      </c>
      <c r="G459" s="196" t="s">
        <v>262</v>
      </c>
      <c r="H459" s="197">
        <v>696.85199999999998</v>
      </c>
      <c r="I459" s="198"/>
      <c r="J459" s="199">
        <f>ROUND(I459*H459,2)</f>
        <v>0</v>
      </c>
      <c r="K459" s="195" t="s">
        <v>196</v>
      </c>
      <c r="L459" s="41"/>
      <c r="M459" s="200" t="s">
        <v>1</v>
      </c>
      <c r="N459" s="201" t="s">
        <v>48</v>
      </c>
      <c r="O459" s="73"/>
      <c r="P459" s="202">
        <f>O459*H459</f>
        <v>0</v>
      </c>
      <c r="Q459" s="202">
        <v>6.0000000000000002E-5</v>
      </c>
      <c r="R459" s="202">
        <f>Q459*H459</f>
        <v>4.181112E-2</v>
      </c>
      <c r="S459" s="202">
        <v>0</v>
      </c>
      <c r="T459" s="203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04" t="s">
        <v>211</v>
      </c>
      <c r="AT459" s="204" t="s">
        <v>192</v>
      </c>
      <c r="AU459" s="204" t="s">
        <v>93</v>
      </c>
      <c r="AY459" s="18" t="s">
        <v>189</v>
      </c>
      <c r="BE459" s="205">
        <f>IF(N459="základní",J459,0)</f>
        <v>0</v>
      </c>
      <c r="BF459" s="205">
        <f>IF(N459="snížená",J459,0)</f>
        <v>0</v>
      </c>
      <c r="BG459" s="205">
        <f>IF(N459="zákl. přenesená",J459,0)</f>
        <v>0</v>
      </c>
      <c r="BH459" s="205">
        <f>IF(N459="sníž. přenesená",J459,0)</f>
        <v>0</v>
      </c>
      <c r="BI459" s="205">
        <f>IF(N459="nulová",J459,0)</f>
        <v>0</v>
      </c>
      <c r="BJ459" s="18" t="s">
        <v>91</v>
      </c>
      <c r="BK459" s="205">
        <f>ROUND(I459*H459,2)</f>
        <v>0</v>
      </c>
      <c r="BL459" s="18" t="s">
        <v>211</v>
      </c>
      <c r="BM459" s="204" t="s">
        <v>856</v>
      </c>
    </row>
    <row r="460" spans="1:65" s="2" customFormat="1" ht="16.5" customHeight="1" x14ac:dyDescent="0.2">
      <c r="A460" s="36"/>
      <c r="B460" s="37"/>
      <c r="C460" s="193" t="s">
        <v>857</v>
      </c>
      <c r="D460" s="193" t="s">
        <v>192</v>
      </c>
      <c r="E460" s="194" t="s">
        <v>858</v>
      </c>
      <c r="F460" s="195" t="s">
        <v>859</v>
      </c>
      <c r="G460" s="196" t="s">
        <v>262</v>
      </c>
      <c r="H460" s="197">
        <v>591.029</v>
      </c>
      <c r="I460" s="198"/>
      <c r="J460" s="199">
        <f>ROUND(I460*H460,2)</f>
        <v>0</v>
      </c>
      <c r="K460" s="195" t="s">
        <v>303</v>
      </c>
      <c r="L460" s="41"/>
      <c r="M460" s="200" t="s">
        <v>1</v>
      </c>
      <c r="N460" s="201" t="s">
        <v>48</v>
      </c>
      <c r="O460" s="73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204" t="s">
        <v>211</v>
      </c>
      <c r="AT460" s="204" t="s">
        <v>192</v>
      </c>
      <c r="AU460" s="204" t="s">
        <v>93</v>
      </c>
      <c r="AY460" s="18" t="s">
        <v>189</v>
      </c>
      <c r="BE460" s="205">
        <f>IF(N460="základní",J460,0)</f>
        <v>0</v>
      </c>
      <c r="BF460" s="205">
        <f>IF(N460="snížená",J460,0)</f>
        <v>0</v>
      </c>
      <c r="BG460" s="205">
        <f>IF(N460="zákl. přenesená",J460,0)</f>
        <v>0</v>
      </c>
      <c r="BH460" s="205">
        <f>IF(N460="sníž. přenesená",J460,0)</f>
        <v>0</v>
      </c>
      <c r="BI460" s="205">
        <f>IF(N460="nulová",J460,0)</f>
        <v>0</v>
      </c>
      <c r="BJ460" s="18" t="s">
        <v>91</v>
      </c>
      <c r="BK460" s="205">
        <f>ROUND(I460*H460,2)</f>
        <v>0</v>
      </c>
      <c r="BL460" s="18" t="s">
        <v>211</v>
      </c>
      <c r="BM460" s="204" t="s">
        <v>860</v>
      </c>
    </row>
    <row r="461" spans="1:65" s="14" customFormat="1" ht="11.25" x14ac:dyDescent="0.2">
      <c r="B461" s="229"/>
      <c r="C461" s="230"/>
      <c r="D461" s="206" t="s">
        <v>277</v>
      </c>
      <c r="E461" s="231" t="s">
        <v>1</v>
      </c>
      <c r="F461" s="232" t="s">
        <v>861</v>
      </c>
      <c r="G461" s="230"/>
      <c r="H461" s="231" t="s">
        <v>1</v>
      </c>
      <c r="I461" s="233"/>
      <c r="J461" s="230"/>
      <c r="K461" s="230"/>
      <c r="L461" s="234"/>
      <c r="M461" s="235"/>
      <c r="N461" s="236"/>
      <c r="O461" s="236"/>
      <c r="P461" s="236"/>
      <c r="Q461" s="236"/>
      <c r="R461" s="236"/>
      <c r="S461" s="236"/>
      <c r="T461" s="237"/>
      <c r="AT461" s="238" t="s">
        <v>277</v>
      </c>
      <c r="AU461" s="238" t="s">
        <v>93</v>
      </c>
      <c r="AV461" s="14" t="s">
        <v>91</v>
      </c>
      <c r="AW461" s="14" t="s">
        <v>38</v>
      </c>
      <c r="AX461" s="14" t="s">
        <v>83</v>
      </c>
      <c r="AY461" s="238" t="s">
        <v>189</v>
      </c>
    </row>
    <row r="462" spans="1:65" s="14" customFormat="1" ht="11.25" x14ac:dyDescent="0.2">
      <c r="B462" s="229"/>
      <c r="C462" s="230"/>
      <c r="D462" s="206" t="s">
        <v>277</v>
      </c>
      <c r="E462" s="231" t="s">
        <v>1</v>
      </c>
      <c r="F462" s="232" t="s">
        <v>862</v>
      </c>
      <c r="G462" s="230"/>
      <c r="H462" s="231" t="s">
        <v>1</v>
      </c>
      <c r="I462" s="233"/>
      <c r="J462" s="230"/>
      <c r="K462" s="230"/>
      <c r="L462" s="234"/>
      <c r="M462" s="235"/>
      <c r="N462" s="236"/>
      <c r="O462" s="236"/>
      <c r="P462" s="236"/>
      <c r="Q462" s="236"/>
      <c r="R462" s="236"/>
      <c r="S462" s="236"/>
      <c r="T462" s="237"/>
      <c r="AT462" s="238" t="s">
        <v>277</v>
      </c>
      <c r="AU462" s="238" t="s">
        <v>93</v>
      </c>
      <c r="AV462" s="14" t="s">
        <v>91</v>
      </c>
      <c r="AW462" s="14" t="s">
        <v>38</v>
      </c>
      <c r="AX462" s="14" t="s">
        <v>83</v>
      </c>
      <c r="AY462" s="238" t="s">
        <v>189</v>
      </c>
    </row>
    <row r="463" spans="1:65" s="14" customFormat="1" ht="11.25" x14ac:dyDescent="0.2">
      <c r="B463" s="229"/>
      <c r="C463" s="230"/>
      <c r="D463" s="206" t="s">
        <v>277</v>
      </c>
      <c r="E463" s="231" t="s">
        <v>1</v>
      </c>
      <c r="F463" s="232" t="s">
        <v>863</v>
      </c>
      <c r="G463" s="230"/>
      <c r="H463" s="231" t="s">
        <v>1</v>
      </c>
      <c r="I463" s="233"/>
      <c r="J463" s="230"/>
      <c r="K463" s="230"/>
      <c r="L463" s="234"/>
      <c r="M463" s="235"/>
      <c r="N463" s="236"/>
      <c r="O463" s="236"/>
      <c r="P463" s="236"/>
      <c r="Q463" s="236"/>
      <c r="R463" s="236"/>
      <c r="S463" s="236"/>
      <c r="T463" s="237"/>
      <c r="AT463" s="238" t="s">
        <v>277</v>
      </c>
      <c r="AU463" s="238" t="s">
        <v>93</v>
      </c>
      <c r="AV463" s="14" t="s">
        <v>91</v>
      </c>
      <c r="AW463" s="14" t="s">
        <v>38</v>
      </c>
      <c r="AX463" s="14" t="s">
        <v>83</v>
      </c>
      <c r="AY463" s="238" t="s">
        <v>189</v>
      </c>
    </row>
    <row r="464" spans="1:65" s="14" customFormat="1" ht="11.25" x14ac:dyDescent="0.2">
      <c r="B464" s="229"/>
      <c r="C464" s="230"/>
      <c r="D464" s="206" t="s">
        <v>277</v>
      </c>
      <c r="E464" s="231" t="s">
        <v>1</v>
      </c>
      <c r="F464" s="232" t="s">
        <v>864</v>
      </c>
      <c r="G464" s="230"/>
      <c r="H464" s="231" t="s">
        <v>1</v>
      </c>
      <c r="I464" s="233"/>
      <c r="J464" s="230"/>
      <c r="K464" s="230"/>
      <c r="L464" s="234"/>
      <c r="M464" s="235"/>
      <c r="N464" s="236"/>
      <c r="O464" s="236"/>
      <c r="P464" s="236"/>
      <c r="Q464" s="236"/>
      <c r="R464" s="236"/>
      <c r="S464" s="236"/>
      <c r="T464" s="237"/>
      <c r="AT464" s="238" t="s">
        <v>277</v>
      </c>
      <c r="AU464" s="238" t="s">
        <v>93</v>
      </c>
      <c r="AV464" s="14" t="s">
        <v>91</v>
      </c>
      <c r="AW464" s="14" t="s">
        <v>38</v>
      </c>
      <c r="AX464" s="14" t="s">
        <v>83</v>
      </c>
      <c r="AY464" s="238" t="s">
        <v>189</v>
      </c>
    </row>
    <row r="465" spans="1:65" s="14" customFormat="1" ht="11.25" x14ac:dyDescent="0.2">
      <c r="B465" s="229"/>
      <c r="C465" s="230"/>
      <c r="D465" s="206" t="s">
        <v>277</v>
      </c>
      <c r="E465" s="231" t="s">
        <v>1</v>
      </c>
      <c r="F465" s="232" t="s">
        <v>806</v>
      </c>
      <c r="G465" s="230"/>
      <c r="H465" s="231" t="s">
        <v>1</v>
      </c>
      <c r="I465" s="233"/>
      <c r="J465" s="230"/>
      <c r="K465" s="230"/>
      <c r="L465" s="234"/>
      <c r="M465" s="235"/>
      <c r="N465" s="236"/>
      <c r="O465" s="236"/>
      <c r="P465" s="236"/>
      <c r="Q465" s="236"/>
      <c r="R465" s="236"/>
      <c r="S465" s="236"/>
      <c r="T465" s="237"/>
      <c r="AT465" s="238" t="s">
        <v>277</v>
      </c>
      <c r="AU465" s="238" t="s">
        <v>93</v>
      </c>
      <c r="AV465" s="14" t="s">
        <v>91</v>
      </c>
      <c r="AW465" s="14" t="s">
        <v>38</v>
      </c>
      <c r="AX465" s="14" t="s">
        <v>83</v>
      </c>
      <c r="AY465" s="238" t="s">
        <v>189</v>
      </c>
    </row>
    <row r="466" spans="1:65" s="13" customFormat="1" ht="11.25" x14ac:dyDescent="0.2">
      <c r="B466" s="215"/>
      <c r="C466" s="216"/>
      <c r="D466" s="206" t="s">
        <v>277</v>
      </c>
      <c r="E466" s="239" t="s">
        <v>1</v>
      </c>
      <c r="F466" s="217" t="s">
        <v>865</v>
      </c>
      <c r="G466" s="216"/>
      <c r="H466" s="218">
        <v>591.029</v>
      </c>
      <c r="I466" s="219"/>
      <c r="J466" s="216"/>
      <c r="K466" s="216"/>
      <c r="L466" s="220"/>
      <c r="M466" s="221"/>
      <c r="N466" s="222"/>
      <c r="O466" s="222"/>
      <c r="P466" s="222"/>
      <c r="Q466" s="222"/>
      <c r="R466" s="222"/>
      <c r="S466" s="222"/>
      <c r="T466" s="223"/>
      <c r="AT466" s="224" t="s">
        <v>277</v>
      </c>
      <c r="AU466" s="224" t="s">
        <v>93</v>
      </c>
      <c r="AV466" s="13" t="s">
        <v>93</v>
      </c>
      <c r="AW466" s="13" t="s">
        <v>38</v>
      </c>
      <c r="AX466" s="13" t="s">
        <v>83</v>
      </c>
      <c r="AY466" s="224" t="s">
        <v>189</v>
      </c>
    </row>
    <row r="467" spans="1:65" s="15" customFormat="1" ht="11.25" x14ac:dyDescent="0.2">
      <c r="B467" s="240"/>
      <c r="C467" s="241"/>
      <c r="D467" s="206" t="s">
        <v>277</v>
      </c>
      <c r="E467" s="242" t="s">
        <v>1</v>
      </c>
      <c r="F467" s="243" t="s">
        <v>355</v>
      </c>
      <c r="G467" s="241"/>
      <c r="H467" s="244">
        <v>591.029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AT467" s="250" t="s">
        <v>277</v>
      </c>
      <c r="AU467" s="250" t="s">
        <v>93</v>
      </c>
      <c r="AV467" s="15" t="s">
        <v>211</v>
      </c>
      <c r="AW467" s="15" t="s">
        <v>38</v>
      </c>
      <c r="AX467" s="15" t="s">
        <v>91</v>
      </c>
      <c r="AY467" s="250" t="s">
        <v>189</v>
      </c>
    </row>
    <row r="468" spans="1:65" s="2" customFormat="1" ht="16.5" customHeight="1" x14ac:dyDescent="0.2">
      <c r="A468" s="36"/>
      <c r="B468" s="37"/>
      <c r="C468" s="193" t="s">
        <v>866</v>
      </c>
      <c r="D468" s="193" t="s">
        <v>192</v>
      </c>
      <c r="E468" s="194" t="s">
        <v>867</v>
      </c>
      <c r="F468" s="195" t="s">
        <v>868</v>
      </c>
      <c r="G468" s="196" t="s">
        <v>262</v>
      </c>
      <c r="H468" s="197">
        <v>591.029</v>
      </c>
      <c r="I468" s="198"/>
      <c r="J468" s="199">
        <f>ROUND(I468*H468,2)</f>
        <v>0</v>
      </c>
      <c r="K468" s="195" t="s">
        <v>196</v>
      </c>
      <c r="L468" s="41"/>
      <c r="M468" s="200" t="s">
        <v>1</v>
      </c>
      <c r="N468" s="201" t="s">
        <v>48</v>
      </c>
      <c r="O468" s="73"/>
      <c r="P468" s="202">
        <f>O468*H468</f>
        <v>0</v>
      </c>
      <c r="Q468" s="202">
        <v>3.48E-3</v>
      </c>
      <c r="R468" s="202">
        <f>Q468*H468</f>
        <v>2.05678092</v>
      </c>
      <c r="S468" s="202">
        <v>0</v>
      </c>
      <c r="T468" s="203">
        <f>S468*H468</f>
        <v>0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R468" s="204" t="s">
        <v>211</v>
      </c>
      <c r="AT468" s="204" t="s">
        <v>192</v>
      </c>
      <c r="AU468" s="204" t="s">
        <v>93</v>
      </c>
      <c r="AY468" s="18" t="s">
        <v>189</v>
      </c>
      <c r="BE468" s="205">
        <f>IF(N468="základní",J468,0)</f>
        <v>0</v>
      </c>
      <c r="BF468" s="205">
        <f>IF(N468="snížená",J468,0)</f>
        <v>0</v>
      </c>
      <c r="BG468" s="205">
        <f>IF(N468="zákl. přenesená",J468,0)</f>
        <v>0</v>
      </c>
      <c r="BH468" s="205">
        <f>IF(N468="sníž. přenesená",J468,0)</f>
        <v>0</v>
      </c>
      <c r="BI468" s="205">
        <f>IF(N468="nulová",J468,0)</f>
        <v>0</v>
      </c>
      <c r="BJ468" s="18" t="s">
        <v>91</v>
      </c>
      <c r="BK468" s="205">
        <f>ROUND(I468*H468,2)</f>
        <v>0</v>
      </c>
      <c r="BL468" s="18" t="s">
        <v>211</v>
      </c>
      <c r="BM468" s="204" t="s">
        <v>869</v>
      </c>
    </row>
    <row r="469" spans="1:65" s="14" customFormat="1" ht="11.25" x14ac:dyDescent="0.2">
      <c r="B469" s="229"/>
      <c r="C469" s="230"/>
      <c r="D469" s="206" t="s">
        <v>277</v>
      </c>
      <c r="E469" s="231" t="s">
        <v>1</v>
      </c>
      <c r="F469" s="232" t="s">
        <v>806</v>
      </c>
      <c r="G469" s="230"/>
      <c r="H469" s="231" t="s">
        <v>1</v>
      </c>
      <c r="I469" s="233"/>
      <c r="J469" s="230"/>
      <c r="K469" s="230"/>
      <c r="L469" s="234"/>
      <c r="M469" s="235"/>
      <c r="N469" s="236"/>
      <c r="O469" s="236"/>
      <c r="P469" s="236"/>
      <c r="Q469" s="236"/>
      <c r="R469" s="236"/>
      <c r="S469" s="236"/>
      <c r="T469" s="237"/>
      <c r="AT469" s="238" t="s">
        <v>277</v>
      </c>
      <c r="AU469" s="238" t="s">
        <v>93</v>
      </c>
      <c r="AV469" s="14" t="s">
        <v>91</v>
      </c>
      <c r="AW469" s="14" t="s">
        <v>38</v>
      </c>
      <c r="AX469" s="14" t="s">
        <v>83</v>
      </c>
      <c r="AY469" s="238" t="s">
        <v>189</v>
      </c>
    </row>
    <row r="470" spans="1:65" s="13" customFormat="1" ht="11.25" x14ac:dyDescent="0.2">
      <c r="B470" s="215"/>
      <c r="C470" s="216"/>
      <c r="D470" s="206" t="s">
        <v>277</v>
      </c>
      <c r="E470" s="239" t="s">
        <v>1</v>
      </c>
      <c r="F470" s="217" t="s">
        <v>865</v>
      </c>
      <c r="G470" s="216"/>
      <c r="H470" s="218">
        <v>591.029</v>
      </c>
      <c r="I470" s="219"/>
      <c r="J470" s="216"/>
      <c r="K470" s="216"/>
      <c r="L470" s="220"/>
      <c r="M470" s="221"/>
      <c r="N470" s="222"/>
      <c r="O470" s="222"/>
      <c r="P470" s="222"/>
      <c r="Q470" s="222"/>
      <c r="R470" s="222"/>
      <c r="S470" s="222"/>
      <c r="T470" s="223"/>
      <c r="AT470" s="224" t="s">
        <v>277</v>
      </c>
      <c r="AU470" s="224" t="s">
        <v>93</v>
      </c>
      <c r="AV470" s="13" t="s">
        <v>93</v>
      </c>
      <c r="AW470" s="13" t="s">
        <v>38</v>
      </c>
      <c r="AX470" s="13" t="s">
        <v>83</v>
      </c>
      <c r="AY470" s="224" t="s">
        <v>189</v>
      </c>
    </row>
    <row r="471" spans="1:65" s="15" customFormat="1" ht="11.25" x14ac:dyDescent="0.2">
      <c r="B471" s="240"/>
      <c r="C471" s="241"/>
      <c r="D471" s="206" t="s">
        <v>277</v>
      </c>
      <c r="E471" s="242" t="s">
        <v>1</v>
      </c>
      <c r="F471" s="243" t="s">
        <v>355</v>
      </c>
      <c r="G471" s="241"/>
      <c r="H471" s="244">
        <v>591.029</v>
      </c>
      <c r="I471" s="245"/>
      <c r="J471" s="241"/>
      <c r="K471" s="241"/>
      <c r="L471" s="246"/>
      <c r="M471" s="247"/>
      <c r="N471" s="248"/>
      <c r="O471" s="248"/>
      <c r="P471" s="248"/>
      <c r="Q471" s="248"/>
      <c r="R471" s="248"/>
      <c r="S471" s="248"/>
      <c r="T471" s="249"/>
      <c r="AT471" s="250" t="s">
        <v>277</v>
      </c>
      <c r="AU471" s="250" t="s">
        <v>93</v>
      </c>
      <c r="AV471" s="15" t="s">
        <v>211</v>
      </c>
      <c r="AW471" s="15" t="s">
        <v>38</v>
      </c>
      <c r="AX471" s="15" t="s">
        <v>91</v>
      </c>
      <c r="AY471" s="250" t="s">
        <v>189</v>
      </c>
    </row>
    <row r="472" spans="1:65" s="2" customFormat="1" ht="16.5" customHeight="1" x14ac:dyDescent="0.2">
      <c r="A472" s="36"/>
      <c r="B472" s="37"/>
      <c r="C472" s="193" t="s">
        <v>870</v>
      </c>
      <c r="D472" s="193" t="s">
        <v>192</v>
      </c>
      <c r="E472" s="194" t="s">
        <v>871</v>
      </c>
      <c r="F472" s="195" t="s">
        <v>872</v>
      </c>
      <c r="G472" s="196" t="s">
        <v>262</v>
      </c>
      <c r="H472" s="197">
        <v>87.43</v>
      </c>
      <c r="I472" s="198"/>
      <c r="J472" s="199">
        <f>ROUND(I472*H472,2)</f>
        <v>0</v>
      </c>
      <c r="K472" s="195" t="s">
        <v>196</v>
      </c>
      <c r="L472" s="41"/>
      <c r="M472" s="200" t="s">
        <v>1</v>
      </c>
      <c r="N472" s="201" t="s">
        <v>48</v>
      </c>
      <c r="O472" s="73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204" t="s">
        <v>211</v>
      </c>
      <c r="AT472" s="204" t="s">
        <v>192</v>
      </c>
      <c r="AU472" s="204" t="s">
        <v>93</v>
      </c>
      <c r="AY472" s="18" t="s">
        <v>189</v>
      </c>
      <c r="BE472" s="205">
        <f>IF(N472="základní",J472,0)</f>
        <v>0</v>
      </c>
      <c r="BF472" s="205">
        <f>IF(N472="snížená",J472,0)</f>
        <v>0</v>
      </c>
      <c r="BG472" s="205">
        <f>IF(N472="zákl. přenesená",J472,0)</f>
        <v>0</v>
      </c>
      <c r="BH472" s="205">
        <f>IF(N472="sníž. přenesená",J472,0)</f>
        <v>0</v>
      </c>
      <c r="BI472" s="205">
        <f>IF(N472="nulová",J472,0)</f>
        <v>0</v>
      </c>
      <c r="BJ472" s="18" t="s">
        <v>91</v>
      </c>
      <c r="BK472" s="205">
        <f>ROUND(I472*H472,2)</f>
        <v>0</v>
      </c>
      <c r="BL472" s="18" t="s">
        <v>211</v>
      </c>
      <c r="BM472" s="204" t="s">
        <v>873</v>
      </c>
    </row>
    <row r="473" spans="1:65" s="2" customFormat="1" ht="16.5" customHeight="1" x14ac:dyDescent="0.2">
      <c r="A473" s="36"/>
      <c r="B473" s="37"/>
      <c r="C473" s="193" t="s">
        <v>874</v>
      </c>
      <c r="D473" s="193" t="s">
        <v>192</v>
      </c>
      <c r="E473" s="194" t="s">
        <v>875</v>
      </c>
      <c r="F473" s="195" t="s">
        <v>876</v>
      </c>
      <c r="G473" s="196" t="s">
        <v>269</v>
      </c>
      <c r="H473" s="197">
        <v>79.733000000000004</v>
      </c>
      <c r="I473" s="198"/>
      <c r="J473" s="199">
        <f>ROUND(I473*H473,2)</f>
        <v>0</v>
      </c>
      <c r="K473" s="195" t="s">
        <v>196</v>
      </c>
      <c r="L473" s="41"/>
      <c r="M473" s="200" t="s">
        <v>1</v>
      </c>
      <c r="N473" s="201" t="s">
        <v>48</v>
      </c>
      <c r="O473" s="73"/>
      <c r="P473" s="202">
        <f>O473*H473</f>
        <v>0</v>
      </c>
      <c r="Q473" s="202">
        <v>2.2563399999999998</v>
      </c>
      <c r="R473" s="202">
        <f>Q473*H473</f>
        <v>179.90475721999999</v>
      </c>
      <c r="S473" s="202">
        <v>0</v>
      </c>
      <c r="T473" s="203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204" t="s">
        <v>211</v>
      </c>
      <c r="AT473" s="204" t="s">
        <v>192</v>
      </c>
      <c r="AU473" s="204" t="s">
        <v>93</v>
      </c>
      <c r="AY473" s="18" t="s">
        <v>189</v>
      </c>
      <c r="BE473" s="205">
        <f>IF(N473="základní",J473,0)</f>
        <v>0</v>
      </c>
      <c r="BF473" s="205">
        <f>IF(N473="snížená",J473,0)</f>
        <v>0</v>
      </c>
      <c r="BG473" s="205">
        <f>IF(N473="zákl. přenesená",J473,0)</f>
        <v>0</v>
      </c>
      <c r="BH473" s="205">
        <f>IF(N473="sníž. přenesená",J473,0)</f>
        <v>0</v>
      </c>
      <c r="BI473" s="205">
        <f>IF(N473="nulová",J473,0)</f>
        <v>0</v>
      </c>
      <c r="BJ473" s="18" t="s">
        <v>91</v>
      </c>
      <c r="BK473" s="205">
        <f>ROUND(I473*H473,2)</f>
        <v>0</v>
      </c>
      <c r="BL473" s="18" t="s">
        <v>211</v>
      </c>
      <c r="BM473" s="204" t="s">
        <v>877</v>
      </c>
    </row>
    <row r="474" spans="1:65" s="14" customFormat="1" ht="11.25" x14ac:dyDescent="0.2">
      <c r="B474" s="229"/>
      <c r="C474" s="230"/>
      <c r="D474" s="206" t="s">
        <v>277</v>
      </c>
      <c r="E474" s="231" t="s">
        <v>1</v>
      </c>
      <c r="F474" s="232" t="s">
        <v>353</v>
      </c>
      <c r="G474" s="230"/>
      <c r="H474" s="231" t="s">
        <v>1</v>
      </c>
      <c r="I474" s="233"/>
      <c r="J474" s="230"/>
      <c r="K474" s="230"/>
      <c r="L474" s="234"/>
      <c r="M474" s="235"/>
      <c r="N474" s="236"/>
      <c r="O474" s="236"/>
      <c r="P474" s="236"/>
      <c r="Q474" s="236"/>
      <c r="R474" s="236"/>
      <c r="S474" s="236"/>
      <c r="T474" s="237"/>
      <c r="AT474" s="238" t="s">
        <v>277</v>
      </c>
      <c r="AU474" s="238" t="s">
        <v>93</v>
      </c>
      <c r="AV474" s="14" t="s">
        <v>91</v>
      </c>
      <c r="AW474" s="14" t="s">
        <v>38</v>
      </c>
      <c r="AX474" s="14" t="s">
        <v>83</v>
      </c>
      <c r="AY474" s="238" t="s">
        <v>189</v>
      </c>
    </row>
    <row r="475" spans="1:65" s="13" customFormat="1" ht="11.25" x14ac:dyDescent="0.2">
      <c r="B475" s="215"/>
      <c r="C475" s="216"/>
      <c r="D475" s="206" t="s">
        <v>277</v>
      </c>
      <c r="E475" s="239" t="s">
        <v>1</v>
      </c>
      <c r="F475" s="217" t="s">
        <v>878</v>
      </c>
      <c r="G475" s="216"/>
      <c r="H475" s="218">
        <v>79.733000000000004</v>
      </c>
      <c r="I475" s="219"/>
      <c r="J475" s="216"/>
      <c r="K475" s="216"/>
      <c r="L475" s="220"/>
      <c r="M475" s="221"/>
      <c r="N475" s="222"/>
      <c r="O475" s="222"/>
      <c r="P475" s="222"/>
      <c r="Q475" s="222"/>
      <c r="R475" s="222"/>
      <c r="S475" s="222"/>
      <c r="T475" s="223"/>
      <c r="AT475" s="224" t="s">
        <v>277</v>
      </c>
      <c r="AU475" s="224" t="s">
        <v>93</v>
      </c>
      <c r="AV475" s="13" t="s">
        <v>93</v>
      </c>
      <c r="AW475" s="13" t="s">
        <v>38</v>
      </c>
      <c r="AX475" s="13" t="s">
        <v>83</v>
      </c>
      <c r="AY475" s="224" t="s">
        <v>189</v>
      </c>
    </row>
    <row r="476" spans="1:65" s="15" customFormat="1" ht="11.25" x14ac:dyDescent="0.2">
      <c r="B476" s="240"/>
      <c r="C476" s="241"/>
      <c r="D476" s="206" t="s">
        <v>277</v>
      </c>
      <c r="E476" s="242" t="s">
        <v>1</v>
      </c>
      <c r="F476" s="243" t="s">
        <v>355</v>
      </c>
      <c r="G476" s="241"/>
      <c r="H476" s="244">
        <v>79.733000000000004</v>
      </c>
      <c r="I476" s="245"/>
      <c r="J476" s="241"/>
      <c r="K476" s="241"/>
      <c r="L476" s="246"/>
      <c r="M476" s="247"/>
      <c r="N476" s="248"/>
      <c r="O476" s="248"/>
      <c r="P476" s="248"/>
      <c r="Q476" s="248"/>
      <c r="R476" s="248"/>
      <c r="S476" s="248"/>
      <c r="T476" s="249"/>
      <c r="AT476" s="250" t="s">
        <v>277</v>
      </c>
      <c r="AU476" s="250" t="s">
        <v>93</v>
      </c>
      <c r="AV476" s="15" t="s">
        <v>211</v>
      </c>
      <c r="AW476" s="15" t="s">
        <v>38</v>
      </c>
      <c r="AX476" s="15" t="s">
        <v>91</v>
      </c>
      <c r="AY476" s="250" t="s">
        <v>189</v>
      </c>
    </row>
    <row r="477" spans="1:65" s="2" customFormat="1" ht="16.5" customHeight="1" x14ac:dyDescent="0.2">
      <c r="A477" s="36"/>
      <c r="B477" s="37"/>
      <c r="C477" s="193" t="s">
        <v>879</v>
      </c>
      <c r="D477" s="193" t="s">
        <v>192</v>
      </c>
      <c r="E477" s="194" t="s">
        <v>875</v>
      </c>
      <c r="F477" s="195" t="s">
        <v>876</v>
      </c>
      <c r="G477" s="196" t="s">
        <v>269</v>
      </c>
      <c r="H477" s="197">
        <v>28.463999999999999</v>
      </c>
      <c r="I477" s="198"/>
      <c r="J477" s="199">
        <f>ROUND(I477*H477,2)</f>
        <v>0</v>
      </c>
      <c r="K477" s="195" t="s">
        <v>196</v>
      </c>
      <c r="L477" s="41"/>
      <c r="M477" s="200" t="s">
        <v>1</v>
      </c>
      <c r="N477" s="201" t="s">
        <v>48</v>
      </c>
      <c r="O477" s="73"/>
      <c r="P477" s="202">
        <f>O477*H477</f>
        <v>0</v>
      </c>
      <c r="Q477" s="202">
        <v>2.2563399999999998</v>
      </c>
      <c r="R477" s="202">
        <f>Q477*H477</f>
        <v>64.224461759999997</v>
      </c>
      <c r="S477" s="202">
        <v>0</v>
      </c>
      <c r="T477" s="203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204" t="s">
        <v>211</v>
      </c>
      <c r="AT477" s="204" t="s">
        <v>192</v>
      </c>
      <c r="AU477" s="204" t="s">
        <v>93</v>
      </c>
      <c r="AY477" s="18" t="s">
        <v>189</v>
      </c>
      <c r="BE477" s="205">
        <f>IF(N477="základní",J477,0)</f>
        <v>0</v>
      </c>
      <c r="BF477" s="205">
        <f>IF(N477="snížená",J477,0)</f>
        <v>0</v>
      </c>
      <c r="BG477" s="205">
        <f>IF(N477="zákl. přenesená",J477,0)</f>
        <v>0</v>
      </c>
      <c r="BH477" s="205">
        <f>IF(N477="sníž. přenesená",J477,0)</f>
        <v>0</v>
      </c>
      <c r="BI477" s="205">
        <f>IF(N477="nulová",J477,0)</f>
        <v>0</v>
      </c>
      <c r="BJ477" s="18" t="s">
        <v>91</v>
      </c>
      <c r="BK477" s="205">
        <f>ROUND(I477*H477,2)</f>
        <v>0</v>
      </c>
      <c r="BL477" s="18" t="s">
        <v>211</v>
      </c>
      <c r="BM477" s="204" t="s">
        <v>880</v>
      </c>
    </row>
    <row r="478" spans="1:65" s="14" customFormat="1" ht="11.25" x14ac:dyDescent="0.2">
      <c r="B478" s="229"/>
      <c r="C478" s="230"/>
      <c r="D478" s="206" t="s">
        <v>277</v>
      </c>
      <c r="E478" s="231" t="s">
        <v>1</v>
      </c>
      <c r="F478" s="232" t="s">
        <v>881</v>
      </c>
      <c r="G478" s="230"/>
      <c r="H478" s="231" t="s">
        <v>1</v>
      </c>
      <c r="I478" s="233"/>
      <c r="J478" s="230"/>
      <c r="K478" s="230"/>
      <c r="L478" s="234"/>
      <c r="M478" s="235"/>
      <c r="N478" s="236"/>
      <c r="O478" s="236"/>
      <c r="P478" s="236"/>
      <c r="Q478" s="236"/>
      <c r="R478" s="236"/>
      <c r="S478" s="236"/>
      <c r="T478" s="237"/>
      <c r="AT478" s="238" t="s">
        <v>277</v>
      </c>
      <c r="AU478" s="238" t="s">
        <v>93</v>
      </c>
      <c r="AV478" s="14" t="s">
        <v>91</v>
      </c>
      <c r="AW478" s="14" t="s">
        <v>38</v>
      </c>
      <c r="AX478" s="14" t="s">
        <v>83</v>
      </c>
      <c r="AY478" s="238" t="s">
        <v>189</v>
      </c>
    </row>
    <row r="479" spans="1:65" s="13" customFormat="1" ht="11.25" x14ac:dyDescent="0.2">
      <c r="B479" s="215"/>
      <c r="C479" s="216"/>
      <c r="D479" s="206" t="s">
        <v>277</v>
      </c>
      <c r="E479" s="239" t="s">
        <v>1</v>
      </c>
      <c r="F479" s="217" t="s">
        <v>882</v>
      </c>
      <c r="G479" s="216"/>
      <c r="H479" s="218">
        <v>28.463999999999999</v>
      </c>
      <c r="I479" s="219"/>
      <c r="J479" s="216"/>
      <c r="K479" s="216"/>
      <c r="L479" s="220"/>
      <c r="M479" s="221"/>
      <c r="N479" s="222"/>
      <c r="O479" s="222"/>
      <c r="P479" s="222"/>
      <c r="Q479" s="222"/>
      <c r="R479" s="222"/>
      <c r="S479" s="222"/>
      <c r="T479" s="223"/>
      <c r="AT479" s="224" t="s">
        <v>277</v>
      </c>
      <c r="AU479" s="224" t="s">
        <v>93</v>
      </c>
      <c r="AV479" s="13" t="s">
        <v>93</v>
      </c>
      <c r="AW479" s="13" t="s">
        <v>38</v>
      </c>
      <c r="AX479" s="13" t="s">
        <v>83</v>
      </c>
      <c r="AY479" s="224" t="s">
        <v>189</v>
      </c>
    </row>
    <row r="480" spans="1:65" s="15" customFormat="1" ht="11.25" x14ac:dyDescent="0.2">
      <c r="B480" s="240"/>
      <c r="C480" s="241"/>
      <c r="D480" s="206" t="s">
        <v>277</v>
      </c>
      <c r="E480" s="242" t="s">
        <v>1</v>
      </c>
      <c r="F480" s="243" t="s">
        <v>355</v>
      </c>
      <c r="G480" s="241"/>
      <c r="H480" s="244">
        <v>28.463999999999999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AT480" s="250" t="s">
        <v>277</v>
      </c>
      <c r="AU480" s="250" t="s">
        <v>93</v>
      </c>
      <c r="AV480" s="15" t="s">
        <v>211</v>
      </c>
      <c r="AW480" s="15" t="s">
        <v>38</v>
      </c>
      <c r="AX480" s="15" t="s">
        <v>91</v>
      </c>
      <c r="AY480" s="250" t="s">
        <v>189</v>
      </c>
    </row>
    <row r="481" spans="1:65" s="2" customFormat="1" ht="16.5" customHeight="1" x14ac:dyDescent="0.2">
      <c r="A481" s="36"/>
      <c r="B481" s="37"/>
      <c r="C481" s="193" t="s">
        <v>883</v>
      </c>
      <c r="D481" s="193" t="s">
        <v>192</v>
      </c>
      <c r="E481" s="194" t="s">
        <v>884</v>
      </c>
      <c r="F481" s="195" t="s">
        <v>885</v>
      </c>
      <c r="G481" s="196" t="s">
        <v>269</v>
      </c>
      <c r="H481" s="197">
        <v>28.463999999999999</v>
      </c>
      <c r="I481" s="198"/>
      <c r="J481" s="199">
        <f>ROUND(I481*H481,2)</f>
        <v>0</v>
      </c>
      <c r="K481" s="195" t="s">
        <v>196</v>
      </c>
      <c r="L481" s="41"/>
      <c r="M481" s="200" t="s">
        <v>1</v>
      </c>
      <c r="N481" s="201" t="s">
        <v>48</v>
      </c>
      <c r="O481" s="73"/>
      <c r="P481" s="202">
        <f>O481*H481</f>
        <v>0</v>
      </c>
      <c r="Q481" s="202">
        <v>0</v>
      </c>
      <c r="R481" s="202">
        <f>Q481*H481</f>
        <v>0</v>
      </c>
      <c r="S481" s="202">
        <v>0</v>
      </c>
      <c r="T481" s="203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204" t="s">
        <v>211</v>
      </c>
      <c r="AT481" s="204" t="s">
        <v>192</v>
      </c>
      <c r="AU481" s="204" t="s">
        <v>93</v>
      </c>
      <c r="AY481" s="18" t="s">
        <v>189</v>
      </c>
      <c r="BE481" s="205">
        <f>IF(N481="základní",J481,0)</f>
        <v>0</v>
      </c>
      <c r="BF481" s="205">
        <f>IF(N481="snížená",J481,0)</f>
        <v>0</v>
      </c>
      <c r="BG481" s="205">
        <f>IF(N481="zákl. přenesená",J481,0)</f>
        <v>0</v>
      </c>
      <c r="BH481" s="205">
        <f>IF(N481="sníž. přenesená",J481,0)</f>
        <v>0</v>
      </c>
      <c r="BI481" s="205">
        <f>IF(N481="nulová",J481,0)</f>
        <v>0</v>
      </c>
      <c r="BJ481" s="18" t="s">
        <v>91</v>
      </c>
      <c r="BK481" s="205">
        <f>ROUND(I481*H481,2)</f>
        <v>0</v>
      </c>
      <c r="BL481" s="18" t="s">
        <v>211</v>
      </c>
      <c r="BM481" s="204" t="s">
        <v>886</v>
      </c>
    </row>
    <row r="482" spans="1:65" s="2" customFormat="1" ht="16.5" customHeight="1" x14ac:dyDescent="0.2">
      <c r="A482" s="36"/>
      <c r="B482" s="37"/>
      <c r="C482" s="193" t="s">
        <v>887</v>
      </c>
      <c r="D482" s="193" t="s">
        <v>192</v>
      </c>
      <c r="E482" s="194" t="s">
        <v>888</v>
      </c>
      <c r="F482" s="195" t="s">
        <v>889</v>
      </c>
      <c r="G482" s="196" t="s">
        <v>302</v>
      </c>
      <c r="H482" s="197">
        <v>1.921</v>
      </c>
      <c r="I482" s="198"/>
      <c r="J482" s="199">
        <f>ROUND(I482*H482,2)</f>
        <v>0</v>
      </c>
      <c r="K482" s="195" t="s">
        <v>196</v>
      </c>
      <c r="L482" s="41"/>
      <c r="M482" s="200" t="s">
        <v>1</v>
      </c>
      <c r="N482" s="201" t="s">
        <v>48</v>
      </c>
      <c r="O482" s="73"/>
      <c r="P482" s="202">
        <f>O482*H482</f>
        <v>0</v>
      </c>
      <c r="Q482" s="202">
        <v>1.06277</v>
      </c>
      <c r="R482" s="202">
        <f>Q482*H482</f>
        <v>2.0415811700000002</v>
      </c>
      <c r="S482" s="202">
        <v>0</v>
      </c>
      <c r="T482" s="203">
        <f>S482*H482</f>
        <v>0</v>
      </c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R482" s="204" t="s">
        <v>211</v>
      </c>
      <c r="AT482" s="204" t="s">
        <v>192</v>
      </c>
      <c r="AU482" s="204" t="s">
        <v>93</v>
      </c>
      <c r="AY482" s="18" t="s">
        <v>189</v>
      </c>
      <c r="BE482" s="205">
        <f>IF(N482="základní",J482,0)</f>
        <v>0</v>
      </c>
      <c r="BF482" s="205">
        <f>IF(N482="snížená",J482,0)</f>
        <v>0</v>
      </c>
      <c r="BG482" s="205">
        <f>IF(N482="zákl. přenesená",J482,0)</f>
        <v>0</v>
      </c>
      <c r="BH482" s="205">
        <f>IF(N482="sníž. přenesená",J482,0)</f>
        <v>0</v>
      </c>
      <c r="BI482" s="205">
        <f>IF(N482="nulová",J482,0)</f>
        <v>0</v>
      </c>
      <c r="BJ482" s="18" t="s">
        <v>91</v>
      </c>
      <c r="BK482" s="205">
        <f>ROUND(I482*H482,2)</f>
        <v>0</v>
      </c>
      <c r="BL482" s="18" t="s">
        <v>211</v>
      </c>
      <c r="BM482" s="204" t="s">
        <v>890</v>
      </c>
    </row>
    <row r="483" spans="1:65" s="14" customFormat="1" ht="11.25" x14ac:dyDescent="0.2">
      <c r="B483" s="229"/>
      <c r="C483" s="230"/>
      <c r="D483" s="206" t="s">
        <v>277</v>
      </c>
      <c r="E483" s="231" t="s">
        <v>1</v>
      </c>
      <c r="F483" s="232" t="s">
        <v>881</v>
      </c>
      <c r="G483" s="230"/>
      <c r="H483" s="231" t="s">
        <v>1</v>
      </c>
      <c r="I483" s="233"/>
      <c r="J483" s="230"/>
      <c r="K483" s="230"/>
      <c r="L483" s="234"/>
      <c r="M483" s="235"/>
      <c r="N483" s="236"/>
      <c r="O483" s="236"/>
      <c r="P483" s="236"/>
      <c r="Q483" s="236"/>
      <c r="R483" s="236"/>
      <c r="S483" s="236"/>
      <c r="T483" s="237"/>
      <c r="AT483" s="238" t="s">
        <v>277</v>
      </c>
      <c r="AU483" s="238" t="s">
        <v>93</v>
      </c>
      <c r="AV483" s="14" t="s">
        <v>91</v>
      </c>
      <c r="AW483" s="14" t="s">
        <v>38</v>
      </c>
      <c r="AX483" s="14" t="s">
        <v>83</v>
      </c>
      <c r="AY483" s="238" t="s">
        <v>189</v>
      </c>
    </row>
    <row r="484" spans="1:65" s="13" customFormat="1" ht="11.25" x14ac:dyDescent="0.2">
      <c r="B484" s="215"/>
      <c r="C484" s="216"/>
      <c r="D484" s="206" t="s">
        <v>277</v>
      </c>
      <c r="E484" s="239" t="s">
        <v>1</v>
      </c>
      <c r="F484" s="217" t="s">
        <v>891</v>
      </c>
      <c r="G484" s="216"/>
      <c r="H484" s="218">
        <v>1.921</v>
      </c>
      <c r="I484" s="219"/>
      <c r="J484" s="216"/>
      <c r="K484" s="216"/>
      <c r="L484" s="220"/>
      <c r="M484" s="221"/>
      <c r="N484" s="222"/>
      <c r="O484" s="222"/>
      <c r="P484" s="222"/>
      <c r="Q484" s="222"/>
      <c r="R484" s="222"/>
      <c r="S484" s="222"/>
      <c r="T484" s="223"/>
      <c r="AT484" s="224" t="s">
        <v>277</v>
      </c>
      <c r="AU484" s="224" t="s">
        <v>93</v>
      </c>
      <c r="AV484" s="13" t="s">
        <v>93</v>
      </c>
      <c r="AW484" s="13" t="s">
        <v>38</v>
      </c>
      <c r="AX484" s="13" t="s">
        <v>83</v>
      </c>
      <c r="AY484" s="224" t="s">
        <v>189</v>
      </c>
    </row>
    <row r="485" spans="1:65" s="15" customFormat="1" ht="11.25" x14ac:dyDescent="0.2">
      <c r="B485" s="240"/>
      <c r="C485" s="241"/>
      <c r="D485" s="206" t="s">
        <v>277</v>
      </c>
      <c r="E485" s="242" t="s">
        <v>1</v>
      </c>
      <c r="F485" s="243" t="s">
        <v>355</v>
      </c>
      <c r="G485" s="241"/>
      <c r="H485" s="244">
        <v>1.921</v>
      </c>
      <c r="I485" s="245"/>
      <c r="J485" s="241"/>
      <c r="K485" s="241"/>
      <c r="L485" s="246"/>
      <c r="M485" s="247"/>
      <c r="N485" s="248"/>
      <c r="O485" s="248"/>
      <c r="P485" s="248"/>
      <c r="Q485" s="248"/>
      <c r="R485" s="248"/>
      <c r="S485" s="248"/>
      <c r="T485" s="249"/>
      <c r="AT485" s="250" t="s">
        <v>277</v>
      </c>
      <c r="AU485" s="250" t="s">
        <v>93</v>
      </c>
      <c r="AV485" s="15" t="s">
        <v>211</v>
      </c>
      <c r="AW485" s="15" t="s">
        <v>38</v>
      </c>
      <c r="AX485" s="15" t="s">
        <v>91</v>
      </c>
      <c r="AY485" s="250" t="s">
        <v>189</v>
      </c>
    </row>
    <row r="486" spans="1:65" s="2" customFormat="1" ht="16.5" customHeight="1" x14ac:dyDescent="0.2">
      <c r="A486" s="36"/>
      <c r="B486" s="37"/>
      <c r="C486" s="193" t="s">
        <v>892</v>
      </c>
      <c r="D486" s="193" t="s">
        <v>192</v>
      </c>
      <c r="E486" s="194" t="s">
        <v>893</v>
      </c>
      <c r="F486" s="195" t="s">
        <v>894</v>
      </c>
      <c r="G486" s="196" t="s">
        <v>262</v>
      </c>
      <c r="H486" s="197">
        <v>355.8</v>
      </c>
      <c r="I486" s="198"/>
      <c r="J486" s="199">
        <f>ROUND(I486*H486,2)</f>
        <v>0</v>
      </c>
      <c r="K486" s="195" t="s">
        <v>196</v>
      </c>
      <c r="L486" s="41"/>
      <c r="M486" s="200" t="s">
        <v>1</v>
      </c>
      <c r="N486" s="201" t="s">
        <v>48</v>
      </c>
      <c r="O486" s="73"/>
      <c r="P486" s="202">
        <f>O486*H486</f>
        <v>0</v>
      </c>
      <c r="Q486" s="202">
        <v>1.0200000000000001E-2</v>
      </c>
      <c r="R486" s="202">
        <f>Q486*H486</f>
        <v>3.6291600000000002</v>
      </c>
      <c r="S486" s="202">
        <v>0</v>
      </c>
      <c r="T486" s="203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204" t="s">
        <v>211</v>
      </c>
      <c r="AT486" s="204" t="s">
        <v>192</v>
      </c>
      <c r="AU486" s="204" t="s">
        <v>93</v>
      </c>
      <c r="AY486" s="18" t="s">
        <v>189</v>
      </c>
      <c r="BE486" s="205">
        <f>IF(N486="základní",J486,0)</f>
        <v>0</v>
      </c>
      <c r="BF486" s="205">
        <f>IF(N486="snížená",J486,0)</f>
        <v>0</v>
      </c>
      <c r="BG486" s="205">
        <f>IF(N486="zákl. přenesená",J486,0)</f>
        <v>0</v>
      </c>
      <c r="BH486" s="205">
        <f>IF(N486="sníž. přenesená",J486,0)</f>
        <v>0</v>
      </c>
      <c r="BI486" s="205">
        <f>IF(N486="nulová",J486,0)</f>
        <v>0</v>
      </c>
      <c r="BJ486" s="18" t="s">
        <v>91</v>
      </c>
      <c r="BK486" s="205">
        <f>ROUND(I486*H486,2)</f>
        <v>0</v>
      </c>
      <c r="BL486" s="18" t="s">
        <v>211</v>
      </c>
      <c r="BM486" s="204" t="s">
        <v>895</v>
      </c>
    </row>
    <row r="487" spans="1:65" s="2" customFormat="1" ht="16.5" customHeight="1" x14ac:dyDescent="0.2">
      <c r="A487" s="36"/>
      <c r="B487" s="37"/>
      <c r="C487" s="193" t="s">
        <v>896</v>
      </c>
      <c r="D487" s="193" t="s">
        <v>192</v>
      </c>
      <c r="E487" s="194" t="s">
        <v>897</v>
      </c>
      <c r="F487" s="195" t="s">
        <v>898</v>
      </c>
      <c r="G487" s="196" t="s">
        <v>262</v>
      </c>
      <c r="H487" s="197">
        <v>296.7</v>
      </c>
      <c r="I487" s="198"/>
      <c r="J487" s="199">
        <f>ROUND(I487*H487,2)</f>
        <v>0</v>
      </c>
      <c r="K487" s="195" t="s">
        <v>196</v>
      </c>
      <c r="L487" s="41"/>
      <c r="M487" s="200" t="s">
        <v>1</v>
      </c>
      <c r="N487" s="201" t="s">
        <v>48</v>
      </c>
      <c r="O487" s="73"/>
      <c r="P487" s="202">
        <f>O487*H487</f>
        <v>0</v>
      </c>
      <c r="Q487" s="202">
        <v>0.11</v>
      </c>
      <c r="R487" s="202">
        <f>Q487*H487</f>
        <v>32.637</v>
      </c>
      <c r="S487" s="202">
        <v>0</v>
      </c>
      <c r="T487" s="203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204" t="s">
        <v>211</v>
      </c>
      <c r="AT487" s="204" t="s">
        <v>192</v>
      </c>
      <c r="AU487" s="204" t="s">
        <v>93</v>
      </c>
      <c r="AY487" s="18" t="s">
        <v>189</v>
      </c>
      <c r="BE487" s="205">
        <f>IF(N487="základní",J487,0)</f>
        <v>0</v>
      </c>
      <c r="BF487" s="205">
        <f>IF(N487="snížená",J487,0)</f>
        <v>0</v>
      </c>
      <c r="BG487" s="205">
        <f>IF(N487="zákl. přenesená",J487,0)</f>
        <v>0</v>
      </c>
      <c r="BH487" s="205">
        <f>IF(N487="sníž. přenesená",J487,0)</f>
        <v>0</v>
      </c>
      <c r="BI487" s="205">
        <f>IF(N487="nulová",J487,0)</f>
        <v>0</v>
      </c>
      <c r="BJ487" s="18" t="s">
        <v>91</v>
      </c>
      <c r="BK487" s="205">
        <f>ROUND(I487*H487,2)</f>
        <v>0</v>
      </c>
      <c r="BL487" s="18" t="s">
        <v>211</v>
      </c>
      <c r="BM487" s="204" t="s">
        <v>899</v>
      </c>
    </row>
    <row r="488" spans="1:65" s="14" customFormat="1" ht="11.25" x14ac:dyDescent="0.2">
      <c r="B488" s="229"/>
      <c r="C488" s="230"/>
      <c r="D488" s="206" t="s">
        <v>277</v>
      </c>
      <c r="E488" s="231" t="s">
        <v>1</v>
      </c>
      <c r="F488" s="232" t="s">
        <v>881</v>
      </c>
      <c r="G488" s="230"/>
      <c r="H488" s="231" t="s">
        <v>1</v>
      </c>
      <c r="I488" s="233"/>
      <c r="J488" s="230"/>
      <c r="K488" s="230"/>
      <c r="L488" s="234"/>
      <c r="M488" s="235"/>
      <c r="N488" s="236"/>
      <c r="O488" s="236"/>
      <c r="P488" s="236"/>
      <c r="Q488" s="236"/>
      <c r="R488" s="236"/>
      <c r="S488" s="236"/>
      <c r="T488" s="237"/>
      <c r="AT488" s="238" t="s">
        <v>277</v>
      </c>
      <c r="AU488" s="238" t="s">
        <v>93</v>
      </c>
      <c r="AV488" s="14" t="s">
        <v>91</v>
      </c>
      <c r="AW488" s="14" t="s">
        <v>38</v>
      </c>
      <c r="AX488" s="14" t="s">
        <v>83</v>
      </c>
      <c r="AY488" s="238" t="s">
        <v>189</v>
      </c>
    </row>
    <row r="489" spans="1:65" s="13" customFormat="1" ht="11.25" x14ac:dyDescent="0.2">
      <c r="B489" s="215"/>
      <c r="C489" s="216"/>
      <c r="D489" s="206" t="s">
        <v>277</v>
      </c>
      <c r="E489" s="239" t="s">
        <v>1</v>
      </c>
      <c r="F489" s="217" t="s">
        <v>900</v>
      </c>
      <c r="G489" s="216"/>
      <c r="H489" s="218">
        <v>296.7</v>
      </c>
      <c r="I489" s="219"/>
      <c r="J489" s="216"/>
      <c r="K489" s="216"/>
      <c r="L489" s="220"/>
      <c r="M489" s="221"/>
      <c r="N489" s="222"/>
      <c r="O489" s="222"/>
      <c r="P489" s="222"/>
      <c r="Q489" s="222"/>
      <c r="R489" s="222"/>
      <c r="S489" s="222"/>
      <c r="T489" s="223"/>
      <c r="AT489" s="224" t="s">
        <v>277</v>
      </c>
      <c r="AU489" s="224" t="s">
        <v>93</v>
      </c>
      <c r="AV489" s="13" t="s">
        <v>93</v>
      </c>
      <c r="AW489" s="13" t="s">
        <v>38</v>
      </c>
      <c r="AX489" s="13" t="s">
        <v>83</v>
      </c>
      <c r="AY489" s="224" t="s">
        <v>189</v>
      </c>
    </row>
    <row r="490" spans="1:65" s="15" customFormat="1" ht="11.25" x14ac:dyDescent="0.2">
      <c r="B490" s="240"/>
      <c r="C490" s="241"/>
      <c r="D490" s="206" t="s">
        <v>277</v>
      </c>
      <c r="E490" s="242" t="s">
        <v>1</v>
      </c>
      <c r="F490" s="243" t="s">
        <v>355</v>
      </c>
      <c r="G490" s="241"/>
      <c r="H490" s="244">
        <v>296.7</v>
      </c>
      <c r="I490" s="245"/>
      <c r="J490" s="241"/>
      <c r="K490" s="241"/>
      <c r="L490" s="246"/>
      <c r="M490" s="247"/>
      <c r="N490" s="248"/>
      <c r="O490" s="248"/>
      <c r="P490" s="248"/>
      <c r="Q490" s="248"/>
      <c r="R490" s="248"/>
      <c r="S490" s="248"/>
      <c r="T490" s="249"/>
      <c r="AT490" s="250" t="s">
        <v>277</v>
      </c>
      <c r="AU490" s="250" t="s">
        <v>93</v>
      </c>
      <c r="AV490" s="15" t="s">
        <v>211</v>
      </c>
      <c r="AW490" s="15" t="s">
        <v>38</v>
      </c>
      <c r="AX490" s="15" t="s">
        <v>91</v>
      </c>
      <c r="AY490" s="250" t="s">
        <v>189</v>
      </c>
    </row>
    <row r="491" spans="1:65" s="2" customFormat="1" ht="16.5" customHeight="1" x14ac:dyDescent="0.2">
      <c r="A491" s="36"/>
      <c r="B491" s="37"/>
      <c r="C491" s="193" t="s">
        <v>901</v>
      </c>
      <c r="D491" s="193" t="s">
        <v>192</v>
      </c>
      <c r="E491" s="194" t="s">
        <v>902</v>
      </c>
      <c r="F491" s="195" t="s">
        <v>903</v>
      </c>
      <c r="G491" s="196" t="s">
        <v>262</v>
      </c>
      <c r="H491" s="197">
        <v>296.7</v>
      </c>
      <c r="I491" s="198"/>
      <c r="J491" s="199">
        <f>ROUND(I491*H491,2)</f>
        <v>0</v>
      </c>
      <c r="K491" s="195" t="s">
        <v>196</v>
      </c>
      <c r="L491" s="41"/>
      <c r="M491" s="200" t="s">
        <v>1</v>
      </c>
      <c r="N491" s="201" t="s">
        <v>48</v>
      </c>
      <c r="O491" s="73"/>
      <c r="P491" s="202">
        <f>O491*H491</f>
        <v>0</v>
      </c>
      <c r="Q491" s="202">
        <v>1.0999999999999999E-2</v>
      </c>
      <c r="R491" s="202">
        <f>Q491*H491</f>
        <v>3.2636999999999996</v>
      </c>
      <c r="S491" s="202">
        <v>0</v>
      </c>
      <c r="T491" s="203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204" t="s">
        <v>211</v>
      </c>
      <c r="AT491" s="204" t="s">
        <v>192</v>
      </c>
      <c r="AU491" s="204" t="s">
        <v>93</v>
      </c>
      <c r="AY491" s="18" t="s">
        <v>189</v>
      </c>
      <c r="BE491" s="205">
        <f>IF(N491="základní",J491,0)</f>
        <v>0</v>
      </c>
      <c r="BF491" s="205">
        <f>IF(N491="snížená",J491,0)</f>
        <v>0</v>
      </c>
      <c r="BG491" s="205">
        <f>IF(N491="zákl. přenesená",J491,0)</f>
        <v>0</v>
      </c>
      <c r="BH491" s="205">
        <f>IF(N491="sníž. přenesená",J491,0)</f>
        <v>0</v>
      </c>
      <c r="BI491" s="205">
        <f>IF(N491="nulová",J491,0)</f>
        <v>0</v>
      </c>
      <c r="BJ491" s="18" t="s">
        <v>91</v>
      </c>
      <c r="BK491" s="205">
        <f>ROUND(I491*H491,2)</f>
        <v>0</v>
      </c>
      <c r="BL491" s="18" t="s">
        <v>211</v>
      </c>
      <c r="BM491" s="204" t="s">
        <v>904</v>
      </c>
    </row>
    <row r="492" spans="1:65" s="12" customFormat="1" ht="22.9" customHeight="1" x14ac:dyDescent="0.2">
      <c r="B492" s="177"/>
      <c r="C492" s="178"/>
      <c r="D492" s="179" t="s">
        <v>82</v>
      </c>
      <c r="E492" s="191" t="s">
        <v>241</v>
      </c>
      <c r="F492" s="191" t="s">
        <v>279</v>
      </c>
      <c r="G492" s="178"/>
      <c r="H492" s="178"/>
      <c r="I492" s="181"/>
      <c r="J492" s="192">
        <f>BK492</f>
        <v>0</v>
      </c>
      <c r="K492" s="178"/>
      <c r="L492" s="183"/>
      <c r="M492" s="184"/>
      <c r="N492" s="185"/>
      <c r="O492" s="185"/>
      <c r="P492" s="186">
        <f>SUM(P493:P539)</f>
        <v>0</v>
      </c>
      <c r="Q492" s="185"/>
      <c r="R492" s="186">
        <f>SUM(R493:R539)</f>
        <v>0.48077399999999998</v>
      </c>
      <c r="S492" s="185"/>
      <c r="T492" s="187">
        <f>SUM(T493:T539)</f>
        <v>0</v>
      </c>
      <c r="AR492" s="188" t="s">
        <v>91</v>
      </c>
      <c r="AT492" s="189" t="s">
        <v>82</v>
      </c>
      <c r="AU492" s="189" t="s">
        <v>91</v>
      </c>
      <c r="AY492" s="188" t="s">
        <v>189</v>
      </c>
      <c r="BK492" s="190">
        <f>SUM(BK493:BK539)</f>
        <v>0</v>
      </c>
    </row>
    <row r="493" spans="1:65" s="2" customFormat="1" ht="16.5" customHeight="1" x14ac:dyDescent="0.2">
      <c r="A493" s="36"/>
      <c r="B493" s="37"/>
      <c r="C493" s="193" t="s">
        <v>905</v>
      </c>
      <c r="D493" s="193" t="s">
        <v>192</v>
      </c>
      <c r="E493" s="194" t="s">
        <v>906</v>
      </c>
      <c r="F493" s="195" t="s">
        <v>907</v>
      </c>
      <c r="G493" s="196" t="s">
        <v>262</v>
      </c>
      <c r="H493" s="197">
        <v>1606.423</v>
      </c>
      <c r="I493" s="198"/>
      <c r="J493" s="199">
        <f>ROUND(I493*H493,2)</f>
        <v>0</v>
      </c>
      <c r="K493" s="195" t="s">
        <v>196</v>
      </c>
      <c r="L493" s="41"/>
      <c r="M493" s="200" t="s">
        <v>1</v>
      </c>
      <c r="N493" s="201" t="s">
        <v>48</v>
      </c>
      <c r="O493" s="73"/>
      <c r="P493" s="202">
        <f>O493*H493</f>
        <v>0</v>
      </c>
      <c r="Q493" s="202">
        <v>0</v>
      </c>
      <c r="R493" s="202">
        <f>Q493*H493</f>
        <v>0</v>
      </c>
      <c r="S493" s="202">
        <v>0</v>
      </c>
      <c r="T493" s="203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204" t="s">
        <v>211</v>
      </c>
      <c r="AT493" s="204" t="s">
        <v>192</v>
      </c>
      <c r="AU493" s="204" t="s">
        <v>93</v>
      </c>
      <c r="AY493" s="18" t="s">
        <v>189</v>
      </c>
      <c r="BE493" s="205">
        <f>IF(N493="základní",J493,0)</f>
        <v>0</v>
      </c>
      <c r="BF493" s="205">
        <f>IF(N493="snížená",J493,0)</f>
        <v>0</v>
      </c>
      <c r="BG493" s="205">
        <f>IF(N493="zákl. přenesená",J493,0)</f>
        <v>0</v>
      </c>
      <c r="BH493" s="205">
        <f>IF(N493="sníž. přenesená",J493,0)</f>
        <v>0</v>
      </c>
      <c r="BI493" s="205">
        <f>IF(N493="nulová",J493,0)</f>
        <v>0</v>
      </c>
      <c r="BJ493" s="18" t="s">
        <v>91</v>
      </c>
      <c r="BK493" s="205">
        <f>ROUND(I493*H493,2)</f>
        <v>0</v>
      </c>
      <c r="BL493" s="18" t="s">
        <v>211</v>
      </c>
      <c r="BM493" s="204" t="s">
        <v>908</v>
      </c>
    </row>
    <row r="494" spans="1:65" s="14" customFormat="1" ht="11.25" x14ac:dyDescent="0.2">
      <c r="B494" s="229"/>
      <c r="C494" s="230"/>
      <c r="D494" s="206" t="s">
        <v>277</v>
      </c>
      <c r="E494" s="231" t="s">
        <v>1</v>
      </c>
      <c r="F494" s="232" t="s">
        <v>806</v>
      </c>
      <c r="G494" s="230"/>
      <c r="H494" s="231" t="s">
        <v>1</v>
      </c>
      <c r="I494" s="233"/>
      <c r="J494" s="230"/>
      <c r="K494" s="230"/>
      <c r="L494" s="234"/>
      <c r="M494" s="235"/>
      <c r="N494" s="236"/>
      <c r="O494" s="236"/>
      <c r="P494" s="236"/>
      <c r="Q494" s="236"/>
      <c r="R494" s="236"/>
      <c r="S494" s="236"/>
      <c r="T494" s="237"/>
      <c r="AT494" s="238" t="s">
        <v>277</v>
      </c>
      <c r="AU494" s="238" t="s">
        <v>93</v>
      </c>
      <c r="AV494" s="14" t="s">
        <v>91</v>
      </c>
      <c r="AW494" s="14" t="s">
        <v>38</v>
      </c>
      <c r="AX494" s="14" t="s">
        <v>83</v>
      </c>
      <c r="AY494" s="238" t="s">
        <v>189</v>
      </c>
    </row>
    <row r="495" spans="1:65" s="14" customFormat="1" ht="11.25" x14ac:dyDescent="0.2">
      <c r="B495" s="229"/>
      <c r="C495" s="230"/>
      <c r="D495" s="206" t="s">
        <v>277</v>
      </c>
      <c r="E495" s="231" t="s">
        <v>1</v>
      </c>
      <c r="F495" s="232" t="s">
        <v>909</v>
      </c>
      <c r="G495" s="230"/>
      <c r="H495" s="231" t="s">
        <v>1</v>
      </c>
      <c r="I495" s="233"/>
      <c r="J495" s="230"/>
      <c r="K495" s="230"/>
      <c r="L495" s="234"/>
      <c r="M495" s="235"/>
      <c r="N495" s="236"/>
      <c r="O495" s="236"/>
      <c r="P495" s="236"/>
      <c r="Q495" s="236"/>
      <c r="R495" s="236"/>
      <c r="S495" s="236"/>
      <c r="T495" s="237"/>
      <c r="AT495" s="238" t="s">
        <v>277</v>
      </c>
      <c r="AU495" s="238" t="s">
        <v>93</v>
      </c>
      <c r="AV495" s="14" t="s">
        <v>91</v>
      </c>
      <c r="AW495" s="14" t="s">
        <v>38</v>
      </c>
      <c r="AX495" s="14" t="s">
        <v>83</v>
      </c>
      <c r="AY495" s="238" t="s">
        <v>189</v>
      </c>
    </row>
    <row r="496" spans="1:65" s="13" customFormat="1" ht="11.25" x14ac:dyDescent="0.2">
      <c r="B496" s="215"/>
      <c r="C496" s="216"/>
      <c r="D496" s="206" t="s">
        <v>277</v>
      </c>
      <c r="E496" s="239" t="s">
        <v>1</v>
      </c>
      <c r="F496" s="217" t="s">
        <v>910</v>
      </c>
      <c r="G496" s="216"/>
      <c r="H496" s="218">
        <v>620.44100000000003</v>
      </c>
      <c r="I496" s="219"/>
      <c r="J496" s="216"/>
      <c r="K496" s="216"/>
      <c r="L496" s="220"/>
      <c r="M496" s="221"/>
      <c r="N496" s="222"/>
      <c r="O496" s="222"/>
      <c r="P496" s="222"/>
      <c r="Q496" s="222"/>
      <c r="R496" s="222"/>
      <c r="S496" s="222"/>
      <c r="T496" s="223"/>
      <c r="AT496" s="224" t="s">
        <v>277</v>
      </c>
      <c r="AU496" s="224" t="s">
        <v>93</v>
      </c>
      <c r="AV496" s="13" t="s">
        <v>93</v>
      </c>
      <c r="AW496" s="13" t="s">
        <v>38</v>
      </c>
      <c r="AX496" s="13" t="s">
        <v>83</v>
      </c>
      <c r="AY496" s="224" t="s">
        <v>189</v>
      </c>
    </row>
    <row r="497" spans="1:65" s="13" customFormat="1" ht="11.25" x14ac:dyDescent="0.2">
      <c r="B497" s="215"/>
      <c r="C497" s="216"/>
      <c r="D497" s="206" t="s">
        <v>277</v>
      </c>
      <c r="E497" s="239" t="s">
        <v>1</v>
      </c>
      <c r="F497" s="217" t="s">
        <v>911</v>
      </c>
      <c r="G497" s="216"/>
      <c r="H497" s="218">
        <v>718.24199999999996</v>
      </c>
      <c r="I497" s="219"/>
      <c r="J497" s="216"/>
      <c r="K497" s="216"/>
      <c r="L497" s="220"/>
      <c r="M497" s="221"/>
      <c r="N497" s="222"/>
      <c r="O497" s="222"/>
      <c r="P497" s="222"/>
      <c r="Q497" s="222"/>
      <c r="R497" s="222"/>
      <c r="S497" s="222"/>
      <c r="T497" s="223"/>
      <c r="AT497" s="224" t="s">
        <v>277</v>
      </c>
      <c r="AU497" s="224" t="s">
        <v>93</v>
      </c>
      <c r="AV497" s="13" t="s">
        <v>93</v>
      </c>
      <c r="AW497" s="13" t="s">
        <v>38</v>
      </c>
      <c r="AX497" s="13" t="s">
        <v>83</v>
      </c>
      <c r="AY497" s="224" t="s">
        <v>189</v>
      </c>
    </row>
    <row r="498" spans="1:65" s="16" customFormat="1" ht="11.25" x14ac:dyDescent="0.2">
      <c r="B498" s="261"/>
      <c r="C498" s="262"/>
      <c r="D498" s="206" t="s">
        <v>277</v>
      </c>
      <c r="E498" s="263" t="s">
        <v>1</v>
      </c>
      <c r="F498" s="264" t="s">
        <v>427</v>
      </c>
      <c r="G498" s="262"/>
      <c r="H498" s="265">
        <v>1338.683</v>
      </c>
      <c r="I498" s="266"/>
      <c r="J498" s="262"/>
      <c r="K498" s="262"/>
      <c r="L498" s="267"/>
      <c r="M498" s="268"/>
      <c r="N498" s="269"/>
      <c r="O498" s="269"/>
      <c r="P498" s="269"/>
      <c r="Q498" s="269"/>
      <c r="R498" s="269"/>
      <c r="S498" s="269"/>
      <c r="T498" s="270"/>
      <c r="AT498" s="271" t="s">
        <v>277</v>
      </c>
      <c r="AU498" s="271" t="s">
        <v>93</v>
      </c>
      <c r="AV498" s="16" t="s">
        <v>109</v>
      </c>
      <c r="AW498" s="16" t="s">
        <v>38</v>
      </c>
      <c r="AX498" s="16" t="s">
        <v>83</v>
      </c>
      <c r="AY498" s="271" t="s">
        <v>189</v>
      </c>
    </row>
    <row r="499" spans="1:65" s="13" customFormat="1" ht="11.25" x14ac:dyDescent="0.2">
      <c r="B499" s="215"/>
      <c r="C499" s="216"/>
      <c r="D499" s="206" t="s">
        <v>277</v>
      </c>
      <c r="E499" s="239" t="s">
        <v>1</v>
      </c>
      <c r="F499" s="217" t="s">
        <v>912</v>
      </c>
      <c r="G499" s="216"/>
      <c r="H499" s="218">
        <v>267.74</v>
      </c>
      <c r="I499" s="219"/>
      <c r="J499" s="216"/>
      <c r="K499" s="216"/>
      <c r="L499" s="220"/>
      <c r="M499" s="221"/>
      <c r="N499" s="222"/>
      <c r="O499" s="222"/>
      <c r="P499" s="222"/>
      <c r="Q499" s="222"/>
      <c r="R499" s="222"/>
      <c r="S499" s="222"/>
      <c r="T499" s="223"/>
      <c r="AT499" s="224" t="s">
        <v>277</v>
      </c>
      <c r="AU499" s="224" t="s">
        <v>93</v>
      </c>
      <c r="AV499" s="13" t="s">
        <v>93</v>
      </c>
      <c r="AW499" s="13" t="s">
        <v>38</v>
      </c>
      <c r="AX499" s="13" t="s">
        <v>83</v>
      </c>
      <c r="AY499" s="224" t="s">
        <v>189</v>
      </c>
    </row>
    <row r="500" spans="1:65" s="15" customFormat="1" ht="11.25" x14ac:dyDescent="0.2">
      <c r="B500" s="240"/>
      <c r="C500" s="241"/>
      <c r="D500" s="206" t="s">
        <v>277</v>
      </c>
      <c r="E500" s="242" t="s">
        <v>1</v>
      </c>
      <c r="F500" s="243" t="s">
        <v>355</v>
      </c>
      <c r="G500" s="241"/>
      <c r="H500" s="244">
        <v>1606.423</v>
      </c>
      <c r="I500" s="245"/>
      <c r="J500" s="241"/>
      <c r="K500" s="241"/>
      <c r="L500" s="246"/>
      <c r="M500" s="247"/>
      <c r="N500" s="248"/>
      <c r="O500" s="248"/>
      <c r="P500" s="248"/>
      <c r="Q500" s="248"/>
      <c r="R500" s="248"/>
      <c r="S500" s="248"/>
      <c r="T500" s="249"/>
      <c r="AT500" s="250" t="s">
        <v>277</v>
      </c>
      <c r="AU500" s="250" t="s">
        <v>93</v>
      </c>
      <c r="AV500" s="15" t="s">
        <v>211</v>
      </c>
      <c r="AW500" s="15" t="s">
        <v>38</v>
      </c>
      <c r="AX500" s="15" t="s">
        <v>91</v>
      </c>
      <c r="AY500" s="250" t="s">
        <v>189</v>
      </c>
    </row>
    <row r="501" spans="1:65" s="2" customFormat="1" ht="21.75" customHeight="1" x14ac:dyDescent="0.2">
      <c r="A501" s="36"/>
      <c r="B501" s="37"/>
      <c r="C501" s="193" t="s">
        <v>913</v>
      </c>
      <c r="D501" s="193" t="s">
        <v>192</v>
      </c>
      <c r="E501" s="194" t="s">
        <v>914</v>
      </c>
      <c r="F501" s="195" t="s">
        <v>915</v>
      </c>
      <c r="G501" s="196" t="s">
        <v>262</v>
      </c>
      <c r="H501" s="197">
        <v>144578.07</v>
      </c>
      <c r="I501" s="198"/>
      <c r="J501" s="199">
        <f>ROUND(I501*H501,2)</f>
        <v>0</v>
      </c>
      <c r="K501" s="195" t="s">
        <v>196</v>
      </c>
      <c r="L501" s="41"/>
      <c r="M501" s="200" t="s">
        <v>1</v>
      </c>
      <c r="N501" s="201" t="s">
        <v>48</v>
      </c>
      <c r="O501" s="73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204" t="s">
        <v>211</v>
      </c>
      <c r="AT501" s="204" t="s">
        <v>192</v>
      </c>
      <c r="AU501" s="204" t="s">
        <v>93</v>
      </c>
      <c r="AY501" s="18" t="s">
        <v>189</v>
      </c>
      <c r="BE501" s="205">
        <f>IF(N501="základní",J501,0)</f>
        <v>0</v>
      </c>
      <c r="BF501" s="205">
        <f>IF(N501="snížená",J501,0)</f>
        <v>0</v>
      </c>
      <c r="BG501" s="205">
        <f>IF(N501="zákl. přenesená",J501,0)</f>
        <v>0</v>
      </c>
      <c r="BH501" s="205">
        <f>IF(N501="sníž. přenesená",J501,0)</f>
        <v>0</v>
      </c>
      <c r="BI501" s="205">
        <f>IF(N501="nulová",J501,0)</f>
        <v>0</v>
      </c>
      <c r="BJ501" s="18" t="s">
        <v>91</v>
      </c>
      <c r="BK501" s="205">
        <f>ROUND(I501*H501,2)</f>
        <v>0</v>
      </c>
      <c r="BL501" s="18" t="s">
        <v>211</v>
      </c>
      <c r="BM501" s="204" t="s">
        <v>916</v>
      </c>
    </row>
    <row r="502" spans="1:65" s="13" customFormat="1" ht="11.25" x14ac:dyDescent="0.2">
      <c r="B502" s="215"/>
      <c r="C502" s="216"/>
      <c r="D502" s="206" t="s">
        <v>277</v>
      </c>
      <c r="E502" s="216"/>
      <c r="F502" s="217" t="s">
        <v>917</v>
      </c>
      <c r="G502" s="216"/>
      <c r="H502" s="218">
        <v>144578.07</v>
      </c>
      <c r="I502" s="219"/>
      <c r="J502" s="216"/>
      <c r="K502" s="216"/>
      <c r="L502" s="220"/>
      <c r="M502" s="221"/>
      <c r="N502" s="222"/>
      <c r="O502" s="222"/>
      <c r="P502" s="222"/>
      <c r="Q502" s="222"/>
      <c r="R502" s="222"/>
      <c r="S502" s="222"/>
      <c r="T502" s="223"/>
      <c r="AT502" s="224" t="s">
        <v>277</v>
      </c>
      <c r="AU502" s="224" t="s">
        <v>93</v>
      </c>
      <c r="AV502" s="13" t="s">
        <v>93</v>
      </c>
      <c r="AW502" s="13" t="s">
        <v>4</v>
      </c>
      <c r="AX502" s="13" t="s">
        <v>91</v>
      </c>
      <c r="AY502" s="224" t="s">
        <v>189</v>
      </c>
    </row>
    <row r="503" spans="1:65" s="2" customFormat="1" ht="16.5" customHeight="1" x14ac:dyDescent="0.2">
      <c r="A503" s="36"/>
      <c r="B503" s="37"/>
      <c r="C503" s="193" t="s">
        <v>918</v>
      </c>
      <c r="D503" s="193" t="s">
        <v>192</v>
      </c>
      <c r="E503" s="194" t="s">
        <v>919</v>
      </c>
      <c r="F503" s="195" t="s">
        <v>920</v>
      </c>
      <c r="G503" s="196" t="s">
        <v>262</v>
      </c>
      <c r="H503" s="197">
        <v>1606.423</v>
      </c>
      <c r="I503" s="198"/>
      <c r="J503" s="199">
        <f>ROUND(I503*H503,2)</f>
        <v>0</v>
      </c>
      <c r="K503" s="195" t="s">
        <v>196</v>
      </c>
      <c r="L503" s="41"/>
      <c r="M503" s="200" t="s">
        <v>1</v>
      </c>
      <c r="N503" s="201" t="s">
        <v>48</v>
      </c>
      <c r="O503" s="73"/>
      <c r="P503" s="202">
        <f>O503*H503</f>
        <v>0</v>
      </c>
      <c r="Q503" s="202">
        <v>0</v>
      </c>
      <c r="R503" s="202">
        <f>Q503*H503</f>
        <v>0</v>
      </c>
      <c r="S503" s="202">
        <v>0</v>
      </c>
      <c r="T503" s="203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204" t="s">
        <v>211</v>
      </c>
      <c r="AT503" s="204" t="s">
        <v>192</v>
      </c>
      <c r="AU503" s="204" t="s">
        <v>93</v>
      </c>
      <c r="AY503" s="18" t="s">
        <v>189</v>
      </c>
      <c r="BE503" s="205">
        <f>IF(N503="základní",J503,0)</f>
        <v>0</v>
      </c>
      <c r="BF503" s="205">
        <f>IF(N503="snížená",J503,0)</f>
        <v>0</v>
      </c>
      <c r="BG503" s="205">
        <f>IF(N503="zákl. přenesená",J503,0)</f>
        <v>0</v>
      </c>
      <c r="BH503" s="205">
        <f>IF(N503="sníž. přenesená",J503,0)</f>
        <v>0</v>
      </c>
      <c r="BI503" s="205">
        <f>IF(N503="nulová",J503,0)</f>
        <v>0</v>
      </c>
      <c r="BJ503" s="18" t="s">
        <v>91</v>
      </c>
      <c r="BK503" s="205">
        <f>ROUND(I503*H503,2)</f>
        <v>0</v>
      </c>
      <c r="BL503" s="18" t="s">
        <v>211</v>
      </c>
      <c r="BM503" s="204" t="s">
        <v>921</v>
      </c>
    </row>
    <row r="504" spans="1:65" s="14" customFormat="1" ht="11.25" x14ac:dyDescent="0.2">
      <c r="B504" s="229"/>
      <c r="C504" s="230"/>
      <c r="D504" s="206" t="s">
        <v>277</v>
      </c>
      <c r="E504" s="231" t="s">
        <v>1</v>
      </c>
      <c r="F504" s="232" t="s">
        <v>806</v>
      </c>
      <c r="G504" s="230"/>
      <c r="H504" s="231" t="s">
        <v>1</v>
      </c>
      <c r="I504" s="233"/>
      <c r="J504" s="230"/>
      <c r="K504" s="230"/>
      <c r="L504" s="234"/>
      <c r="M504" s="235"/>
      <c r="N504" s="236"/>
      <c r="O504" s="236"/>
      <c r="P504" s="236"/>
      <c r="Q504" s="236"/>
      <c r="R504" s="236"/>
      <c r="S504" s="236"/>
      <c r="T504" s="237"/>
      <c r="AT504" s="238" t="s">
        <v>277</v>
      </c>
      <c r="AU504" s="238" t="s">
        <v>93</v>
      </c>
      <c r="AV504" s="14" t="s">
        <v>91</v>
      </c>
      <c r="AW504" s="14" t="s">
        <v>38</v>
      </c>
      <c r="AX504" s="14" t="s">
        <v>83</v>
      </c>
      <c r="AY504" s="238" t="s">
        <v>189</v>
      </c>
    </row>
    <row r="505" spans="1:65" s="14" customFormat="1" ht="11.25" x14ac:dyDescent="0.2">
      <c r="B505" s="229"/>
      <c r="C505" s="230"/>
      <c r="D505" s="206" t="s">
        <v>277</v>
      </c>
      <c r="E505" s="231" t="s">
        <v>1</v>
      </c>
      <c r="F505" s="232" t="s">
        <v>909</v>
      </c>
      <c r="G505" s="230"/>
      <c r="H505" s="231" t="s">
        <v>1</v>
      </c>
      <c r="I505" s="233"/>
      <c r="J505" s="230"/>
      <c r="K505" s="230"/>
      <c r="L505" s="234"/>
      <c r="M505" s="235"/>
      <c r="N505" s="236"/>
      <c r="O505" s="236"/>
      <c r="P505" s="236"/>
      <c r="Q505" s="236"/>
      <c r="R505" s="236"/>
      <c r="S505" s="236"/>
      <c r="T505" s="237"/>
      <c r="AT505" s="238" t="s">
        <v>277</v>
      </c>
      <c r="AU505" s="238" t="s">
        <v>93</v>
      </c>
      <c r="AV505" s="14" t="s">
        <v>91</v>
      </c>
      <c r="AW505" s="14" t="s">
        <v>38</v>
      </c>
      <c r="AX505" s="14" t="s">
        <v>83</v>
      </c>
      <c r="AY505" s="238" t="s">
        <v>189</v>
      </c>
    </row>
    <row r="506" spans="1:65" s="13" customFormat="1" ht="11.25" x14ac:dyDescent="0.2">
      <c r="B506" s="215"/>
      <c r="C506" s="216"/>
      <c r="D506" s="206" t="s">
        <v>277</v>
      </c>
      <c r="E506" s="239" t="s">
        <v>1</v>
      </c>
      <c r="F506" s="217" t="s">
        <v>910</v>
      </c>
      <c r="G506" s="216"/>
      <c r="H506" s="218">
        <v>620.44100000000003</v>
      </c>
      <c r="I506" s="219"/>
      <c r="J506" s="216"/>
      <c r="K506" s="216"/>
      <c r="L506" s="220"/>
      <c r="M506" s="221"/>
      <c r="N506" s="222"/>
      <c r="O506" s="222"/>
      <c r="P506" s="222"/>
      <c r="Q506" s="222"/>
      <c r="R506" s="222"/>
      <c r="S506" s="222"/>
      <c r="T506" s="223"/>
      <c r="AT506" s="224" t="s">
        <v>277</v>
      </c>
      <c r="AU506" s="224" t="s">
        <v>93</v>
      </c>
      <c r="AV506" s="13" t="s">
        <v>93</v>
      </c>
      <c r="AW506" s="13" t="s">
        <v>38</v>
      </c>
      <c r="AX506" s="13" t="s">
        <v>83</v>
      </c>
      <c r="AY506" s="224" t="s">
        <v>189</v>
      </c>
    </row>
    <row r="507" spans="1:65" s="13" customFormat="1" ht="11.25" x14ac:dyDescent="0.2">
      <c r="B507" s="215"/>
      <c r="C507" s="216"/>
      <c r="D507" s="206" t="s">
        <v>277</v>
      </c>
      <c r="E507" s="239" t="s">
        <v>1</v>
      </c>
      <c r="F507" s="217" t="s">
        <v>911</v>
      </c>
      <c r="G507" s="216"/>
      <c r="H507" s="218">
        <v>718.24199999999996</v>
      </c>
      <c r="I507" s="219"/>
      <c r="J507" s="216"/>
      <c r="K507" s="216"/>
      <c r="L507" s="220"/>
      <c r="M507" s="221"/>
      <c r="N507" s="222"/>
      <c r="O507" s="222"/>
      <c r="P507" s="222"/>
      <c r="Q507" s="222"/>
      <c r="R507" s="222"/>
      <c r="S507" s="222"/>
      <c r="T507" s="223"/>
      <c r="AT507" s="224" t="s">
        <v>277</v>
      </c>
      <c r="AU507" s="224" t="s">
        <v>93</v>
      </c>
      <c r="AV507" s="13" t="s">
        <v>93</v>
      </c>
      <c r="AW507" s="13" t="s">
        <v>38</v>
      </c>
      <c r="AX507" s="13" t="s">
        <v>83</v>
      </c>
      <c r="AY507" s="224" t="s">
        <v>189</v>
      </c>
    </row>
    <row r="508" spans="1:65" s="16" customFormat="1" ht="11.25" x14ac:dyDescent="0.2">
      <c r="B508" s="261"/>
      <c r="C508" s="262"/>
      <c r="D508" s="206" t="s">
        <v>277</v>
      </c>
      <c r="E508" s="263" t="s">
        <v>1</v>
      </c>
      <c r="F508" s="264" t="s">
        <v>427</v>
      </c>
      <c r="G508" s="262"/>
      <c r="H508" s="265">
        <v>1338.683</v>
      </c>
      <c r="I508" s="266"/>
      <c r="J508" s="262"/>
      <c r="K508" s="262"/>
      <c r="L508" s="267"/>
      <c r="M508" s="268"/>
      <c r="N508" s="269"/>
      <c r="O508" s="269"/>
      <c r="P508" s="269"/>
      <c r="Q508" s="269"/>
      <c r="R508" s="269"/>
      <c r="S508" s="269"/>
      <c r="T508" s="270"/>
      <c r="AT508" s="271" t="s">
        <v>277</v>
      </c>
      <c r="AU508" s="271" t="s">
        <v>93</v>
      </c>
      <c r="AV508" s="16" t="s">
        <v>109</v>
      </c>
      <c r="AW508" s="16" t="s">
        <v>38</v>
      </c>
      <c r="AX508" s="16" t="s">
        <v>83</v>
      </c>
      <c r="AY508" s="271" t="s">
        <v>189</v>
      </c>
    </row>
    <row r="509" spans="1:65" s="13" customFormat="1" ht="11.25" x14ac:dyDescent="0.2">
      <c r="B509" s="215"/>
      <c r="C509" s="216"/>
      <c r="D509" s="206" t="s">
        <v>277</v>
      </c>
      <c r="E509" s="239" t="s">
        <v>1</v>
      </c>
      <c r="F509" s="217" t="s">
        <v>912</v>
      </c>
      <c r="G509" s="216"/>
      <c r="H509" s="218">
        <v>267.74</v>
      </c>
      <c r="I509" s="219"/>
      <c r="J509" s="216"/>
      <c r="K509" s="216"/>
      <c r="L509" s="220"/>
      <c r="M509" s="221"/>
      <c r="N509" s="222"/>
      <c r="O509" s="222"/>
      <c r="P509" s="222"/>
      <c r="Q509" s="222"/>
      <c r="R509" s="222"/>
      <c r="S509" s="222"/>
      <c r="T509" s="223"/>
      <c r="AT509" s="224" t="s">
        <v>277</v>
      </c>
      <c r="AU509" s="224" t="s">
        <v>93</v>
      </c>
      <c r="AV509" s="13" t="s">
        <v>93</v>
      </c>
      <c r="AW509" s="13" t="s">
        <v>38</v>
      </c>
      <c r="AX509" s="13" t="s">
        <v>83</v>
      </c>
      <c r="AY509" s="224" t="s">
        <v>189</v>
      </c>
    </row>
    <row r="510" spans="1:65" s="15" customFormat="1" ht="11.25" x14ac:dyDescent="0.2">
      <c r="B510" s="240"/>
      <c r="C510" s="241"/>
      <c r="D510" s="206" t="s">
        <v>277</v>
      </c>
      <c r="E510" s="242" t="s">
        <v>1</v>
      </c>
      <c r="F510" s="243" t="s">
        <v>355</v>
      </c>
      <c r="G510" s="241"/>
      <c r="H510" s="244">
        <v>1606.423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9"/>
      <c r="AT510" s="250" t="s">
        <v>277</v>
      </c>
      <c r="AU510" s="250" t="s">
        <v>93</v>
      </c>
      <c r="AV510" s="15" t="s">
        <v>211</v>
      </c>
      <c r="AW510" s="15" t="s">
        <v>38</v>
      </c>
      <c r="AX510" s="15" t="s">
        <v>91</v>
      </c>
      <c r="AY510" s="250" t="s">
        <v>189</v>
      </c>
    </row>
    <row r="511" spans="1:65" s="2" customFormat="1" ht="16.5" customHeight="1" x14ac:dyDescent="0.2">
      <c r="A511" s="36"/>
      <c r="B511" s="37"/>
      <c r="C511" s="193" t="s">
        <v>922</v>
      </c>
      <c r="D511" s="193" t="s">
        <v>192</v>
      </c>
      <c r="E511" s="194" t="s">
        <v>923</v>
      </c>
      <c r="F511" s="195" t="s">
        <v>924</v>
      </c>
      <c r="G511" s="196" t="s">
        <v>262</v>
      </c>
      <c r="H511" s="197">
        <v>1606.423</v>
      </c>
      <c r="I511" s="198"/>
      <c r="J511" s="199">
        <f>ROUND(I511*H511,2)</f>
        <v>0</v>
      </c>
      <c r="K511" s="195" t="s">
        <v>196</v>
      </c>
      <c r="L511" s="41"/>
      <c r="M511" s="200" t="s">
        <v>1</v>
      </c>
      <c r="N511" s="201" t="s">
        <v>48</v>
      </c>
      <c r="O511" s="73"/>
      <c r="P511" s="202">
        <f>O511*H511</f>
        <v>0</v>
      </c>
      <c r="Q511" s="202">
        <v>0</v>
      </c>
      <c r="R511" s="202">
        <f>Q511*H511</f>
        <v>0</v>
      </c>
      <c r="S511" s="202">
        <v>0</v>
      </c>
      <c r="T511" s="203">
        <f>S511*H511</f>
        <v>0</v>
      </c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R511" s="204" t="s">
        <v>211</v>
      </c>
      <c r="AT511" s="204" t="s">
        <v>192</v>
      </c>
      <c r="AU511" s="204" t="s">
        <v>93</v>
      </c>
      <c r="AY511" s="18" t="s">
        <v>189</v>
      </c>
      <c r="BE511" s="205">
        <f>IF(N511="základní",J511,0)</f>
        <v>0</v>
      </c>
      <c r="BF511" s="205">
        <f>IF(N511="snížená",J511,0)</f>
        <v>0</v>
      </c>
      <c r="BG511" s="205">
        <f>IF(N511="zákl. přenesená",J511,0)</f>
        <v>0</v>
      </c>
      <c r="BH511" s="205">
        <f>IF(N511="sníž. přenesená",J511,0)</f>
        <v>0</v>
      </c>
      <c r="BI511" s="205">
        <f>IF(N511="nulová",J511,0)</f>
        <v>0</v>
      </c>
      <c r="BJ511" s="18" t="s">
        <v>91</v>
      </c>
      <c r="BK511" s="205">
        <f>ROUND(I511*H511,2)</f>
        <v>0</v>
      </c>
      <c r="BL511" s="18" t="s">
        <v>211</v>
      </c>
      <c r="BM511" s="204" t="s">
        <v>925</v>
      </c>
    </row>
    <row r="512" spans="1:65" s="14" customFormat="1" ht="11.25" x14ac:dyDescent="0.2">
      <c r="B512" s="229"/>
      <c r="C512" s="230"/>
      <c r="D512" s="206" t="s">
        <v>277</v>
      </c>
      <c r="E512" s="231" t="s">
        <v>1</v>
      </c>
      <c r="F512" s="232" t="s">
        <v>806</v>
      </c>
      <c r="G512" s="230"/>
      <c r="H512" s="231" t="s">
        <v>1</v>
      </c>
      <c r="I512" s="233"/>
      <c r="J512" s="230"/>
      <c r="K512" s="230"/>
      <c r="L512" s="234"/>
      <c r="M512" s="235"/>
      <c r="N512" s="236"/>
      <c r="O512" s="236"/>
      <c r="P512" s="236"/>
      <c r="Q512" s="236"/>
      <c r="R512" s="236"/>
      <c r="S512" s="236"/>
      <c r="T512" s="237"/>
      <c r="AT512" s="238" t="s">
        <v>277</v>
      </c>
      <c r="AU512" s="238" t="s">
        <v>93</v>
      </c>
      <c r="AV512" s="14" t="s">
        <v>91</v>
      </c>
      <c r="AW512" s="14" t="s">
        <v>38</v>
      </c>
      <c r="AX512" s="14" t="s">
        <v>83</v>
      </c>
      <c r="AY512" s="238" t="s">
        <v>189</v>
      </c>
    </row>
    <row r="513" spans="1:65" s="14" customFormat="1" ht="11.25" x14ac:dyDescent="0.2">
      <c r="B513" s="229"/>
      <c r="C513" s="230"/>
      <c r="D513" s="206" t="s">
        <v>277</v>
      </c>
      <c r="E513" s="231" t="s">
        <v>1</v>
      </c>
      <c r="F513" s="232" t="s">
        <v>909</v>
      </c>
      <c r="G513" s="230"/>
      <c r="H513" s="231" t="s">
        <v>1</v>
      </c>
      <c r="I513" s="233"/>
      <c r="J513" s="230"/>
      <c r="K513" s="230"/>
      <c r="L513" s="234"/>
      <c r="M513" s="235"/>
      <c r="N513" s="236"/>
      <c r="O513" s="236"/>
      <c r="P513" s="236"/>
      <c r="Q513" s="236"/>
      <c r="R513" s="236"/>
      <c r="S513" s="236"/>
      <c r="T513" s="237"/>
      <c r="AT513" s="238" t="s">
        <v>277</v>
      </c>
      <c r="AU513" s="238" t="s">
        <v>93</v>
      </c>
      <c r="AV513" s="14" t="s">
        <v>91</v>
      </c>
      <c r="AW513" s="14" t="s">
        <v>38</v>
      </c>
      <c r="AX513" s="14" t="s">
        <v>83</v>
      </c>
      <c r="AY513" s="238" t="s">
        <v>189</v>
      </c>
    </row>
    <row r="514" spans="1:65" s="13" customFormat="1" ht="11.25" x14ac:dyDescent="0.2">
      <c r="B514" s="215"/>
      <c r="C514" s="216"/>
      <c r="D514" s="206" t="s">
        <v>277</v>
      </c>
      <c r="E514" s="239" t="s">
        <v>1</v>
      </c>
      <c r="F514" s="217" t="s">
        <v>910</v>
      </c>
      <c r="G514" s="216"/>
      <c r="H514" s="218">
        <v>620.44100000000003</v>
      </c>
      <c r="I514" s="219"/>
      <c r="J514" s="216"/>
      <c r="K514" s="216"/>
      <c r="L514" s="220"/>
      <c r="M514" s="221"/>
      <c r="N514" s="222"/>
      <c r="O514" s="222"/>
      <c r="P514" s="222"/>
      <c r="Q514" s="222"/>
      <c r="R514" s="222"/>
      <c r="S514" s="222"/>
      <c r="T514" s="223"/>
      <c r="AT514" s="224" t="s">
        <v>277</v>
      </c>
      <c r="AU514" s="224" t="s">
        <v>93</v>
      </c>
      <c r="AV514" s="13" t="s">
        <v>93</v>
      </c>
      <c r="AW514" s="13" t="s">
        <v>38</v>
      </c>
      <c r="AX514" s="13" t="s">
        <v>83</v>
      </c>
      <c r="AY514" s="224" t="s">
        <v>189</v>
      </c>
    </row>
    <row r="515" spans="1:65" s="13" customFormat="1" ht="11.25" x14ac:dyDescent="0.2">
      <c r="B515" s="215"/>
      <c r="C515" s="216"/>
      <c r="D515" s="206" t="s">
        <v>277</v>
      </c>
      <c r="E515" s="239" t="s">
        <v>1</v>
      </c>
      <c r="F515" s="217" t="s">
        <v>911</v>
      </c>
      <c r="G515" s="216"/>
      <c r="H515" s="218">
        <v>718.24199999999996</v>
      </c>
      <c r="I515" s="219"/>
      <c r="J515" s="216"/>
      <c r="K515" s="216"/>
      <c r="L515" s="220"/>
      <c r="M515" s="221"/>
      <c r="N515" s="222"/>
      <c r="O515" s="222"/>
      <c r="P515" s="222"/>
      <c r="Q515" s="222"/>
      <c r="R515" s="222"/>
      <c r="S515" s="222"/>
      <c r="T515" s="223"/>
      <c r="AT515" s="224" t="s">
        <v>277</v>
      </c>
      <c r="AU515" s="224" t="s">
        <v>93</v>
      </c>
      <c r="AV515" s="13" t="s">
        <v>93</v>
      </c>
      <c r="AW515" s="13" t="s">
        <v>38</v>
      </c>
      <c r="AX515" s="13" t="s">
        <v>83</v>
      </c>
      <c r="AY515" s="224" t="s">
        <v>189</v>
      </c>
    </row>
    <row r="516" spans="1:65" s="16" customFormat="1" ht="11.25" x14ac:dyDescent="0.2">
      <c r="B516" s="261"/>
      <c r="C516" s="262"/>
      <c r="D516" s="206" t="s">
        <v>277</v>
      </c>
      <c r="E516" s="263" t="s">
        <v>1</v>
      </c>
      <c r="F516" s="264" t="s">
        <v>427</v>
      </c>
      <c r="G516" s="262"/>
      <c r="H516" s="265">
        <v>1338.683</v>
      </c>
      <c r="I516" s="266"/>
      <c r="J516" s="262"/>
      <c r="K516" s="262"/>
      <c r="L516" s="267"/>
      <c r="M516" s="268"/>
      <c r="N516" s="269"/>
      <c r="O516" s="269"/>
      <c r="P516" s="269"/>
      <c r="Q516" s="269"/>
      <c r="R516" s="269"/>
      <c r="S516" s="269"/>
      <c r="T516" s="270"/>
      <c r="AT516" s="271" t="s">
        <v>277</v>
      </c>
      <c r="AU516" s="271" t="s">
        <v>93</v>
      </c>
      <c r="AV516" s="16" t="s">
        <v>109</v>
      </c>
      <c r="AW516" s="16" t="s">
        <v>38</v>
      </c>
      <c r="AX516" s="16" t="s">
        <v>83</v>
      </c>
      <c r="AY516" s="271" t="s">
        <v>189</v>
      </c>
    </row>
    <row r="517" spans="1:65" s="13" customFormat="1" ht="11.25" x14ac:dyDescent="0.2">
      <c r="B517" s="215"/>
      <c r="C517" s="216"/>
      <c r="D517" s="206" t="s">
        <v>277</v>
      </c>
      <c r="E517" s="239" t="s">
        <v>1</v>
      </c>
      <c r="F517" s="217" t="s">
        <v>912</v>
      </c>
      <c r="G517" s="216"/>
      <c r="H517" s="218">
        <v>267.74</v>
      </c>
      <c r="I517" s="219"/>
      <c r="J517" s="216"/>
      <c r="K517" s="216"/>
      <c r="L517" s="220"/>
      <c r="M517" s="221"/>
      <c r="N517" s="222"/>
      <c r="O517" s="222"/>
      <c r="P517" s="222"/>
      <c r="Q517" s="222"/>
      <c r="R517" s="222"/>
      <c r="S517" s="222"/>
      <c r="T517" s="223"/>
      <c r="AT517" s="224" t="s">
        <v>277</v>
      </c>
      <c r="AU517" s="224" t="s">
        <v>93</v>
      </c>
      <c r="AV517" s="13" t="s">
        <v>93</v>
      </c>
      <c r="AW517" s="13" t="s">
        <v>38</v>
      </c>
      <c r="AX517" s="13" t="s">
        <v>83</v>
      </c>
      <c r="AY517" s="224" t="s">
        <v>189</v>
      </c>
    </row>
    <row r="518" spans="1:65" s="15" customFormat="1" ht="11.25" x14ac:dyDescent="0.2">
      <c r="B518" s="240"/>
      <c r="C518" s="241"/>
      <c r="D518" s="206" t="s">
        <v>277</v>
      </c>
      <c r="E518" s="242" t="s">
        <v>1</v>
      </c>
      <c r="F518" s="243" t="s">
        <v>355</v>
      </c>
      <c r="G518" s="241"/>
      <c r="H518" s="244">
        <v>1606.423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AT518" s="250" t="s">
        <v>277</v>
      </c>
      <c r="AU518" s="250" t="s">
        <v>93</v>
      </c>
      <c r="AV518" s="15" t="s">
        <v>211</v>
      </c>
      <c r="AW518" s="15" t="s">
        <v>38</v>
      </c>
      <c r="AX518" s="15" t="s">
        <v>91</v>
      </c>
      <c r="AY518" s="250" t="s">
        <v>189</v>
      </c>
    </row>
    <row r="519" spans="1:65" s="2" customFormat="1" ht="16.5" customHeight="1" x14ac:dyDescent="0.2">
      <c r="A519" s="36"/>
      <c r="B519" s="37"/>
      <c r="C519" s="193" t="s">
        <v>926</v>
      </c>
      <c r="D519" s="193" t="s">
        <v>192</v>
      </c>
      <c r="E519" s="194" t="s">
        <v>927</v>
      </c>
      <c r="F519" s="195" t="s">
        <v>928</v>
      </c>
      <c r="G519" s="196" t="s">
        <v>262</v>
      </c>
      <c r="H519" s="197">
        <v>144578.07</v>
      </c>
      <c r="I519" s="198"/>
      <c r="J519" s="199">
        <f>ROUND(I519*H519,2)</f>
        <v>0</v>
      </c>
      <c r="K519" s="195" t="s">
        <v>196</v>
      </c>
      <c r="L519" s="41"/>
      <c r="M519" s="200" t="s">
        <v>1</v>
      </c>
      <c r="N519" s="201" t="s">
        <v>48</v>
      </c>
      <c r="O519" s="73"/>
      <c r="P519" s="202">
        <f>O519*H519</f>
        <v>0</v>
      </c>
      <c r="Q519" s="202">
        <v>0</v>
      </c>
      <c r="R519" s="202">
        <f>Q519*H519</f>
        <v>0</v>
      </c>
      <c r="S519" s="202">
        <v>0</v>
      </c>
      <c r="T519" s="203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204" t="s">
        <v>211</v>
      </c>
      <c r="AT519" s="204" t="s">
        <v>192</v>
      </c>
      <c r="AU519" s="204" t="s">
        <v>93</v>
      </c>
      <c r="AY519" s="18" t="s">
        <v>189</v>
      </c>
      <c r="BE519" s="205">
        <f>IF(N519="základní",J519,0)</f>
        <v>0</v>
      </c>
      <c r="BF519" s="205">
        <f>IF(N519="snížená",J519,0)</f>
        <v>0</v>
      </c>
      <c r="BG519" s="205">
        <f>IF(N519="zákl. přenesená",J519,0)</f>
        <v>0</v>
      </c>
      <c r="BH519" s="205">
        <f>IF(N519="sníž. přenesená",J519,0)</f>
        <v>0</v>
      </c>
      <c r="BI519" s="205">
        <f>IF(N519="nulová",J519,0)</f>
        <v>0</v>
      </c>
      <c r="BJ519" s="18" t="s">
        <v>91</v>
      </c>
      <c r="BK519" s="205">
        <f>ROUND(I519*H519,2)</f>
        <v>0</v>
      </c>
      <c r="BL519" s="18" t="s">
        <v>211</v>
      </c>
      <c r="BM519" s="204" t="s">
        <v>929</v>
      </c>
    </row>
    <row r="520" spans="1:65" s="13" customFormat="1" ht="11.25" x14ac:dyDescent="0.2">
      <c r="B520" s="215"/>
      <c r="C520" s="216"/>
      <c r="D520" s="206" t="s">
        <v>277</v>
      </c>
      <c r="E520" s="216"/>
      <c r="F520" s="217" t="s">
        <v>917</v>
      </c>
      <c r="G520" s="216"/>
      <c r="H520" s="218">
        <v>144578.07</v>
      </c>
      <c r="I520" s="219"/>
      <c r="J520" s="216"/>
      <c r="K520" s="216"/>
      <c r="L520" s="220"/>
      <c r="M520" s="221"/>
      <c r="N520" s="222"/>
      <c r="O520" s="222"/>
      <c r="P520" s="222"/>
      <c r="Q520" s="222"/>
      <c r="R520" s="222"/>
      <c r="S520" s="222"/>
      <c r="T520" s="223"/>
      <c r="AT520" s="224" t="s">
        <v>277</v>
      </c>
      <c r="AU520" s="224" t="s">
        <v>93</v>
      </c>
      <c r="AV520" s="13" t="s">
        <v>93</v>
      </c>
      <c r="AW520" s="13" t="s">
        <v>4</v>
      </c>
      <c r="AX520" s="13" t="s">
        <v>91</v>
      </c>
      <c r="AY520" s="224" t="s">
        <v>189</v>
      </c>
    </row>
    <row r="521" spans="1:65" s="2" customFormat="1" ht="16.5" customHeight="1" x14ac:dyDescent="0.2">
      <c r="A521" s="36"/>
      <c r="B521" s="37"/>
      <c r="C521" s="193" t="s">
        <v>930</v>
      </c>
      <c r="D521" s="193" t="s">
        <v>192</v>
      </c>
      <c r="E521" s="194" t="s">
        <v>931</v>
      </c>
      <c r="F521" s="195" t="s">
        <v>932</v>
      </c>
      <c r="G521" s="196" t="s">
        <v>262</v>
      </c>
      <c r="H521" s="197">
        <v>1606.423</v>
      </c>
      <c r="I521" s="198"/>
      <c r="J521" s="199">
        <f>ROUND(I521*H521,2)</f>
        <v>0</v>
      </c>
      <c r="K521" s="195" t="s">
        <v>196</v>
      </c>
      <c r="L521" s="41"/>
      <c r="M521" s="200" t="s">
        <v>1</v>
      </c>
      <c r="N521" s="201" t="s">
        <v>48</v>
      </c>
      <c r="O521" s="73"/>
      <c r="P521" s="202">
        <f>O521*H521</f>
        <v>0</v>
      </c>
      <c r="Q521" s="202">
        <v>0</v>
      </c>
      <c r="R521" s="202">
        <f>Q521*H521</f>
        <v>0</v>
      </c>
      <c r="S521" s="202">
        <v>0</v>
      </c>
      <c r="T521" s="203">
        <f>S521*H521</f>
        <v>0</v>
      </c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R521" s="204" t="s">
        <v>211</v>
      </c>
      <c r="AT521" s="204" t="s">
        <v>192</v>
      </c>
      <c r="AU521" s="204" t="s">
        <v>93</v>
      </c>
      <c r="AY521" s="18" t="s">
        <v>189</v>
      </c>
      <c r="BE521" s="205">
        <f>IF(N521="základní",J521,0)</f>
        <v>0</v>
      </c>
      <c r="BF521" s="205">
        <f>IF(N521="snížená",J521,0)</f>
        <v>0</v>
      </c>
      <c r="BG521" s="205">
        <f>IF(N521="zákl. přenesená",J521,0)</f>
        <v>0</v>
      </c>
      <c r="BH521" s="205">
        <f>IF(N521="sníž. přenesená",J521,0)</f>
        <v>0</v>
      </c>
      <c r="BI521" s="205">
        <f>IF(N521="nulová",J521,0)</f>
        <v>0</v>
      </c>
      <c r="BJ521" s="18" t="s">
        <v>91</v>
      </c>
      <c r="BK521" s="205">
        <f>ROUND(I521*H521,2)</f>
        <v>0</v>
      </c>
      <c r="BL521" s="18" t="s">
        <v>211</v>
      </c>
      <c r="BM521" s="204" t="s">
        <v>933</v>
      </c>
    </row>
    <row r="522" spans="1:65" s="14" customFormat="1" ht="11.25" x14ac:dyDescent="0.2">
      <c r="B522" s="229"/>
      <c r="C522" s="230"/>
      <c r="D522" s="206" t="s">
        <v>277</v>
      </c>
      <c r="E522" s="231" t="s">
        <v>1</v>
      </c>
      <c r="F522" s="232" t="s">
        <v>806</v>
      </c>
      <c r="G522" s="230"/>
      <c r="H522" s="231" t="s">
        <v>1</v>
      </c>
      <c r="I522" s="233"/>
      <c r="J522" s="230"/>
      <c r="K522" s="230"/>
      <c r="L522" s="234"/>
      <c r="M522" s="235"/>
      <c r="N522" s="236"/>
      <c r="O522" s="236"/>
      <c r="P522" s="236"/>
      <c r="Q522" s="236"/>
      <c r="R522" s="236"/>
      <c r="S522" s="236"/>
      <c r="T522" s="237"/>
      <c r="AT522" s="238" t="s">
        <v>277</v>
      </c>
      <c r="AU522" s="238" t="s">
        <v>93</v>
      </c>
      <c r="AV522" s="14" t="s">
        <v>91</v>
      </c>
      <c r="AW522" s="14" t="s">
        <v>38</v>
      </c>
      <c r="AX522" s="14" t="s">
        <v>83</v>
      </c>
      <c r="AY522" s="238" t="s">
        <v>189</v>
      </c>
    </row>
    <row r="523" spans="1:65" s="14" customFormat="1" ht="11.25" x14ac:dyDescent="0.2">
      <c r="B523" s="229"/>
      <c r="C523" s="230"/>
      <c r="D523" s="206" t="s">
        <v>277</v>
      </c>
      <c r="E523" s="231" t="s">
        <v>1</v>
      </c>
      <c r="F523" s="232" t="s">
        <v>909</v>
      </c>
      <c r="G523" s="230"/>
      <c r="H523" s="231" t="s">
        <v>1</v>
      </c>
      <c r="I523" s="233"/>
      <c r="J523" s="230"/>
      <c r="K523" s="230"/>
      <c r="L523" s="234"/>
      <c r="M523" s="235"/>
      <c r="N523" s="236"/>
      <c r="O523" s="236"/>
      <c r="P523" s="236"/>
      <c r="Q523" s="236"/>
      <c r="R523" s="236"/>
      <c r="S523" s="236"/>
      <c r="T523" s="237"/>
      <c r="AT523" s="238" t="s">
        <v>277</v>
      </c>
      <c r="AU523" s="238" t="s">
        <v>93</v>
      </c>
      <c r="AV523" s="14" t="s">
        <v>91</v>
      </c>
      <c r="AW523" s="14" t="s">
        <v>38</v>
      </c>
      <c r="AX523" s="14" t="s">
        <v>83</v>
      </c>
      <c r="AY523" s="238" t="s">
        <v>189</v>
      </c>
    </row>
    <row r="524" spans="1:65" s="13" customFormat="1" ht="11.25" x14ac:dyDescent="0.2">
      <c r="B524" s="215"/>
      <c r="C524" s="216"/>
      <c r="D524" s="206" t="s">
        <v>277</v>
      </c>
      <c r="E524" s="239" t="s">
        <v>1</v>
      </c>
      <c r="F524" s="217" t="s">
        <v>910</v>
      </c>
      <c r="G524" s="216"/>
      <c r="H524" s="218">
        <v>620.44100000000003</v>
      </c>
      <c r="I524" s="219"/>
      <c r="J524" s="216"/>
      <c r="K524" s="216"/>
      <c r="L524" s="220"/>
      <c r="M524" s="221"/>
      <c r="N524" s="222"/>
      <c r="O524" s="222"/>
      <c r="P524" s="222"/>
      <c r="Q524" s="222"/>
      <c r="R524" s="222"/>
      <c r="S524" s="222"/>
      <c r="T524" s="223"/>
      <c r="AT524" s="224" t="s">
        <v>277</v>
      </c>
      <c r="AU524" s="224" t="s">
        <v>93</v>
      </c>
      <c r="AV524" s="13" t="s">
        <v>93</v>
      </c>
      <c r="AW524" s="13" t="s">
        <v>38</v>
      </c>
      <c r="AX524" s="13" t="s">
        <v>83</v>
      </c>
      <c r="AY524" s="224" t="s">
        <v>189</v>
      </c>
    </row>
    <row r="525" spans="1:65" s="13" customFormat="1" ht="11.25" x14ac:dyDescent="0.2">
      <c r="B525" s="215"/>
      <c r="C525" s="216"/>
      <c r="D525" s="206" t="s">
        <v>277</v>
      </c>
      <c r="E525" s="239" t="s">
        <v>1</v>
      </c>
      <c r="F525" s="217" t="s">
        <v>911</v>
      </c>
      <c r="G525" s="216"/>
      <c r="H525" s="218">
        <v>718.24199999999996</v>
      </c>
      <c r="I525" s="219"/>
      <c r="J525" s="216"/>
      <c r="K525" s="216"/>
      <c r="L525" s="220"/>
      <c r="M525" s="221"/>
      <c r="N525" s="222"/>
      <c r="O525" s="222"/>
      <c r="P525" s="222"/>
      <c r="Q525" s="222"/>
      <c r="R525" s="222"/>
      <c r="S525" s="222"/>
      <c r="T525" s="223"/>
      <c r="AT525" s="224" t="s">
        <v>277</v>
      </c>
      <c r="AU525" s="224" t="s">
        <v>93</v>
      </c>
      <c r="AV525" s="13" t="s">
        <v>93</v>
      </c>
      <c r="AW525" s="13" t="s">
        <v>38</v>
      </c>
      <c r="AX525" s="13" t="s">
        <v>83</v>
      </c>
      <c r="AY525" s="224" t="s">
        <v>189</v>
      </c>
    </row>
    <row r="526" spans="1:65" s="16" customFormat="1" ht="11.25" x14ac:dyDescent="0.2">
      <c r="B526" s="261"/>
      <c r="C526" s="262"/>
      <c r="D526" s="206" t="s">
        <v>277</v>
      </c>
      <c r="E526" s="263" t="s">
        <v>1</v>
      </c>
      <c r="F526" s="264" t="s">
        <v>427</v>
      </c>
      <c r="G526" s="262"/>
      <c r="H526" s="265">
        <v>1338.683</v>
      </c>
      <c r="I526" s="266"/>
      <c r="J526" s="262"/>
      <c r="K526" s="262"/>
      <c r="L526" s="267"/>
      <c r="M526" s="268"/>
      <c r="N526" s="269"/>
      <c r="O526" s="269"/>
      <c r="P526" s="269"/>
      <c r="Q526" s="269"/>
      <c r="R526" s="269"/>
      <c r="S526" s="269"/>
      <c r="T526" s="270"/>
      <c r="AT526" s="271" t="s">
        <v>277</v>
      </c>
      <c r="AU526" s="271" t="s">
        <v>93</v>
      </c>
      <c r="AV526" s="16" t="s">
        <v>109</v>
      </c>
      <c r="AW526" s="16" t="s">
        <v>38</v>
      </c>
      <c r="AX526" s="16" t="s">
        <v>83</v>
      </c>
      <c r="AY526" s="271" t="s">
        <v>189</v>
      </c>
    </row>
    <row r="527" spans="1:65" s="13" customFormat="1" ht="11.25" x14ac:dyDescent="0.2">
      <c r="B527" s="215"/>
      <c r="C527" s="216"/>
      <c r="D527" s="206" t="s">
        <v>277</v>
      </c>
      <c r="E527" s="239" t="s">
        <v>1</v>
      </c>
      <c r="F527" s="217" t="s">
        <v>912</v>
      </c>
      <c r="G527" s="216"/>
      <c r="H527" s="218">
        <v>267.74</v>
      </c>
      <c r="I527" s="219"/>
      <c r="J527" s="216"/>
      <c r="K527" s="216"/>
      <c r="L527" s="220"/>
      <c r="M527" s="221"/>
      <c r="N527" s="222"/>
      <c r="O527" s="222"/>
      <c r="P527" s="222"/>
      <c r="Q527" s="222"/>
      <c r="R527" s="222"/>
      <c r="S527" s="222"/>
      <c r="T527" s="223"/>
      <c r="AT527" s="224" t="s">
        <v>277</v>
      </c>
      <c r="AU527" s="224" t="s">
        <v>93</v>
      </c>
      <c r="AV527" s="13" t="s">
        <v>93</v>
      </c>
      <c r="AW527" s="13" t="s">
        <v>38</v>
      </c>
      <c r="AX527" s="13" t="s">
        <v>83</v>
      </c>
      <c r="AY527" s="224" t="s">
        <v>189</v>
      </c>
    </row>
    <row r="528" spans="1:65" s="15" customFormat="1" ht="11.25" x14ac:dyDescent="0.2">
      <c r="B528" s="240"/>
      <c r="C528" s="241"/>
      <c r="D528" s="206" t="s">
        <v>277</v>
      </c>
      <c r="E528" s="242" t="s">
        <v>1</v>
      </c>
      <c r="F528" s="243" t="s">
        <v>355</v>
      </c>
      <c r="G528" s="241"/>
      <c r="H528" s="244">
        <v>1606.423</v>
      </c>
      <c r="I528" s="245"/>
      <c r="J528" s="241"/>
      <c r="K528" s="241"/>
      <c r="L528" s="246"/>
      <c r="M528" s="247"/>
      <c r="N528" s="248"/>
      <c r="O528" s="248"/>
      <c r="P528" s="248"/>
      <c r="Q528" s="248"/>
      <c r="R528" s="248"/>
      <c r="S528" s="248"/>
      <c r="T528" s="249"/>
      <c r="AT528" s="250" t="s">
        <v>277</v>
      </c>
      <c r="AU528" s="250" t="s">
        <v>93</v>
      </c>
      <c r="AV528" s="15" t="s">
        <v>211</v>
      </c>
      <c r="AW528" s="15" t="s">
        <v>38</v>
      </c>
      <c r="AX528" s="15" t="s">
        <v>91</v>
      </c>
      <c r="AY528" s="250" t="s">
        <v>189</v>
      </c>
    </row>
    <row r="529" spans="1:65" s="2" customFormat="1" ht="16.5" customHeight="1" x14ac:dyDescent="0.2">
      <c r="A529" s="36"/>
      <c r="B529" s="37"/>
      <c r="C529" s="193" t="s">
        <v>934</v>
      </c>
      <c r="D529" s="193" t="s">
        <v>192</v>
      </c>
      <c r="E529" s="194" t="s">
        <v>935</v>
      </c>
      <c r="F529" s="195" t="s">
        <v>936</v>
      </c>
      <c r="G529" s="196" t="s">
        <v>195</v>
      </c>
      <c r="H529" s="197">
        <v>1</v>
      </c>
      <c r="I529" s="198"/>
      <c r="J529" s="199">
        <f>ROUND(I529*H529,2)</f>
        <v>0</v>
      </c>
      <c r="K529" s="195" t="s">
        <v>303</v>
      </c>
      <c r="L529" s="41"/>
      <c r="M529" s="200" t="s">
        <v>1</v>
      </c>
      <c r="N529" s="201" t="s">
        <v>48</v>
      </c>
      <c r="O529" s="73"/>
      <c r="P529" s="202">
        <f>O529*H529</f>
        <v>0</v>
      </c>
      <c r="Q529" s="202">
        <v>0</v>
      </c>
      <c r="R529" s="202">
        <f>Q529*H529</f>
        <v>0</v>
      </c>
      <c r="S529" s="202">
        <v>0</v>
      </c>
      <c r="T529" s="203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204" t="s">
        <v>211</v>
      </c>
      <c r="AT529" s="204" t="s">
        <v>192</v>
      </c>
      <c r="AU529" s="204" t="s">
        <v>93</v>
      </c>
      <c r="AY529" s="18" t="s">
        <v>189</v>
      </c>
      <c r="BE529" s="205">
        <f>IF(N529="základní",J529,0)</f>
        <v>0</v>
      </c>
      <c r="BF529" s="205">
        <f>IF(N529="snížená",J529,0)</f>
        <v>0</v>
      </c>
      <c r="BG529" s="205">
        <f>IF(N529="zákl. přenesená",J529,0)</f>
        <v>0</v>
      </c>
      <c r="BH529" s="205">
        <f>IF(N529="sníž. přenesená",J529,0)</f>
        <v>0</v>
      </c>
      <c r="BI529" s="205">
        <f>IF(N529="nulová",J529,0)</f>
        <v>0</v>
      </c>
      <c r="BJ529" s="18" t="s">
        <v>91</v>
      </c>
      <c r="BK529" s="205">
        <f>ROUND(I529*H529,2)</f>
        <v>0</v>
      </c>
      <c r="BL529" s="18" t="s">
        <v>211</v>
      </c>
      <c r="BM529" s="204" t="s">
        <v>937</v>
      </c>
    </row>
    <row r="530" spans="1:65" s="2" customFormat="1" ht="29.25" x14ac:dyDescent="0.2">
      <c r="A530" s="36"/>
      <c r="B530" s="37"/>
      <c r="C530" s="38"/>
      <c r="D530" s="206" t="s">
        <v>199</v>
      </c>
      <c r="E530" s="38"/>
      <c r="F530" s="207" t="s">
        <v>938</v>
      </c>
      <c r="G530" s="38"/>
      <c r="H530" s="38"/>
      <c r="I530" s="208"/>
      <c r="J530" s="38"/>
      <c r="K530" s="38"/>
      <c r="L530" s="41"/>
      <c r="M530" s="209"/>
      <c r="N530" s="210"/>
      <c r="O530" s="73"/>
      <c r="P530" s="73"/>
      <c r="Q530" s="73"/>
      <c r="R530" s="73"/>
      <c r="S530" s="73"/>
      <c r="T530" s="74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T530" s="18" t="s">
        <v>199</v>
      </c>
      <c r="AU530" s="18" t="s">
        <v>93</v>
      </c>
    </row>
    <row r="531" spans="1:65" s="2" customFormat="1" ht="21.75" customHeight="1" x14ac:dyDescent="0.2">
      <c r="A531" s="36"/>
      <c r="B531" s="37"/>
      <c r="C531" s="193" t="s">
        <v>939</v>
      </c>
      <c r="D531" s="193" t="s">
        <v>192</v>
      </c>
      <c r="E531" s="194" t="s">
        <v>940</v>
      </c>
      <c r="F531" s="195" t="s">
        <v>941</v>
      </c>
      <c r="G531" s="196" t="s">
        <v>262</v>
      </c>
      <c r="H531" s="197">
        <v>652.5</v>
      </c>
      <c r="I531" s="198"/>
      <c r="J531" s="199">
        <f>ROUND(I531*H531,2)</f>
        <v>0</v>
      </c>
      <c r="K531" s="195" t="s">
        <v>196</v>
      </c>
      <c r="L531" s="41"/>
      <c r="M531" s="200" t="s">
        <v>1</v>
      </c>
      <c r="N531" s="201" t="s">
        <v>48</v>
      </c>
      <c r="O531" s="73"/>
      <c r="P531" s="202">
        <f>O531*H531</f>
        <v>0</v>
      </c>
      <c r="Q531" s="202">
        <v>2.1000000000000001E-4</v>
      </c>
      <c r="R531" s="202">
        <f>Q531*H531</f>
        <v>0.13702500000000001</v>
      </c>
      <c r="S531" s="202">
        <v>0</v>
      </c>
      <c r="T531" s="203">
        <f>S531*H531</f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R531" s="204" t="s">
        <v>211</v>
      </c>
      <c r="AT531" s="204" t="s">
        <v>192</v>
      </c>
      <c r="AU531" s="204" t="s">
        <v>93</v>
      </c>
      <c r="AY531" s="18" t="s">
        <v>189</v>
      </c>
      <c r="BE531" s="205">
        <f>IF(N531="základní",J531,0)</f>
        <v>0</v>
      </c>
      <c r="BF531" s="205">
        <f>IF(N531="snížená",J531,0)</f>
        <v>0</v>
      </c>
      <c r="BG531" s="205">
        <f>IF(N531="zákl. přenesená",J531,0)</f>
        <v>0</v>
      </c>
      <c r="BH531" s="205">
        <f>IF(N531="sníž. přenesená",J531,0)</f>
        <v>0</v>
      </c>
      <c r="BI531" s="205">
        <f>IF(N531="nulová",J531,0)</f>
        <v>0</v>
      </c>
      <c r="BJ531" s="18" t="s">
        <v>91</v>
      </c>
      <c r="BK531" s="205">
        <f>ROUND(I531*H531,2)</f>
        <v>0</v>
      </c>
      <c r="BL531" s="18" t="s">
        <v>211</v>
      </c>
      <c r="BM531" s="204" t="s">
        <v>942</v>
      </c>
    </row>
    <row r="532" spans="1:65" s="14" customFormat="1" ht="11.25" x14ac:dyDescent="0.2">
      <c r="B532" s="229"/>
      <c r="C532" s="230"/>
      <c r="D532" s="206" t="s">
        <v>277</v>
      </c>
      <c r="E532" s="231" t="s">
        <v>1</v>
      </c>
      <c r="F532" s="232" t="s">
        <v>750</v>
      </c>
      <c r="G532" s="230"/>
      <c r="H532" s="231" t="s">
        <v>1</v>
      </c>
      <c r="I532" s="233"/>
      <c r="J532" s="230"/>
      <c r="K532" s="230"/>
      <c r="L532" s="234"/>
      <c r="M532" s="235"/>
      <c r="N532" s="236"/>
      <c r="O532" s="236"/>
      <c r="P532" s="236"/>
      <c r="Q532" s="236"/>
      <c r="R532" s="236"/>
      <c r="S532" s="236"/>
      <c r="T532" s="237"/>
      <c r="AT532" s="238" t="s">
        <v>277</v>
      </c>
      <c r="AU532" s="238" t="s">
        <v>93</v>
      </c>
      <c r="AV532" s="14" t="s">
        <v>91</v>
      </c>
      <c r="AW532" s="14" t="s">
        <v>38</v>
      </c>
      <c r="AX532" s="14" t="s">
        <v>83</v>
      </c>
      <c r="AY532" s="238" t="s">
        <v>189</v>
      </c>
    </row>
    <row r="533" spans="1:65" s="14" customFormat="1" ht="11.25" x14ac:dyDescent="0.2">
      <c r="B533" s="229"/>
      <c r="C533" s="230"/>
      <c r="D533" s="206" t="s">
        <v>277</v>
      </c>
      <c r="E533" s="231" t="s">
        <v>1</v>
      </c>
      <c r="F533" s="232" t="s">
        <v>751</v>
      </c>
      <c r="G533" s="230"/>
      <c r="H533" s="231" t="s">
        <v>1</v>
      </c>
      <c r="I533" s="233"/>
      <c r="J533" s="230"/>
      <c r="K533" s="230"/>
      <c r="L533" s="234"/>
      <c r="M533" s="235"/>
      <c r="N533" s="236"/>
      <c r="O533" s="236"/>
      <c r="P533" s="236"/>
      <c r="Q533" s="236"/>
      <c r="R533" s="236"/>
      <c r="S533" s="236"/>
      <c r="T533" s="237"/>
      <c r="AT533" s="238" t="s">
        <v>277</v>
      </c>
      <c r="AU533" s="238" t="s">
        <v>93</v>
      </c>
      <c r="AV533" s="14" t="s">
        <v>91</v>
      </c>
      <c r="AW533" s="14" t="s">
        <v>38</v>
      </c>
      <c r="AX533" s="14" t="s">
        <v>83</v>
      </c>
      <c r="AY533" s="238" t="s">
        <v>189</v>
      </c>
    </row>
    <row r="534" spans="1:65" s="13" customFormat="1" ht="11.25" x14ac:dyDescent="0.2">
      <c r="B534" s="215"/>
      <c r="C534" s="216"/>
      <c r="D534" s="206" t="s">
        <v>277</v>
      </c>
      <c r="E534" s="239" t="s">
        <v>1</v>
      </c>
      <c r="F534" s="217" t="s">
        <v>943</v>
      </c>
      <c r="G534" s="216"/>
      <c r="H534" s="218">
        <v>652.5</v>
      </c>
      <c r="I534" s="219"/>
      <c r="J534" s="216"/>
      <c r="K534" s="216"/>
      <c r="L534" s="220"/>
      <c r="M534" s="221"/>
      <c r="N534" s="222"/>
      <c r="O534" s="222"/>
      <c r="P534" s="222"/>
      <c r="Q534" s="222"/>
      <c r="R534" s="222"/>
      <c r="S534" s="222"/>
      <c r="T534" s="223"/>
      <c r="AT534" s="224" t="s">
        <v>277</v>
      </c>
      <c r="AU534" s="224" t="s">
        <v>93</v>
      </c>
      <c r="AV534" s="13" t="s">
        <v>93</v>
      </c>
      <c r="AW534" s="13" t="s">
        <v>38</v>
      </c>
      <c r="AX534" s="13" t="s">
        <v>83</v>
      </c>
      <c r="AY534" s="224" t="s">
        <v>189</v>
      </c>
    </row>
    <row r="535" spans="1:65" s="15" customFormat="1" ht="11.25" x14ac:dyDescent="0.2">
      <c r="B535" s="240"/>
      <c r="C535" s="241"/>
      <c r="D535" s="206" t="s">
        <v>277</v>
      </c>
      <c r="E535" s="242" t="s">
        <v>1</v>
      </c>
      <c r="F535" s="243" t="s">
        <v>355</v>
      </c>
      <c r="G535" s="241"/>
      <c r="H535" s="244">
        <v>652.5</v>
      </c>
      <c r="I535" s="245"/>
      <c r="J535" s="241"/>
      <c r="K535" s="241"/>
      <c r="L535" s="246"/>
      <c r="M535" s="247"/>
      <c r="N535" s="248"/>
      <c r="O535" s="248"/>
      <c r="P535" s="248"/>
      <c r="Q535" s="248"/>
      <c r="R535" s="248"/>
      <c r="S535" s="248"/>
      <c r="T535" s="249"/>
      <c r="AT535" s="250" t="s">
        <v>277</v>
      </c>
      <c r="AU535" s="250" t="s">
        <v>93</v>
      </c>
      <c r="AV535" s="15" t="s">
        <v>211</v>
      </c>
      <c r="AW535" s="15" t="s">
        <v>38</v>
      </c>
      <c r="AX535" s="15" t="s">
        <v>91</v>
      </c>
      <c r="AY535" s="250" t="s">
        <v>189</v>
      </c>
    </row>
    <row r="536" spans="1:65" s="2" customFormat="1" ht="16.5" customHeight="1" x14ac:dyDescent="0.2">
      <c r="A536" s="36"/>
      <c r="B536" s="37"/>
      <c r="C536" s="193" t="s">
        <v>944</v>
      </c>
      <c r="D536" s="193" t="s">
        <v>192</v>
      </c>
      <c r="E536" s="194" t="s">
        <v>945</v>
      </c>
      <c r="F536" s="195" t="s">
        <v>946</v>
      </c>
      <c r="G536" s="196" t="s">
        <v>262</v>
      </c>
      <c r="H536" s="197">
        <v>1776.6</v>
      </c>
      <c r="I536" s="198"/>
      <c r="J536" s="199">
        <f>ROUND(I536*H536,2)</f>
        <v>0</v>
      </c>
      <c r="K536" s="195" t="s">
        <v>196</v>
      </c>
      <c r="L536" s="41"/>
      <c r="M536" s="200" t="s">
        <v>1</v>
      </c>
      <c r="N536" s="201" t="s">
        <v>48</v>
      </c>
      <c r="O536" s="73"/>
      <c r="P536" s="202">
        <f>O536*H536</f>
        <v>0</v>
      </c>
      <c r="Q536" s="202">
        <v>4.0000000000000003E-5</v>
      </c>
      <c r="R536" s="202">
        <f>Q536*H536</f>
        <v>7.1064000000000002E-2</v>
      </c>
      <c r="S536" s="202">
        <v>0</v>
      </c>
      <c r="T536" s="203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204" t="s">
        <v>211</v>
      </c>
      <c r="AT536" s="204" t="s">
        <v>192</v>
      </c>
      <c r="AU536" s="204" t="s">
        <v>93</v>
      </c>
      <c r="AY536" s="18" t="s">
        <v>189</v>
      </c>
      <c r="BE536" s="205">
        <f>IF(N536="základní",J536,0)</f>
        <v>0</v>
      </c>
      <c r="BF536" s="205">
        <f>IF(N536="snížená",J536,0)</f>
        <v>0</v>
      </c>
      <c r="BG536" s="205">
        <f>IF(N536="zákl. přenesená",J536,0)</f>
        <v>0</v>
      </c>
      <c r="BH536" s="205">
        <f>IF(N536="sníž. přenesená",J536,0)</f>
        <v>0</v>
      </c>
      <c r="BI536" s="205">
        <f>IF(N536="nulová",J536,0)</f>
        <v>0</v>
      </c>
      <c r="BJ536" s="18" t="s">
        <v>91</v>
      </c>
      <c r="BK536" s="205">
        <f>ROUND(I536*H536,2)</f>
        <v>0</v>
      </c>
      <c r="BL536" s="18" t="s">
        <v>211</v>
      </c>
      <c r="BM536" s="204" t="s">
        <v>947</v>
      </c>
    </row>
    <row r="537" spans="1:65" s="2" customFormat="1" ht="16.5" customHeight="1" x14ac:dyDescent="0.2">
      <c r="A537" s="36"/>
      <c r="B537" s="37"/>
      <c r="C537" s="193" t="s">
        <v>948</v>
      </c>
      <c r="D537" s="193" t="s">
        <v>192</v>
      </c>
      <c r="E537" s="194" t="s">
        <v>949</v>
      </c>
      <c r="F537" s="195" t="s">
        <v>950</v>
      </c>
      <c r="G537" s="196" t="s">
        <v>262</v>
      </c>
      <c r="H537" s="197">
        <v>129.85</v>
      </c>
      <c r="I537" s="198"/>
      <c r="J537" s="199">
        <f>ROUND(I537*H537,2)</f>
        <v>0</v>
      </c>
      <c r="K537" s="195" t="s">
        <v>196</v>
      </c>
      <c r="L537" s="41"/>
      <c r="M537" s="200" t="s">
        <v>1</v>
      </c>
      <c r="N537" s="201" t="s">
        <v>48</v>
      </c>
      <c r="O537" s="73"/>
      <c r="P537" s="202">
        <f>O537*H537</f>
        <v>0</v>
      </c>
      <c r="Q537" s="202">
        <v>2.0999999999999999E-3</v>
      </c>
      <c r="R537" s="202">
        <f>Q537*H537</f>
        <v>0.27268499999999996</v>
      </c>
      <c r="S537" s="202">
        <v>0</v>
      </c>
      <c r="T537" s="203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204" t="s">
        <v>211</v>
      </c>
      <c r="AT537" s="204" t="s">
        <v>192</v>
      </c>
      <c r="AU537" s="204" t="s">
        <v>93</v>
      </c>
      <c r="AY537" s="18" t="s">
        <v>189</v>
      </c>
      <c r="BE537" s="205">
        <f>IF(N537="základní",J537,0)</f>
        <v>0</v>
      </c>
      <c r="BF537" s="205">
        <f>IF(N537="snížená",J537,0)</f>
        <v>0</v>
      </c>
      <c r="BG537" s="205">
        <f>IF(N537="zákl. přenesená",J537,0)</f>
        <v>0</v>
      </c>
      <c r="BH537" s="205">
        <f>IF(N537="sníž. přenesená",J537,0)</f>
        <v>0</v>
      </c>
      <c r="BI537" s="205">
        <f>IF(N537="nulová",J537,0)</f>
        <v>0</v>
      </c>
      <c r="BJ537" s="18" t="s">
        <v>91</v>
      </c>
      <c r="BK537" s="205">
        <f>ROUND(I537*H537,2)</f>
        <v>0</v>
      </c>
      <c r="BL537" s="18" t="s">
        <v>211</v>
      </c>
      <c r="BM537" s="204" t="s">
        <v>951</v>
      </c>
    </row>
    <row r="538" spans="1:65" s="13" customFormat="1" ht="11.25" x14ac:dyDescent="0.2">
      <c r="B538" s="215"/>
      <c r="C538" s="216"/>
      <c r="D538" s="206" t="s">
        <v>277</v>
      </c>
      <c r="E538" s="239" t="s">
        <v>1</v>
      </c>
      <c r="F538" s="217" t="s">
        <v>952</v>
      </c>
      <c r="G538" s="216"/>
      <c r="H538" s="218">
        <v>129.85</v>
      </c>
      <c r="I538" s="219"/>
      <c r="J538" s="216"/>
      <c r="K538" s="216"/>
      <c r="L538" s="220"/>
      <c r="M538" s="221"/>
      <c r="N538" s="222"/>
      <c r="O538" s="222"/>
      <c r="P538" s="222"/>
      <c r="Q538" s="222"/>
      <c r="R538" s="222"/>
      <c r="S538" s="222"/>
      <c r="T538" s="223"/>
      <c r="AT538" s="224" t="s">
        <v>277</v>
      </c>
      <c r="AU538" s="224" t="s">
        <v>93</v>
      </c>
      <c r="AV538" s="13" t="s">
        <v>93</v>
      </c>
      <c r="AW538" s="13" t="s">
        <v>38</v>
      </c>
      <c r="AX538" s="13" t="s">
        <v>83</v>
      </c>
      <c r="AY538" s="224" t="s">
        <v>189</v>
      </c>
    </row>
    <row r="539" spans="1:65" s="15" customFormat="1" ht="11.25" x14ac:dyDescent="0.2">
      <c r="B539" s="240"/>
      <c r="C539" s="241"/>
      <c r="D539" s="206" t="s">
        <v>277</v>
      </c>
      <c r="E539" s="242" t="s">
        <v>1</v>
      </c>
      <c r="F539" s="243" t="s">
        <v>355</v>
      </c>
      <c r="G539" s="241"/>
      <c r="H539" s="244">
        <v>129.85</v>
      </c>
      <c r="I539" s="245"/>
      <c r="J539" s="241"/>
      <c r="K539" s="241"/>
      <c r="L539" s="246"/>
      <c r="M539" s="247"/>
      <c r="N539" s="248"/>
      <c r="O539" s="248"/>
      <c r="P539" s="248"/>
      <c r="Q539" s="248"/>
      <c r="R539" s="248"/>
      <c r="S539" s="248"/>
      <c r="T539" s="249"/>
      <c r="AT539" s="250" t="s">
        <v>277</v>
      </c>
      <c r="AU539" s="250" t="s">
        <v>93</v>
      </c>
      <c r="AV539" s="15" t="s">
        <v>211</v>
      </c>
      <c r="AW539" s="15" t="s">
        <v>38</v>
      </c>
      <c r="AX539" s="15" t="s">
        <v>91</v>
      </c>
      <c r="AY539" s="250" t="s">
        <v>189</v>
      </c>
    </row>
    <row r="540" spans="1:65" s="12" customFormat="1" ht="22.9" customHeight="1" x14ac:dyDescent="0.2">
      <c r="B540" s="177"/>
      <c r="C540" s="178"/>
      <c r="D540" s="179" t="s">
        <v>82</v>
      </c>
      <c r="E540" s="191" t="s">
        <v>953</v>
      </c>
      <c r="F540" s="191" t="s">
        <v>954</v>
      </c>
      <c r="G540" s="178"/>
      <c r="H540" s="178"/>
      <c r="I540" s="181"/>
      <c r="J540" s="192">
        <f>BK540</f>
        <v>0</v>
      </c>
      <c r="K540" s="178"/>
      <c r="L540" s="183"/>
      <c r="M540" s="184"/>
      <c r="N540" s="185"/>
      <c r="O540" s="185"/>
      <c r="P540" s="186">
        <f>P541</f>
        <v>0</v>
      </c>
      <c r="Q540" s="185"/>
      <c r="R540" s="186">
        <f>R541</f>
        <v>0</v>
      </c>
      <c r="S540" s="185"/>
      <c r="T540" s="187">
        <f>T541</f>
        <v>0</v>
      </c>
      <c r="AR540" s="188" t="s">
        <v>91</v>
      </c>
      <c r="AT540" s="189" t="s">
        <v>82</v>
      </c>
      <c r="AU540" s="189" t="s">
        <v>91</v>
      </c>
      <c r="AY540" s="188" t="s">
        <v>189</v>
      </c>
      <c r="BK540" s="190">
        <f>BK541</f>
        <v>0</v>
      </c>
    </row>
    <row r="541" spans="1:65" s="2" customFormat="1" ht="16.5" customHeight="1" x14ac:dyDescent="0.2">
      <c r="A541" s="36"/>
      <c r="B541" s="37"/>
      <c r="C541" s="193" t="s">
        <v>955</v>
      </c>
      <c r="D541" s="193" t="s">
        <v>192</v>
      </c>
      <c r="E541" s="194" t="s">
        <v>956</v>
      </c>
      <c r="F541" s="195" t="s">
        <v>957</v>
      </c>
      <c r="G541" s="196" t="s">
        <v>302</v>
      </c>
      <c r="H541" s="197">
        <v>5881.585</v>
      </c>
      <c r="I541" s="198"/>
      <c r="J541" s="199">
        <f>ROUND(I541*H541,2)</f>
        <v>0</v>
      </c>
      <c r="K541" s="195" t="s">
        <v>196</v>
      </c>
      <c r="L541" s="41"/>
      <c r="M541" s="200" t="s">
        <v>1</v>
      </c>
      <c r="N541" s="201" t="s">
        <v>48</v>
      </c>
      <c r="O541" s="73"/>
      <c r="P541" s="202">
        <f>O541*H541</f>
        <v>0</v>
      </c>
      <c r="Q541" s="202">
        <v>0</v>
      </c>
      <c r="R541" s="202">
        <f>Q541*H541</f>
        <v>0</v>
      </c>
      <c r="S541" s="202">
        <v>0</v>
      </c>
      <c r="T541" s="203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204" t="s">
        <v>211</v>
      </c>
      <c r="AT541" s="204" t="s">
        <v>192</v>
      </c>
      <c r="AU541" s="204" t="s">
        <v>93</v>
      </c>
      <c r="AY541" s="18" t="s">
        <v>189</v>
      </c>
      <c r="BE541" s="205">
        <f>IF(N541="základní",J541,0)</f>
        <v>0</v>
      </c>
      <c r="BF541" s="205">
        <f>IF(N541="snížená",J541,0)</f>
        <v>0</v>
      </c>
      <c r="BG541" s="205">
        <f>IF(N541="zákl. přenesená",J541,0)</f>
        <v>0</v>
      </c>
      <c r="BH541" s="205">
        <f>IF(N541="sníž. přenesená",J541,0)</f>
        <v>0</v>
      </c>
      <c r="BI541" s="205">
        <f>IF(N541="nulová",J541,0)</f>
        <v>0</v>
      </c>
      <c r="BJ541" s="18" t="s">
        <v>91</v>
      </c>
      <c r="BK541" s="205">
        <f>ROUND(I541*H541,2)</f>
        <v>0</v>
      </c>
      <c r="BL541" s="18" t="s">
        <v>211</v>
      </c>
      <c r="BM541" s="204" t="s">
        <v>958</v>
      </c>
    </row>
    <row r="542" spans="1:65" s="12" customFormat="1" ht="25.9" customHeight="1" x14ac:dyDescent="0.2">
      <c r="B542" s="177"/>
      <c r="C542" s="178"/>
      <c r="D542" s="179" t="s">
        <v>82</v>
      </c>
      <c r="E542" s="180" t="s">
        <v>959</v>
      </c>
      <c r="F542" s="180" t="s">
        <v>960</v>
      </c>
      <c r="G542" s="178"/>
      <c r="H542" s="178"/>
      <c r="I542" s="181"/>
      <c r="J542" s="182">
        <f>BK542</f>
        <v>0</v>
      </c>
      <c r="K542" s="178"/>
      <c r="L542" s="183"/>
      <c r="M542" s="184"/>
      <c r="N542" s="185"/>
      <c r="O542" s="185"/>
      <c r="P542" s="186">
        <f>P543+P580+P643+P706+P709+P731+P767+P783+P808+P893+P932+P954+P962+P979+P984</f>
        <v>0</v>
      </c>
      <c r="Q542" s="185"/>
      <c r="R542" s="186">
        <f>R543+R580+R643+R706+R709+R731+R767+R783+R808+R893+R932+R954+R962+R979+R984</f>
        <v>151.62715717999998</v>
      </c>
      <c r="S542" s="185"/>
      <c r="T542" s="187">
        <f>T543+T580+T643+T706+T709+T731+T767+T783+T808+T893+T932+T954+T962+T979+T984</f>
        <v>0.60750000000000004</v>
      </c>
      <c r="AR542" s="188" t="s">
        <v>93</v>
      </c>
      <c r="AT542" s="189" t="s">
        <v>82</v>
      </c>
      <c r="AU542" s="189" t="s">
        <v>83</v>
      </c>
      <c r="AY542" s="188" t="s">
        <v>189</v>
      </c>
      <c r="BK542" s="190">
        <f>BK543+BK580+BK643+BK706+BK709+BK731+BK767+BK783+BK808+BK893+BK932+BK954+BK962+BK979+BK984</f>
        <v>0</v>
      </c>
    </row>
    <row r="543" spans="1:65" s="12" customFormat="1" ht="22.9" customHeight="1" x14ac:dyDescent="0.2">
      <c r="B543" s="177"/>
      <c r="C543" s="178"/>
      <c r="D543" s="179" t="s">
        <v>82</v>
      </c>
      <c r="E543" s="191" t="s">
        <v>961</v>
      </c>
      <c r="F543" s="191" t="s">
        <v>962</v>
      </c>
      <c r="G543" s="178"/>
      <c r="H543" s="178"/>
      <c r="I543" s="181"/>
      <c r="J543" s="192">
        <f>BK543</f>
        <v>0</v>
      </c>
      <c r="K543" s="178"/>
      <c r="L543" s="183"/>
      <c r="M543" s="184"/>
      <c r="N543" s="185"/>
      <c r="O543" s="185"/>
      <c r="P543" s="186">
        <f>SUM(P544:P579)</f>
        <v>0</v>
      </c>
      <c r="Q543" s="185"/>
      <c r="R543" s="186">
        <f>SUM(R544:R579)</f>
        <v>23.057340199999999</v>
      </c>
      <c r="S543" s="185"/>
      <c r="T543" s="187">
        <f>SUM(T544:T579)</f>
        <v>0</v>
      </c>
      <c r="AR543" s="188" t="s">
        <v>93</v>
      </c>
      <c r="AT543" s="189" t="s">
        <v>82</v>
      </c>
      <c r="AU543" s="189" t="s">
        <v>91</v>
      </c>
      <c r="AY543" s="188" t="s">
        <v>189</v>
      </c>
      <c r="BK543" s="190">
        <f>SUM(BK544:BK579)</f>
        <v>0</v>
      </c>
    </row>
    <row r="544" spans="1:65" s="2" customFormat="1" ht="16.5" customHeight="1" x14ac:dyDescent="0.2">
      <c r="A544" s="36"/>
      <c r="B544" s="37"/>
      <c r="C544" s="193" t="s">
        <v>963</v>
      </c>
      <c r="D544" s="193" t="s">
        <v>192</v>
      </c>
      <c r="E544" s="194" t="s">
        <v>964</v>
      </c>
      <c r="F544" s="195" t="s">
        <v>965</v>
      </c>
      <c r="G544" s="196" t="s">
        <v>262</v>
      </c>
      <c r="H544" s="197">
        <v>1328.88</v>
      </c>
      <c r="I544" s="198"/>
      <c r="J544" s="199">
        <f>ROUND(I544*H544,2)</f>
        <v>0</v>
      </c>
      <c r="K544" s="195" t="s">
        <v>196</v>
      </c>
      <c r="L544" s="41"/>
      <c r="M544" s="200" t="s">
        <v>1</v>
      </c>
      <c r="N544" s="201" t="s">
        <v>48</v>
      </c>
      <c r="O544" s="73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204" t="s">
        <v>408</v>
      </c>
      <c r="AT544" s="204" t="s">
        <v>192</v>
      </c>
      <c r="AU544" s="204" t="s">
        <v>93</v>
      </c>
      <c r="AY544" s="18" t="s">
        <v>189</v>
      </c>
      <c r="BE544" s="205">
        <f>IF(N544="základní",J544,0)</f>
        <v>0</v>
      </c>
      <c r="BF544" s="205">
        <f>IF(N544="snížená",J544,0)</f>
        <v>0</v>
      </c>
      <c r="BG544" s="205">
        <f>IF(N544="zákl. přenesená",J544,0)</f>
        <v>0</v>
      </c>
      <c r="BH544" s="205">
        <f>IF(N544="sníž. přenesená",J544,0)</f>
        <v>0</v>
      </c>
      <c r="BI544" s="205">
        <f>IF(N544="nulová",J544,0)</f>
        <v>0</v>
      </c>
      <c r="BJ544" s="18" t="s">
        <v>91</v>
      </c>
      <c r="BK544" s="205">
        <f>ROUND(I544*H544,2)</f>
        <v>0</v>
      </c>
      <c r="BL544" s="18" t="s">
        <v>408</v>
      </c>
      <c r="BM544" s="204" t="s">
        <v>966</v>
      </c>
    </row>
    <row r="545" spans="1:65" s="14" customFormat="1" ht="11.25" x14ac:dyDescent="0.2">
      <c r="B545" s="229"/>
      <c r="C545" s="230"/>
      <c r="D545" s="206" t="s">
        <v>277</v>
      </c>
      <c r="E545" s="231" t="s">
        <v>1</v>
      </c>
      <c r="F545" s="232" t="s">
        <v>353</v>
      </c>
      <c r="G545" s="230"/>
      <c r="H545" s="231" t="s">
        <v>1</v>
      </c>
      <c r="I545" s="233"/>
      <c r="J545" s="230"/>
      <c r="K545" s="230"/>
      <c r="L545" s="234"/>
      <c r="M545" s="235"/>
      <c r="N545" s="236"/>
      <c r="O545" s="236"/>
      <c r="P545" s="236"/>
      <c r="Q545" s="236"/>
      <c r="R545" s="236"/>
      <c r="S545" s="236"/>
      <c r="T545" s="237"/>
      <c r="AT545" s="238" t="s">
        <v>277</v>
      </c>
      <c r="AU545" s="238" t="s">
        <v>93</v>
      </c>
      <c r="AV545" s="14" t="s">
        <v>91</v>
      </c>
      <c r="AW545" s="14" t="s">
        <v>38</v>
      </c>
      <c r="AX545" s="14" t="s">
        <v>83</v>
      </c>
      <c r="AY545" s="238" t="s">
        <v>189</v>
      </c>
    </row>
    <row r="546" spans="1:65" s="13" customFormat="1" ht="11.25" x14ac:dyDescent="0.2">
      <c r="B546" s="215"/>
      <c r="C546" s="216"/>
      <c r="D546" s="206" t="s">
        <v>277</v>
      </c>
      <c r="E546" s="239" t="s">
        <v>1</v>
      </c>
      <c r="F546" s="217" t="s">
        <v>967</v>
      </c>
      <c r="G546" s="216"/>
      <c r="H546" s="218">
        <v>1328.88</v>
      </c>
      <c r="I546" s="219"/>
      <c r="J546" s="216"/>
      <c r="K546" s="216"/>
      <c r="L546" s="220"/>
      <c r="M546" s="221"/>
      <c r="N546" s="222"/>
      <c r="O546" s="222"/>
      <c r="P546" s="222"/>
      <c r="Q546" s="222"/>
      <c r="R546" s="222"/>
      <c r="S546" s="222"/>
      <c r="T546" s="223"/>
      <c r="AT546" s="224" t="s">
        <v>277</v>
      </c>
      <c r="AU546" s="224" t="s">
        <v>93</v>
      </c>
      <c r="AV546" s="13" t="s">
        <v>93</v>
      </c>
      <c r="AW546" s="13" t="s">
        <v>38</v>
      </c>
      <c r="AX546" s="13" t="s">
        <v>83</v>
      </c>
      <c r="AY546" s="224" t="s">
        <v>189</v>
      </c>
    </row>
    <row r="547" spans="1:65" s="15" customFormat="1" ht="11.25" x14ac:dyDescent="0.2">
      <c r="B547" s="240"/>
      <c r="C547" s="241"/>
      <c r="D547" s="206" t="s">
        <v>277</v>
      </c>
      <c r="E547" s="242" t="s">
        <v>1</v>
      </c>
      <c r="F547" s="243" t="s">
        <v>355</v>
      </c>
      <c r="G547" s="241"/>
      <c r="H547" s="244">
        <v>1328.88</v>
      </c>
      <c r="I547" s="245"/>
      <c r="J547" s="241"/>
      <c r="K547" s="241"/>
      <c r="L547" s="246"/>
      <c r="M547" s="247"/>
      <c r="N547" s="248"/>
      <c r="O547" s="248"/>
      <c r="P547" s="248"/>
      <c r="Q547" s="248"/>
      <c r="R547" s="248"/>
      <c r="S547" s="248"/>
      <c r="T547" s="249"/>
      <c r="AT547" s="250" t="s">
        <v>277</v>
      </c>
      <c r="AU547" s="250" t="s">
        <v>93</v>
      </c>
      <c r="AV547" s="15" t="s">
        <v>211</v>
      </c>
      <c r="AW547" s="15" t="s">
        <v>38</v>
      </c>
      <c r="AX547" s="15" t="s">
        <v>91</v>
      </c>
      <c r="AY547" s="250" t="s">
        <v>189</v>
      </c>
    </row>
    <row r="548" spans="1:65" s="2" customFormat="1" ht="16.5" customHeight="1" x14ac:dyDescent="0.2">
      <c r="A548" s="36"/>
      <c r="B548" s="37"/>
      <c r="C548" s="251" t="s">
        <v>968</v>
      </c>
      <c r="D548" s="251" t="s">
        <v>364</v>
      </c>
      <c r="E548" s="252" t="s">
        <v>969</v>
      </c>
      <c r="F548" s="253" t="s">
        <v>970</v>
      </c>
      <c r="G548" s="254" t="s">
        <v>302</v>
      </c>
      <c r="H548" s="255">
        <v>0.39900000000000002</v>
      </c>
      <c r="I548" s="256"/>
      <c r="J548" s="257">
        <f>ROUND(I548*H548,2)</f>
        <v>0</v>
      </c>
      <c r="K548" s="253" t="s">
        <v>196</v>
      </c>
      <c r="L548" s="258"/>
      <c r="M548" s="259" t="s">
        <v>1</v>
      </c>
      <c r="N548" s="260" t="s">
        <v>48</v>
      </c>
      <c r="O548" s="73"/>
      <c r="P548" s="202">
        <f>O548*H548</f>
        <v>0</v>
      </c>
      <c r="Q548" s="202">
        <v>1</v>
      </c>
      <c r="R548" s="202">
        <f>Q548*H548</f>
        <v>0.39900000000000002</v>
      </c>
      <c r="S548" s="202">
        <v>0</v>
      </c>
      <c r="T548" s="203">
        <f>S548*H548</f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204" t="s">
        <v>495</v>
      </c>
      <c r="AT548" s="204" t="s">
        <v>364</v>
      </c>
      <c r="AU548" s="204" t="s">
        <v>93</v>
      </c>
      <c r="AY548" s="18" t="s">
        <v>189</v>
      </c>
      <c r="BE548" s="205">
        <f>IF(N548="základní",J548,0)</f>
        <v>0</v>
      </c>
      <c r="BF548" s="205">
        <f>IF(N548="snížená",J548,0)</f>
        <v>0</v>
      </c>
      <c r="BG548" s="205">
        <f>IF(N548="zákl. přenesená",J548,0)</f>
        <v>0</v>
      </c>
      <c r="BH548" s="205">
        <f>IF(N548="sníž. přenesená",J548,0)</f>
        <v>0</v>
      </c>
      <c r="BI548" s="205">
        <f>IF(N548="nulová",J548,0)</f>
        <v>0</v>
      </c>
      <c r="BJ548" s="18" t="s">
        <v>91</v>
      </c>
      <c r="BK548" s="205">
        <f>ROUND(I548*H548,2)</f>
        <v>0</v>
      </c>
      <c r="BL548" s="18" t="s">
        <v>408</v>
      </c>
      <c r="BM548" s="204" t="s">
        <v>971</v>
      </c>
    </row>
    <row r="549" spans="1:65" s="13" customFormat="1" ht="11.25" x14ac:dyDescent="0.2">
      <c r="B549" s="215"/>
      <c r="C549" s="216"/>
      <c r="D549" s="206" t="s">
        <v>277</v>
      </c>
      <c r="E549" s="216"/>
      <c r="F549" s="217" t="s">
        <v>972</v>
      </c>
      <c r="G549" s="216"/>
      <c r="H549" s="218">
        <v>0.39900000000000002</v>
      </c>
      <c r="I549" s="219"/>
      <c r="J549" s="216"/>
      <c r="K549" s="216"/>
      <c r="L549" s="220"/>
      <c r="M549" s="221"/>
      <c r="N549" s="222"/>
      <c r="O549" s="222"/>
      <c r="P549" s="222"/>
      <c r="Q549" s="222"/>
      <c r="R549" s="222"/>
      <c r="S549" s="222"/>
      <c r="T549" s="223"/>
      <c r="AT549" s="224" t="s">
        <v>277</v>
      </c>
      <c r="AU549" s="224" t="s">
        <v>93</v>
      </c>
      <c r="AV549" s="13" t="s">
        <v>93</v>
      </c>
      <c r="AW549" s="13" t="s">
        <v>4</v>
      </c>
      <c r="AX549" s="13" t="s">
        <v>91</v>
      </c>
      <c r="AY549" s="224" t="s">
        <v>189</v>
      </c>
    </row>
    <row r="550" spans="1:65" s="2" customFormat="1" ht="16.5" customHeight="1" x14ac:dyDescent="0.2">
      <c r="A550" s="36"/>
      <c r="B550" s="37"/>
      <c r="C550" s="193" t="s">
        <v>973</v>
      </c>
      <c r="D550" s="193" t="s">
        <v>192</v>
      </c>
      <c r="E550" s="194" t="s">
        <v>974</v>
      </c>
      <c r="F550" s="195" t="s">
        <v>975</v>
      </c>
      <c r="G550" s="196" t="s">
        <v>262</v>
      </c>
      <c r="H550" s="197">
        <v>230.48500000000001</v>
      </c>
      <c r="I550" s="198"/>
      <c r="J550" s="199">
        <f>ROUND(I550*H550,2)</f>
        <v>0</v>
      </c>
      <c r="K550" s="195" t="s">
        <v>196</v>
      </c>
      <c r="L550" s="41"/>
      <c r="M550" s="200" t="s">
        <v>1</v>
      </c>
      <c r="N550" s="201" t="s">
        <v>48</v>
      </c>
      <c r="O550" s="73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R550" s="204" t="s">
        <v>408</v>
      </c>
      <c r="AT550" s="204" t="s">
        <v>192</v>
      </c>
      <c r="AU550" s="204" t="s">
        <v>93</v>
      </c>
      <c r="AY550" s="18" t="s">
        <v>189</v>
      </c>
      <c r="BE550" s="205">
        <f>IF(N550="základní",J550,0)</f>
        <v>0</v>
      </c>
      <c r="BF550" s="205">
        <f>IF(N550="snížená",J550,0)</f>
        <v>0</v>
      </c>
      <c r="BG550" s="205">
        <f>IF(N550="zákl. přenesená",J550,0)</f>
        <v>0</v>
      </c>
      <c r="BH550" s="205">
        <f>IF(N550="sníž. přenesená",J550,0)</f>
        <v>0</v>
      </c>
      <c r="BI550" s="205">
        <f>IF(N550="nulová",J550,0)</f>
        <v>0</v>
      </c>
      <c r="BJ550" s="18" t="s">
        <v>91</v>
      </c>
      <c r="BK550" s="205">
        <f>ROUND(I550*H550,2)</f>
        <v>0</v>
      </c>
      <c r="BL550" s="18" t="s">
        <v>408</v>
      </c>
      <c r="BM550" s="204" t="s">
        <v>976</v>
      </c>
    </row>
    <row r="551" spans="1:65" s="14" customFormat="1" ht="11.25" x14ac:dyDescent="0.2">
      <c r="B551" s="229"/>
      <c r="C551" s="230"/>
      <c r="D551" s="206" t="s">
        <v>277</v>
      </c>
      <c r="E551" s="231" t="s">
        <v>1</v>
      </c>
      <c r="F551" s="232" t="s">
        <v>353</v>
      </c>
      <c r="G551" s="230"/>
      <c r="H551" s="231" t="s">
        <v>1</v>
      </c>
      <c r="I551" s="233"/>
      <c r="J551" s="230"/>
      <c r="K551" s="230"/>
      <c r="L551" s="234"/>
      <c r="M551" s="235"/>
      <c r="N551" s="236"/>
      <c r="O551" s="236"/>
      <c r="P551" s="236"/>
      <c r="Q551" s="236"/>
      <c r="R551" s="236"/>
      <c r="S551" s="236"/>
      <c r="T551" s="237"/>
      <c r="AT551" s="238" t="s">
        <v>277</v>
      </c>
      <c r="AU551" s="238" t="s">
        <v>93</v>
      </c>
      <c r="AV551" s="14" t="s">
        <v>91</v>
      </c>
      <c r="AW551" s="14" t="s">
        <v>38</v>
      </c>
      <c r="AX551" s="14" t="s">
        <v>83</v>
      </c>
      <c r="AY551" s="238" t="s">
        <v>189</v>
      </c>
    </row>
    <row r="552" spans="1:65" s="13" customFormat="1" ht="11.25" x14ac:dyDescent="0.2">
      <c r="B552" s="215"/>
      <c r="C552" s="216"/>
      <c r="D552" s="206" t="s">
        <v>277</v>
      </c>
      <c r="E552" s="239" t="s">
        <v>1</v>
      </c>
      <c r="F552" s="217" t="s">
        <v>977</v>
      </c>
      <c r="G552" s="216"/>
      <c r="H552" s="218">
        <v>230.48500000000001</v>
      </c>
      <c r="I552" s="219"/>
      <c r="J552" s="216"/>
      <c r="K552" s="216"/>
      <c r="L552" s="220"/>
      <c r="M552" s="221"/>
      <c r="N552" s="222"/>
      <c r="O552" s="222"/>
      <c r="P552" s="222"/>
      <c r="Q552" s="222"/>
      <c r="R552" s="222"/>
      <c r="S552" s="222"/>
      <c r="T552" s="223"/>
      <c r="AT552" s="224" t="s">
        <v>277</v>
      </c>
      <c r="AU552" s="224" t="s">
        <v>93</v>
      </c>
      <c r="AV552" s="13" t="s">
        <v>93</v>
      </c>
      <c r="AW552" s="13" t="s">
        <v>38</v>
      </c>
      <c r="AX552" s="13" t="s">
        <v>83</v>
      </c>
      <c r="AY552" s="224" t="s">
        <v>189</v>
      </c>
    </row>
    <row r="553" spans="1:65" s="15" customFormat="1" ht="11.25" x14ac:dyDescent="0.2">
      <c r="B553" s="240"/>
      <c r="C553" s="241"/>
      <c r="D553" s="206" t="s">
        <v>277</v>
      </c>
      <c r="E553" s="242" t="s">
        <v>1</v>
      </c>
      <c r="F553" s="243" t="s">
        <v>355</v>
      </c>
      <c r="G553" s="241"/>
      <c r="H553" s="244">
        <v>230.48500000000001</v>
      </c>
      <c r="I553" s="245"/>
      <c r="J553" s="241"/>
      <c r="K553" s="241"/>
      <c r="L553" s="246"/>
      <c r="M553" s="247"/>
      <c r="N553" s="248"/>
      <c r="O553" s="248"/>
      <c r="P553" s="248"/>
      <c r="Q553" s="248"/>
      <c r="R553" s="248"/>
      <c r="S553" s="248"/>
      <c r="T553" s="249"/>
      <c r="AT553" s="250" t="s">
        <v>277</v>
      </c>
      <c r="AU553" s="250" t="s">
        <v>93</v>
      </c>
      <c r="AV553" s="15" t="s">
        <v>211</v>
      </c>
      <c r="AW553" s="15" t="s">
        <v>38</v>
      </c>
      <c r="AX553" s="15" t="s">
        <v>91</v>
      </c>
      <c r="AY553" s="250" t="s">
        <v>189</v>
      </c>
    </row>
    <row r="554" spans="1:65" s="2" customFormat="1" ht="16.5" customHeight="1" x14ac:dyDescent="0.2">
      <c r="A554" s="36"/>
      <c r="B554" s="37"/>
      <c r="C554" s="251" t="s">
        <v>978</v>
      </c>
      <c r="D554" s="251" t="s">
        <v>364</v>
      </c>
      <c r="E554" s="252" t="s">
        <v>969</v>
      </c>
      <c r="F554" s="253" t="s">
        <v>970</v>
      </c>
      <c r="G554" s="254" t="s">
        <v>302</v>
      </c>
      <c r="H554" s="255">
        <v>8.1000000000000003E-2</v>
      </c>
      <c r="I554" s="256"/>
      <c r="J554" s="257">
        <f>ROUND(I554*H554,2)</f>
        <v>0</v>
      </c>
      <c r="K554" s="253" t="s">
        <v>196</v>
      </c>
      <c r="L554" s="258"/>
      <c r="M554" s="259" t="s">
        <v>1</v>
      </c>
      <c r="N554" s="260" t="s">
        <v>48</v>
      </c>
      <c r="O554" s="73"/>
      <c r="P554" s="202">
        <f>O554*H554</f>
        <v>0</v>
      </c>
      <c r="Q554" s="202">
        <v>1</v>
      </c>
      <c r="R554" s="202">
        <f>Q554*H554</f>
        <v>8.1000000000000003E-2</v>
      </c>
      <c r="S554" s="202">
        <v>0</v>
      </c>
      <c r="T554" s="203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204" t="s">
        <v>495</v>
      </c>
      <c r="AT554" s="204" t="s">
        <v>364</v>
      </c>
      <c r="AU554" s="204" t="s">
        <v>93</v>
      </c>
      <c r="AY554" s="18" t="s">
        <v>189</v>
      </c>
      <c r="BE554" s="205">
        <f>IF(N554="základní",J554,0)</f>
        <v>0</v>
      </c>
      <c r="BF554" s="205">
        <f>IF(N554="snížená",J554,0)</f>
        <v>0</v>
      </c>
      <c r="BG554" s="205">
        <f>IF(N554="zákl. přenesená",J554,0)</f>
        <v>0</v>
      </c>
      <c r="BH554" s="205">
        <f>IF(N554="sníž. přenesená",J554,0)</f>
        <v>0</v>
      </c>
      <c r="BI554" s="205">
        <f>IF(N554="nulová",J554,0)</f>
        <v>0</v>
      </c>
      <c r="BJ554" s="18" t="s">
        <v>91</v>
      </c>
      <c r="BK554" s="205">
        <f>ROUND(I554*H554,2)</f>
        <v>0</v>
      </c>
      <c r="BL554" s="18" t="s">
        <v>408</v>
      </c>
      <c r="BM554" s="204" t="s">
        <v>979</v>
      </c>
    </row>
    <row r="555" spans="1:65" s="13" customFormat="1" ht="11.25" x14ac:dyDescent="0.2">
      <c r="B555" s="215"/>
      <c r="C555" s="216"/>
      <c r="D555" s="206" t="s">
        <v>277</v>
      </c>
      <c r="E555" s="216"/>
      <c r="F555" s="217" t="s">
        <v>980</v>
      </c>
      <c r="G555" s="216"/>
      <c r="H555" s="218">
        <v>8.1000000000000003E-2</v>
      </c>
      <c r="I555" s="219"/>
      <c r="J555" s="216"/>
      <c r="K555" s="216"/>
      <c r="L555" s="220"/>
      <c r="M555" s="221"/>
      <c r="N555" s="222"/>
      <c r="O555" s="222"/>
      <c r="P555" s="222"/>
      <c r="Q555" s="222"/>
      <c r="R555" s="222"/>
      <c r="S555" s="222"/>
      <c r="T555" s="223"/>
      <c r="AT555" s="224" t="s">
        <v>277</v>
      </c>
      <c r="AU555" s="224" t="s">
        <v>93</v>
      </c>
      <c r="AV555" s="13" t="s">
        <v>93</v>
      </c>
      <c r="AW555" s="13" t="s">
        <v>4</v>
      </c>
      <c r="AX555" s="13" t="s">
        <v>91</v>
      </c>
      <c r="AY555" s="224" t="s">
        <v>189</v>
      </c>
    </row>
    <row r="556" spans="1:65" s="2" customFormat="1" ht="16.5" customHeight="1" x14ac:dyDescent="0.2">
      <c r="A556" s="36"/>
      <c r="B556" s="37"/>
      <c r="C556" s="193" t="s">
        <v>981</v>
      </c>
      <c r="D556" s="193" t="s">
        <v>192</v>
      </c>
      <c r="E556" s="194" t="s">
        <v>982</v>
      </c>
      <c r="F556" s="195" t="s">
        <v>983</v>
      </c>
      <c r="G556" s="196" t="s">
        <v>262</v>
      </c>
      <c r="H556" s="197">
        <v>2657.76</v>
      </c>
      <c r="I556" s="198"/>
      <c r="J556" s="199">
        <f>ROUND(I556*H556,2)</f>
        <v>0</v>
      </c>
      <c r="K556" s="195" t="s">
        <v>196</v>
      </c>
      <c r="L556" s="41"/>
      <c r="M556" s="200" t="s">
        <v>1</v>
      </c>
      <c r="N556" s="201" t="s">
        <v>48</v>
      </c>
      <c r="O556" s="73"/>
      <c r="P556" s="202">
        <f>O556*H556</f>
        <v>0</v>
      </c>
      <c r="Q556" s="202">
        <v>4.0000000000000002E-4</v>
      </c>
      <c r="R556" s="202">
        <f>Q556*H556</f>
        <v>1.063104</v>
      </c>
      <c r="S556" s="202">
        <v>0</v>
      </c>
      <c r="T556" s="203">
        <f>S556*H556</f>
        <v>0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R556" s="204" t="s">
        <v>408</v>
      </c>
      <c r="AT556" s="204" t="s">
        <v>192</v>
      </c>
      <c r="AU556" s="204" t="s">
        <v>93</v>
      </c>
      <c r="AY556" s="18" t="s">
        <v>189</v>
      </c>
      <c r="BE556" s="205">
        <f>IF(N556="základní",J556,0)</f>
        <v>0</v>
      </c>
      <c r="BF556" s="205">
        <f>IF(N556="snížená",J556,0)</f>
        <v>0</v>
      </c>
      <c r="BG556" s="205">
        <f>IF(N556="zákl. přenesená",J556,0)</f>
        <v>0</v>
      </c>
      <c r="BH556" s="205">
        <f>IF(N556="sníž. přenesená",J556,0)</f>
        <v>0</v>
      </c>
      <c r="BI556" s="205">
        <f>IF(N556="nulová",J556,0)</f>
        <v>0</v>
      </c>
      <c r="BJ556" s="18" t="s">
        <v>91</v>
      </c>
      <c r="BK556" s="205">
        <f>ROUND(I556*H556,2)</f>
        <v>0</v>
      </c>
      <c r="BL556" s="18" t="s">
        <v>408</v>
      </c>
      <c r="BM556" s="204" t="s">
        <v>984</v>
      </c>
    </row>
    <row r="557" spans="1:65" s="14" customFormat="1" ht="11.25" x14ac:dyDescent="0.2">
      <c r="B557" s="229"/>
      <c r="C557" s="230"/>
      <c r="D557" s="206" t="s">
        <v>277</v>
      </c>
      <c r="E557" s="231" t="s">
        <v>1</v>
      </c>
      <c r="F557" s="232" t="s">
        <v>353</v>
      </c>
      <c r="G557" s="230"/>
      <c r="H557" s="231" t="s">
        <v>1</v>
      </c>
      <c r="I557" s="233"/>
      <c r="J557" s="230"/>
      <c r="K557" s="230"/>
      <c r="L557" s="234"/>
      <c r="M557" s="235"/>
      <c r="N557" s="236"/>
      <c r="O557" s="236"/>
      <c r="P557" s="236"/>
      <c r="Q557" s="236"/>
      <c r="R557" s="236"/>
      <c r="S557" s="236"/>
      <c r="T557" s="237"/>
      <c r="AT557" s="238" t="s">
        <v>277</v>
      </c>
      <c r="AU557" s="238" t="s">
        <v>93</v>
      </c>
      <c r="AV557" s="14" t="s">
        <v>91</v>
      </c>
      <c r="AW557" s="14" t="s">
        <v>38</v>
      </c>
      <c r="AX557" s="14" t="s">
        <v>83</v>
      </c>
      <c r="AY557" s="238" t="s">
        <v>189</v>
      </c>
    </row>
    <row r="558" spans="1:65" s="13" customFormat="1" ht="11.25" x14ac:dyDescent="0.2">
      <c r="B558" s="215"/>
      <c r="C558" s="216"/>
      <c r="D558" s="206" t="s">
        <v>277</v>
      </c>
      <c r="E558" s="239" t="s">
        <v>1</v>
      </c>
      <c r="F558" s="217" t="s">
        <v>985</v>
      </c>
      <c r="G558" s="216"/>
      <c r="H558" s="218">
        <v>2657.76</v>
      </c>
      <c r="I558" s="219"/>
      <c r="J558" s="216"/>
      <c r="K558" s="216"/>
      <c r="L558" s="220"/>
      <c r="M558" s="221"/>
      <c r="N558" s="222"/>
      <c r="O558" s="222"/>
      <c r="P558" s="222"/>
      <c r="Q558" s="222"/>
      <c r="R558" s="222"/>
      <c r="S558" s="222"/>
      <c r="T558" s="223"/>
      <c r="AT558" s="224" t="s">
        <v>277</v>
      </c>
      <c r="AU558" s="224" t="s">
        <v>93</v>
      </c>
      <c r="AV558" s="13" t="s">
        <v>93</v>
      </c>
      <c r="AW558" s="13" t="s">
        <v>38</v>
      </c>
      <c r="AX558" s="13" t="s">
        <v>83</v>
      </c>
      <c r="AY558" s="224" t="s">
        <v>189</v>
      </c>
    </row>
    <row r="559" spans="1:65" s="15" customFormat="1" ht="11.25" x14ac:dyDescent="0.2">
      <c r="B559" s="240"/>
      <c r="C559" s="241"/>
      <c r="D559" s="206" t="s">
        <v>277</v>
      </c>
      <c r="E559" s="242" t="s">
        <v>1</v>
      </c>
      <c r="F559" s="243" t="s">
        <v>355</v>
      </c>
      <c r="G559" s="241"/>
      <c r="H559" s="244">
        <v>2657.76</v>
      </c>
      <c r="I559" s="245"/>
      <c r="J559" s="241"/>
      <c r="K559" s="241"/>
      <c r="L559" s="246"/>
      <c r="M559" s="247"/>
      <c r="N559" s="248"/>
      <c r="O559" s="248"/>
      <c r="P559" s="248"/>
      <c r="Q559" s="248"/>
      <c r="R559" s="248"/>
      <c r="S559" s="248"/>
      <c r="T559" s="249"/>
      <c r="AT559" s="250" t="s">
        <v>277</v>
      </c>
      <c r="AU559" s="250" t="s">
        <v>93</v>
      </c>
      <c r="AV559" s="15" t="s">
        <v>211</v>
      </c>
      <c r="AW559" s="15" t="s">
        <v>38</v>
      </c>
      <c r="AX559" s="15" t="s">
        <v>91</v>
      </c>
      <c r="AY559" s="250" t="s">
        <v>189</v>
      </c>
    </row>
    <row r="560" spans="1:65" s="2" customFormat="1" ht="24.2" customHeight="1" x14ac:dyDescent="0.2">
      <c r="A560" s="36"/>
      <c r="B560" s="37"/>
      <c r="C560" s="251" t="s">
        <v>986</v>
      </c>
      <c r="D560" s="251" t="s">
        <v>364</v>
      </c>
      <c r="E560" s="252" t="s">
        <v>987</v>
      </c>
      <c r="F560" s="253" t="s">
        <v>988</v>
      </c>
      <c r="G560" s="254" t="s">
        <v>262</v>
      </c>
      <c r="H560" s="255">
        <v>1528.212</v>
      </c>
      <c r="I560" s="256"/>
      <c r="J560" s="257">
        <f>ROUND(I560*H560,2)</f>
        <v>0</v>
      </c>
      <c r="K560" s="253" t="s">
        <v>196</v>
      </c>
      <c r="L560" s="258"/>
      <c r="M560" s="259" t="s">
        <v>1</v>
      </c>
      <c r="N560" s="260" t="s">
        <v>48</v>
      </c>
      <c r="O560" s="73"/>
      <c r="P560" s="202">
        <f>O560*H560</f>
        <v>0</v>
      </c>
      <c r="Q560" s="202">
        <v>5.4000000000000003E-3</v>
      </c>
      <c r="R560" s="202">
        <f>Q560*H560</f>
        <v>8.2523448000000013</v>
      </c>
      <c r="S560" s="202">
        <v>0</v>
      </c>
      <c r="T560" s="203">
        <f>S560*H560</f>
        <v>0</v>
      </c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R560" s="204" t="s">
        <v>495</v>
      </c>
      <c r="AT560" s="204" t="s">
        <v>364</v>
      </c>
      <c r="AU560" s="204" t="s">
        <v>93</v>
      </c>
      <c r="AY560" s="18" t="s">
        <v>189</v>
      </c>
      <c r="BE560" s="205">
        <f>IF(N560="základní",J560,0)</f>
        <v>0</v>
      </c>
      <c r="BF560" s="205">
        <f>IF(N560="snížená",J560,0)</f>
        <v>0</v>
      </c>
      <c r="BG560" s="205">
        <f>IF(N560="zákl. přenesená",J560,0)</f>
        <v>0</v>
      </c>
      <c r="BH560" s="205">
        <f>IF(N560="sníž. přenesená",J560,0)</f>
        <v>0</v>
      </c>
      <c r="BI560" s="205">
        <f>IF(N560="nulová",J560,0)</f>
        <v>0</v>
      </c>
      <c r="BJ560" s="18" t="s">
        <v>91</v>
      </c>
      <c r="BK560" s="205">
        <f>ROUND(I560*H560,2)</f>
        <v>0</v>
      </c>
      <c r="BL560" s="18" t="s">
        <v>408</v>
      </c>
      <c r="BM560" s="204" t="s">
        <v>989</v>
      </c>
    </row>
    <row r="561" spans="1:65" s="13" customFormat="1" ht="11.25" x14ac:dyDescent="0.2">
      <c r="B561" s="215"/>
      <c r="C561" s="216"/>
      <c r="D561" s="206" t="s">
        <v>277</v>
      </c>
      <c r="E561" s="216"/>
      <c r="F561" s="217" t="s">
        <v>990</v>
      </c>
      <c r="G561" s="216"/>
      <c r="H561" s="218">
        <v>1528.212</v>
      </c>
      <c r="I561" s="219"/>
      <c r="J561" s="216"/>
      <c r="K561" s="216"/>
      <c r="L561" s="220"/>
      <c r="M561" s="221"/>
      <c r="N561" s="222"/>
      <c r="O561" s="222"/>
      <c r="P561" s="222"/>
      <c r="Q561" s="222"/>
      <c r="R561" s="222"/>
      <c r="S561" s="222"/>
      <c r="T561" s="223"/>
      <c r="AT561" s="224" t="s">
        <v>277</v>
      </c>
      <c r="AU561" s="224" t="s">
        <v>93</v>
      </c>
      <c r="AV561" s="13" t="s">
        <v>93</v>
      </c>
      <c r="AW561" s="13" t="s">
        <v>4</v>
      </c>
      <c r="AX561" s="13" t="s">
        <v>91</v>
      </c>
      <c r="AY561" s="224" t="s">
        <v>189</v>
      </c>
    </row>
    <row r="562" spans="1:65" s="2" customFormat="1" ht="24.2" customHeight="1" x14ac:dyDescent="0.2">
      <c r="A562" s="36"/>
      <c r="B562" s="37"/>
      <c r="C562" s="251" t="s">
        <v>991</v>
      </c>
      <c r="D562" s="251" t="s">
        <v>364</v>
      </c>
      <c r="E562" s="252" t="s">
        <v>992</v>
      </c>
      <c r="F562" s="253" t="s">
        <v>993</v>
      </c>
      <c r="G562" s="254" t="s">
        <v>262</v>
      </c>
      <c r="H562" s="255">
        <v>1528.212</v>
      </c>
      <c r="I562" s="256"/>
      <c r="J562" s="257">
        <f>ROUND(I562*H562,2)</f>
        <v>0</v>
      </c>
      <c r="K562" s="253" t="s">
        <v>196</v>
      </c>
      <c r="L562" s="258"/>
      <c r="M562" s="259" t="s">
        <v>1</v>
      </c>
      <c r="N562" s="260" t="s">
        <v>48</v>
      </c>
      <c r="O562" s="73"/>
      <c r="P562" s="202">
        <f>O562*H562</f>
        <v>0</v>
      </c>
      <c r="Q562" s="202">
        <v>5.3E-3</v>
      </c>
      <c r="R562" s="202">
        <f>Q562*H562</f>
        <v>8.0995235999999995</v>
      </c>
      <c r="S562" s="202">
        <v>0</v>
      </c>
      <c r="T562" s="203">
        <f>S562*H562</f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R562" s="204" t="s">
        <v>495</v>
      </c>
      <c r="AT562" s="204" t="s">
        <v>364</v>
      </c>
      <c r="AU562" s="204" t="s">
        <v>93</v>
      </c>
      <c r="AY562" s="18" t="s">
        <v>189</v>
      </c>
      <c r="BE562" s="205">
        <f>IF(N562="základní",J562,0)</f>
        <v>0</v>
      </c>
      <c r="BF562" s="205">
        <f>IF(N562="snížená",J562,0)</f>
        <v>0</v>
      </c>
      <c r="BG562" s="205">
        <f>IF(N562="zákl. přenesená",J562,0)</f>
        <v>0</v>
      </c>
      <c r="BH562" s="205">
        <f>IF(N562="sníž. přenesená",J562,0)</f>
        <v>0</v>
      </c>
      <c r="BI562" s="205">
        <f>IF(N562="nulová",J562,0)</f>
        <v>0</v>
      </c>
      <c r="BJ562" s="18" t="s">
        <v>91</v>
      </c>
      <c r="BK562" s="205">
        <f>ROUND(I562*H562,2)</f>
        <v>0</v>
      </c>
      <c r="BL562" s="18" t="s">
        <v>408</v>
      </c>
      <c r="BM562" s="204" t="s">
        <v>994</v>
      </c>
    </row>
    <row r="563" spans="1:65" s="13" customFormat="1" ht="11.25" x14ac:dyDescent="0.2">
      <c r="B563" s="215"/>
      <c r="C563" s="216"/>
      <c r="D563" s="206" t="s">
        <v>277</v>
      </c>
      <c r="E563" s="216"/>
      <c r="F563" s="217" t="s">
        <v>990</v>
      </c>
      <c r="G563" s="216"/>
      <c r="H563" s="218">
        <v>1528.212</v>
      </c>
      <c r="I563" s="219"/>
      <c r="J563" s="216"/>
      <c r="K563" s="216"/>
      <c r="L563" s="220"/>
      <c r="M563" s="221"/>
      <c r="N563" s="222"/>
      <c r="O563" s="222"/>
      <c r="P563" s="222"/>
      <c r="Q563" s="222"/>
      <c r="R563" s="222"/>
      <c r="S563" s="222"/>
      <c r="T563" s="223"/>
      <c r="AT563" s="224" t="s">
        <v>277</v>
      </c>
      <c r="AU563" s="224" t="s">
        <v>93</v>
      </c>
      <c r="AV563" s="13" t="s">
        <v>93</v>
      </c>
      <c r="AW563" s="13" t="s">
        <v>4</v>
      </c>
      <c r="AX563" s="13" t="s">
        <v>91</v>
      </c>
      <c r="AY563" s="224" t="s">
        <v>189</v>
      </c>
    </row>
    <row r="564" spans="1:65" s="2" customFormat="1" ht="16.5" customHeight="1" x14ac:dyDescent="0.2">
      <c r="A564" s="36"/>
      <c r="B564" s="37"/>
      <c r="C564" s="193" t="s">
        <v>995</v>
      </c>
      <c r="D564" s="193" t="s">
        <v>192</v>
      </c>
      <c r="E564" s="194" t="s">
        <v>996</v>
      </c>
      <c r="F564" s="195" t="s">
        <v>997</v>
      </c>
      <c r="G564" s="196" t="s">
        <v>262</v>
      </c>
      <c r="H564" s="197">
        <v>460.97</v>
      </c>
      <c r="I564" s="198"/>
      <c r="J564" s="199">
        <f>ROUND(I564*H564,2)</f>
        <v>0</v>
      </c>
      <c r="K564" s="195" t="s">
        <v>196</v>
      </c>
      <c r="L564" s="41"/>
      <c r="M564" s="200" t="s">
        <v>1</v>
      </c>
      <c r="N564" s="201" t="s">
        <v>48</v>
      </c>
      <c r="O564" s="73"/>
      <c r="P564" s="202">
        <f>O564*H564</f>
        <v>0</v>
      </c>
      <c r="Q564" s="202">
        <v>4.0000000000000002E-4</v>
      </c>
      <c r="R564" s="202">
        <f>Q564*H564</f>
        <v>0.18438800000000002</v>
      </c>
      <c r="S564" s="202">
        <v>0</v>
      </c>
      <c r="T564" s="203">
        <f>S564*H564</f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R564" s="204" t="s">
        <v>408</v>
      </c>
      <c r="AT564" s="204" t="s">
        <v>192</v>
      </c>
      <c r="AU564" s="204" t="s">
        <v>93</v>
      </c>
      <c r="AY564" s="18" t="s">
        <v>189</v>
      </c>
      <c r="BE564" s="205">
        <f>IF(N564="základní",J564,0)</f>
        <v>0</v>
      </c>
      <c r="BF564" s="205">
        <f>IF(N564="snížená",J564,0)</f>
        <v>0</v>
      </c>
      <c r="BG564" s="205">
        <f>IF(N564="zákl. přenesená",J564,0)</f>
        <v>0</v>
      </c>
      <c r="BH564" s="205">
        <f>IF(N564="sníž. přenesená",J564,0)</f>
        <v>0</v>
      </c>
      <c r="BI564" s="205">
        <f>IF(N564="nulová",J564,0)</f>
        <v>0</v>
      </c>
      <c r="BJ564" s="18" t="s">
        <v>91</v>
      </c>
      <c r="BK564" s="205">
        <f>ROUND(I564*H564,2)</f>
        <v>0</v>
      </c>
      <c r="BL564" s="18" t="s">
        <v>408</v>
      </c>
      <c r="BM564" s="204" t="s">
        <v>998</v>
      </c>
    </row>
    <row r="565" spans="1:65" s="14" customFormat="1" ht="11.25" x14ac:dyDescent="0.2">
      <c r="B565" s="229"/>
      <c r="C565" s="230"/>
      <c r="D565" s="206" t="s">
        <v>277</v>
      </c>
      <c r="E565" s="231" t="s">
        <v>1</v>
      </c>
      <c r="F565" s="232" t="s">
        <v>353</v>
      </c>
      <c r="G565" s="230"/>
      <c r="H565" s="231" t="s">
        <v>1</v>
      </c>
      <c r="I565" s="233"/>
      <c r="J565" s="230"/>
      <c r="K565" s="230"/>
      <c r="L565" s="234"/>
      <c r="M565" s="235"/>
      <c r="N565" s="236"/>
      <c r="O565" s="236"/>
      <c r="P565" s="236"/>
      <c r="Q565" s="236"/>
      <c r="R565" s="236"/>
      <c r="S565" s="236"/>
      <c r="T565" s="237"/>
      <c r="AT565" s="238" t="s">
        <v>277</v>
      </c>
      <c r="AU565" s="238" t="s">
        <v>93</v>
      </c>
      <c r="AV565" s="14" t="s">
        <v>91</v>
      </c>
      <c r="AW565" s="14" t="s">
        <v>38</v>
      </c>
      <c r="AX565" s="14" t="s">
        <v>83</v>
      </c>
      <c r="AY565" s="238" t="s">
        <v>189</v>
      </c>
    </row>
    <row r="566" spans="1:65" s="13" customFormat="1" ht="11.25" x14ac:dyDescent="0.2">
      <c r="B566" s="215"/>
      <c r="C566" s="216"/>
      <c r="D566" s="206" t="s">
        <v>277</v>
      </c>
      <c r="E566" s="239" t="s">
        <v>1</v>
      </c>
      <c r="F566" s="217" t="s">
        <v>999</v>
      </c>
      <c r="G566" s="216"/>
      <c r="H566" s="218">
        <v>460.97</v>
      </c>
      <c r="I566" s="219"/>
      <c r="J566" s="216"/>
      <c r="K566" s="216"/>
      <c r="L566" s="220"/>
      <c r="M566" s="221"/>
      <c r="N566" s="222"/>
      <c r="O566" s="222"/>
      <c r="P566" s="222"/>
      <c r="Q566" s="222"/>
      <c r="R566" s="222"/>
      <c r="S566" s="222"/>
      <c r="T566" s="223"/>
      <c r="AT566" s="224" t="s">
        <v>277</v>
      </c>
      <c r="AU566" s="224" t="s">
        <v>93</v>
      </c>
      <c r="AV566" s="13" t="s">
        <v>93</v>
      </c>
      <c r="AW566" s="13" t="s">
        <v>38</v>
      </c>
      <c r="AX566" s="13" t="s">
        <v>83</v>
      </c>
      <c r="AY566" s="224" t="s">
        <v>189</v>
      </c>
    </row>
    <row r="567" spans="1:65" s="15" customFormat="1" ht="11.25" x14ac:dyDescent="0.2">
      <c r="B567" s="240"/>
      <c r="C567" s="241"/>
      <c r="D567" s="206" t="s">
        <v>277</v>
      </c>
      <c r="E567" s="242" t="s">
        <v>1</v>
      </c>
      <c r="F567" s="243" t="s">
        <v>355</v>
      </c>
      <c r="G567" s="241"/>
      <c r="H567" s="244">
        <v>460.97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AT567" s="250" t="s">
        <v>277</v>
      </c>
      <c r="AU567" s="250" t="s">
        <v>93</v>
      </c>
      <c r="AV567" s="15" t="s">
        <v>211</v>
      </c>
      <c r="AW567" s="15" t="s">
        <v>38</v>
      </c>
      <c r="AX567" s="15" t="s">
        <v>91</v>
      </c>
      <c r="AY567" s="250" t="s">
        <v>189</v>
      </c>
    </row>
    <row r="568" spans="1:65" s="2" customFormat="1" ht="24.2" customHeight="1" x14ac:dyDescent="0.2">
      <c r="A568" s="36"/>
      <c r="B568" s="37"/>
      <c r="C568" s="251" t="s">
        <v>1000</v>
      </c>
      <c r="D568" s="251" t="s">
        <v>364</v>
      </c>
      <c r="E568" s="252" t="s">
        <v>987</v>
      </c>
      <c r="F568" s="253" t="s">
        <v>988</v>
      </c>
      <c r="G568" s="254" t="s">
        <v>262</v>
      </c>
      <c r="H568" s="255">
        <v>276.58199999999999</v>
      </c>
      <c r="I568" s="256"/>
      <c r="J568" s="257">
        <f>ROUND(I568*H568,2)</f>
        <v>0</v>
      </c>
      <c r="K568" s="253" t="s">
        <v>196</v>
      </c>
      <c r="L568" s="258"/>
      <c r="M568" s="259" t="s">
        <v>1</v>
      </c>
      <c r="N568" s="260" t="s">
        <v>48</v>
      </c>
      <c r="O568" s="73"/>
      <c r="P568" s="202">
        <f>O568*H568</f>
        <v>0</v>
      </c>
      <c r="Q568" s="202">
        <v>5.4000000000000003E-3</v>
      </c>
      <c r="R568" s="202">
        <f>Q568*H568</f>
        <v>1.4935427999999999</v>
      </c>
      <c r="S568" s="202">
        <v>0</v>
      </c>
      <c r="T568" s="203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204" t="s">
        <v>495</v>
      </c>
      <c r="AT568" s="204" t="s">
        <v>364</v>
      </c>
      <c r="AU568" s="204" t="s">
        <v>93</v>
      </c>
      <c r="AY568" s="18" t="s">
        <v>189</v>
      </c>
      <c r="BE568" s="205">
        <f>IF(N568="základní",J568,0)</f>
        <v>0</v>
      </c>
      <c r="BF568" s="205">
        <f>IF(N568="snížená",J568,0)</f>
        <v>0</v>
      </c>
      <c r="BG568" s="205">
        <f>IF(N568="zákl. přenesená",J568,0)</f>
        <v>0</v>
      </c>
      <c r="BH568" s="205">
        <f>IF(N568="sníž. přenesená",J568,0)</f>
        <v>0</v>
      </c>
      <c r="BI568" s="205">
        <f>IF(N568="nulová",J568,0)</f>
        <v>0</v>
      </c>
      <c r="BJ568" s="18" t="s">
        <v>91</v>
      </c>
      <c r="BK568" s="205">
        <f>ROUND(I568*H568,2)</f>
        <v>0</v>
      </c>
      <c r="BL568" s="18" t="s">
        <v>408</v>
      </c>
      <c r="BM568" s="204" t="s">
        <v>1001</v>
      </c>
    </row>
    <row r="569" spans="1:65" s="13" customFormat="1" ht="11.25" x14ac:dyDescent="0.2">
      <c r="B569" s="215"/>
      <c r="C569" s="216"/>
      <c r="D569" s="206" t="s">
        <v>277</v>
      </c>
      <c r="E569" s="216"/>
      <c r="F569" s="217" t="s">
        <v>1002</v>
      </c>
      <c r="G569" s="216"/>
      <c r="H569" s="218">
        <v>276.58199999999999</v>
      </c>
      <c r="I569" s="219"/>
      <c r="J569" s="216"/>
      <c r="K569" s="216"/>
      <c r="L569" s="220"/>
      <c r="M569" s="221"/>
      <c r="N569" s="222"/>
      <c r="O569" s="222"/>
      <c r="P569" s="222"/>
      <c r="Q569" s="222"/>
      <c r="R569" s="222"/>
      <c r="S569" s="222"/>
      <c r="T569" s="223"/>
      <c r="AT569" s="224" t="s">
        <v>277</v>
      </c>
      <c r="AU569" s="224" t="s">
        <v>93</v>
      </c>
      <c r="AV569" s="13" t="s">
        <v>93</v>
      </c>
      <c r="AW569" s="13" t="s">
        <v>4</v>
      </c>
      <c r="AX569" s="13" t="s">
        <v>91</v>
      </c>
      <c r="AY569" s="224" t="s">
        <v>189</v>
      </c>
    </row>
    <row r="570" spans="1:65" s="2" customFormat="1" ht="24.2" customHeight="1" x14ac:dyDescent="0.2">
      <c r="A570" s="36"/>
      <c r="B570" s="37"/>
      <c r="C570" s="251" t="s">
        <v>1003</v>
      </c>
      <c r="D570" s="251" t="s">
        <v>364</v>
      </c>
      <c r="E570" s="252" t="s">
        <v>992</v>
      </c>
      <c r="F570" s="253" t="s">
        <v>993</v>
      </c>
      <c r="G570" s="254" t="s">
        <v>262</v>
      </c>
      <c r="H570" s="255">
        <v>276.58199999999999</v>
      </c>
      <c r="I570" s="256"/>
      <c r="J570" s="257">
        <f>ROUND(I570*H570,2)</f>
        <v>0</v>
      </c>
      <c r="K570" s="253" t="s">
        <v>196</v>
      </c>
      <c r="L570" s="258"/>
      <c r="M570" s="259" t="s">
        <v>1</v>
      </c>
      <c r="N570" s="260" t="s">
        <v>48</v>
      </c>
      <c r="O570" s="73"/>
      <c r="P570" s="202">
        <f>O570*H570</f>
        <v>0</v>
      </c>
      <c r="Q570" s="202">
        <v>5.3E-3</v>
      </c>
      <c r="R570" s="202">
        <f>Q570*H570</f>
        <v>1.4658845999999999</v>
      </c>
      <c r="S570" s="202">
        <v>0</v>
      </c>
      <c r="T570" s="203">
        <f>S570*H570</f>
        <v>0</v>
      </c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R570" s="204" t="s">
        <v>495</v>
      </c>
      <c r="AT570" s="204" t="s">
        <v>364</v>
      </c>
      <c r="AU570" s="204" t="s">
        <v>93</v>
      </c>
      <c r="AY570" s="18" t="s">
        <v>189</v>
      </c>
      <c r="BE570" s="205">
        <f>IF(N570="základní",J570,0)</f>
        <v>0</v>
      </c>
      <c r="BF570" s="205">
        <f>IF(N570="snížená",J570,0)</f>
        <v>0</v>
      </c>
      <c r="BG570" s="205">
        <f>IF(N570="zákl. přenesená",J570,0)</f>
        <v>0</v>
      </c>
      <c r="BH570" s="205">
        <f>IF(N570="sníž. přenesená",J570,0)</f>
        <v>0</v>
      </c>
      <c r="BI570" s="205">
        <f>IF(N570="nulová",J570,0)</f>
        <v>0</v>
      </c>
      <c r="BJ570" s="18" t="s">
        <v>91</v>
      </c>
      <c r="BK570" s="205">
        <f>ROUND(I570*H570,2)</f>
        <v>0</v>
      </c>
      <c r="BL570" s="18" t="s">
        <v>408</v>
      </c>
      <c r="BM570" s="204" t="s">
        <v>1004</v>
      </c>
    </row>
    <row r="571" spans="1:65" s="13" customFormat="1" ht="11.25" x14ac:dyDescent="0.2">
      <c r="B571" s="215"/>
      <c r="C571" s="216"/>
      <c r="D571" s="206" t="s">
        <v>277</v>
      </c>
      <c r="E571" s="216"/>
      <c r="F571" s="217" t="s">
        <v>1002</v>
      </c>
      <c r="G571" s="216"/>
      <c r="H571" s="218">
        <v>276.58199999999999</v>
      </c>
      <c r="I571" s="219"/>
      <c r="J571" s="216"/>
      <c r="K571" s="216"/>
      <c r="L571" s="220"/>
      <c r="M571" s="221"/>
      <c r="N571" s="222"/>
      <c r="O571" s="222"/>
      <c r="P571" s="222"/>
      <c r="Q571" s="222"/>
      <c r="R571" s="222"/>
      <c r="S571" s="222"/>
      <c r="T571" s="223"/>
      <c r="AT571" s="224" t="s">
        <v>277</v>
      </c>
      <c r="AU571" s="224" t="s">
        <v>93</v>
      </c>
      <c r="AV571" s="13" t="s">
        <v>93</v>
      </c>
      <c r="AW571" s="13" t="s">
        <v>4</v>
      </c>
      <c r="AX571" s="13" t="s">
        <v>91</v>
      </c>
      <c r="AY571" s="224" t="s">
        <v>189</v>
      </c>
    </row>
    <row r="572" spans="1:65" s="2" customFormat="1" ht="16.5" customHeight="1" x14ac:dyDescent="0.2">
      <c r="A572" s="36"/>
      <c r="B572" s="37"/>
      <c r="C572" s="193" t="s">
        <v>1005</v>
      </c>
      <c r="D572" s="193" t="s">
        <v>192</v>
      </c>
      <c r="E572" s="194" t="s">
        <v>1006</v>
      </c>
      <c r="F572" s="195" t="s">
        <v>1007</v>
      </c>
      <c r="G572" s="196" t="s">
        <v>262</v>
      </c>
      <c r="H572" s="197">
        <v>230.48500000000001</v>
      </c>
      <c r="I572" s="198"/>
      <c r="J572" s="199">
        <f>ROUND(I572*H572,2)</f>
        <v>0</v>
      </c>
      <c r="K572" s="195" t="s">
        <v>196</v>
      </c>
      <c r="L572" s="41"/>
      <c r="M572" s="200" t="s">
        <v>1</v>
      </c>
      <c r="N572" s="201" t="s">
        <v>48</v>
      </c>
      <c r="O572" s="73"/>
      <c r="P572" s="202">
        <f>O572*H572</f>
        <v>0</v>
      </c>
      <c r="Q572" s="202">
        <v>6.4000000000000005E-4</v>
      </c>
      <c r="R572" s="202">
        <f>Q572*H572</f>
        <v>0.14751040000000001</v>
      </c>
      <c r="S572" s="202">
        <v>0</v>
      </c>
      <c r="T572" s="203">
        <f>S572*H572</f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R572" s="204" t="s">
        <v>408</v>
      </c>
      <c r="AT572" s="204" t="s">
        <v>192</v>
      </c>
      <c r="AU572" s="204" t="s">
        <v>93</v>
      </c>
      <c r="AY572" s="18" t="s">
        <v>189</v>
      </c>
      <c r="BE572" s="205">
        <f>IF(N572="základní",J572,0)</f>
        <v>0</v>
      </c>
      <c r="BF572" s="205">
        <f>IF(N572="snížená",J572,0)</f>
        <v>0</v>
      </c>
      <c r="BG572" s="205">
        <f>IF(N572="zákl. přenesená",J572,0)</f>
        <v>0</v>
      </c>
      <c r="BH572" s="205">
        <f>IF(N572="sníž. přenesená",J572,0)</f>
        <v>0</v>
      </c>
      <c r="BI572" s="205">
        <f>IF(N572="nulová",J572,0)</f>
        <v>0</v>
      </c>
      <c r="BJ572" s="18" t="s">
        <v>91</v>
      </c>
      <c r="BK572" s="205">
        <f>ROUND(I572*H572,2)</f>
        <v>0</v>
      </c>
      <c r="BL572" s="18" t="s">
        <v>408</v>
      </c>
      <c r="BM572" s="204" t="s">
        <v>1008</v>
      </c>
    </row>
    <row r="573" spans="1:65" s="14" customFormat="1" ht="11.25" x14ac:dyDescent="0.2">
      <c r="B573" s="229"/>
      <c r="C573" s="230"/>
      <c r="D573" s="206" t="s">
        <v>277</v>
      </c>
      <c r="E573" s="231" t="s">
        <v>1</v>
      </c>
      <c r="F573" s="232" t="s">
        <v>353</v>
      </c>
      <c r="G573" s="230"/>
      <c r="H573" s="231" t="s">
        <v>1</v>
      </c>
      <c r="I573" s="233"/>
      <c r="J573" s="230"/>
      <c r="K573" s="230"/>
      <c r="L573" s="234"/>
      <c r="M573" s="235"/>
      <c r="N573" s="236"/>
      <c r="O573" s="236"/>
      <c r="P573" s="236"/>
      <c r="Q573" s="236"/>
      <c r="R573" s="236"/>
      <c r="S573" s="236"/>
      <c r="T573" s="237"/>
      <c r="AT573" s="238" t="s">
        <v>277</v>
      </c>
      <c r="AU573" s="238" t="s">
        <v>93</v>
      </c>
      <c r="AV573" s="14" t="s">
        <v>91</v>
      </c>
      <c r="AW573" s="14" t="s">
        <v>38</v>
      </c>
      <c r="AX573" s="14" t="s">
        <v>83</v>
      </c>
      <c r="AY573" s="238" t="s">
        <v>189</v>
      </c>
    </row>
    <row r="574" spans="1:65" s="13" customFormat="1" ht="11.25" x14ac:dyDescent="0.2">
      <c r="B574" s="215"/>
      <c r="C574" s="216"/>
      <c r="D574" s="206" t="s">
        <v>277</v>
      </c>
      <c r="E574" s="239" t="s">
        <v>1</v>
      </c>
      <c r="F574" s="217" t="s">
        <v>977</v>
      </c>
      <c r="G574" s="216"/>
      <c r="H574" s="218">
        <v>230.48500000000001</v>
      </c>
      <c r="I574" s="219"/>
      <c r="J574" s="216"/>
      <c r="K574" s="216"/>
      <c r="L574" s="220"/>
      <c r="M574" s="221"/>
      <c r="N574" s="222"/>
      <c r="O574" s="222"/>
      <c r="P574" s="222"/>
      <c r="Q574" s="222"/>
      <c r="R574" s="222"/>
      <c r="S574" s="222"/>
      <c r="T574" s="223"/>
      <c r="AT574" s="224" t="s">
        <v>277</v>
      </c>
      <c r="AU574" s="224" t="s">
        <v>93</v>
      </c>
      <c r="AV574" s="13" t="s">
        <v>93</v>
      </c>
      <c r="AW574" s="13" t="s">
        <v>38</v>
      </c>
      <c r="AX574" s="13" t="s">
        <v>83</v>
      </c>
      <c r="AY574" s="224" t="s">
        <v>189</v>
      </c>
    </row>
    <row r="575" spans="1:65" s="15" customFormat="1" ht="11.25" x14ac:dyDescent="0.2">
      <c r="B575" s="240"/>
      <c r="C575" s="241"/>
      <c r="D575" s="206" t="s">
        <v>277</v>
      </c>
      <c r="E575" s="242" t="s">
        <v>1</v>
      </c>
      <c r="F575" s="243" t="s">
        <v>355</v>
      </c>
      <c r="G575" s="241"/>
      <c r="H575" s="244">
        <v>230.48500000000001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9"/>
      <c r="AT575" s="250" t="s">
        <v>277</v>
      </c>
      <c r="AU575" s="250" t="s">
        <v>93</v>
      </c>
      <c r="AV575" s="15" t="s">
        <v>211</v>
      </c>
      <c r="AW575" s="15" t="s">
        <v>38</v>
      </c>
      <c r="AX575" s="15" t="s">
        <v>91</v>
      </c>
      <c r="AY575" s="250" t="s">
        <v>189</v>
      </c>
    </row>
    <row r="576" spans="1:65" s="2" customFormat="1" ht="16.5" customHeight="1" x14ac:dyDescent="0.2">
      <c r="A576" s="36"/>
      <c r="B576" s="37"/>
      <c r="C576" s="193" t="s">
        <v>1009</v>
      </c>
      <c r="D576" s="193" t="s">
        <v>192</v>
      </c>
      <c r="E576" s="194" t="s">
        <v>1010</v>
      </c>
      <c r="F576" s="195" t="s">
        <v>1011</v>
      </c>
      <c r="G576" s="196" t="s">
        <v>289</v>
      </c>
      <c r="H576" s="197">
        <v>148.69999999999999</v>
      </c>
      <c r="I576" s="198"/>
      <c r="J576" s="199">
        <f>ROUND(I576*H576,2)</f>
        <v>0</v>
      </c>
      <c r="K576" s="195" t="s">
        <v>196</v>
      </c>
      <c r="L576" s="41"/>
      <c r="M576" s="200" t="s">
        <v>1</v>
      </c>
      <c r="N576" s="201" t="s">
        <v>48</v>
      </c>
      <c r="O576" s="73"/>
      <c r="P576" s="202">
        <f>O576*H576</f>
        <v>0</v>
      </c>
      <c r="Q576" s="202">
        <v>1.6000000000000001E-4</v>
      </c>
      <c r="R576" s="202">
        <f>Q576*H576</f>
        <v>2.3792000000000001E-2</v>
      </c>
      <c r="S576" s="202">
        <v>0</v>
      </c>
      <c r="T576" s="203">
        <f>S576*H576</f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R576" s="204" t="s">
        <v>408</v>
      </c>
      <c r="AT576" s="204" t="s">
        <v>192</v>
      </c>
      <c r="AU576" s="204" t="s">
        <v>93</v>
      </c>
      <c r="AY576" s="18" t="s">
        <v>189</v>
      </c>
      <c r="BE576" s="205">
        <f>IF(N576="základní",J576,0)</f>
        <v>0</v>
      </c>
      <c r="BF576" s="205">
        <f>IF(N576="snížená",J576,0)</f>
        <v>0</v>
      </c>
      <c r="BG576" s="205">
        <f>IF(N576="zákl. přenesená",J576,0)</f>
        <v>0</v>
      </c>
      <c r="BH576" s="205">
        <f>IF(N576="sníž. přenesená",J576,0)</f>
        <v>0</v>
      </c>
      <c r="BI576" s="205">
        <f>IF(N576="nulová",J576,0)</f>
        <v>0</v>
      </c>
      <c r="BJ576" s="18" t="s">
        <v>91</v>
      </c>
      <c r="BK576" s="205">
        <f>ROUND(I576*H576,2)</f>
        <v>0</v>
      </c>
      <c r="BL576" s="18" t="s">
        <v>408</v>
      </c>
      <c r="BM576" s="204" t="s">
        <v>1012</v>
      </c>
    </row>
    <row r="577" spans="1:65" s="2" customFormat="1" ht="16.5" customHeight="1" x14ac:dyDescent="0.2">
      <c r="A577" s="36"/>
      <c r="B577" s="37"/>
      <c r="C577" s="193" t="s">
        <v>1013</v>
      </c>
      <c r="D577" s="193" t="s">
        <v>192</v>
      </c>
      <c r="E577" s="194" t="s">
        <v>1014</v>
      </c>
      <c r="F577" s="195" t="s">
        <v>1015</v>
      </c>
      <c r="G577" s="196" t="s">
        <v>262</v>
      </c>
      <c r="H577" s="197">
        <v>410.5</v>
      </c>
      <c r="I577" s="198"/>
      <c r="J577" s="199">
        <f>ROUND(I577*H577,2)</f>
        <v>0</v>
      </c>
      <c r="K577" s="195" t="s">
        <v>196</v>
      </c>
      <c r="L577" s="41"/>
      <c r="M577" s="200" t="s">
        <v>1</v>
      </c>
      <c r="N577" s="201" t="s">
        <v>48</v>
      </c>
      <c r="O577" s="73"/>
      <c r="P577" s="202">
        <f>O577*H577</f>
        <v>0</v>
      </c>
      <c r="Q577" s="202">
        <v>4.4999999999999997E-3</v>
      </c>
      <c r="R577" s="202">
        <f>Q577*H577</f>
        <v>1.8472499999999998</v>
      </c>
      <c r="S577" s="202">
        <v>0</v>
      </c>
      <c r="T577" s="203">
        <f>S577*H577</f>
        <v>0</v>
      </c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R577" s="204" t="s">
        <v>408</v>
      </c>
      <c r="AT577" s="204" t="s">
        <v>192</v>
      </c>
      <c r="AU577" s="204" t="s">
        <v>93</v>
      </c>
      <c r="AY577" s="18" t="s">
        <v>189</v>
      </c>
      <c r="BE577" s="205">
        <f>IF(N577="základní",J577,0)</f>
        <v>0</v>
      </c>
      <c r="BF577" s="205">
        <f>IF(N577="snížená",J577,0)</f>
        <v>0</v>
      </c>
      <c r="BG577" s="205">
        <f>IF(N577="zákl. přenesená",J577,0)</f>
        <v>0</v>
      </c>
      <c r="BH577" s="205">
        <f>IF(N577="sníž. přenesená",J577,0)</f>
        <v>0</v>
      </c>
      <c r="BI577" s="205">
        <f>IF(N577="nulová",J577,0)</f>
        <v>0</v>
      </c>
      <c r="BJ577" s="18" t="s">
        <v>91</v>
      </c>
      <c r="BK577" s="205">
        <f>ROUND(I577*H577,2)</f>
        <v>0</v>
      </c>
      <c r="BL577" s="18" t="s">
        <v>408</v>
      </c>
      <c r="BM577" s="204" t="s">
        <v>1016</v>
      </c>
    </row>
    <row r="578" spans="1:65" s="2" customFormat="1" ht="68.25" x14ac:dyDescent="0.2">
      <c r="A578" s="36"/>
      <c r="B578" s="37"/>
      <c r="C578" s="38"/>
      <c r="D578" s="206" t="s">
        <v>199</v>
      </c>
      <c r="E578" s="38"/>
      <c r="F578" s="207" t="s">
        <v>1017</v>
      </c>
      <c r="G578" s="38"/>
      <c r="H578" s="38"/>
      <c r="I578" s="208"/>
      <c r="J578" s="38"/>
      <c r="K578" s="38"/>
      <c r="L578" s="41"/>
      <c r="M578" s="209"/>
      <c r="N578" s="210"/>
      <c r="O578" s="73"/>
      <c r="P578" s="73"/>
      <c r="Q578" s="73"/>
      <c r="R578" s="73"/>
      <c r="S578" s="73"/>
      <c r="T578" s="74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T578" s="18" t="s">
        <v>199</v>
      </c>
      <c r="AU578" s="18" t="s">
        <v>93</v>
      </c>
    </row>
    <row r="579" spans="1:65" s="2" customFormat="1" ht="16.5" customHeight="1" x14ac:dyDescent="0.2">
      <c r="A579" s="36"/>
      <c r="B579" s="37"/>
      <c r="C579" s="193" t="s">
        <v>1018</v>
      </c>
      <c r="D579" s="193" t="s">
        <v>192</v>
      </c>
      <c r="E579" s="194" t="s">
        <v>1019</v>
      </c>
      <c r="F579" s="195" t="s">
        <v>1020</v>
      </c>
      <c r="G579" s="196" t="s">
        <v>1021</v>
      </c>
      <c r="H579" s="272"/>
      <c r="I579" s="198"/>
      <c r="J579" s="199">
        <f>ROUND(I579*H579,2)</f>
        <v>0</v>
      </c>
      <c r="K579" s="195" t="s">
        <v>196</v>
      </c>
      <c r="L579" s="41"/>
      <c r="M579" s="200" t="s">
        <v>1</v>
      </c>
      <c r="N579" s="201" t="s">
        <v>48</v>
      </c>
      <c r="O579" s="73"/>
      <c r="P579" s="202">
        <f>O579*H579</f>
        <v>0</v>
      </c>
      <c r="Q579" s="202">
        <v>0</v>
      </c>
      <c r="R579" s="202">
        <f>Q579*H579</f>
        <v>0</v>
      </c>
      <c r="S579" s="202">
        <v>0</v>
      </c>
      <c r="T579" s="203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204" t="s">
        <v>408</v>
      </c>
      <c r="AT579" s="204" t="s">
        <v>192</v>
      </c>
      <c r="AU579" s="204" t="s">
        <v>93</v>
      </c>
      <c r="AY579" s="18" t="s">
        <v>189</v>
      </c>
      <c r="BE579" s="205">
        <f>IF(N579="základní",J579,0)</f>
        <v>0</v>
      </c>
      <c r="BF579" s="205">
        <f>IF(N579="snížená",J579,0)</f>
        <v>0</v>
      </c>
      <c r="BG579" s="205">
        <f>IF(N579="zákl. přenesená",J579,0)</f>
        <v>0</v>
      </c>
      <c r="BH579" s="205">
        <f>IF(N579="sníž. přenesená",J579,0)</f>
        <v>0</v>
      </c>
      <c r="BI579" s="205">
        <f>IF(N579="nulová",J579,0)</f>
        <v>0</v>
      </c>
      <c r="BJ579" s="18" t="s">
        <v>91</v>
      </c>
      <c r="BK579" s="205">
        <f>ROUND(I579*H579,2)</f>
        <v>0</v>
      </c>
      <c r="BL579" s="18" t="s">
        <v>408</v>
      </c>
      <c r="BM579" s="204" t="s">
        <v>1022</v>
      </c>
    </row>
    <row r="580" spans="1:65" s="12" customFormat="1" ht="22.9" customHeight="1" x14ac:dyDescent="0.2">
      <c r="B580" s="177"/>
      <c r="C580" s="178"/>
      <c r="D580" s="179" t="s">
        <v>82</v>
      </c>
      <c r="E580" s="191" t="s">
        <v>1023</v>
      </c>
      <c r="F580" s="191" t="s">
        <v>1024</v>
      </c>
      <c r="G580" s="178"/>
      <c r="H580" s="178"/>
      <c r="I580" s="181"/>
      <c r="J580" s="192">
        <f>BK580</f>
        <v>0</v>
      </c>
      <c r="K580" s="178"/>
      <c r="L580" s="183"/>
      <c r="M580" s="184"/>
      <c r="N580" s="185"/>
      <c r="O580" s="185"/>
      <c r="P580" s="186">
        <f>SUM(P581:P642)</f>
        <v>0</v>
      </c>
      <c r="Q580" s="185"/>
      <c r="R580" s="186">
        <f>SUM(R581:R642)</f>
        <v>11.637517299999999</v>
      </c>
      <c r="S580" s="185"/>
      <c r="T580" s="187">
        <f>SUM(T581:T642)</f>
        <v>0.60750000000000004</v>
      </c>
      <c r="AR580" s="188" t="s">
        <v>93</v>
      </c>
      <c r="AT580" s="189" t="s">
        <v>82</v>
      </c>
      <c r="AU580" s="189" t="s">
        <v>91</v>
      </c>
      <c r="AY580" s="188" t="s">
        <v>189</v>
      </c>
      <c r="BK580" s="190">
        <f>SUM(BK581:BK642)</f>
        <v>0</v>
      </c>
    </row>
    <row r="581" spans="1:65" s="2" customFormat="1" ht="16.5" customHeight="1" x14ac:dyDescent="0.2">
      <c r="A581" s="36"/>
      <c r="B581" s="37"/>
      <c r="C581" s="193" t="s">
        <v>1025</v>
      </c>
      <c r="D581" s="193" t="s">
        <v>192</v>
      </c>
      <c r="E581" s="194" t="s">
        <v>1026</v>
      </c>
      <c r="F581" s="195" t="s">
        <v>1027</v>
      </c>
      <c r="G581" s="196" t="s">
        <v>262</v>
      </c>
      <c r="H581" s="197">
        <v>60.75</v>
      </c>
      <c r="I581" s="198"/>
      <c r="J581" s="199">
        <f>ROUND(I581*H581,2)</f>
        <v>0</v>
      </c>
      <c r="K581" s="195" t="s">
        <v>196</v>
      </c>
      <c r="L581" s="41"/>
      <c r="M581" s="200" t="s">
        <v>1</v>
      </c>
      <c r="N581" s="201" t="s">
        <v>48</v>
      </c>
      <c r="O581" s="73"/>
      <c r="P581" s="202">
        <f>O581*H581</f>
        <v>0</v>
      </c>
      <c r="Q581" s="202">
        <v>0</v>
      </c>
      <c r="R581" s="202">
        <f>Q581*H581</f>
        <v>0</v>
      </c>
      <c r="S581" s="202">
        <v>0.01</v>
      </c>
      <c r="T581" s="203">
        <f>S581*H581</f>
        <v>0.60750000000000004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204" t="s">
        <v>408</v>
      </c>
      <c r="AT581" s="204" t="s">
        <v>192</v>
      </c>
      <c r="AU581" s="204" t="s">
        <v>93</v>
      </c>
      <c r="AY581" s="18" t="s">
        <v>189</v>
      </c>
      <c r="BE581" s="205">
        <f>IF(N581="základní",J581,0)</f>
        <v>0</v>
      </c>
      <c r="BF581" s="205">
        <f>IF(N581="snížená",J581,0)</f>
        <v>0</v>
      </c>
      <c r="BG581" s="205">
        <f>IF(N581="zákl. přenesená",J581,0)</f>
        <v>0</v>
      </c>
      <c r="BH581" s="205">
        <f>IF(N581="sníž. přenesená",J581,0)</f>
        <v>0</v>
      </c>
      <c r="BI581" s="205">
        <f>IF(N581="nulová",J581,0)</f>
        <v>0</v>
      </c>
      <c r="BJ581" s="18" t="s">
        <v>91</v>
      </c>
      <c r="BK581" s="205">
        <f>ROUND(I581*H581,2)</f>
        <v>0</v>
      </c>
      <c r="BL581" s="18" t="s">
        <v>408</v>
      </c>
      <c r="BM581" s="204" t="s">
        <v>1028</v>
      </c>
    </row>
    <row r="582" spans="1:65" s="14" customFormat="1" ht="11.25" x14ac:dyDescent="0.2">
      <c r="B582" s="229"/>
      <c r="C582" s="230"/>
      <c r="D582" s="206" t="s">
        <v>277</v>
      </c>
      <c r="E582" s="231" t="s">
        <v>1</v>
      </c>
      <c r="F582" s="232" t="s">
        <v>1029</v>
      </c>
      <c r="G582" s="230"/>
      <c r="H582" s="231" t="s">
        <v>1</v>
      </c>
      <c r="I582" s="233"/>
      <c r="J582" s="230"/>
      <c r="K582" s="230"/>
      <c r="L582" s="234"/>
      <c r="M582" s="235"/>
      <c r="N582" s="236"/>
      <c r="O582" s="236"/>
      <c r="P582" s="236"/>
      <c r="Q582" s="236"/>
      <c r="R582" s="236"/>
      <c r="S582" s="236"/>
      <c r="T582" s="237"/>
      <c r="AT582" s="238" t="s">
        <v>277</v>
      </c>
      <c r="AU582" s="238" t="s">
        <v>93</v>
      </c>
      <c r="AV582" s="14" t="s">
        <v>91</v>
      </c>
      <c r="AW582" s="14" t="s">
        <v>38</v>
      </c>
      <c r="AX582" s="14" t="s">
        <v>83</v>
      </c>
      <c r="AY582" s="238" t="s">
        <v>189</v>
      </c>
    </row>
    <row r="583" spans="1:65" s="13" customFormat="1" ht="11.25" x14ac:dyDescent="0.2">
      <c r="B583" s="215"/>
      <c r="C583" s="216"/>
      <c r="D583" s="206" t="s">
        <v>277</v>
      </c>
      <c r="E583" s="239" t="s">
        <v>1</v>
      </c>
      <c r="F583" s="217" t="s">
        <v>1030</v>
      </c>
      <c r="G583" s="216"/>
      <c r="H583" s="218">
        <v>60.75</v>
      </c>
      <c r="I583" s="219"/>
      <c r="J583" s="216"/>
      <c r="K583" s="216"/>
      <c r="L583" s="220"/>
      <c r="M583" s="221"/>
      <c r="N583" s="222"/>
      <c r="O583" s="222"/>
      <c r="P583" s="222"/>
      <c r="Q583" s="222"/>
      <c r="R583" s="222"/>
      <c r="S583" s="222"/>
      <c r="T583" s="223"/>
      <c r="AT583" s="224" t="s">
        <v>277</v>
      </c>
      <c r="AU583" s="224" t="s">
        <v>93</v>
      </c>
      <c r="AV583" s="13" t="s">
        <v>93</v>
      </c>
      <c r="AW583" s="13" t="s">
        <v>38</v>
      </c>
      <c r="AX583" s="13" t="s">
        <v>83</v>
      </c>
      <c r="AY583" s="224" t="s">
        <v>189</v>
      </c>
    </row>
    <row r="584" spans="1:65" s="15" customFormat="1" ht="11.25" x14ac:dyDescent="0.2">
      <c r="B584" s="240"/>
      <c r="C584" s="241"/>
      <c r="D584" s="206" t="s">
        <v>277</v>
      </c>
      <c r="E584" s="242" t="s">
        <v>1</v>
      </c>
      <c r="F584" s="243" t="s">
        <v>355</v>
      </c>
      <c r="G584" s="241"/>
      <c r="H584" s="244">
        <v>60.75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AT584" s="250" t="s">
        <v>277</v>
      </c>
      <c r="AU584" s="250" t="s">
        <v>93</v>
      </c>
      <c r="AV584" s="15" t="s">
        <v>211</v>
      </c>
      <c r="AW584" s="15" t="s">
        <v>38</v>
      </c>
      <c r="AX584" s="15" t="s">
        <v>91</v>
      </c>
      <c r="AY584" s="250" t="s">
        <v>189</v>
      </c>
    </row>
    <row r="585" spans="1:65" s="2" customFormat="1" ht="16.5" customHeight="1" x14ac:dyDescent="0.2">
      <c r="A585" s="36"/>
      <c r="B585" s="37"/>
      <c r="C585" s="193" t="s">
        <v>1031</v>
      </c>
      <c r="D585" s="193" t="s">
        <v>192</v>
      </c>
      <c r="E585" s="194" t="s">
        <v>1032</v>
      </c>
      <c r="F585" s="195" t="s">
        <v>1033</v>
      </c>
      <c r="G585" s="196" t="s">
        <v>262</v>
      </c>
      <c r="H585" s="197">
        <v>1246.3150000000001</v>
      </c>
      <c r="I585" s="198"/>
      <c r="J585" s="199">
        <f>ROUND(I585*H585,2)</f>
        <v>0</v>
      </c>
      <c r="K585" s="195" t="s">
        <v>196</v>
      </c>
      <c r="L585" s="41"/>
      <c r="M585" s="200" t="s">
        <v>1</v>
      </c>
      <c r="N585" s="201" t="s">
        <v>48</v>
      </c>
      <c r="O585" s="73"/>
      <c r="P585" s="202">
        <f>O585*H585</f>
        <v>0</v>
      </c>
      <c r="Q585" s="202">
        <v>0</v>
      </c>
      <c r="R585" s="202">
        <f>Q585*H585</f>
        <v>0</v>
      </c>
      <c r="S585" s="202">
        <v>0</v>
      </c>
      <c r="T585" s="203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204" t="s">
        <v>408</v>
      </c>
      <c r="AT585" s="204" t="s">
        <v>192</v>
      </c>
      <c r="AU585" s="204" t="s">
        <v>93</v>
      </c>
      <c r="AY585" s="18" t="s">
        <v>189</v>
      </c>
      <c r="BE585" s="205">
        <f>IF(N585="základní",J585,0)</f>
        <v>0</v>
      </c>
      <c r="BF585" s="205">
        <f>IF(N585="snížená",J585,0)</f>
        <v>0</v>
      </c>
      <c r="BG585" s="205">
        <f>IF(N585="zákl. přenesená",J585,0)</f>
        <v>0</v>
      </c>
      <c r="BH585" s="205">
        <f>IF(N585="sníž. přenesená",J585,0)</f>
        <v>0</v>
      </c>
      <c r="BI585" s="205">
        <f>IF(N585="nulová",J585,0)</f>
        <v>0</v>
      </c>
      <c r="BJ585" s="18" t="s">
        <v>91</v>
      </c>
      <c r="BK585" s="205">
        <f>ROUND(I585*H585,2)</f>
        <v>0</v>
      </c>
      <c r="BL585" s="18" t="s">
        <v>408</v>
      </c>
      <c r="BM585" s="204" t="s">
        <v>1034</v>
      </c>
    </row>
    <row r="586" spans="1:65" s="14" customFormat="1" ht="11.25" x14ac:dyDescent="0.2">
      <c r="B586" s="229"/>
      <c r="C586" s="230"/>
      <c r="D586" s="206" t="s">
        <v>277</v>
      </c>
      <c r="E586" s="231" t="s">
        <v>1</v>
      </c>
      <c r="F586" s="232" t="s">
        <v>1029</v>
      </c>
      <c r="G586" s="230"/>
      <c r="H586" s="231" t="s">
        <v>1</v>
      </c>
      <c r="I586" s="233"/>
      <c r="J586" s="230"/>
      <c r="K586" s="230"/>
      <c r="L586" s="234"/>
      <c r="M586" s="235"/>
      <c r="N586" s="236"/>
      <c r="O586" s="236"/>
      <c r="P586" s="236"/>
      <c r="Q586" s="236"/>
      <c r="R586" s="236"/>
      <c r="S586" s="236"/>
      <c r="T586" s="237"/>
      <c r="AT586" s="238" t="s">
        <v>277</v>
      </c>
      <c r="AU586" s="238" t="s">
        <v>93</v>
      </c>
      <c r="AV586" s="14" t="s">
        <v>91</v>
      </c>
      <c r="AW586" s="14" t="s">
        <v>38</v>
      </c>
      <c r="AX586" s="14" t="s">
        <v>83</v>
      </c>
      <c r="AY586" s="238" t="s">
        <v>189</v>
      </c>
    </row>
    <row r="587" spans="1:65" s="13" customFormat="1" ht="11.25" x14ac:dyDescent="0.2">
      <c r="B587" s="215"/>
      <c r="C587" s="216"/>
      <c r="D587" s="206" t="s">
        <v>277</v>
      </c>
      <c r="E587" s="239" t="s">
        <v>1</v>
      </c>
      <c r="F587" s="217" t="s">
        <v>1035</v>
      </c>
      <c r="G587" s="216"/>
      <c r="H587" s="218">
        <v>873.4</v>
      </c>
      <c r="I587" s="219"/>
      <c r="J587" s="216"/>
      <c r="K587" s="216"/>
      <c r="L587" s="220"/>
      <c r="M587" s="221"/>
      <c r="N587" s="222"/>
      <c r="O587" s="222"/>
      <c r="P587" s="222"/>
      <c r="Q587" s="222"/>
      <c r="R587" s="222"/>
      <c r="S587" s="222"/>
      <c r="T587" s="223"/>
      <c r="AT587" s="224" t="s">
        <v>277</v>
      </c>
      <c r="AU587" s="224" t="s">
        <v>93</v>
      </c>
      <c r="AV587" s="13" t="s">
        <v>93</v>
      </c>
      <c r="AW587" s="13" t="s">
        <v>38</v>
      </c>
      <c r="AX587" s="13" t="s">
        <v>83</v>
      </c>
      <c r="AY587" s="224" t="s">
        <v>189</v>
      </c>
    </row>
    <row r="588" spans="1:65" s="13" customFormat="1" ht="11.25" x14ac:dyDescent="0.2">
      <c r="B588" s="215"/>
      <c r="C588" s="216"/>
      <c r="D588" s="206" t="s">
        <v>277</v>
      </c>
      <c r="E588" s="239" t="s">
        <v>1</v>
      </c>
      <c r="F588" s="217" t="s">
        <v>1036</v>
      </c>
      <c r="G588" s="216"/>
      <c r="H588" s="218">
        <v>372.91500000000002</v>
      </c>
      <c r="I588" s="219"/>
      <c r="J588" s="216"/>
      <c r="K588" s="216"/>
      <c r="L588" s="220"/>
      <c r="M588" s="221"/>
      <c r="N588" s="222"/>
      <c r="O588" s="222"/>
      <c r="P588" s="222"/>
      <c r="Q588" s="222"/>
      <c r="R588" s="222"/>
      <c r="S588" s="222"/>
      <c r="T588" s="223"/>
      <c r="AT588" s="224" t="s">
        <v>277</v>
      </c>
      <c r="AU588" s="224" t="s">
        <v>93</v>
      </c>
      <c r="AV588" s="13" t="s">
        <v>93</v>
      </c>
      <c r="AW588" s="13" t="s">
        <v>38</v>
      </c>
      <c r="AX588" s="13" t="s">
        <v>83</v>
      </c>
      <c r="AY588" s="224" t="s">
        <v>189</v>
      </c>
    </row>
    <row r="589" spans="1:65" s="15" customFormat="1" ht="11.25" x14ac:dyDescent="0.2">
      <c r="B589" s="240"/>
      <c r="C589" s="241"/>
      <c r="D589" s="206" t="s">
        <v>277</v>
      </c>
      <c r="E589" s="242" t="s">
        <v>1</v>
      </c>
      <c r="F589" s="243" t="s">
        <v>355</v>
      </c>
      <c r="G589" s="241"/>
      <c r="H589" s="244">
        <v>1246.3150000000001</v>
      </c>
      <c r="I589" s="245"/>
      <c r="J589" s="241"/>
      <c r="K589" s="241"/>
      <c r="L589" s="246"/>
      <c r="M589" s="247"/>
      <c r="N589" s="248"/>
      <c r="O589" s="248"/>
      <c r="P589" s="248"/>
      <c r="Q589" s="248"/>
      <c r="R589" s="248"/>
      <c r="S589" s="248"/>
      <c r="T589" s="249"/>
      <c r="AT589" s="250" t="s">
        <v>277</v>
      </c>
      <c r="AU589" s="250" t="s">
        <v>93</v>
      </c>
      <c r="AV589" s="15" t="s">
        <v>211</v>
      </c>
      <c r="AW589" s="15" t="s">
        <v>38</v>
      </c>
      <c r="AX589" s="15" t="s">
        <v>91</v>
      </c>
      <c r="AY589" s="250" t="s">
        <v>189</v>
      </c>
    </row>
    <row r="590" spans="1:65" s="2" customFormat="1" ht="16.5" customHeight="1" x14ac:dyDescent="0.2">
      <c r="A590" s="36"/>
      <c r="B590" s="37"/>
      <c r="C590" s="251" t="s">
        <v>1037</v>
      </c>
      <c r="D590" s="251" t="s">
        <v>364</v>
      </c>
      <c r="E590" s="252" t="s">
        <v>969</v>
      </c>
      <c r="F590" s="253" t="s">
        <v>970</v>
      </c>
      <c r="G590" s="254" t="s">
        <v>302</v>
      </c>
      <c r="H590" s="255">
        <v>0.374</v>
      </c>
      <c r="I590" s="256"/>
      <c r="J590" s="257">
        <f>ROUND(I590*H590,2)</f>
        <v>0</v>
      </c>
      <c r="K590" s="253" t="s">
        <v>196</v>
      </c>
      <c r="L590" s="258"/>
      <c r="M590" s="259" t="s">
        <v>1</v>
      </c>
      <c r="N590" s="260" t="s">
        <v>48</v>
      </c>
      <c r="O590" s="73"/>
      <c r="P590" s="202">
        <f>O590*H590</f>
        <v>0</v>
      </c>
      <c r="Q590" s="202">
        <v>1</v>
      </c>
      <c r="R590" s="202">
        <f>Q590*H590</f>
        <v>0.374</v>
      </c>
      <c r="S590" s="202">
        <v>0</v>
      </c>
      <c r="T590" s="203">
        <f>S590*H590</f>
        <v>0</v>
      </c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R590" s="204" t="s">
        <v>495</v>
      </c>
      <c r="AT590" s="204" t="s">
        <v>364</v>
      </c>
      <c r="AU590" s="204" t="s">
        <v>93</v>
      </c>
      <c r="AY590" s="18" t="s">
        <v>189</v>
      </c>
      <c r="BE590" s="205">
        <f>IF(N590="základní",J590,0)</f>
        <v>0</v>
      </c>
      <c r="BF590" s="205">
        <f>IF(N590="snížená",J590,0)</f>
        <v>0</v>
      </c>
      <c r="BG590" s="205">
        <f>IF(N590="zákl. přenesená",J590,0)</f>
        <v>0</v>
      </c>
      <c r="BH590" s="205">
        <f>IF(N590="sníž. přenesená",J590,0)</f>
        <v>0</v>
      </c>
      <c r="BI590" s="205">
        <f>IF(N590="nulová",J590,0)</f>
        <v>0</v>
      </c>
      <c r="BJ590" s="18" t="s">
        <v>91</v>
      </c>
      <c r="BK590" s="205">
        <f>ROUND(I590*H590,2)</f>
        <v>0</v>
      </c>
      <c r="BL590" s="18" t="s">
        <v>408</v>
      </c>
      <c r="BM590" s="204" t="s">
        <v>1038</v>
      </c>
    </row>
    <row r="591" spans="1:65" s="13" customFormat="1" ht="11.25" x14ac:dyDescent="0.2">
      <c r="B591" s="215"/>
      <c r="C591" s="216"/>
      <c r="D591" s="206" t="s">
        <v>277</v>
      </c>
      <c r="E591" s="216"/>
      <c r="F591" s="217" t="s">
        <v>1039</v>
      </c>
      <c r="G591" s="216"/>
      <c r="H591" s="218">
        <v>0.374</v>
      </c>
      <c r="I591" s="219"/>
      <c r="J591" s="216"/>
      <c r="K591" s="216"/>
      <c r="L591" s="220"/>
      <c r="M591" s="221"/>
      <c r="N591" s="222"/>
      <c r="O591" s="222"/>
      <c r="P591" s="222"/>
      <c r="Q591" s="222"/>
      <c r="R591" s="222"/>
      <c r="S591" s="222"/>
      <c r="T591" s="223"/>
      <c r="AT591" s="224" t="s">
        <v>277</v>
      </c>
      <c r="AU591" s="224" t="s">
        <v>93</v>
      </c>
      <c r="AV591" s="13" t="s">
        <v>93</v>
      </c>
      <c r="AW591" s="13" t="s">
        <v>4</v>
      </c>
      <c r="AX591" s="13" t="s">
        <v>91</v>
      </c>
      <c r="AY591" s="224" t="s">
        <v>189</v>
      </c>
    </row>
    <row r="592" spans="1:65" s="2" customFormat="1" ht="16.5" customHeight="1" x14ac:dyDescent="0.2">
      <c r="A592" s="36"/>
      <c r="B592" s="37"/>
      <c r="C592" s="193" t="s">
        <v>1040</v>
      </c>
      <c r="D592" s="193" t="s">
        <v>192</v>
      </c>
      <c r="E592" s="194" t="s">
        <v>1041</v>
      </c>
      <c r="F592" s="195" t="s">
        <v>1042</v>
      </c>
      <c r="G592" s="196" t="s">
        <v>262</v>
      </c>
      <c r="H592" s="197">
        <v>1246.3150000000001</v>
      </c>
      <c r="I592" s="198"/>
      <c r="J592" s="199">
        <f>ROUND(I592*H592,2)</f>
        <v>0</v>
      </c>
      <c r="K592" s="195" t="s">
        <v>196</v>
      </c>
      <c r="L592" s="41"/>
      <c r="M592" s="200" t="s">
        <v>1</v>
      </c>
      <c r="N592" s="201" t="s">
        <v>48</v>
      </c>
      <c r="O592" s="73"/>
      <c r="P592" s="202">
        <f>O592*H592</f>
        <v>0</v>
      </c>
      <c r="Q592" s="202">
        <v>8.8000000000000003E-4</v>
      </c>
      <c r="R592" s="202">
        <f>Q592*H592</f>
        <v>1.0967572000000001</v>
      </c>
      <c r="S592" s="202">
        <v>0</v>
      </c>
      <c r="T592" s="203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204" t="s">
        <v>408</v>
      </c>
      <c r="AT592" s="204" t="s">
        <v>192</v>
      </c>
      <c r="AU592" s="204" t="s">
        <v>93</v>
      </c>
      <c r="AY592" s="18" t="s">
        <v>189</v>
      </c>
      <c r="BE592" s="205">
        <f>IF(N592="základní",J592,0)</f>
        <v>0</v>
      </c>
      <c r="BF592" s="205">
        <f>IF(N592="snížená",J592,0)</f>
        <v>0</v>
      </c>
      <c r="BG592" s="205">
        <f>IF(N592="zákl. přenesená",J592,0)</f>
        <v>0</v>
      </c>
      <c r="BH592" s="205">
        <f>IF(N592="sníž. přenesená",J592,0)</f>
        <v>0</v>
      </c>
      <c r="BI592" s="205">
        <f>IF(N592="nulová",J592,0)</f>
        <v>0</v>
      </c>
      <c r="BJ592" s="18" t="s">
        <v>91</v>
      </c>
      <c r="BK592" s="205">
        <f>ROUND(I592*H592,2)</f>
        <v>0</v>
      </c>
      <c r="BL592" s="18" t="s">
        <v>408</v>
      </c>
      <c r="BM592" s="204" t="s">
        <v>1043</v>
      </c>
    </row>
    <row r="593" spans="1:65" s="14" customFormat="1" ht="11.25" x14ac:dyDescent="0.2">
      <c r="B593" s="229"/>
      <c r="C593" s="230"/>
      <c r="D593" s="206" t="s">
        <v>277</v>
      </c>
      <c r="E593" s="231" t="s">
        <v>1</v>
      </c>
      <c r="F593" s="232" t="s">
        <v>1029</v>
      </c>
      <c r="G593" s="230"/>
      <c r="H593" s="231" t="s">
        <v>1</v>
      </c>
      <c r="I593" s="233"/>
      <c r="J593" s="230"/>
      <c r="K593" s="230"/>
      <c r="L593" s="234"/>
      <c r="M593" s="235"/>
      <c r="N593" s="236"/>
      <c r="O593" s="236"/>
      <c r="P593" s="236"/>
      <c r="Q593" s="236"/>
      <c r="R593" s="236"/>
      <c r="S593" s="236"/>
      <c r="T593" s="237"/>
      <c r="AT593" s="238" t="s">
        <v>277</v>
      </c>
      <c r="AU593" s="238" t="s">
        <v>93</v>
      </c>
      <c r="AV593" s="14" t="s">
        <v>91</v>
      </c>
      <c r="AW593" s="14" t="s">
        <v>38</v>
      </c>
      <c r="AX593" s="14" t="s">
        <v>83</v>
      </c>
      <c r="AY593" s="238" t="s">
        <v>189</v>
      </c>
    </row>
    <row r="594" spans="1:65" s="13" customFormat="1" ht="11.25" x14ac:dyDescent="0.2">
      <c r="B594" s="215"/>
      <c r="C594" s="216"/>
      <c r="D594" s="206" t="s">
        <v>277</v>
      </c>
      <c r="E594" s="239" t="s">
        <v>1</v>
      </c>
      <c r="F594" s="217" t="s">
        <v>1035</v>
      </c>
      <c r="G594" s="216"/>
      <c r="H594" s="218">
        <v>873.4</v>
      </c>
      <c r="I594" s="219"/>
      <c r="J594" s="216"/>
      <c r="K594" s="216"/>
      <c r="L594" s="220"/>
      <c r="M594" s="221"/>
      <c r="N594" s="222"/>
      <c r="O594" s="222"/>
      <c r="P594" s="222"/>
      <c r="Q594" s="222"/>
      <c r="R594" s="222"/>
      <c r="S594" s="222"/>
      <c r="T594" s="223"/>
      <c r="AT594" s="224" t="s">
        <v>277</v>
      </c>
      <c r="AU594" s="224" t="s">
        <v>93</v>
      </c>
      <c r="AV594" s="13" t="s">
        <v>93</v>
      </c>
      <c r="AW594" s="13" t="s">
        <v>38</v>
      </c>
      <c r="AX594" s="13" t="s">
        <v>83</v>
      </c>
      <c r="AY594" s="224" t="s">
        <v>189</v>
      </c>
    </row>
    <row r="595" spans="1:65" s="13" customFormat="1" ht="11.25" x14ac:dyDescent="0.2">
      <c r="B595" s="215"/>
      <c r="C595" s="216"/>
      <c r="D595" s="206" t="s">
        <v>277</v>
      </c>
      <c r="E595" s="239" t="s">
        <v>1</v>
      </c>
      <c r="F595" s="217" t="s">
        <v>1036</v>
      </c>
      <c r="G595" s="216"/>
      <c r="H595" s="218">
        <v>372.91500000000002</v>
      </c>
      <c r="I595" s="219"/>
      <c r="J595" s="216"/>
      <c r="K595" s="216"/>
      <c r="L595" s="220"/>
      <c r="M595" s="221"/>
      <c r="N595" s="222"/>
      <c r="O595" s="222"/>
      <c r="P595" s="222"/>
      <c r="Q595" s="222"/>
      <c r="R595" s="222"/>
      <c r="S595" s="222"/>
      <c r="T595" s="223"/>
      <c r="AT595" s="224" t="s">
        <v>277</v>
      </c>
      <c r="AU595" s="224" t="s">
        <v>93</v>
      </c>
      <c r="AV595" s="13" t="s">
        <v>93</v>
      </c>
      <c r="AW595" s="13" t="s">
        <v>38</v>
      </c>
      <c r="AX595" s="13" t="s">
        <v>83</v>
      </c>
      <c r="AY595" s="224" t="s">
        <v>189</v>
      </c>
    </row>
    <row r="596" spans="1:65" s="15" customFormat="1" ht="11.25" x14ac:dyDescent="0.2">
      <c r="B596" s="240"/>
      <c r="C596" s="241"/>
      <c r="D596" s="206" t="s">
        <v>277</v>
      </c>
      <c r="E596" s="242" t="s">
        <v>1</v>
      </c>
      <c r="F596" s="243" t="s">
        <v>355</v>
      </c>
      <c r="G596" s="241"/>
      <c r="H596" s="244">
        <v>1246.3150000000001</v>
      </c>
      <c r="I596" s="245"/>
      <c r="J596" s="241"/>
      <c r="K596" s="241"/>
      <c r="L596" s="246"/>
      <c r="M596" s="247"/>
      <c r="N596" s="248"/>
      <c r="O596" s="248"/>
      <c r="P596" s="248"/>
      <c r="Q596" s="248"/>
      <c r="R596" s="248"/>
      <c r="S596" s="248"/>
      <c r="T596" s="249"/>
      <c r="AT596" s="250" t="s">
        <v>277</v>
      </c>
      <c r="AU596" s="250" t="s">
        <v>93</v>
      </c>
      <c r="AV596" s="15" t="s">
        <v>211</v>
      </c>
      <c r="AW596" s="15" t="s">
        <v>38</v>
      </c>
      <c r="AX596" s="15" t="s">
        <v>91</v>
      </c>
      <c r="AY596" s="250" t="s">
        <v>189</v>
      </c>
    </row>
    <row r="597" spans="1:65" s="2" customFormat="1" ht="24.2" customHeight="1" x14ac:dyDescent="0.2">
      <c r="A597" s="36"/>
      <c r="B597" s="37"/>
      <c r="C597" s="251" t="s">
        <v>1044</v>
      </c>
      <c r="D597" s="251" t="s">
        <v>364</v>
      </c>
      <c r="E597" s="252" t="s">
        <v>1045</v>
      </c>
      <c r="F597" s="253" t="s">
        <v>1046</v>
      </c>
      <c r="G597" s="254" t="s">
        <v>262</v>
      </c>
      <c r="H597" s="255">
        <v>1433.2619999999999</v>
      </c>
      <c r="I597" s="256"/>
      <c r="J597" s="257">
        <f>ROUND(I597*H597,2)</f>
        <v>0</v>
      </c>
      <c r="K597" s="253" t="s">
        <v>303</v>
      </c>
      <c r="L597" s="258"/>
      <c r="M597" s="259" t="s">
        <v>1</v>
      </c>
      <c r="N597" s="260" t="s">
        <v>48</v>
      </c>
      <c r="O597" s="73"/>
      <c r="P597" s="202">
        <f>O597*H597</f>
        <v>0</v>
      </c>
      <c r="Q597" s="202">
        <v>5.3E-3</v>
      </c>
      <c r="R597" s="202">
        <f>Q597*H597</f>
        <v>7.5962885999999994</v>
      </c>
      <c r="S597" s="202">
        <v>0</v>
      </c>
      <c r="T597" s="203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204" t="s">
        <v>495</v>
      </c>
      <c r="AT597" s="204" t="s">
        <v>364</v>
      </c>
      <c r="AU597" s="204" t="s">
        <v>93</v>
      </c>
      <c r="AY597" s="18" t="s">
        <v>189</v>
      </c>
      <c r="BE597" s="205">
        <f>IF(N597="základní",J597,0)</f>
        <v>0</v>
      </c>
      <c r="BF597" s="205">
        <f>IF(N597="snížená",J597,0)</f>
        <v>0</v>
      </c>
      <c r="BG597" s="205">
        <f>IF(N597="zákl. přenesená",J597,0)</f>
        <v>0</v>
      </c>
      <c r="BH597" s="205">
        <f>IF(N597="sníž. přenesená",J597,0)</f>
        <v>0</v>
      </c>
      <c r="BI597" s="205">
        <f>IF(N597="nulová",J597,0)</f>
        <v>0</v>
      </c>
      <c r="BJ597" s="18" t="s">
        <v>91</v>
      </c>
      <c r="BK597" s="205">
        <f>ROUND(I597*H597,2)</f>
        <v>0</v>
      </c>
      <c r="BL597" s="18" t="s">
        <v>408</v>
      </c>
      <c r="BM597" s="204" t="s">
        <v>1047</v>
      </c>
    </row>
    <row r="598" spans="1:65" s="13" customFormat="1" ht="11.25" x14ac:dyDescent="0.2">
      <c r="B598" s="215"/>
      <c r="C598" s="216"/>
      <c r="D598" s="206" t="s">
        <v>277</v>
      </c>
      <c r="E598" s="216"/>
      <c r="F598" s="217" t="s">
        <v>1048</v>
      </c>
      <c r="G598" s="216"/>
      <c r="H598" s="218">
        <v>1433.2619999999999</v>
      </c>
      <c r="I598" s="219"/>
      <c r="J598" s="216"/>
      <c r="K598" s="216"/>
      <c r="L598" s="220"/>
      <c r="M598" s="221"/>
      <c r="N598" s="222"/>
      <c r="O598" s="222"/>
      <c r="P598" s="222"/>
      <c r="Q598" s="222"/>
      <c r="R598" s="222"/>
      <c r="S598" s="222"/>
      <c r="T598" s="223"/>
      <c r="AT598" s="224" t="s">
        <v>277</v>
      </c>
      <c r="AU598" s="224" t="s">
        <v>93</v>
      </c>
      <c r="AV598" s="13" t="s">
        <v>93</v>
      </c>
      <c r="AW598" s="13" t="s">
        <v>4</v>
      </c>
      <c r="AX598" s="13" t="s">
        <v>91</v>
      </c>
      <c r="AY598" s="224" t="s">
        <v>189</v>
      </c>
    </row>
    <row r="599" spans="1:65" s="2" customFormat="1" ht="24.2" customHeight="1" x14ac:dyDescent="0.2">
      <c r="A599" s="36"/>
      <c r="B599" s="37"/>
      <c r="C599" s="193" t="s">
        <v>1049</v>
      </c>
      <c r="D599" s="193" t="s">
        <v>192</v>
      </c>
      <c r="E599" s="194" t="s">
        <v>1050</v>
      </c>
      <c r="F599" s="195" t="s">
        <v>1051</v>
      </c>
      <c r="G599" s="196" t="s">
        <v>262</v>
      </c>
      <c r="H599" s="197">
        <v>518.41499999999996</v>
      </c>
      <c r="I599" s="198"/>
      <c r="J599" s="199">
        <f>ROUND(I599*H599,2)</f>
        <v>0</v>
      </c>
      <c r="K599" s="195" t="s">
        <v>303</v>
      </c>
      <c r="L599" s="41"/>
      <c r="M599" s="200" t="s">
        <v>1</v>
      </c>
      <c r="N599" s="201" t="s">
        <v>48</v>
      </c>
      <c r="O599" s="73"/>
      <c r="P599" s="202">
        <f>O599*H599</f>
        <v>0</v>
      </c>
      <c r="Q599" s="202">
        <v>0</v>
      </c>
      <c r="R599" s="202">
        <f>Q599*H599</f>
        <v>0</v>
      </c>
      <c r="S599" s="202">
        <v>0</v>
      </c>
      <c r="T599" s="203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204" t="s">
        <v>408</v>
      </c>
      <c r="AT599" s="204" t="s">
        <v>192</v>
      </c>
      <c r="AU599" s="204" t="s">
        <v>93</v>
      </c>
      <c r="AY599" s="18" t="s">
        <v>189</v>
      </c>
      <c r="BE599" s="205">
        <f>IF(N599="základní",J599,0)</f>
        <v>0</v>
      </c>
      <c r="BF599" s="205">
        <f>IF(N599="snížená",J599,0)</f>
        <v>0</v>
      </c>
      <c r="BG599" s="205">
        <f>IF(N599="zákl. přenesená",J599,0)</f>
        <v>0</v>
      </c>
      <c r="BH599" s="205">
        <f>IF(N599="sníž. přenesená",J599,0)</f>
        <v>0</v>
      </c>
      <c r="BI599" s="205">
        <f>IF(N599="nulová",J599,0)</f>
        <v>0</v>
      </c>
      <c r="BJ599" s="18" t="s">
        <v>91</v>
      </c>
      <c r="BK599" s="205">
        <f>ROUND(I599*H599,2)</f>
        <v>0</v>
      </c>
      <c r="BL599" s="18" t="s">
        <v>408</v>
      </c>
      <c r="BM599" s="204" t="s">
        <v>1052</v>
      </c>
    </row>
    <row r="600" spans="1:65" s="2" customFormat="1" ht="146.25" x14ac:dyDescent="0.2">
      <c r="A600" s="36"/>
      <c r="B600" s="37"/>
      <c r="C600" s="38"/>
      <c r="D600" s="206" t="s">
        <v>199</v>
      </c>
      <c r="E600" s="38"/>
      <c r="F600" s="207" t="s">
        <v>1053</v>
      </c>
      <c r="G600" s="38"/>
      <c r="H600" s="38"/>
      <c r="I600" s="208"/>
      <c r="J600" s="38"/>
      <c r="K600" s="38"/>
      <c r="L600" s="41"/>
      <c r="M600" s="209"/>
      <c r="N600" s="210"/>
      <c r="O600" s="73"/>
      <c r="P600" s="73"/>
      <c r="Q600" s="73"/>
      <c r="R600" s="73"/>
      <c r="S600" s="73"/>
      <c r="T600" s="74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8" t="s">
        <v>199</v>
      </c>
      <c r="AU600" s="18" t="s">
        <v>93</v>
      </c>
    </row>
    <row r="601" spans="1:65" s="14" customFormat="1" ht="11.25" x14ac:dyDescent="0.2">
      <c r="B601" s="229"/>
      <c r="C601" s="230"/>
      <c r="D601" s="206" t="s">
        <v>277</v>
      </c>
      <c r="E601" s="231" t="s">
        <v>1</v>
      </c>
      <c r="F601" s="232" t="s">
        <v>861</v>
      </c>
      <c r="G601" s="230"/>
      <c r="H601" s="231" t="s">
        <v>1</v>
      </c>
      <c r="I601" s="233"/>
      <c r="J601" s="230"/>
      <c r="K601" s="230"/>
      <c r="L601" s="234"/>
      <c r="M601" s="235"/>
      <c r="N601" s="236"/>
      <c r="O601" s="236"/>
      <c r="P601" s="236"/>
      <c r="Q601" s="236"/>
      <c r="R601" s="236"/>
      <c r="S601" s="236"/>
      <c r="T601" s="237"/>
      <c r="AT601" s="238" t="s">
        <v>277</v>
      </c>
      <c r="AU601" s="238" t="s">
        <v>93</v>
      </c>
      <c r="AV601" s="14" t="s">
        <v>91</v>
      </c>
      <c r="AW601" s="14" t="s">
        <v>38</v>
      </c>
      <c r="AX601" s="14" t="s">
        <v>83</v>
      </c>
      <c r="AY601" s="238" t="s">
        <v>189</v>
      </c>
    </row>
    <row r="602" spans="1:65" s="14" customFormat="1" ht="11.25" x14ac:dyDescent="0.2">
      <c r="B602" s="229"/>
      <c r="C602" s="230"/>
      <c r="D602" s="206" t="s">
        <v>277</v>
      </c>
      <c r="E602" s="231" t="s">
        <v>1</v>
      </c>
      <c r="F602" s="232" t="s">
        <v>1054</v>
      </c>
      <c r="G602" s="230"/>
      <c r="H602" s="231" t="s">
        <v>1</v>
      </c>
      <c r="I602" s="233"/>
      <c r="J602" s="230"/>
      <c r="K602" s="230"/>
      <c r="L602" s="234"/>
      <c r="M602" s="235"/>
      <c r="N602" s="236"/>
      <c r="O602" s="236"/>
      <c r="P602" s="236"/>
      <c r="Q602" s="236"/>
      <c r="R602" s="236"/>
      <c r="S602" s="236"/>
      <c r="T602" s="237"/>
      <c r="AT602" s="238" t="s">
        <v>277</v>
      </c>
      <c r="AU602" s="238" t="s">
        <v>93</v>
      </c>
      <c r="AV602" s="14" t="s">
        <v>91</v>
      </c>
      <c r="AW602" s="14" t="s">
        <v>38</v>
      </c>
      <c r="AX602" s="14" t="s">
        <v>83</v>
      </c>
      <c r="AY602" s="238" t="s">
        <v>189</v>
      </c>
    </row>
    <row r="603" spans="1:65" s="14" customFormat="1" ht="11.25" x14ac:dyDescent="0.2">
      <c r="B603" s="229"/>
      <c r="C603" s="230"/>
      <c r="D603" s="206" t="s">
        <v>277</v>
      </c>
      <c r="E603" s="231" t="s">
        <v>1</v>
      </c>
      <c r="F603" s="232" t="s">
        <v>1055</v>
      </c>
      <c r="G603" s="230"/>
      <c r="H603" s="231" t="s">
        <v>1</v>
      </c>
      <c r="I603" s="233"/>
      <c r="J603" s="230"/>
      <c r="K603" s="230"/>
      <c r="L603" s="234"/>
      <c r="M603" s="235"/>
      <c r="N603" s="236"/>
      <c r="O603" s="236"/>
      <c r="P603" s="236"/>
      <c r="Q603" s="236"/>
      <c r="R603" s="236"/>
      <c r="S603" s="236"/>
      <c r="T603" s="237"/>
      <c r="AT603" s="238" t="s">
        <v>277</v>
      </c>
      <c r="AU603" s="238" t="s">
        <v>93</v>
      </c>
      <c r="AV603" s="14" t="s">
        <v>91</v>
      </c>
      <c r="AW603" s="14" t="s">
        <v>38</v>
      </c>
      <c r="AX603" s="14" t="s">
        <v>83</v>
      </c>
      <c r="AY603" s="238" t="s">
        <v>189</v>
      </c>
    </row>
    <row r="604" spans="1:65" s="14" customFormat="1" ht="11.25" x14ac:dyDescent="0.2">
      <c r="B604" s="229"/>
      <c r="C604" s="230"/>
      <c r="D604" s="206" t="s">
        <v>277</v>
      </c>
      <c r="E604" s="231" t="s">
        <v>1</v>
      </c>
      <c r="F604" s="232" t="s">
        <v>1056</v>
      </c>
      <c r="G604" s="230"/>
      <c r="H604" s="231" t="s">
        <v>1</v>
      </c>
      <c r="I604" s="233"/>
      <c r="J604" s="230"/>
      <c r="K604" s="230"/>
      <c r="L604" s="234"/>
      <c r="M604" s="235"/>
      <c r="N604" s="236"/>
      <c r="O604" s="236"/>
      <c r="P604" s="236"/>
      <c r="Q604" s="236"/>
      <c r="R604" s="236"/>
      <c r="S604" s="236"/>
      <c r="T604" s="237"/>
      <c r="AT604" s="238" t="s">
        <v>277</v>
      </c>
      <c r="AU604" s="238" t="s">
        <v>93</v>
      </c>
      <c r="AV604" s="14" t="s">
        <v>91</v>
      </c>
      <c r="AW604" s="14" t="s">
        <v>38</v>
      </c>
      <c r="AX604" s="14" t="s">
        <v>83</v>
      </c>
      <c r="AY604" s="238" t="s">
        <v>189</v>
      </c>
    </row>
    <row r="605" spans="1:65" s="14" customFormat="1" ht="11.25" x14ac:dyDescent="0.2">
      <c r="B605" s="229"/>
      <c r="C605" s="230"/>
      <c r="D605" s="206" t="s">
        <v>277</v>
      </c>
      <c r="E605" s="231" t="s">
        <v>1</v>
      </c>
      <c r="F605" s="232" t="s">
        <v>1057</v>
      </c>
      <c r="G605" s="230"/>
      <c r="H605" s="231" t="s">
        <v>1</v>
      </c>
      <c r="I605" s="233"/>
      <c r="J605" s="230"/>
      <c r="K605" s="230"/>
      <c r="L605" s="234"/>
      <c r="M605" s="235"/>
      <c r="N605" s="236"/>
      <c r="O605" s="236"/>
      <c r="P605" s="236"/>
      <c r="Q605" s="236"/>
      <c r="R605" s="236"/>
      <c r="S605" s="236"/>
      <c r="T605" s="237"/>
      <c r="AT605" s="238" t="s">
        <v>277</v>
      </c>
      <c r="AU605" s="238" t="s">
        <v>93</v>
      </c>
      <c r="AV605" s="14" t="s">
        <v>91</v>
      </c>
      <c r="AW605" s="14" t="s">
        <v>38</v>
      </c>
      <c r="AX605" s="14" t="s">
        <v>83</v>
      </c>
      <c r="AY605" s="238" t="s">
        <v>189</v>
      </c>
    </row>
    <row r="606" spans="1:65" s="13" customFormat="1" ht="11.25" x14ac:dyDescent="0.2">
      <c r="B606" s="215"/>
      <c r="C606" s="216"/>
      <c r="D606" s="206" t="s">
        <v>277</v>
      </c>
      <c r="E606" s="239" t="s">
        <v>1</v>
      </c>
      <c r="F606" s="217" t="s">
        <v>1030</v>
      </c>
      <c r="G606" s="216"/>
      <c r="H606" s="218">
        <v>60.75</v>
      </c>
      <c r="I606" s="219"/>
      <c r="J606" s="216"/>
      <c r="K606" s="216"/>
      <c r="L606" s="220"/>
      <c r="M606" s="221"/>
      <c r="N606" s="222"/>
      <c r="O606" s="222"/>
      <c r="P606" s="222"/>
      <c r="Q606" s="222"/>
      <c r="R606" s="222"/>
      <c r="S606" s="222"/>
      <c r="T606" s="223"/>
      <c r="AT606" s="224" t="s">
        <v>277</v>
      </c>
      <c r="AU606" s="224" t="s">
        <v>93</v>
      </c>
      <c r="AV606" s="13" t="s">
        <v>93</v>
      </c>
      <c r="AW606" s="13" t="s">
        <v>38</v>
      </c>
      <c r="AX606" s="13" t="s">
        <v>83</v>
      </c>
      <c r="AY606" s="224" t="s">
        <v>189</v>
      </c>
    </row>
    <row r="607" spans="1:65" s="16" customFormat="1" ht="11.25" x14ac:dyDescent="0.2">
      <c r="B607" s="261"/>
      <c r="C607" s="262"/>
      <c r="D607" s="206" t="s">
        <v>277</v>
      </c>
      <c r="E607" s="263" t="s">
        <v>1</v>
      </c>
      <c r="F607" s="264" t="s">
        <v>427</v>
      </c>
      <c r="G607" s="262"/>
      <c r="H607" s="265">
        <v>60.75</v>
      </c>
      <c r="I607" s="266"/>
      <c r="J607" s="262"/>
      <c r="K607" s="262"/>
      <c r="L607" s="267"/>
      <c r="M607" s="268"/>
      <c r="N607" s="269"/>
      <c r="O607" s="269"/>
      <c r="P607" s="269"/>
      <c r="Q607" s="269"/>
      <c r="R607" s="269"/>
      <c r="S607" s="269"/>
      <c r="T607" s="270"/>
      <c r="AT607" s="271" t="s">
        <v>277</v>
      </c>
      <c r="AU607" s="271" t="s">
        <v>93</v>
      </c>
      <c r="AV607" s="16" t="s">
        <v>109</v>
      </c>
      <c r="AW607" s="16" t="s">
        <v>38</v>
      </c>
      <c r="AX607" s="16" t="s">
        <v>83</v>
      </c>
      <c r="AY607" s="271" t="s">
        <v>189</v>
      </c>
    </row>
    <row r="608" spans="1:65" s="13" customFormat="1" ht="11.25" x14ac:dyDescent="0.2">
      <c r="B608" s="215"/>
      <c r="C608" s="216"/>
      <c r="D608" s="206" t="s">
        <v>277</v>
      </c>
      <c r="E608" s="239" t="s">
        <v>1</v>
      </c>
      <c r="F608" s="217" t="s">
        <v>1036</v>
      </c>
      <c r="G608" s="216"/>
      <c r="H608" s="218">
        <v>372.91500000000002</v>
      </c>
      <c r="I608" s="219"/>
      <c r="J608" s="216"/>
      <c r="K608" s="216"/>
      <c r="L608" s="220"/>
      <c r="M608" s="221"/>
      <c r="N608" s="222"/>
      <c r="O608" s="222"/>
      <c r="P608" s="222"/>
      <c r="Q608" s="222"/>
      <c r="R608" s="222"/>
      <c r="S608" s="222"/>
      <c r="T608" s="223"/>
      <c r="AT608" s="224" t="s">
        <v>277</v>
      </c>
      <c r="AU608" s="224" t="s">
        <v>93</v>
      </c>
      <c r="AV608" s="13" t="s">
        <v>93</v>
      </c>
      <c r="AW608" s="13" t="s">
        <v>38</v>
      </c>
      <c r="AX608" s="13" t="s">
        <v>83</v>
      </c>
      <c r="AY608" s="224" t="s">
        <v>189</v>
      </c>
    </row>
    <row r="609" spans="1:65" s="13" customFormat="1" ht="11.25" x14ac:dyDescent="0.2">
      <c r="B609" s="215"/>
      <c r="C609" s="216"/>
      <c r="D609" s="206" t="s">
        <v>277</v>
      </c>
      <c r="E609" s="239" t="s">
        <v>1</v>
      </c>
      <c r="F609" s="217" t="s">
        <v>1058</v>
      </c>
      <c r="G609" s="216"/>
      <c r="H609" s="218">
        <v>84.75</v>
      </c>
      <c r="I609" s="219"/>
      <c r="J609" s="216"/>
      <c r="K609" s="216"/>
      <c r="L609" s="220"/>
      <c r="M609" s="221"/>
      <c r="N609" s="222"/>
      <c r="O609" s="222"/>
      <c r="P609" s="222"/>
      <c r="Q609" s="222"/>
      <c r="R609" s="222"/>
      <c r="S609" s="222"/>
      <c r="T609" s="223"/>
      <c r="AT609" s="224" t="s">
        <v>277</v>
      </c>
      <c r="AU609" s="224" t="s">
        <v>93</v>
      </c>
      <c r="AV609" s="13" t="s">
        <v>93</v>
      </c>
      <c r="AW609" s="13" t="s">
        <v>38</v>
      </c>
      <c r="AX609" s="13" t="s">
        <v>83</v>
      </c>
      <c r="AY609" s="224" t="s">
        <v>189</v>
      </c>
    </row>
    <row r="610" spans="1:65" s="16" customFormat="1" ht="11.25" x14ac:dyDescent="0.2">
      <c r="B610" s="261"/>
      <c r="C610" s="262"/>
      <c r="D610" s="206" t="s">
        <v>277</v>
      </c>
      <c r="E610" s="263" t="s">
        <v>1</v>
      </c>
      <c r="F610" s="264" t="s">
        <v>427</v>
      </c>
      <c r="G610" s="262"/>
      <c r="H610" s="265">
        <v>457.66500000000002</v>
      </c>
      <c r="I610" s="266"/>
      <c r="J610" s="262"/>
      <c r="K610" s="262"/>
      <c r="L610" s="267"/>
      <c r="M610" s="268"/>
      <c r="N610" s="269"/>
      <c r="O610" s="269"/>
      <c r="P610" s="269"/>
      <c r="Q610" s="269"/>
      <c r="R610" s="269"/>
      <c r="S610" s="269"/>
      <c r="T610" s="270"/>
      <c r="AT610" s="271" t="s">
        <v>277</v>
      </c>
      <c r="AU610" s="271" t="s">
        <v>93</v>
      </c>
      <c r="AV610" s="16" t="s">
        <v>109</v>
      </c>
      <c r="AW610" s="16" t="s">
        <v>38</v>
      </c>
      <c r="AX610" s="16" t="s">
        <v>83</v>
      </c>
      <c r="AY610" s="271" t="s">
        <v>189</v>
      </c>
    </row>
    <row r="611" spans="1:65" s="15" customFormat="1" ht="11.25" x14ac:dyDescent="0.2">
      <c r="B611" s="240"/>
      <c r="C611" s="241"/>
      <c r="D611" s="206" t="s">
        <v>277</v>
      </c>
      <c r="E611" s="242" t="s">
        <v>1</v>
      </c>
      <c r="F611" s="243" t="s">
        <v>355</v>
      </c>
      <c r="G611" s="241"/>
      <c r="H611" s="244">
        <v>518.41499999999996</v>
      </c>
      <c r="I611" s="245"/>
      <c r="J611" s="241"/>
      <c r="K611" s="241"/>
      <c r="L611" s="246"/>
      <c r="M611" s="247"/>
      <c r="N611" s="248"/>
      <c r="O611" s="248"/>
      <c r="P611" s="248"/>
      <c r="Q611" s="248"/>
      <c r="R611" s="248"/>
      <c r="S611" s="248"/>
      <c r="T611" s="249"/>
      <c r="AT611" s="250" t="s">
        <v>277</v>
      </c>
      <c r="AU611" s="250" t="s">
        <v>93</v>
      </c>
      <c r="AV611" s="15" t="s">
        <v>211</v>
      </c>
      <c r="AW611" s="15" t="s">
        <v>38</v>
      </c>
      <c r="AX611" s="15" t="s">
        <v>91</v>
      </c>
      <c r="AY611" s="250" t="s">
        <v>189</v>
      </c>
    </row>
    <row r="612" spans="1:65" s="2" customFormat="1" ht="24.2" customHeight="1" x14ac:dyDescent="0.2">
      <c r="A612" s="36"/>
      <c r="B612" s="37"/>
      <c r="C612" s="193" t="s">
        <v>1059</v>
      </c>
      <c r="D612" s="193" t="s">
        <v>192</v>
      </c>
      <c r="E612" s="194" t="s">
        <v>1060</v>
      </c>
      <c r="F612" s="195" t="s">
        <v>1061</v>
      </c>
      <c r="G612" s="196" t="s">
        <v>262</v>
      </c>
      <c r="H612" s="197">
        <v>984.46</v>
      </c>
      <c r="I612" s="198"/>
      <c r="J612" s="199">
        <f>ROUND(I612*H612,2)</f>
        <v>0</v>
      </c>
      <c r="K612" s="195" t="s">
        <v>303</v>
      </c>
      <c r="L612" s="41"/>
      <c r="M612" s="200" t="s">
        <v>1</v>
      </c>
      <c r="N612" s="201" t="s">
        <v>48</v>
      </c>
      <c r="O612" s="73"/>
      <c r="P612" s="202">
        <f>O612*H612</f>
        <v>0</v>
      </c>
      <c r="Q612" s="202">
        <v>0</v>
      </c>
      <c r="R612" s="202">
        <f>Q612*H612</f>
        <v>0</v>
      </c>
      <c r="S612" s="202">
        <v>0</v>
      </c>
      <c r="T612" s="203">
        <f>S612*H612</f>
        <v>0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204" t="s">
        <v>408</v>
      </c>
      <c r="AT612" s="204" t="s">
        <v>192</v>
      </c>
      <c r="AU612" s="204" t="s">
        <v>93</v>
      </c>
      <c r="AY612" s="18" t="s">
        <v>189</v>
      </c>
      <c r="BE612" s="205">
        <f>IF(N612="základní",J612,0)</f>
        <v>0</v>
      </c>
      <c r="BF612" s="205">
        <f>IF(N612="snížená",J612,0)</f>
        <v>0</v>
      </c>
      <c r="BG612" s="205">
        <f>IF(N612="zákl. přenesená",J612,0)</f>
        <v>0</v>
      </c>
      <c r="BH612" s="205">
        <f>IF(N612="sníž. přenesená",J612,0)</f>
        <v>0</v>
      </c>
      <c r="BI612" s="205">
        <f>IF(N612="nulová",J612,0)</f>
        <v>0</v>
      </c>
      <c r="BJ612" s="18" t="s">
        <v>91</v>
      </c>
      <c r="BK612" s="205">
        <f>ROUND(I612*H612,2)</f>
        <v>0</v>
      </c>
      <c r="BL612" s="18" t="s">
        <v>408</v>
      </c>
      <c r="BM612" s="204" t="s">
        <v>1062</v>
      </c>
    </row>
    <row r="613" spans="1:65" s="2" customFormat="1" ht="146.25" x14ac:dyDescent="0.2">
      <c r="A613" s="36"/>
      <c r="B613" s="37"/>
      <c r="C613" s="38"/>
      <c r="D613" s="206" t="s">
        <v>199</v>
      </c>
      <c r="E613" s="38"/>
      <c r="F613" s="207" t="s">
        <v>1063</v>
      </c>
      <c r="G613" s="38"/>
      <c r="H613" s="38"/>
      <c r="I613" s="208"/>
      <c r="J613" s="38"/>
      <c r="K613" s="38"/>
      <c r="L613" s="41"/>
      <c r="M613" s="209"/>
      <c r="N613" s="210"/>
      <c r="O613" s="73"/>
      <c r="P613" s="73"/>
      <c r="Q613" s="73"/>
      <c r="R613" s="73"/>
      <c r="S613" s="73"/>
      <c r="T613" s="74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8" t="s">
        <v>199</v>
      </c>
      <c r="AU613" s="18" t="s">
        <v>93</v>
      </c>
    </row>
    <row r="614" spans="1:65" s="14" customFormat="1" ht="11.25" x14ac:dyDescent="0.2">
      <c r="B614" s="229"/>
      <c r="C614" s="230"/>
      <c r="D614" s="206" t="s">
        <v>277</v>
      </c>
      <c r="E614" s="231" t="s">
        <v>1</v>
      </c>
      <c r="F614" s="232" t="s">
        <v>861</v>
      </c>
      <c r="G614" s="230"/>
      <c r="H614" s="231" t="s">
        <v>1</v>
      </c>
      <c r="I614" s="233"/>
      <c r="J614" s="230"/>
      <c r="K614" s="230"/>
      <c r="L614" s="234"/>
      <c r="M614" s="235"/>
      <c r="N614" s="236"/>
      <c r="O614" s="236"/>
      <c r="P614" s="236"/>
      <c r="Q614" s="236"/>
      <c r="R614" s="236"/>
      <c r="S614" s="236"/>
      <c r="T614" s="237"/>
      <c r="AT614" s="238" t="s">
        <v>277</v>
      </c>
      <c r="AU614" s="238" t="s">
        <v>93</v>
      </c>
      <c r="AV614" s="14" t="s">
        <v>91</v>
      </c>
      <c r="AW614" s="14" t="s">
        <v>38</v>
      </c>
      <c r="AX614" s="14" t="s">
        <v>83</v>
      </c>
      <c r="AY614" s="238" t="s">
        <v>189</v>
      </c>
    </row>
    <row r="615" spans="1:65" s="14" customFormat="1" ht="11.25" x14ac:dyDescent="0.2">
      <c r="B615" s="229"/>
      <c r="C615" s="230"/>
      <c r="D615" s="206" t="s">
        <v>277</v>
      </c>
      <c r="E615" s="231" t="s">
        <v>1</v>
      </c>
      <c r="F615" s="232" t="s">
        <v>1054</v>
      </c>
      <c r="G615" s="230"/>
      <c r="H615" s="231" t="s">
        <v>1</v>
      </c>
      <c r="I615" s="233"/>
      <c r="J615" s="230"/>
      <c r="K615" s="230"/>
      <c r="L615" s="234"/>
      <c r="M615" s="235"/>
      <c r="N615" s="236"/>
      <c r="O615" s="236"/>
      <c r="P615" s="236"/>
      <c r="Q615" s="236"/>
      <c r="R615" s="236"/>
      <c r="S615" s="236"/>
      <c r="T615" s="237"/>
      <c r="AT615" s="238" t="s">
        <v>277</v>
      </c>
      <c r="AU615" s="238" t="s">
        <v>93</v>
      </c>
      <c r="AV615" s="14" t="s">
        <v>91</v>
      </c>
      <c r="AW615" s="14" t="s">
        <v>38</v>
      </c>
      <c r="AX615" s="14" t="s">
        <v>83</v>
      </c>
      <c r="AY615" s="238" t="s">
        <v>189</v>
      </c>
    </row>
    <row r="616" spans="1:65" s="14" customFormat="1" ht="11.25" x14ac:dyDescent="0.2">
      <c r="B616" s="229"/>
      <c r="C616" s="230"/>
      <c r="D616" s="206" t="s">
        <v>277</v>
      </c>
      <c r="E616" s="231" t="s">
        <v>1</v>
      </c>
      <c r="F616" s="232" t="s">
        <v>1055</v>
      </c>
      <c r="G616" s="230"/>
      <c r="H616" s="231" t="s">
        <v>1</v>
      </c>
      <c r="I616" s="233"/>
      <c r="J616" s="230"/>
      <c r="K616" s="230"/>
      <c r="L616" s="234"/>
      <c r="M616" s="235"/>
      <c r="N616" s="236"/>
      <c r="O616" s="236"/>
      <c r="P616" s="236"/>
      <c r="Q616" s="236"/>
      <c r="R616" s="236"/>
      <c r="S616" s="236"/>
      <c r="T616" s="237"/>
      <c r="AT616" s="238" t="s">
        <v>277</v>
      </c>
      <c r="AU616" s="238" t="s">
        <v>93</v>
      </c>
      <c r="AV616" s="14" t="s">
        <v>91</v>
      </c>
      <c r="AW616" s="14" t="s">
        <v>38</v>
      </c>
      <c r="AX616" s="14" t="s">
        <v>83</v>
      </c>
      <c r="AY616" s="238" t="s">
        <v>189</v>
      </c>
    </row>
    <row r="617" spans="1:65" s="14" customFormat="1" ht="11.25" x14ac:dyDescent="0.2">
      <c r="B617" s="229"/>
      <c r="C617" s="230"/>
      <c r="D617" s="206" t="s">
        <v>277</v>
      </c>
      <c r="E617" s="231" t="s">
        <v>1</v>
      </c>
      <c r="F617" s="232" t="s">
        <v>1056</v>
      </c>
      <c r="G617" s="230"/>
      <c r="H617" s="231" t="s">
        <v>1</v>
      </c>
      <c r="I617" s="233"/>
      <c r="J617" s="230"/>
      <c r="K617" s="230"/>
      <c r="L617" s="234"/>
      <c r="M617" s="235"/>
      <c r="N617" s="236"/>
      <c r="O617" s="236"/>
      <c r="P617" s="236"/>
      <c r="Q617" s="236"/>
      <c r="R617" s="236"/>
      <c r="S617" s="236"/>
      <c r="T617" s="237"/>
      <c r="AT617" s="238" t="s">
        <v>277</v>
      </c>
      <c r="AU617" s="238" t="s">
        <v>93</v>
      </c>
      <c r="AV617" s="14" t="s">
        <v>91</v>
      </c>
      <c r="AW617" s="14" t="s">
        <v>38</v>
      </c>
      <c r="AX617" s="14" t="s">
        <v>83</v>
      </c>
      <c r="AY617" s="238" t="s">
        <v>189</v>
      </c>
    </row>
    <row r="618" spans="1:65" s="14" customFormat="1" ht="11.25" x14ac:dyDescent="0.2">
      <c r="B618" s="229"/>
      <c r="C618" s="230"/>
      <c r="D618" s="206" t="s">
        <v>277</v>
      </c>
      <c r="E618" s="231" t="s">
        <v>1</v>
      </c>
      <c r="F618" s="232" t="s">
        <v>1057</v>
      </c>
      <c r="G618" s="230"/>
      <c r="H618" s="231" t="s">
        <v>1</v>
      </c>
      <c r="I618" s="233"/>
      <c r="J618" s="230"/>
      <c r="K618" s="230"/>
      <c r="L618" s="234"/>
      <c r="M618" s="235"/>
      <c r="N618" s="236"/>
      <c r="O618" s="236"/>
      <c r="P618" s="236"/>
      <c r="Q618" s="236"/>
      <c r="R618" s="236"/>
      <c r="S618" s="236"/>
      <c r="T618" s="237"/>
      <c r="AT618" s="238" t="s">
        <v>277</v>
      </c>
      <c r="AU618" s="238" t="s">
        <v>93</v>
      </c>
      <c r="AV618" s="14" t="s">
        <v>91</v>
      </c>
      <c r="AW618" s="14" t="s">
        <v>38</v>
      </c>
      <c r="AX618" s="14" t="s">
        <v>83</v>
      </c>
      <c r="AY618" s="238" t="s">
        <v>189</v>
      </c>
    </row>
    <row r="619" spans="1:65" s="13" customFormat="1" ht="11.25" x14ac:dyDescent="0.2">
      <c r="B619" s="215"/>
      <c r="C619" s="216"/>
      <c r="D619" s="206" t="s">
        <v>277</v>
      </c>
      <c r="E619" s="239" t="s">
        <v>1</v>
      </c>
      <c r="F619" s="217" t="s">
        <v>1035</v>
      </c>
      <c r="G619" s="216"/>
      <c r="H619" s="218">
        <v>873.4</v>
      </c>
      <c r="I619" s="219"/>
      <c r="J619" s="216"/>
      <c r="K619" s="216"/>
      <c r="L619" s="220"/>
      <c r="M619" s="221"/>
      <c r="N619" s="222"/>
      <c r="O619" s="222"/>
      <c r="P619" s="222"/>
      <c r="Q619" s="222"/>
      <c r="R619" s="222"/>
      <c r="S619" s="222"/>
      <c r="T619" s="223"/>
      <c r="AT619" s="224" t="s">
        <v>277</v>
      </c>
      <c r="AU619" s="224" t="s">
        <v>93</v>
      </c>
      <c r="AV619" s="13" t="s">
        <v>93</v>
      </c>
      <c r="AW619" s="13" t="s">
        <v>38</v>
      </c>
      <c r="AX619" s="13" t="s">
        <v>83</v>
      </c>
      <c r="AY619" s="224" t="s">
        <v>189</v>
      </c>
    </row>
    <row r="620" spans="1:65" s="13" customFormat="1" ht="11.25" x14ac:dyDescent="0.2">
      <c r="B620" s="215"/>
      <c r="C620" s="216"/>
      <c r="D620" s="206" t="s">
        <v>277</v>
      </c>
      <c r="E620" s="239" t="s">
        <v>1</v>
      </c>
      <c r="F620" s="217" t="s">
        <v>1064</v>
      </c>
      <c r="G620" s="216"/>
      <c r="H620" s="218">
        <v>111.06</v>
      </c>
      <c r="I620" s="219"/>
      <c r="J620" s="216"/>
      <c r="K620" s="216"/>
      <c r="L620" s="220"/>
      <c r="M620" s="221"/>
      <c r="N620" s="222"/>
      <c r="O620" s="222"/>
      <c r="P620" s="222"/>
      <c r="Q620" s="222"/>
      <c r="R620" s="222"/>
      <c r="S620" s="222"/>
      <c r="T620" s="223"/>
      <c r="AT620" s="224" t="s">
        <v>277</v>
      </c>
      <c r="AU620" s="224" t="s">
        <v>93</v>
      </c>
      <c r="AV620" s="13" t="s">
        <v>93</v>
      </c>
      <c r="AW620" s="13" t="s">
        <v>38</v>
      </c>
      <c r="AX620" s="13" t="s">
        <v>83</v>
      </c>
      <c r="AY620" s="224" t="s">
        <v>189</v>
      </c>
    </row>
    <row r="621" spans="1:65" s="15" customFormat="1" ht="11.25" x14ac:dyDescent="0.2">
      <c r="B621" s="240"/>
      <c r="C621" s="241"/>
      <c r="D621" s="206" t="s">
        <v>277</v>
      </c>
      <c r="E621" s="242" t="s">
        <v>1</v>
      </c>
      <c r="F621" s="243" t="s">
        <v>355</v>
      </c>
      <c r="G621" s="241"/>
      <c r="H621" s="244">
        <v>984.46</v>
      </c>
      <c r="I621" s="245"/>
      <c r="J621" s="241"/>
      <c r="K621" s="241"/>
      <c r="L621" s="246"/>
      <c r="M621" s="247"/>
      <c r="N621" s="248"/>
      <c r="O621" s="248"/>
      <c r="P621" s="248"/>
      <c r="Q621" s="248"/>
      <c r="R621" s="248"/>
      <c r="S621" s="248"/>
      <c r="T621" s="249"/>
      <c r="AT621" s="250" t="s">
        <v>277</v>
      </c>
      <c r="AU621" s="250" t="s">
        <v>93</v>
      </c>
      <c r="AV621" s="15" t="s">
        <v>211</v>
      </c>
      <c r="AW621" s="15" t="s">
        <v>38</v>
      </c>
      <c r="AX621" s="15" t="s">
        <v>91</v>
      </c>
      <c r="AY621" s="250" t="s">
        <v>189</v>
      </c>
    </row>
    <row r="622" spans="1:65" s="2" customFormat="1" ht="16.5" customHeight="1" x14ac:dyDescent="0.2">
      <c r="A622" s="36"/>
      <c r="B622" s="37"/>
      <c r="C622" s="193" t="s">
        <v>1065</v>
      </c>
      <c r="D622" s="193" t="s">
        <v>192</v>
      </c>
      <c r="E622" s="194" t="s">
        <v>1066</v>
      </c>
      <c r="F622" s="195" t="s">
        <v>1067</v>
      </c>
      <c r="G622" s="196" t="s">
        <v>262</v>
      </c>
      <c r="H622" s="197">
        <v>335.95499999999998</v>
      </c>
      <c r="I622" s="198"/>
      <c r="J622" s="199">
        <f>ROUND(I622*H622,2)</f>
        <v>0</v>
      </c>
      <c r="K622" s="195" t="s">
        <v>196</v>
      </c>
      <c r="L622" s="41"/>
      <c r="M622" s="200" t="s">
        <v>1</v>
      </c>
      <c r="N622" s="201" t="s">
        <v>48</v>
      </c>
      <c r="O622" s="73"/>
      <c r="P622" s="202">
        <f>O622*H622</f>
        <v>0</v>
      </c>
      <c r="Q622" s="202">
        <v>0</v>
      </c>
      <c r="R622" s="202">
        <f>Q622*H622</f>
        <v>0</v>
      </c>
      <c r="S622" s="202">
        <v>0</v>
      </c>
      <c r="T622" s="203">
        <f>S622*H622</f>
        <v>0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R622" s="204" t="s">
        <v>408</v>
      </c>
      <c r="AT622" s="204" t="s">
        <v>192</v>
      </c>
      <c r="AU622" s="204" t="s">
        <v>93</v>
      </c>
      <c r="AY622" s="18" t="s">
        <v>189</v>
      </c>
      <c r="BE622" s="205">
        <f>IF(N622="základní",J622,0)</f>
        <v>0</v>
      </c>
      <c r="BF622" s="205">
        <f>IF(N622="snížená",J622,0)</f>
        <v>0</v>
      </c>
      <c r="BG622" s="205">
        <f>IF(N622="zákl. přenesená",J622,0)</f>
        <v>0</v>
      </c>
      <c r="BH622" s="205">
        <f>IF(N622="sníž. přenesená",J622,0)</f>
        <v>0</v>
      </c>
      <c r="BI622" s="205">
        <f>IF(N622="nulová",J622,0)</f>
        <v>0</v>
      </c>
      <c r="BJ622" s="18" t="s">
        <v>91</v>
      </c>
      <c r="BK622" s="205">
        <f>ROUND(I622*H622,2)</f>
        <v>0</v>
      </c>
      <c r="BL622" s="18" t="s">
        <v>408</v>
      </c>
      <c r="BM622" s="204" t="s">
        <v>1068</v>
      </c>
    </row>
    <row r="623" spans="1:65" s="14" customFormat="1" ht="11.25" x14ac:dyDescent="0.2">
      <c r="B623" s="229"/>
      <c r="C623" s="230"/>
      <c r="D623" s="206" t="s">
        <v>277</v>
      </c>
      <c r="E623" s="231" t="s">
        <v>1</v>
      </c>
      <c r="F623" s="232" t="s">
        <v>1029</v>
      </c>
      <c r="G623" s="230"/>
      <c r="H623" s="231" t="s">
        <v>1</v>
      </c>
      <c r="I623" s="233"/>
      <c r="J623" s="230"/>
      <c r="K623" s="230"/>
      <c r="L623" s="234"/>
      <c r="M623" s="235"/>
      <c r="N623" s="236"/>
      <c r="O623" s="236"/>
      <c r="P623" s="236"/>
      <c r="Q623" s="236"/>
      <c r="R623" s="236"/>
      <c r="S623" s="236"/>
      <c r="T623" s="237"/>
      <c r="AT623" s="238" t="s">
        <v>277</v>
      </c>
      <c r="AU623" s="238" t="s">
        <v>93</v>
      </c>
      <c r="AV623" s="14" t="s">
        <v>91</v>
      </c>
      <c r="AW623" s="14" t="s">
        <v>38</v>
      </c>
      <c r="AX623" s="14" t="s">
        <v>83</v>
      </c>
      <c r="AY623" s="238" t="s">
        <v>189</v>
      </c>
    </row>
    <row r="624" spans="1:65" s="13" customFormat="1" ht="11.25" x14ac:dyDescent="0.2">
      <c r="B624" s="215"/>
      <c r="C624" s="216"/>
      <c r="D624" s="206" t="s">
        <v>277</v>
      </c>
      <c r="E624" s="239" t="s">
        <v>1</v>
      </c>
      <c r="F624" s="217" t="s">
        <v>1069</v>
      </c>
      <c r="G624" s="216"/>
      <c r="H624" s="218">
        <v>127.125</v>
      </c>
      <c r="I624" s="219"/>
      <c r="J624" s="216"/>
      <c r="K624" s="216"/>
      <c r="L624" s="220"/>
      <c r="M624" s="221"/>
      <c r="N624" s="222"/>
      <c r="O624" s="222"/>
      <c r="P624" s="222"/>
      <c r="Q624" s="222"/>
      <c r="R624" s="222"/>
      <c r="S624" s="222"/>
      <c r="T624" s="223"/>
      <c r="AT624" s="224" t="s">
        <v>277</v>
      </c>
      <c r="AU624" s="224" t="s">
        <v>93</v>
      </c>
      <c r="AV624" s="13" t="s">
        <v>93</v>
      </c>
      <c r="AW624" s="13" t="s">
        <v>38</v>
      </c>
      <c r="AX624" s="13" t="s">
        <v>83</v>
      </c>
      <c r="AY624" s="224" t="s">
        <v>189</v>
      </c>
    </row>
    <row r="625" spans="1:65" s="13" customFormat="1" ht="11.25" x14ac:dyDescent="0.2">
      <c r="B625" s="215"/>
      <c r="C625" s="216"/>
      <c r="D625" s="206" t="s">
        <v>277</v>
      </c>
      <c r="E625" s="239" t="s">
        <v>1</v>
      </c>
      <c r="F625" s="217" t="s">
        <v>1070</v>
      </c>
      <c r="G625" s="216"/>
      <c r="H625" s="218">
        <v>148.08000000000001</v>
      </c>
      <c r="I625" s="219"/>
      <c r="J625" s="216"/>
      <c r="K625" s="216"/>
      <c r="L625" s="220"/>
      <c r="M625" s="221"/>
      <c r="N625" s="222"/>
      <c r="O625" s="222"/>
      <c r="P625" s="222"/>
      <c r="Q625" s="222"/>
      <c r="R625" s="222"/>
      <c r="S625" s="222"/>
      <c r="T625" s="223"/>
      <c r="AT625" s="224" t="s">
        <v>277</v>
      </c>
      <c r="AU625" s="224" t="s">
        <v>93</v>
      </c>
      <c r="AV625" s="13" t="s">
        <v>93</v>
      </c>
      <c r="AW625" s="13" t="s">
        <v>38</v>
      </c>
      <c r="AX625" s="13" t="s">
        <v>83</v>
      </c>
      <c r="AY625" s="224" t="s">
        <v>189</v>
      </c>
    </row>
    <row r="626" spans="1:65" s="16" customFormat="1" ht="11.25" x14ac:dyDescent="0.2">
      <c r="B626" s="261"/>
      <c r="C626" s="262"/>
      <c r="D626" s="206" t="s">
        <v>277</v>
      </c>
      <c r="E626" s="263" t="s">
        <v>1</v>
      </c>
      <c r="F626" s="264" t="s">
        <v>427</v>
      </c>
      <c r="G626" s="262"/>
      <c r="H626" s="265">
        <v>275.20499999999998</v>
      </c>
      <c r="I626" s="266"/>
      <c r="J626" s="262"/>
      <c r="K626" s="262"/>
      <c r="L626" s="267"/>
      <c r="M626" s="268"/>
      <c r="N626" s="269"/>
      <c r="O626" s="269"/>
      <c r="P626" s="269"/>
      <c r="Q626" s="269"/>
      <c r="R626" s="269"/>
      <c r="S626" s="269"/>
      <c r="T626" s="270"/>
      <c r="AT626" s="271" t="s">
        <v>277</v>
      </c>
      <c r="AU626" s="271" t="s">
        <v>93</v>
      </c>
      <c r="AV626" s="16" t="s">
        <v>109</v>
      </c>
      <c r="AW626" s="16" t="s">
        <v>38</v>
      </c>
      <c r="AX626" s="16" t="s">
        <v>83</v>
      </c>
      <c r="AY626" s="271" t="s">
        <v>189</v>
      </c>
    </row>
    <row r="627" spans="1:65" s="13" customFormat="1" ht="11.25" x14ac:dyDescent="0.2">
      <c r="B627" s="215"/>
      <c r="C627" s="216"/>
      <c r="D627" s="206" t="s">
        <v>277</v>
      </c>
      <c r="E627" s="239" t="s">
        <v>1</v>
      </c>
      <c r="F627" s="217" t="s">
        <v>1030</v>
      </c>
      <c r="G627" s="216"/>
      <c r="H627" s="218">
        <v>60.75</v>
      </c>
      <c r="I627" s="219"/>
      <c r="J627" s="216"/>
      <c r="K627" s="216"/>
      <c r="L627" s="220"/>
      <c r="M627" s="221"/>
      <c r="N627" s="222"/>
      <c r="O627" s="222"/>
      <c r="P627" s="222"/>
      <c r="Q627" s="222"/>
      <c r="R627" s="222"/>
      <c r="S627" s="222"/>
      <c r="T627" s="223"/>
      <c r="AT627" s="224" t="s">
        <v>277</v>
      </c>
      <c r="AU627" s="224" t="s">
        <v>93</v>
      </c>
      <c r="AV627" s="13" t="s">
        <v>93</v>
      </c>
      <c r="AW627" s="13" t="s">
        <v>38</v>
      </c>
      <c r="AX627" s="13" t="s">
        <v>83</v>
      </c>
      <c r="AY627" s="224" t="s">
        <v>189</v>
      </c>
    </row>
    <row r="628" spans="1:65" s="16" customFormat="1" ht="11.25" x14ac:dyDescent="0.2">
      <c r="B628" s="261"/>
      <c r="C628" s="262"/>
      <c r="D628" s="206" t="s">
        <v>277</v>
      </c>
      <c r="E628" s="263" t="s">
        <v>1</v>
      </c>
      <c r="F628" s="264" t="s">
        <v>427</v>
      </c>
      <c r="G628" s="262"/>
      <c r="H628" s="265">
        <v>60.75</v>
      </c>
      <c r="I628" s="266"/>
      <c r="J628" s="262"/>
      <c r="K628" s="262"/>
      <c r="L628" s="267"/>
      <c r="M628" s="268"/>
      <c r="N628" s="269"/>
      <c r="O628" s="269"/>
      <c r="P628" s="269"/>
      <c r="Q628" s="269"/>
      <c r="R628" s="269"/>
      <c r="S628" s="269"/>
      <c r="T628" s="270"/>
      <c r="AT628" s="271" t="s">
        <v>277</v>
      </c>
      <c r="AU628" s="271" t="s">
        <v>93</v>
      </c>
      <c r="AV628" s="16" t="s">
        <v>109</v>
      </c>
      <c r="AW628" s="16" t="s">
        <v>38</v>
      </c>
      <c r="AX628" s="16" t="s">
        <v>83</v>
      </c>
      <c r="AY628" s="271" t="s">
        <v>189</v>
      </c>
    </row>
    <row r="629" spans="1:65" s="15" customFormat="1" ht="11.25" x14ac:dyDescent="0.2">
      <c r="B629" s="240"/>
      <c r="C629" s="241"/>
      <c r="D629" s="206" t="s">
        <v>277</v>
      </c>
      <c r="E629" s="242" t="s">
        <v>1</v>
      </c>
      <c r="F629" s="243" t="s">
        <v>355</v>
      </c>
      <c r="G629" s="241"/>
      <c r="H629" s="244">
        <v>335.95499999999998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9"/>
      <c r="AT629" s="250" t="s">
        <v>277</v>
      </c>
      <c r="AU629" s="250" t="s">
        <v>93</v>
      </c>
      <c r="AV629" s="15" t="s">
        <v>211</v>
      </c>
      <c r="AW629" s="15" t="s">
        <v>38</v>
      </c>
      <c r="AX629" s="15" t="s">
        <v>91</v>
      </c>
      <c r="AY629" s="250" t="s">
        <v>189</v>
      </c>
    </row>
    <row r="630" spans="1:65" s="2" customFormat="1" ht="16.5" customHeight="1" x14ac:dyDescent="0.2">
      <c r="A630" s="36"/>
      <c r="B630" s="37"/>
      <c r="C630" s="251" t="s">
        <v>1071</v>
      </c>
      <c r="D630" s="251" t="s">
        <v>364</v>
      </c>
      <c r="E630" s="252" t="s">
        <v>969</v>
      </c>
      <c r="F630" s="253" t="s">
        <v>970</v>
      </c>
      <c r="G630" s="254" t="s">
        <v>302</v>
      </c>
      <c r="H630" s="255">
        <v>0.11799999999999999</v>
      </c>
      <c r="I630" s="256"/>
      <c r="J630" s="257">
        <f>ROUND(I630*H630,2)</f>
        <v>0</v>
      </c>
      <c r="K630" s="253" t="s">
        <v>196</v>
      </c>
      <c r="L630" s="258"/>
      <c r="M630" s="259" t="s">
        <v>1</v>
      </c>
      <c r="N630" s="260" t="s">
        <v>48</v>
      </c>
      <c r="O630" s="73"/>
      <c r="P630" s="202">
        <f>O630*H630</f>
        <v>0</v>
      </c>
      <c r="Q630" s="202">
        <v>1</v>
      </c>
      <c r="R630" s="202">
        <f>Q630*H630</f>
        <v>0.11799999999999999</v>
      </c>
      <c r="S630" s="202">
        <v>0</v>
      </c>
      <c r="T630" s="203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204" t="s">
        <v>495</v>
      </c>
      <c r="AT630" s="204" t="s">
        <v>364</v>
      </c>
      <c r="AU630" s="204" t="s">
        <v>93</v>
      </c>
      <c r="AY630" s="18" t="s">
        <v>189</v>
      </c>
      <c r="BE630" s="205">
        <f>IF(N630="základní",J630,0)</f>
        <v>0</v>
      </c>
      <c r="BF630" s="205">
        <f>IF(N630="snížená",J630,0)</f>
        <v>0</v>
      </c>
      <c r="BG630" s="205">
        <f>IF(N630="zákl. přenesená",J630,0)</f>
        <v>0</v>
      </c>
      <c r="BH630" s="205">
        <f>IF(N630="sníž. přenesená",J630,0)</f>
        <v>0</v>
      </c>
      <c r="BI630" s="205">
        <f>IF(N630="nulová",J630,0)</f>
        <v>0</v>
      </c>
      <c r="BJ630" s="18" t="s">
        <v>91</v>
      </c>
      <c r="BK630" s="205">
        <f>ROUND(I630*H630,2)</f>
        <v>0</v>
      </c>
      <c r="BL630" s="18" t="s">
        <v>408</v>
      </c>
      <c r="BM630" s="204" t="s">
        <v>1072</v>
      </c>
    </row>
    <row r="631" spans="1:65" s="13" customFormat="1" ht="11.25" x14ac:dyDescent="0.2">
      <c r="B631" s="215"/>
      <c r="C631" s="216"/>
      <c r="D631" s="206" t="s">
        <v>277</v>
      </c>
      <c r="E631" s="216"/>
      <c r="F631" s="217" t="s">
        <v>1073</v>
      </c>
      <c r="G631" s="216"/>
      <c r="H631" s="218">
        <v>0.11799999999999999</v>
      </c>
      <c r="I631" s="219"/>
      <c r="J631" s="216"/>
      <c r="K631" s="216"/>
      <c r="L631" s="220"/>
      <c r="M631" s="221"/>
      <c r="N631" s="222"/>
      <c r="O631" s="222"/>
      <c r="P631" s="222"/>
      <c r="Q631" s="222"/>
      <c r="R631" s="222"/>
      <c r="S631" s="222"/>
      <c r="T631" s="223"/>
      <c r="AT631" s="224" t="s">
        <v>277</v>
      </c>
      <c r="AU631" s="224" t="s">
        <v>93</v>
      </c>
      <c r="AV631" s="13" t="s">
        <v>93</v>
      </c>
      <c r="AW631" s="13" t="s">
        <v>4</v>
      </c>
      <c r="AX631" s="13" t="s">
        <v>91</v>
      </c>
      <c r="AY631" s="224" t="s">
        <v>189</v>
      </c>
    </row>
    <row r="632" spans="1:65" s="2" customFormat="1" ht="16.5" customHeight="1" x14ac:dyDescent="0.2">
      <c r="A632" s="36"/>
      <c r="B632" s="37"/>
      <c r="C632" s="193" t="s">
        <v>1074</v>
      </c>
      <c r="D632" s="193" t="s">
        <v>192</v>
      </c>
      <c r="E632" s="194" t="s">
        <v>1075</v>
      </c>
      <c r="F632" s="195" t="s">
        <v>1076</v>
      </c>
      <c r="G632" s="196" t="s">
        <v>262</v>
      </c>
      <c r="H632" s="197">
        <v>335.95499999999998</v>
      </c>
      <c r="I632" s="198"/>
      <c r="J632" s="199">
        <f>ROUND(I632*H632,2)</f>
        <v>0</v>
      </c>
      <c r="K632" s="195" t="s">
        <v>196</v>
      </c>
      <c r="L632" s="41"/>
      <c r="M632" s="200" t="s">
        <v>1</v>
      </c>
      <c r="N632" s="201" t="s">
        <v>48</v>
      </c>
      <c r="O632" s="73"/>
      <c r="P632" s="202">
        <f>O632*H632</f>
        <v>0</v>
      </c>
      <c r="Q632" s="202">
        <v>9.3999999999999997E-4</v>
      </c>
      <c r="R632" s="202">
        <f>Q632*H632</f>
        <v>0.31579769999999996</v>
      </c>
      <c r="S632" s="202">
        <v>0</v>
      </c>
      <c r="T632" s="203">
        <f>S632*H632</f>
        <v>0</v>
      </c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R632" s="204" t="s">
        <v>408</v>
      </c>
      <c r="AT632" s="204" t="s">
        <v>192</v>
      </c>
      <c r="AU632" s="204" t="s">
        <v>93</v>
      </c>
      <c r="AY632" s="18" t="s">
        <v>189</v>
      </c>
      <c r="BE632" s="205">
        <f>IF(N632="základní",J632,0)</f>
        <v>0</v>
      </c>
      <c r="BF632" s="205">
        <f>IF(N632="snížená",J632,0)</f>
        <v>0</v>
      </c>
      <c r="BG632" s="205">
        <f>IF(N632="zákl. přenesená",J632,0)</f>
        <v>0</v>
      </c>
      <c r="BH632" s="205">
        <f>IF(N632="sníž. přenesená",J632,0)</f>
        <v>0</v>
      </c>
      <c r="BI632" s="205">
        <f>IF(N632="nulová",J632,0)</f>
        <v>0</v>
      </c>
      <c r="BJ632" s="18" t="s">
        <v>91</v>
      </c>
      <c r="BK632" s="205">
        <f>ROUND(I632*H632,2)</f>
        <v>0</v>
      </c>
      <c r="BL632" s="18" t="s">
        <v>408</v>
      </c>
      <c r="BM632" s="204" t="s">
        <v>1077</v>
      </c>
    </row>
    <row r="633" spans="1:65" s="14" customFormat="1" ht="11.25" x14ac:dyDescent="0.2">
      <c r="B633" s="229"/>
      <c r="C633" s="230"/>
      <c r="D633" s="206" t="s">
        <v>277</v>
      </c>
      <c r="E633" s="231" t="s">
        <v>1</v>
      </c>
      <c r="F633" s="232" t="s">
        <v>1029</v>
      </c>
      <c r="G633" s="230"/>
      <c r="H633" s="231" t="s">
        <v>1</v>
      </c>
      <c r="I633" s="233"/>
      <c r="J633" s="230"/>
      <c r="K633" s="230"/>
      <c r="L633" s="234"/>
      <c r="M633" s="235"/>
      <c r="N633" s="236"/>
      <c r="O633" s="236"/>
      <c r="P633" s="236"/>
      <c r="Q633" s="236"/>
      <c r="R633" s="236"/>
      <c r="S633" s="236"/>
      <c r="T633" s="237"/>
      <c r="AT633" s="238" t="s">
        <v>277</v>
      </c>
      <c r="AU633" s="238" t="s">
        <v>93</v>
      </c>
      <c r="AV633" s="14" t="s">
        <v>91</v>
      </c>
      <c r="AW633" s="14" t="s">
        <v>38</v>
      </c>
      <c r="AX633" s="14" t="s">
        <v>83</v>
      </c>
      <c r="AY633" s="238" t="s">
        <v>189</v>
      </c>
    </row>
    <row r="634" spans="1:65" s="13" customFormat="1" ht="11.25" x14ac:dyDescent="0.2">
      <c r="B634" s="215"/>
      <c r="C634" s="216"/>
      <c r="D634" s="206" t="s">
        <v>277</v>
      </c>
      <c r="E634" s="239" t="s">
        <v>1</v>
      </c>
      <c r="F634" s="217" t="s">
        <v>1069</v>
      </c>
      <c r="G634" s="216"/>
      <c r="H634" s="218">
        <v>127.125</v>
      </c>
      <c r="I634" s="219"/>
      <c r="J634" s="216"/>
      <c r="K634" s="216"/>
      <c r="L634" s="220"/>
      <c r="M634" s="221"/>
      <c r="N634" s="222"/>
      <c r="O634" s="222"/>
      <c r="P634" s="222"/>
      <c r="Q634" s="222"/>
      <c r="R634" s="222"/>
      <c r="S634" s="222"/>
      <c r="T634" s="223"/>
      <c r="AT634" s="224" t="s">
        <v>277</v>
      </c>
      <c r="AU634" s="224" t="s">
        <v>93</v>
      </c>
      <c r="AV634" s="13" t="s">
        <v>93</v>
      </c>
      <c r="AW634" s="13" t="s">
        <v>38</v>
      </c>
      <c r="AX634" s="13" t="s">
        <v>83</v>
      </c>
      <c r="AY634" s="224" t="s">
        <v>189</v>
      </c>
    </row>
    <row r="635" spans="1:65" s="13" customFormat="1" ht="11.25" x14ac:dyDescent="0.2">
      <c r="B635" s="215"/>
      <c r="C635" s="216"/>
      <c r="D635" s="206" t="s">
        <v>277</v>
      </c>
      <c r="E635" s="239" t="s">
        <v>1</v>
      </c>
      <c r="F635" s="217" t="s">
        <v>1070</v>
      </c>
      <c r="G635" s="216"/>
      <c r="H635" s="218">
        <v>148.08000000000001</v>
      </c>
      <c r="I635" s="219"/>
      <c r="J635" s="216"/>
      <c r="K635" s="216"/>
      <c r="L635" s="220"/>
      <c r="M635" s="221"/>
      <c r="N635" s="222"/>
      <c r="O635" s="222"/>
      <c r="P635" s="222"/>
      <c r="Q635" s="222"/>
      <c r="R635" s="222"/>
      <c r="S635" s="222"/>
      <c r="T635" s="223"/>
      <c r="AT635" s="224" t="s">
        <v>277</v>
      </c>
      <c r="AU635" s="224" t="s">
        <v>93</v>
      </c>
      <c r="AV635" s="13" t="s">
        <v>93</v>
      </c>
      <c r="AW635" s="13" t="s">
        <v>38</v>
      </c>
      <c r="AX635" s="13" t="s">
        <v>83</v>
      </c>
      <c r="AY635" s="224" t="s">
        <v>189</v>
      </c>
    </row>
    <row r="636" spans="1:65" s="16" customFormat="1" ht="11.25" x14ac:dyDescent="0.2">
      <c r="B636" s="261"/>
      <c r="C636" s="262"/>
      <c r="D636" s="206" t="s">
        <v>277</v>
      </c>
      <c r="E636" s="263" t="s">
        <v>1</v>
      </c>
      <c r="F636" s="264" t="s">
        <v>427</v>
      </c>
      <c r="G636" s="262"/>
      <c r="H636" s="265">
        <v>275.20499999999998</v>
      </c>
      <c r="I636" s="266"/>
      <c r="J636" s="262"/>
      <c r="K636" s="262"/>
      <c r="L636" s="267"/>
      <c r="M636" s="268"/>
      <c r="N636" s="269"/>
      <c r="O636" s="269"/>
      <c r="P636" s="269"/>
      <c r="Q636" s="269"/>
      <c r="R636" s="269"/>
      <c r="S636" s="269"/>
      <c r="T636" s="270"/>
      <c r="AT636" s="271" t="s">
        <v>277</v>
      </c>
      <c r="AU636" s="271" t="s">
        <v>93</v>
      </c>
      <c r="AV636" s="16" t="s">
        <v>109</v>
      </c>
      <c r="AW636" s="16" t="s">
        <v>38</v>
      </c>
      <c r="AX636" s="16" t="s">
        <v>83</v>
      </c>
      <c r="AY636" s="271" t="s">
        <v>189</v>
      </c>
    </row>
    <row r="637" spans="1:65" s="13" customFormat="1" ht="11.25" x14ac:dyDescent="0.2">
      <c r="B637" s="215"/>
      <c r="C637" s="216"/>
      <c r="D637" s="206" t="s">
        <v>277</v>
      </c>
      <c r="E637" s="239" t="s">
        <v>1</v>
      </c>
      <c r="F637" s="217" t="s">
        <v>1030</v>
      </c>
      <c r="G637" s="216"/>
      <c r="H637" s="218">
        <v>60.75</v>
      </c>
      <c r="I637" s="219"/>
      <c r="J637" s="216"/>
      <c r="K637" s="216"/>
      <c r="L637" s="220"/>
      <c r="M637" s="221"/>
      <c r="N637" s="222"/>
      <c r="O637" s="222"/>
      <c r="P637" s="222"/>
      <c r="Q637" s="222"/>
      <c r="R637" s="222"/>
      <c r="S637" s="222"/>
      <c r="T637" s="223"/>
      <c r="AT637" s="224" t="s">
        <v>277</v>
      </c>
      <c r="AU637" s="224" t="s">
        <v>93</v>
      </c>
      <c r="AV637" s="13" t="s">
        <v>93</v>
      </c>
      <c r="AW637" s="13" t="s">
        <v>38</v>
      </c>
      <c r="AX637" s="13" t="s">
        <v>83</v>
      </c>
      <c r="AY637" s="224" t="s">
        <v>189</v>
      </c>
    </row>
    <row r="638" spans="1:65" s="16" customFormat="1" ht="11.25" x14ac:dyDescent="0.2">
      <c r="B638" s="261"/>
      <c r="C638" s="262"/>
      <c r="D638" s="206" t="s">
        <v>277</v>
      </c>
      <c r="E638" s="263" t="s">
        <v>1</v>
      </c>
      <c r="F638" s="264" t="s">
        <v>427</v>
      </c>
      <c r="G638" s="262"/>
      <c r="H638" s="265">
        <v>60.75</v>
      </c>
      <c r="I638" s="266"/>
      <c r="J638" s="262"/>
      <c r="K638" s="262"/>
      <c r="L638" s="267"/>
      <c r="M638" s="268"/>
      <c r="N638" s="269"/>
      <c r="O638" s="269"/>
      <c r="P638" s="269"/>
      <c r="Q638" s="269"/>
      <c r="R638" s="269"/>
      <c r="S638" s="269"/>
      <c r="T638" s="270"/>
      <c r="AT638" s="271" t="s">
        <v>277</v>
      </c>
      <c r="AU638" s="271" t="s">
        <v>93</v>
      </c>
      <c r="AV638" s="16" t="s">
        <v>109</v>
      </c>
      <c r="AW638" s="16" t="s">
        <v>38</v>
      </c>
      <c r="AX638" s="16" t="s">
        <v>83</v>
      </c>
      <c r="AY638" s="271" t="s">
        <v>189</v>
      </c>
    </row>
    <row r="639" spans="1:65" s="15" customFormat="1" ht="11.25" x14ac:dyDescent="0.2">
      <c r="B639" s="240"/>
      <c r="C639" s="241"/>
      <c r="D639" s="206" t="s">
        <v>277</v>
      </c>
      <c r="E639" s="242" t="s">
        <v>1</v>
      </c>
      <c r="F639" s="243" t="s">
        <v>355</v>
      </c>
      <c r="G639" s="241"/>
      <c r="H639" s="244">
        <v>335.95499999999998</v>
      </c>
      <c r="I639" s="245"/>
      <c r="J639" s="241"/>
      <c r="K639" s="241"/>
      <c r="L639" s="246"/>
      <c r="M639" s="247"/>
      <c r="N639" s="248"/>
      <c r="O639" s="248"/>
      <c r="P639" s="248"/>
      <c r="Q639" s="248"/>
      <c r="R639" s="248"/>
      <c r="S639" s="248"/>
      <c r="T639" s="249"/>
      <c r="AT639" s="250" t="s">
        <v>277</v>
      </c>
      <c r="AU639" s="250" t="s">
        <v>93</v>
      </c>
      <c r="AV639" s="15" t="s">
        <v>211</v>
      </c>
      <c r="AW639" s="15" t="s">
        <v>38</v>
      </c>
      <c r="AX639" s="15" t="s">
        <v>91</v>
      </c>
      <c r="AY639" s="250" t="s">
        <v>189</v>
      </c>
    </row>
    <row r="640" spans="1:65" s="2" customFormat="1" ht="24.2" customHeight="1" x14ac:dyDescent="0.2">
      <c r="A640" s="36"/>
      <c r="B640" s="37"/>
      <c r="C640" s="251" t="s">
        <v>1078</v>
      </c>
      <c r="D640" s="251" t="s">
        <v>364</v>
      </c>
      <c r="E640" s="252" t="s">
        <v>1045</v>
      </c>
      <c r="F640" s="253" t="s">
        <v>1046</v>
      </c>
      <c r="G640" s="254" t="s">
        <v>262</v>
      </c>
      <c r="H640" s="255">
        <v>403.14600000000002</v>
      </c>
      <c r="I640" s="256"/>
      <c r="J640" s="257">
        <f>ROUND(I640*H640,2)</f>
        <v>0</v>
      </c>
      <c r="K640" s="253" t="s">
        <v>303</v>
      </c>
      <c r="L640" s="258"/>
      <c r="M640" s="259" t="s">
        <v>1</v>
      </c>
      <c r="N640" s="260" t="s">
        <v>48</v>
      </c>
      <c r="O640" s="73"/>
      <c r="P640" s="202">
        <f>O640*H640</f>
        <v>0</v>
      </c>
      <c r="Q640" s="202">
        <v>5.3E-3</v>
      </c>
      <c r="R640" s="202">
        <f>Q640*H640</f>
        <v>2.1366738000000001</v>
      </c>
      <c r="S640" s="202">
        <v>0</v>
      </c>
      <c r="T640" s="203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204" t="s">
        <v>495</v>
      </c>
      <c r="AT640" s="204" t="s">
        <v>364</v>
      </c>
      <c r="AU640" s="204" t="s">
        <v>93</v>
      </c>
      <c r="AY640" s="18" t="s">
        <v>189</v>
      </c>
      <c r="BE640" s="205">
        <f>IF(N640="základní",J640,0)</f>
        <v>0</v>
      </c>
      <c r="BF640" s="205">
        <f>IF(N640="snížená",J640,0)</f>
        <v>0</v>
      </c>
      <c r="BG640" s="205">
        <f>IF(N640="zákl. přenesená",J640,0)</f>
        <v>0</v>
      </c>
      <c r="BH640" s="205">
        <f>IF(N640="sníž. přenesená",J640,0)</f>
        <v>0</v>
      </c>
      <c r="BI640" s="205">
        <f>IF(N640="nulová",J640,0)</f>
        <v>0</v>
      </c>
      <c r="BJ640" s="18" t="s">
        <v>91</v>
      </c>
      <c r="BK640" s="205">
        <f>ROUND(I640*H640,2)</f>
        <v>0</v>
      </c>
      <c r="BL640" s="18" t="s">
        <v>408</v>
      </c>
      <c r="BM640" s="204" t="s">
        <v>1079</v>
      </c>
    </row>
    <row r="641" spans="1:65" s="13" customFormat="1" ht="11.25" x14ac:dyDescent="0.2">
      <c r="B641" s="215"/>
      <c r="C641" s="216"/>
      <c r="D641" s="206" t="s">
        <v>277</v>
      </c>
      <c r="E641" s="216"/>
      <c r="F641" s="217" t="s">
        <v>1080</v>
      </c>
      <c r="G641" s="216"/>
      <c r="H641" s="218">
        <v>403.14600000000002</v>
      </c>
      <c r="I641" s="219"/>
      <c r="J641" s="216"/>
      <c r="K641" s="216"/>
      <c r="L641" s="220"/>
      <c r="M641" s="221"/>
      <c r="N641" s="222"/>
      <c r="O641" s="222"/>
      <c r="P641" s="222"/>
      <c r="Q641" s="222"/>
      <c r="R641" s="222"/>
      <c r="S641" s="222"/>
      <c r="T641" s="223"/>
      <c r="AT641" s="224" t="s">
        <v>277</v>
      </c>
      <c r="AU641" s="224" t="s">
        <v>93</v>
      </c>
      <c r="AV641" s="13" t="s">
        <v>93</v>
      </c>
      <c r="AW641" s="13" t="s">
        <v>4</v>
      </c>
      <c r="AX641" s="13" t="s">
        <v>91</v>
      </c>
      <c r="AY641" s="224" t="s">
        <v>189</v>
      </c>
    </row>
    <row r="642" spans="1:65" s="2" customFormat="1" ht="16.5" customHeight="1" x14ac:dyDescent="0.2">
      <c r="A642" s="36"/>
      <c r="B642" s="37"/>
      <c r="C642" s="193" t="s">
        <v>1081</v>
      </c>
      <c r="D642" s="193" t="s">
        <v>192</v>
      </c>
      <c r="E642" s="194" t="s">
        <v>1082</v>
      </c>
      <c r="F642" s="195" t="s">
        <v>1083</v>
      </c>
      <c r="G642" s="196" t="s">
        <v>1021</v>
      </c>
      <c r="H642" s="272"/>
      <c r="I642" s="198"/>
      <c r="J642" s="199">
        <f>ROUND(I642*H642,2)</f>
        <v>0</v>
      </c>
      <c r="K642" s="195" t="s">
        <v>196</v>
      </c>
      <c r="L642" s="41"/>
      <c r="M642" s="200" t="s">
        <v>1</v>
      </c>
      <c r="N642" s="201" t="s">
        <v>48</v>
      </c>
      <c r="O642" s="73"/>
      <c r="P642" s="202">
        <f>O642*H642</f>
        <v>0</v>
      </c>
      <c r="Q642" s="202">
        <v>0</v>
      </c>
      <c r="R642" s="202">
        <f>Q642*H642</f>
        <v>0</v>
      </c>
      <c r="S642" s="202">
        <v>0</v>
      </c>
      <c r="T642" s="203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204" t="s">
        <v>408</v>
      </c>
      <c r="AT642" s="204" t="s">
        <v>192</v>
      </c>
      <c r="AU642" s="204" t="s">
        <v>93</v>
      </c>
      <c r="AY642" s="18" t="s">
        <v>189</v>
      </c>
      <c r="BE642" s="205">
        <f>IF(N642="základní",J642,0)</f>
        <v>0</v>
      </c>
      <c r="BF642" s="205">
        <f>IF(N642="snížená",J642,0)</f>
        <v>0</v>
      </c>
      <c r="BG642" s="205">
        <f>IF(N642="zákl. přenesená",J642,0)</f>
        <v>0</v>
      </c>
      <c r="BH642" s="205">
        <f>IF(N642="sníž. přenesená",J642,0)</f>
        <v>0</v>
      </c>
      <c r="BI642" s="205">
        <f>IF(N642="nulová",J642,0)</f>
        <v>0</v>
      </c>
      <c r="BJ642" s="18" t="s">
        <v>91</v>
      </c>
      <c r="BK642" s="205">
        <f>ROUND(I642*H642,2)</f>
        <v>0</v>
      </c>
      <c r="BL642" s="18" t="s">
        <v>408</v>
      </c>
      <c r="BM642" s="204" t="s">
        <v>1084</v>
      </c>
    </row>
    <row r="643" spans="1:65" s="12" customFormat="1" ht="22.9" customHeight="1" x14ac:dyDescent="0.2">
      <c r="B643" s="177"/>
      <c r="C643" s="178"/>
      <c r="D643" s="179" t="s">
        <v>82</v>
      </c>
      <c r="E643" s="191" t="s">
        <v>1085</v>
      </c>
      <c r="F643" s="191" t="s">
        <v>1086</v>
      </c>
      <c r="G643" s="178"/>
      <c r="H643" s="178"/>
      <c r="I643" s="181"/>
      <c r="J643" s="192">
        <f>BK643</f>
        <v>0</v>
      </c>
      <c r="K643" s="178"/>
      <c r="L643" s="183"/>
      <c r="M643" s="184"/>
      <c r="N643" s="185"/>
      <c r="O643" s="185"/>
      <c r="P643" s="186">
        <f>SUM(P644:P705)</f>
        <v>0</v>
      </c>
      <c r="Q643" s="185"/>
      <c r="R643" s="186">
        <f>SUM(R644:R705)</f>
        <v>40.551367199999994</v>
      </c>
      <c r="S643" s="185"/>
      <c r="T643" s="187">
        <f>SUM(T644:T705)</f>
        <v>0</v>
      </c>
      <c r="AR643" s="188" t="s">
        <v>93</v>
      </c>
      <c r="AT643" s="189" t="s">
        <v>82</v>
      </c>
      <c r="AU643" s="189" t="s">
        <v>91</v>
      </c>
      <c r="AY643" s="188" t="s">
        <v>189</v>
      </c>
      <c r="BK643" s="190">
        <f>SUM(BK644:BK705)</f>
        <v>0</v>
      </c>
    </row>
    <row r="644" spans="1:65" s="2" customFormat="1" ht="16.5" customHeight="1" x14ac:dyDescent="0.2">
      <c r="A644" s="36"/>
      <c r="B644" s="37"/>
      <c r="C644" s="193" t="s">
        <v>1087</v>
      </c>
      <c r="D644" s="193" t="s">
        <v>192</v>
      </c>
      <c r="E644" s="194" t="s">
        <v>1088</v>
      </c>
      <c r="F644" s="195" t="s">
        <v>1089</v>
      </c>
      <c r="G644" s="196" t="s">
        <v>262</v>
      </c>
      <c r="H644" s="197">
        <v>355.8</v>
      </c>
      <c r="I644" s="198"/>
      <c r="J644" s="199">
        <f>ROUND(I644*H644,2)</f>
        <v>0</v>
      </c>
      <c r="K644" s="195" t="s">
        <v>196</v>
      </c>
      <c r="L644" s="41"/>
      <c r="M644" s="200" t="s">
        <v>1</v>
      </c>
      <c r="N644" s="201" t="s">
        <v>48</v>
      </c>
      <c r="O644" s="73"/>
      <c r="P644" s="202">
        <f>O644*H644</f>
        <v>0</v>
      </c>
      <c r="Q644" s="202">
        <v>0</v>
      </c>
      <c r="R644" s="202">
        <f>Q644*H644</f>
        <v>0</v>
      </c>
      <c r="S644" s="202">
        <v>0</v>
      </c>
      <c r="T644" s="203">
        <f>S644*H644</f>
        <v>0</v>
      </c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R644" s="204" t="s">
        <v>408</v>
      </c>
      <c r="AT644" s="204" t="s">
        <v>192</v>
      </c>
      <c r="AU644" s="204" t="s">
        <v>93</v>
      </c>
      <c r="AY644" s="18" t="s">
        <v>189</v>
      </c>
      <c r="BE644" s="205">
        <f>IF(N644="základní",J644,0)</f>
        <v>0</v>
      </c>
      <c r="BF644" s="205">
        <f>IF(N644="snížená",J644,0)</f>
        <v>0</v>
      </c>
      <c r="BG644" s="205">
        <f>IF(N644="zákl. přenesená",J644,0)</f>
        <v>0</v>
      </c>
      <c r="BH644" s="205">
        <f>IF(N644="sníž. přenesená",J644,0)</f>
        <v>0</v>
      </c>
      <c r="BI644" s="205">
        <f>IF(N644="nulová",J644,0)</f>
        <v>0</v>
      </c>
      <c r="BJ644" s="18" t="s">
        <v>91</v>
      </c>
      <c r="BK644" s="205">
        <f>ROUND(I644*H644,2)</f>
        <v>0</v>
      </c>
      <c r="BL644" s="18" t="s">
        <v>408</v>
      </c>
      <c r="BM644" s="204" t="s">
        <v>1090</v>
      </c>
    </row>
    <row r="645" spans="1:65" s="14" customFormat="1" ht="11.25" x14ac:dyDescent="0.2">
      <c r="B645" s="229"/>
      <c r="C645" s="230"/>
      <c r="D645" s="206" t="s">
        <v>277</v>
      </c>
      <c r="E645" s="231" t="s">
        <v>1</v>
      </c>
      <c r="F645" s="232" t="s">
        <v>881</v>
      </c>
      <c r="G645" s="230"/>
      <c r="H645" s="231" t="s">
        <v>1</v>
      </c>
      <c r="I645" s="233"/>
      <c r="J645" s="230"/>
      <c r="K645" s="230"/>
      <c r="L645" s="234"/>
      <c r="M645" s="235"/>
      <c r="N645" s="236"/>
      <c r="O645" s="236"/>
      <c r="P645" s="236"/>
      <c r="Q645" s="236"/>
      <c r="R645" s="236"/>
      <c r="S645" s="236"/>
      <c r="T645" s="237"/>
      <c r="AT645" s="238" t="s">
        <v>277</v>
      </c>
      <c r="AU645" s="238" t="s">
        <v>93</v>
      </c>
      <c r="AV645" s="14" t="s">
        <v>91</v>
      </c>
      <c r="AW645" s="14" t="s">
        <v>38</v>
      </c>
      <c r="AX645" s="14" t="s">
        <v>83</v>
      </c>
      <c r="AY645" s="238" t="s">
        <v>189</v>
      </c>
    </row>
    <row r="646" spans="1:65" s="13" customFormat="1" ht="11.25" x14ac:dyDescent="0.2">
      <c r="B646" s="215"/>
      <c r="C646" s="216"/>
      <c r="D646" s="206" t="s">
        <v>277</v>
      </c>
      <c r="E646" s="239" t="s">
        <v>1</v>
      </c>
      <c r="F646" s="217" t="s">
        <v>1091</v>
      </c>
      <c r="G646" s="216"/>
      <c r="H646" s="218">
        <v>355.8</v>
      </c>
      <c r="I646" s="219"/>
      <c r="J646" s="216"/>
      <c r="K646" s="216"/>
      <c r="L646" s="220"/>
      <c r="M646" s="221"/>
      <c r="N646" s="222"/>
      <c r="O646" s="222"/>
      <c r="P646" s="222"/>
      <c r="Q646" s="222"/>
      <c r="R646" s="222"/>
      <c r="S646" s="222"/>
      <c r="T646" s="223"/>
      <c r="AT646" s="224" t="s">
        <v>277</v>
      </c>
      <c r="AU646" s="224" t="s">
        <v>93</v>
      </c>
      <c r="AV646" s="13" t="s">
        <v>93</v>
      </c>
      <c r="AW646" s="13" t="s">
        <v>38</v>
      </c>
      <c r="AX646" s="13" t="s">
        <v>83</v>
      </c>
      <c r="AY646" s="224" t="s">
        <v>189</v>
      </c>
    </row>
    <row r="647" spans="1:65" s="15" customFormat="1" ht="11.25" x14ac:dyDescent="0.2">
      <c r="B647" s="240"/>
      <c r="C647" s="241"/>
      <c r="D647" s="206" t="s">
        <v>277</v>
      </c>
      <c r="E647" s="242" t="s">
        <v>1</v>
      </c>
      <c r="F647" s="243" t="s">
        <v>355</v>
      </c>
      <c r="G647" s="241"/>
      <c r="H647" s="244">
        <v>355.8</v>
      </c>
      <c r="I647" s="245"/>
      <c r="J647" s="241"/>
      <c r="K647" s="241"/>
      <c r="L647" s="246"/>
      <c r="M647" s="247"/>
      <c r="N647" s="248"/>
      <c r="O647" s="248"/>
      <c r="P647" s="248"/>
      <c r="Q647" s="248"/>
      <c r="R647" s="248"/>
      <c r="S647" s="248"/>
      <c r="T647" s="249"/>
      <c r="AT647" s="250" t="s">
        <v>277</v>
      </c>
      <c r="AU647" s="250" t="s">
        <v>93</v>
      </c>
      <c r="AV647" s="15" t="s">
        <v>211</v>
      </c>
      <c r="AW647" s="15" t="s">
        <v>38</v>
      </c>
      <c r="AX647" s="15" t="s">
        <v>91</v>
      </c>
      <c r="AY647" s="250" t="s">
        <v>189</v>
      </c>
    </row>
    <row r="648" spans="1:65" s="2" customFormat="1" ht="16.5" customHeight="1" x14ac:dyDescent="0.2">
      <c r="A648" s="36"/>
      <c r="B648" s="37"/>
      <c r="C648" s="251" t="s">
        <v>1092</v>
      </c>
      <c r="D648" s="251" t="s">
        <v>364</v>
      </c>
      <c r="E648" s="252" t="s">
        <v>1093</v>
      </c>
      <c r="F648" s="253" t="s">
        <v>1094</v>
      </c>
      <c r="G648" s="254" t="s">
        <v>262</v>
      </c>
      <c r="H648" s="255">
        <v>373.59</v>
      </c>
      <c r="I648" s="256"/>
      <c r="J648" s="257">
        <f>ROUND(I648*H648,2)</f>
        <v>0</v>
      </c>
      <c r="K648" s="253" t="s">
        <v>196</v>
      </c>
      <c r="L648" s="258"/>
      <c r="M648" s="259" t="s">
        <v>1</v>
      </c>
      <c r="N648" s="260" t="s">
        <v>48</v>
      </c>
      <c r="O648" s="73"/>
      <c r="P648" s="202">
        <f>O648*H648</f>
        <v>0</v>
      </c>
      <c r="Q648" s="202">
        <v>3.8600000000000001E-3</v>
      </c>
      <c r="R648" s="202">
        <f>Q648*H648</f>
        <v>1.4420573999999999</v>
      </c>
      <c r="S648" s="202">
        <v>0</v>
      </c>
      <c r="T648" s="203">
        <f>S648*H648</f>
        <v>0</v>
      </c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R648" s="204" t="s">
        <v>495</v>
      </c>
      <c r="AT648" s="204" t="s">
        <v>364</v>
      </c>
      <c r="AU648" s="204" t="s">
        <v>93</v>
      </c>
      <c r="AY648" s="18" t="s">
        <v>189</v>
      </c>
      <c r="BE648" s="205">
        <f>IF(N648="základní",J648,0)</f>
        <v>0</v>
      </c>
      <c r="BF648" s="205">
        <f>IF(N648="snížená",J648,0)</f>
        <v>0</v>
      </c>
      <c r="BG648" s="205">
        <f>IF(N648="zákl. přenesená",J648,0)</f>
        <v>0</v>
      </c>
      <c r="BH648" s="205">
        <f>IF(N648="sníž. přenesená",J648,0)</f>
        <v>0</v>
      </c>
      <c r="BI648" s="205">
        <f>IF(N648="nulová",J648,0)</f>
        <v>0</v>
      </c>
      <c r="BJ648" s="18" t="s">
        <v>91</v>
      </c>
      <c r="BK648" s="205">
        <f>ROUND(I648*H648,2)</f>
        <v>0</v>
      </c>
      <c r="BL648" s="18" t="s">
        <v>408</v>
      </c>
      <c r="BM648" s="204" t="s">
        <v>1095</v>
      </c>
    </row>
    <row r="649" spans="1:65" s="13" customFormat="1" ht="11.25" x14ac:dyDescent="0.2">
      <c r="B649" s="215"/>
      <c r="C649" s="216"/>
      <c r="D649" s="206" t="s">
        <v>277</v>
      </c>
      <c r="E649" s="216"/>
      <c r="F649" s="217" t="s">
        <v>1096</v>
      </c>
      <c r="G649" s="216"/>
      <c r="H649" s="218">
        <v>373.59</v>
      </c>
      <c r="I649" s="219"/>
      <c r="J649" s="216"/>
      <c r="K649" s="216"/>
      <c r="L649" s="220"/>
      <c r="M649" s="221"/>
      <c r="N649" s="222"/>
      <c r="O649" s="222"/>
      <c r="P649" s="222"/>
      <c r="Q649" s="222"/>
      <c r="R649" s="222"/>
      <c r="S649" s="222"/>
      <c r="T649" s="223"/>
      <c r="AT649" s="224" t="s">
        <v>277</v>
      </c>
      <c r="AU649" s="224" t="s">
        <v>93</v>
      </c>
      <c r="AV649" s="13" t="s">
        <v>93</v>
      </c>
      <c r="AW649" s="13" t="s">
        <v>4</v>
      </c>
      <c r="AX649" s="13" t="s">
        <v>91</v>
      </c>
      <c r="AY649" s="224" t="s">
        <v>189</v>
      </c>
    </row>
    <row r="650" spans="1:65" s="2" customFormat="1" ht="16.5" customHeight="1" x14ac:dyDescent="0.2">
      <c r="A650" s="36"/>
      <c r="B650" s="37"/>
      <c r="C650" s="193" t="s">
        <v>1097</v>
      </c>
      <c r="D650" s="193" t="s">
        <v>192</v>
      </c>
      <c r="E650" s="194" t="s">
        <v>1088</v>
      </c>
      <c r="F650" s="195" t="s">
        <v>1089</v>
      </c>
      <c r="G650" s="196" t="s">
        <v>262</v>
      </c>
      <c r="H650" s="197">
        <v>296.7</v>
      </c>
      <c r="I650" s="198"/>
      <c r="J650" s="199">
        <f>ROUND(I650*H650,2)</f>
        <v>0</v>
      </c>
      <c r="K650" s="195" t="s">
        <v>196</v>
      </c>
      <c r="L650" s="41"/>
      <c r="M650" s="200" t="s">
        <v>1</v>
      </c>
      <c r="N650" s="201" t="s">
        <v>48</v>
      </c>
      <c r="O650" s="73"/>
      <c r="P650" s="202">
        <f>O650*H650</f>
        <v>0</v>
      </c>
      <c r="Q650" s="202">
        <v>0</v>
      </c>
      <c r="R650" s="202">
        <f>Q650*H650</f>
        <v>0</v>
      </c>
      <c r="S650" s="202">
        <v>0</v>
      </c>
      <c r="T650" s="203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204" t="s">
        <v>408</v>
      </c>
      <c r="AT650" s="204" t="s">
        <v>192</v>
      </c>
      <c r="AU650" s="204" t="s">
        <v>93</v>
      </c>
      <c r="AY650" s="18" t="s">
        <v>189</v>
      </c>
      <c r="BE650" s="205">
        <f>IF(N650="základní",J650,0)</f>
        <v>0</v>
      </c>
      <c r="BF650" s="205">
        <f>IF(N650="snížená",J650,0)</f>
        <v>0</v>
      </c>
      <c r="BG650" s="205">
        <f>IF(N650="zákl. přenesená",J650,0)</f>
        <v>0</v>
      </c>
      <c r="BH650" s="205">
        <f>IF(N650="sníž. přenesená",J650,0)</f>
        <v>0</v>
      </c>
      <c r="BI650" s="205">
        <f>IF(N650="nulová",J650,0)</f>
        <v>0</v>
      </c>
      <c r="BJ650" s="18" t="s">
        <v>91</v>
      </c>
      <c r="BK650" s="205">
        <f>ROUND(I650*H650,2)</f>
        <v>0</v>
      </c>
      <c r="BL650" s="18" t="s">
        <v>408</v>
      </c>
      <c r="BM650" s="204" t="s">
        <v>1098</v>
      </c>
    </row>
    <row r="651" spans="1:65" s="14" customFormat="1" ht="11.25" x14ac:dyDescent="0.2">
      <c r="B651" s="229"/>
      <c r="C651" s="230"/>
      <c r="D651" s="206" t="s">
        <v>277</v>
      </c>
      <c r="E651" s="231" t="s">
        <v>1</v>
      </c>
      <c r="F651" s="232" t="s">
        <v>881</v>
      </c>
      <c r="G651" s="230"/>
      <c r="H651" s="231" t="s">
        <v>1</v>
      </c>
      <c r="I651" s="233"/>
      <c r="J651" s="230"/>
      <c r="K651" s="230"/>
      <c r="L651" s="234"/>
      <c r="M651" s="235"/>
      <c r="N651" s="236"/>
      <c r="O651" s="236"/>
      <c r="P651" s="236"/>
      <c r="Q651" s="236"/>
      <c r="R651" s="236"/>
      <c r="S651" s="236"/>
      <c r="T651" s="237"/>
      <c r="AT651" s="238" t="s">
        <v>277</v>
      </c>
      <c r="AU651" s="238" t="s">
        <v>93</v>
      </c>
      <c r="AV651" s="14" t="s">
        <v>91</v>
      </c>
      <c r="AW651" s="14" t="s">
        <v>38</v>
      </c>
      <c r="AX651" s="14" t="s">
        <v>83</v>
      </c>
      <c r="AY651" s="238" t="s">
        <v>189</v>
      </c>
    </row>
    <row r="652" spans="1:65" s="13" customFormat="1" ht="11.25" x14ac:dyDescent="0.2">
      <c r="B652" s="215"/>
      <c r="C652" s="216"/>
      <c r="D652" s="206" t="s">
        <v>277</v>
      </c>
      <c r="E652" s="239" t="s">
        <v>1</v>
      </c>
      <c r="F652" s="217" t="s">
        <v>900</v>
      </c>
      <c r="G652" s="216"/>
      <c r="H652" s="218">
        <v>296.7</v>
      </c>
      <c r="I652" s="219"/>
      <c r="J652" s="216"/>
      <c r="K652" s="216"/>
      <c r="L652" s="220"/>
      <c r="M652" s="221"/>
      <c r="N652" s="222"/>
      <c r="O652" s="222"/>
      <c r="P652" s="222"/>
      <c r="Q652" s="222"/>
      <c r="R652" s="222"/>
      <c r="S652" s="222"/>
      <c r="T652" s="223"/>
      <c r="AT652" s="224" t="s">
        <v>277</v>
      </c>
      <c r="AU652" s="224" t="s">
        <v>93</v>
      </c>
      <c r="AV652" s="13" t="s">
        <v>93</v>
      </c>
      <c r="AW652" s="13" t="s">
        <v>38</v>
      </c>
      <c r="AX652" s="13" t="s">
        <v>83</v>
      </c>
      <c r="AY652" s="224" t="s">
        <v>189</v>
      </c>
    </row>
    <row r="653" spans="1:65" s="15" customFormat="1" ht="11.25" x14ac:dyDescent="0.2">
      <c r="B653" s="240"/>
      <c r="C653" s="241"/>
      <c r="D653" s="206" t="s">
        <v>277</v>
      </c>
      <c r="E653" s="242" t="s">
        <v>1</v>
      </c>
      <c r="F653" s="243" t="s">
        <v>355</v>
      </c>
      <c r="G653" s="241"/>
      <c r="H653" s="244">
        <v>296.7</v>
      </c>
      <c r="I653" s="245"/>
      <c r="J653" s="241"/>
      <c r="K653" s="241"/>
      <c r="L653" s="246"/>
      <c r="M653" s="247"/>
      <c r="N653" s="248"/>
      <c r="O653" s="248"/>
      <c r="P653" s="248"/>
      <c r="Q653" s="248"/>
      <c r="R653" s="248"/>
      <c r="S653" s="248"/>
      <c r="T653" s="249"/>
      <c r="AT653" s="250" t="s">
        <v>277</v>
      </c>
      <c r="AU653" s="250" t="s">
        <v>93</v>
      </c>
      <c r="AV653" s="15" t="s">
        <v>211</v>
      </c>
      <c r="AW653" s="15" t="s">
        <v>38</v>
      </c>
      <c r="AX653" s="15" t="s">
        <v>91</v>
      </c>
      <c r="AY653" s="250" t="s">
        <v>189</v>
      </c>
    </row>
    <row r="654" spans="1:65" s="2" customFormat="1" ht="16.5" customHeight="1" x14ac:dyDescent="0.2">
      <c r="A654" s="36"/>
      <c r="B654" s="37"/>
      <c r="C654" s="251" t="s">
        <v>1099</v>
      </c>
      <c r="D654" s="251" t="s">
        <v>364</v>
      </c>
      <c r="E654" s="252" t="s">
        <v>1100</v>
      </c>
      <c r="F654" s="253" t="s">
        <v>1101</v>
      </c>
      <c r="G654" s="254" t="s">
        <v>262</v>
      </c>
      <c r="H654" s="255">
        <v>326.37</v>
      </c>
      <c r="I654" s="256"/>
      <c r="J654" s="257">
        <f>ROUND(I654*H654,2)</f>
        <v>0</v>
      </c>
      <c r="K654" s="253" t="s">
        <v>196</v>
      </c>
      <c r="L654" s="258"/>
      <c r="M654" s="259" t="s">
        <v>1</v>
      </c>
      <c r="N654" s="260" t="s">
        <v>48</v>
      </c>
      <c r="O654" s="73"/>
      <c r="P654" s="202">
        <f>O654*H654</f>
        <v>0</v>
      </c>
      <c r="Q654" s="202">
        <v>4.0000000000000002E-4</v>
      </c>
      <c r="R654" s="202">
        <f>Q654*H654</f>
        <v>0.130548</v>
      </c>
      <c r="S654" s="202">
        <v>0</v>
      </c>
      <c r="T654" s="203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204" t="s">
        <v>495</v>
      </c>
      <c r="AT654" s="204" t="s">
        <v>364</v>
      </c>
      <c r="AU654" s="204" t="s">
        <v>93</v>
      </c>
      <c r="AY654" s="18" t="s">
        <v>189</v>
      </c>
      <c r="BE654" s="205">
        <f>IF(N654="základní",J654,0)</f>
        <v>0</v>
      </c>
      <c r="BF654" s="205">
        <f>IF(N654="snížená",J654,0)</f>
        <v>0</v>
      </c>
      <c r="BG654" s="205">
        <f>IF(N654="zákl. přenesená",J654,0)</f>
        <v>0</v>
      </c>
      <c r="BH654" s="205">
        <f>IF(N654="sníž. přenesená",J654,0)</f>
        <v>0</v>
      </c>
      <c r="BI654" s="205">
        <f>IF(N654="nulová",J654,0)</f>
        <v>0</v>
      </c>
      <c r="BJ654" s="18" t="s">
        <v>91</v>
      </c>
      <c r="BK654" s="205">
        <f>ROUND(I654*H654,2)</f>
        <v>0</v>
      </c>
      <c r="BL654" s="18" t="s">
        <v>408</v>
      </c>
      <c r="BM654" s="204" t="s">
        <v>1102</v>
      </c>
    </row>
    <row r="655" spans="1:65" s="13" customFormat="1" ht="11.25" x14ac:dyDescent="0.2">
      <c r="B655" s="215"/>
      <c r="C655" s="216"/>
      <c r="D655" s="206" t="s">
        <v>277</v>
      </c>
      <c r="E655" s="216"/>
      <c r="F655" s="217" t="s">
        <v>1103</v>
      </c>
      <c r="G655" s="216"/>
      <c r="H655" s="218">
        <v>326.37</v>
      </c>
      <c r="I655" s="219"/>
      <c r="J655" s="216"/>
      <c r="K655" s="216"/>
      <c r="L655" s="220"/>
      <c r="M655" s="221"/>
      <c r="N655" s="222"/>
      <c r="O655" s="222"/>
      <c r="P655" s="222"/>
      <c r="Q655" s="222"/>
      <c r="R655" s="222"/>
      <c r="S655" s="222"/>
      <c r="T655" s="223"/>
      <c r="AT655" s="224" t="s">
        <v>277</v>
      </c>
      <c r="AU655" s="224" t="s">
        <v>93</v>
      </c>
      <c r="AV655" s="13" t="s">
        <v>93</v>
      </c>
      <c r="AW655" s="13" t="s">
        <v>4</v>
      </c>
      <c r="AX655" s="13" t="s">
        <v>91</v>
      </c>
      <c r="AY655" s="224" t="s">
        <v>189</v>
      </c>
    </row>
    <row r="656" spans="1:65" s="2" customFormat="1" ht="16.5" customHeight="1" x14ac:dyDescent="0.2">
      <c r="A656" s="36"/>
      <c r="B656" s="37"/>
      <c r="C656" s="193" t="s">
        <v>1104</v>
      </c>
      <c r="D656" s="193" t="s">
        <v>192</v>
      </c>
      <c r="E656" s="194" t="s">
        <v>1105</v>
      </c>
      <c r="F656" s="195" t="s">
        <v>1106</v>
      </c>
      <c r="G656" s="196" t="s">
        <v>262</v>
      </c>
      <c r="H656" s="197">
        <v>230.48500000000001</v>
      </c>
      <c r="I656" s="198"/>
      <c r="J656" s="199">
        <f>ROUND(I656*H656,2)</f>
        <v>0</v>
      </c>
      <c r="K656" s="195" t="s">
        <v>196</v>
      </c>
      <c r="L656" s="41"/>
      <c r="M656" s="200" t="s">
        <v>1</v>
      </c>
      <c r="N656" s="201" t="s">
        <v>48</v>
      </c>
      <c r="O656" s="73"/>
      <c r="P656" s="202">
        <f>O656*H656</f>
        <v>0</v>
      </c>
      <c r="Q656" s="202">
        <v>6.0000000000000001E-3</v>
      </c>
      <c r="R656" s="202">
        <f>Q656*H656</f>
        <v>1.3829100000000001</v>
      </c>
      <c r="S656" s="202">
        <v>0</v>
      </c>
      <c r="T656" s="203">
        <f>S656*H656</f>
        <v>0</v>
      </c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R656" s="204" t="s">
        <v>408</v>
      </c>
      <c r="AT656" s="204" t="s">
        <v>192</v>
      </c>
      <c r="AU656" s="204" t="s">
        <v>93</v>
      </c>
      <c r="AY656" s="18" t="s">
        <v>189</v>
      </c>
      <c r="BE656" s="205">
        <f>IF(N656="základní",J656,0)</f>
        <v>0</v>
      </c>
      <c r="BF656" s="205">
        <f>IF(N656="snížená",J656,0)</f>
        <v>0</v>
      </c>
      <c r="BG656" s="205">
        <f>IF(N656="zákl. přenesená",J656,0)</f>
        <v>0</v>
      </c>
      <c r="BH656" s="205">
        <f>IF(N656="sníž. přenesená",J656,0)</f>
        <v>0</v>
      </c>
      <c r="BI656" s="205">
        <f>IF(N656="nulová",J656,0)</f>
        <v>0</v>
      </c>
      <c r="BJ656" s="18" t="s">
        <v>91</v>
      </c>
      <c r="BK656" s="205">
        <f>ROUND(I656*H656,2)</f>
        <v>0</v>
      </c>
      <c r="BL656" s="18" t="s">
        <v>408</v>
      </c>
      <c r="BM656" s="204" t="s">
        <v>1107</v>
      </c>
    </row>
    <row r="657" spans="1:65" s="14" customFormat="1" ht="11.25" x14ac:dyDescent="0.2">
      <c r="B657" s="229"/>
      <c r="C657" s="230"/>
      <c r="D657" s="206" t="s">
        <v>277</v>
      </c>
      <c r="E657" s="231" t="s">
        <v>1</v>
      </c>
      <c r="F657" s="232" t="s">
        <v>353</v>
      </c>
      <c r="G657" s="230"/>
      <c r="H657" s="231" t="s">
        <v>1</v>
      </c>
      <c r="I657" s="233"/>
      <c r="J657" s="230"/>
      <c r="K657" s="230"/>
      <c r="L657" s="234"/>
      <c r="M657" s="235"/>
      <c r="N657" s="236"/>
      <c r="O657" s="236"/>
      <c r="P657" s="236"/>
      <c r="Q657" s="236"/>
      <c r="R657" s="236"/>
      <c r="S657" s="236"/>
      <c r="T657" s="237"/>
      <c r="AT657" s="238" t="s">
        <v>277</v>
      </c>
      <c r="AU657" s="238" t="s">
        <v>93</v>
      </c>
      <c r="AV657" s="14" t="s">
        <v>91</v>
      </c>
      <c r="AW657" s="14" t="s">
        <v>38</v>
      </c>
      <c r="AX657" s="14" t="s">
        <v>83</v>
      </c>
      <c r="AY657" s="238" t="s">
        <v>189</v>
      </c>
    </row>
    <row r="658" spans="1:65" s="13" customFormat="1" ht="11.25" x14ac:dyDescent="0.2">
      <c r="B658" s="215"/>
      <c r="C658" s="216"/>
      <c r="D658" s="206" t="s">
        <v>277</v>
      </c>
      <c r="E658" s="239" t="s">
        <v>1</v>
      </c>
      <c r="F658" s="217" t="s">
        <v>977</v>
      </c>
      <c r="G658" s="216"/>
      <c r="H658" s="218">
        <v>230.48500000000001</v>
      </c>
      <c r="I658" s="219"/>
      <c r="J658" s="216"/>
      <c r="K658" s="216"/>
      <c r="L658" s="220"/>
      <c r="M658" s="221"/>
      <c r="N658" s="222"/>
      <c r="O658" s="222"/>
      <c r="P658" s="222"/>
      <c r="Q658" s="222"/>
      <c r="R658" s="222"/>
      <c r="S658" s="222"/>
      <c r="T658" s="223"/>
      <c r="AT658" s="224" t="s">
        <v>277</v>
      </c>
      <c r="AU658" s="224" t="s">
        <v>93</v>
      </c>
      <c r="AV658" s="13" t="s">
        <v>93</v>
      </c>
      <c r="AW658" s="13" t="s">
        <v>38</v>
      </c>
      <c r="AX658" s="13" t="s">
        <v>83</v>
      </c>
      <c r="AY658" s="224" t="s">
        <v>189</v>
      </c>
    </row>
    <row r="659" spans="1:65" s="15" customFormat="1" ht="11.25" x14ac:dyDescent="0.2">
      <c r="B659" s="240"/>
      <c r="C659" s="241"/>
      <c r="D659" s="206" t="s">
        <v>277</v>
      </c>
      <c r="E659" s="242" t="s">
        <v>1</v>
      </c>
      <c r="F659" s="243" t="s">
        <v>355</v>
      </c>
      <c r="G659" s="241"/>
      <c r="H659" s="244">
        <v>230.48500000000001</v>
      </c>
      <c r="I659" s="245"/>
      <c r="J659" s="241"/>
      <c r="K659" s="241"/>
      <c r="L659" s="246"/>
      <c r="M659" s="247"/>
      <c r="N659" s="248"/>
      <c r="O659" s="248"/>
      <c r="P659" s="248"/>
      <c r="Q659" s="248"/>
      <c r="R659" s="248"/>
      <c r="S659" s="248"/>
      <c r="T659" s="249"/>
      <c r="AT659" s="250" t="s">
        <v>277</v>
      </c>
      <c r="AU659" s="250" t="s">
        <v>93</v>
      </c>
      <c r="AV659" s="15" t="s">
        <v>211</v>
      </c>
      <c r="AW659" s="15" t="s">
        <v>38</v>
      </c>
      <c r="AX659" s="15" t="s">
        <v>91</v>
      </c>
      <c r="AY659" s="250" t="s">
        <v>189</v>
      </c>
    </row>
    <row r="660" spans="1:65" s="2" customFormat="1" ht="16.5" customHeight="1" x14ac:dyDescent="0.2">
      <c r="A660" s="36"/>
      <c r="B660" s="37"/>
      <c r="C660" s="251" t="s">
        <v>1108</v>
      </c>
      <c r="D660" s="251" t="s">
        <v>364</v>
      </c>
      <c r="E660" s="252" t="s">
        <v>1109</v>
      </c>
      <c r="F660" s="253" t="s">
        <v>1110</v>
      </c>
      <c r="G660" s="254" t="s">
        <v>262</v>
      </c>
      <c r="H660" s="255">
        <v>242.00899999999999</v>
      </c>
      <c r="I660" s="256"/>
      <c r="J660" s="257">
        <f>ROUND(I660*H660,2)</f>
        <v>0</v>
      </c>
      <c r="K660" s="253" t="s">
        <v>196</v>
      </c>
      <c r="L660" s="258"/>
      <c r="M660" s="259" t="s">
        <v>1</v>
      </c>
      <c r="N660" s="260" t="s">
        <v>48</v>
      </c>
      <c r="O660" s="73"/>
      <c r="P660" s="202">
        <f>O660*H660</f>
        <v>0</v>
      </c>
      <c r="Q660" s="202">
        <v>2.8E-3</v>
      </c>
      <c r="R660" s="202">
        <f>Q660*H660</f>
        <v>0.67762519999999993</v>
      </c>
      <c r="S660" s="202">
        <v>0</v>
      </c>
      <c r="T660" s="203">
        <f>S660*H660</f>
        <v>0</v>
      </c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R660" s="204" t="s">
        <v>495</v>
      </c>
      <c r="AT660" s="204" t="s">
        <v>364</v>
      </c>
      <c r="AU660" s="204" t="s">
        <v>93</v>
      </c>
      <c r="AY660" s="18" t="s">
        <v>189</v>
      </c>
      <c r="BE660" s="205">
        <f>IF(N660="základní",J660,0)</f>
        <v>0</v>
      </c>
      <c r="BF660" s="205">
        <f>IF(N660="snížená",J660,0)</f>
        <v>0</v>
      </c>
      <c r="BG660" s="205">
        <f>IF(N660="zákl. přenesená",J660,0)</f>
        <v>0</v>
      </c>
      <c r="BH660" s="205">
        <f>IF(N660="sníž. přenesená",J660,0)</f>
        <v>0</v>
      </c>
      <c r="BI660" s="205">
        <f>IF(N660="nulová",J660,0)</f>
        <v>0</v>
      </c>
      <c r="BJ660" s="18" t="s">
        <v>91</v>
      </c>
      <c r="BK660" s="205">
        <f>ROUND(I660*H660,2)</f>
        <v>0</v>
      </c>
      <c r="BL660" s="18" t="s">
        <v>408</v>
      </c>
      <c r="BM660" s="204" t="s">
        <v>1111</v>
      </c>
    </row>
    <row r="661" spans="1:65" s="13" customFormat="1" ht="11.25" x14ac:dyDescent="0.2">
      <c r="B661" s="215"/>
      <c r="C661" s="216"/>
      <c r="D661" s="206" t="s">
        <v>277</v>
      </c>
      <c r="E661" s="216"/>
      <c r="F661" s="217" t="s">
        <v>1112</v>
      </c>
      <c r="G661" s="216"/>
      <c r="H661" s="218">
        <v>242.00899999999999</v>
      </c>
      <c r="I661" s="219"/>
      <c r="J661" s="216"/>
      <c r="K661" s="216"/>
      <c r="L661" s="220"/>
      <c r="M661" s="221"/>
      <c r="N661" s="222"/>
      <c r="O661" s="222"/>
      <c r="P661" s="222"/>
      <c r="Q661" s="222"/>
      <c r="R661" s="222"/>
      <c r="S661" s="222"/>
      <c r="T661" s="223"/>
      <c r="AT661" s="224" t="s">
        <v>277</v>
      </c>
      <c r="AU661" s="224" t="s">
        <v>93</v>
      </c>
      <c r="AV661" s="13" t="s">
        <v>93</v>
      </c>
      <c r="AW661" s="13" t="s">
        <v>4</v>
      </c>
      <c r="AX661" s="13" t="s">
        <v>91</v>
      </c>
      <c r="AY661" s="224" t="s">
        <v>189</v>
      </c>
    </row>
    <row r="662" spans="1:65" s="2" customFormat="1" ht="16.5" customHeight="1" x14ac:dyDescent="0.2">
      <c r="A662" s="36"/>
      <c r="B662" s="37"/>
      <c r="C662" s="193" t="s">
        <v>1113</v>
      </c>
      <c r="D662" s="193" t="s">
        <v>192</v>
      </c>
      <c r="E662" s="194" t="s">
        <v>1105</v>
      </c>
      <c r="F662" s="195" t="s">
        <v>1106</v>
      </c>
      <c r="G662" s="196" t="s">
        <v>262</v>
      </c>
      <c r="H662" s="197">
        <v>292.15499999999997</v>
      </c>
      <c r="I662" s="198"/>
      <c r="J662" s="199">
        <f>ROUND(I662*H662,2)</f>
        <v>0</v>
      </c>
      <c r="K662" s="195" t="s">
        <v>196</v>
      </c>
      <c r="L662" s="41"/>
      <c r="M662" s="200" t="s">
        <v>1</v>
      </c>
      <c r="N662" s="201" t="s">
        <v>48</v>
      </c>
      <c r="O662" s="73"/>
      <c r="P662" s="202">
        <f>O662*H662</f>
        <v>0</v>
      </c>
      <c r="Q662" s="202">
        <v>6.0000000000000001E-3</v>
      </c>
      <c r="R662" s="202">
        <f>Q662*H662</f>
        <v>1.7529299999999999</v>
      </c>
      <c r="S662" s="202">
        <v>0</v>
      </c>
      <c r="T662" s="203">
        <f>S662*H662</f>
        <v>0</v>
      </c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R662" s="204" t="s">
        <v>408</v>
      </c>
      <c r="AT662" s="204" t="s">
        <v>192</v>
      </c>
      <c r="AU662" s="204" t="s">
        <v>93</v>
      </c>
      <c r="AY662" s="18" t="s">
        <v>189</v>
      </c>
      <c r="BE662" s="205">
        <f>IF(N662="základní",J662,0)</f>
        <v>0</v>
      </c>
      <c r="BF662" s="205">
        <f>IF(N662="snížená",J662,0)</f>
        <v>0</v>
      </c>
      <c r="BG662" s="205">
        <f>IF(N662="zákl. přenesená",J662,0)</f>
        <v>0</v>
      </c>
      <c r="BH662" s="205">
        <f>IF(N662="sníž. přenesená",J662,0)</f>
        <v>0</v>
      </c>
      <c r="BI662" s="205">
        <f>IF(N662="nulová",J662,0)</f>
        <v>0</v>
      </c>
      <c r="BJ662" s="18" t="s">
        <v>91</v>
      </c>
      <c r="BK662" s="205">
        <f>ROUND(I662*H662,2)</f>
        <v>0</v>
      </c>
      <c r="BL662" s="18" t="s">
        <v>408</v>
      </c>
      <c r="BM662" s="204" t="s">
        <v>1114</v>
      </c>
    </row>
    <row r="663" spans="1:65" s="14" customFormat="1" ht="11.25" x14ac:dyDescent="0.2">
      <c r="B663" s="229"/>
      <c r="C663" s="230"/>
      <c r="D663" s="206" t="s">
        <v>277</v>
      </c>
      <c r="E663" s="231" t="s">
        <v>1</v>
      </c>
      <c r="F663" s="232" t="s">
        <v>1029</v>
      </c>
      <c r="G663" s="230"/>
      <c r="H663" s="231" t="s">
        <v>1</v>
      </c>
      <c r="I663" s="233"/>
      <c r="J663" s="230"/>
      <c r="K663" s="230"/>
      <c r="L663" s="234"/>
      <c r="M663" s="235"/>
      <c r="N663" s="236"/>
      <c r="O663" s="236"/>
      <c r="P663" s="236"/>
      <c r="Q663" s="236"/>
      <c r="R663" s="236"/>
      <c r="S663" s="236"/>
      <c r="T663" s="237"/>
      <c r="AT663" s="238" t="s">
        <v>277</v>
      </c>
      <c r="AU663" s="238" t="s">
        <v>93</v>
      </c>
      <c r="AV663" s="14" t="s">
        <v>91</v>
      </c>
      <c r="AW663" s="14" t="s">
        <v>38</v>
      </c>
      <c r="AX663" s="14" t="s">
        <v>83</v>
      </c>
      <c r="AY663" s="238" t="s">
        <v>189</v>
      </c>
    </row>
    <row r="664" spans="1:65" s="13" customFormat="1" ht="11.25" x14ac:dyDescent="0.2">
      <c r="B664" s="215"/>
      <c r="C664" s="216"/>
      <c r="D664" s="206" t="s">
        <v>277</v>
      </c>
      <c r="E664" s="239" t="s">
        <v>1</v>
      </c>
      <c r="F664" s="217" t="s">
        <v>1115</v>
      </c>
      <c r="G664" s="216"/>
      <c r="H664" s="218">
        <v>144.07499999999999</v>
      </c>
      <c r="I664" s="219"/>
      <c r="J664" s="216"/>
      <c r="K664" s="216"/>
      <c r="L664" s="220"/>
      <c r="M664" s="221"/>
      <c r="N664" s="222"/>
      <c r="O664" s="222"/>
      <c r="P664" s="222"/>
      <c r="Q664" s="222"/>
      <c r="R664" s="222"/>
      <c r="S664" s="222"/>
      <c r="T664" s="223"/>
      <c r="AT664" s="224" t="s">
        <v>277</v>
      </c>
      <c r="AU664" s="224" t="s">
        <v>93</v>
      </c>
      <c r="AV664" s="13" t="s">
        <v>93</v>
      </c>
      <c r="AW664" s="13" t="s">
        <v>38</v>
      </c>
      <c r="AX664" s="13" t="s">
        <v>83</v>
      </c>
      <c r="AY664" s="224" t="s">
        <v>189</v>
      </c>
    </row>
    <row r="665" spans="1:65" s="13" customFormat="1" ht="11.25" x14ac:dyDescent="0.2">
      <c r="B665" s="215"/>
      <c r="C665" s="216"/>
      <c r="D665" s="206" t="s">
        <v>277</v>
      </c>
      <c r="E665" s="239" t="s">
        <v>1</v>
      </c>
      <c r="F665" s="217" t="s">
        <v>1070</v>
      </c>
      <c r="G665" s="216"/>
      <c r="H665" s="218">
        <v>148.08000000000001</v>
      </c>
      <c r="I665" s="219"/>
      <c r="J665" s="216"/>
      <c r="K665" s="216"/>
      <c r="L665" s="220"/>
      <c r="M665" s="221"/>
      <c r="N665" s="222"/>
      <c r="O665" s="222"/>
      <c r="P665" s="222"/>
      <c r="Q665" s="222"/>
      <c r="R665" s="222"/>
      <c r="S665" s="222"/>
      <c r="T665" s="223"/>
      <c r="AT665" s="224" t="s">
        <v>277</v>
      </c>
      <c r="AU665" s="224" t="s">
        <v>93</v>
      </c>
      <c r="AV665" s="13" t="s">
        <v>93</v>
      </c>
      <c r="AW665" s="13" t="s">
        <v>38</v>
      </c>
      <c r="AX665" s="13" t="s">
        <v>83</v>
      </c>
      <c r="AY665" s="224" t="s">
        <v>189</v>
      </c>
    </row>
    <row r="666" spans="1:65" s="15" customFormat="1" ht="11.25" x14ac:dyDescent="0.2">
      <c r="B666" s="240"/>
      <c r="C666" s="241"/>
      <c r="D666" s="206" t="s">
        <v>277</v>
      </c>
      <c r="E666" s="242" t="s">
        <v>1</v>
      </c>
      <c r="F666" s="243" t="s">
        <v>355</v>
      </c>
      <c r="G666" s="241"/>
      <c r="H666" s="244">
        <v>292.15499999999997</v>
      </c>
      <c r="I666" s="245"/>
      <c r="J666" s="241"/>
      <c r="K666" s="241"/>
      <c r="L666" s="246"/>
      <c r="M666" s="247"/>
      <c r="N666" s="248"/>
      <c r="O666" s="248"/>
      <c r="P666" s="248"/>
      <c r="Q666" s="248"/>
      <c r="R666" s="248"/>
      <c r="S666" s="248"/>
      <c r="T666" s="249"/>
      <c r="AT666" s="250" t="s">
        <v>277</v>
      </c>
      <c r="AU666" s="250" t="s">
        <v>93</v>
      </c>
      <c r="AV666" s="15" t="s">
        <v>211</v>
      </c>
      <c r="AW666" s="15" t="s">
        <v>38</v>
      </c>
      <c r="AX666" s="15" t="s">
        <v>91</v>
      </c>
      <c r="AY666" s="250" t="s">
        <v>189</v>
      </c>
    </row>
    <row r="667" spans="1:65" s="2" customFormat="1" ht="16.5" customHeight="1" x14ac:dyDescent="0.2">
      <c r="A667" s="36"/>
      <c r="B667" s="37"/>
      <c r="C667" s="251" t="s">
        <v>1116</v>
      </c>
      <c r="D667" s="251" t="s">
        <v>364</v>
      </c>
      <c r="E667" s="252" t="s">
        <v>1117</v>
      </c>
      <c r="F667" s="253" t="s">
        <v>1118</v>
      </c>
      <c r="G667" s="254" t="s">
        <v>262</v>
      </c>
      <c r="H667" s="255">
        <v>321.37099999999998</v>
      </c>
      <c r="I667" s="256"/>
      <c r="J667" s="257">
        <f>ROUND(I667*H667,2)</f>
        <v>0</v>
      </c>
      <c r="K667" s="253" t="s">
        <v>303</v>
      </c>
      <c r="L667" s="258"/>
      <c r="M667" s="259" t="s">
        <v>1</v>
      </c>
      <c r="N667" s="260" t="s">
        <v>48</v>
      </c>
      <c r="O667" s="73"/>
      <c r="P667" s="202">
        <f>O667*H667</f>
        <v>0</v>
      </c>
      <c r="Q667" s="202">
        <v>2.5000000000000001E-3</v>
      </c>
      <c r="R667" s="202">
        <f>Q667*H667</f>
        <v>0.80342749999999996</v>
      </c>
      <c r="S667" s="202">
        <v>0</v>
      </c>
      <c r="T667" s="203">
        <f>S667*H667</f>
        <v>0</v>
      </c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R667" s="204" t="s">
        <v>495</v>
      </c>
      <c r="AT667" s="204" t="s">
        <v>364</v>
      </c>
      <c r="AU667" s="204" t="s">
        <v>93</v>
      </c>
      <c r="AY667" s="18" t="s">
        <v>189</v>
      </c>
      <c r="BE667" s="205">
        <f>IF(N667="základní",J667,0)</f>
        <v>0</v>
      </c>
      <c r="BF667" s="205">
        <f>IF(N667="snížená",J667,0)</f>
        <v>0</v>
      </c>
      <c r="BG667" s="205">
        <f>IF(N667="zákl. přenesená",J667,0)</f>
        <v>0</v>
      </c>
      <c r="BH667" s="205">
        <f>IF(N667="sníž. přenesená",J667,0)</f>
        <v>0</v>
      </c>
      <c r="BI667" s="205">
        <f>IF(N667="nulová",J667,0)</f>
        <v>0</v>
      </c>
      <c r="BJ667" s="18" t="s">
        <v>91</v>
      </c>
      <c r="BK667" s="205">
        <f>ROUND(I667*H667,2)</f>
        <v>0</v>
      </c>
      <c r="BL667" s="18" t="s">
        <v>408</v>
      </c>
      <c r="BM667" s="204" t="s">
        <v>1119</v>
      </c>
    </row>
    <row r="668" spans="1:65" s="13" customFormat="1" ht="11.25" x14ac:dyDescent="0.2">
      <c r="B668" s="215"/>
      <c r="C668" s="216"/>
      <c r="D668" s="206" t="s">
        <v>277</v>
      </c>
      <c r="E668" s="216"/>
      <c r="F668" s="217" t="s">
        <v>1120</v>
      </c>
      <c r="G668" s="216"/>
      <c r="H668" s="218">
        <v>321.37099999999998</v>
      </c>
      <c r="I668" s="219"/>
      <c r="J668" s="216"/>
      <c r="K668" s="216"/>
      <c r="L668" s="220"/>
      <c r="M668" s="221"/>
      <c r="N668" s="222"/>
      <c r="O668" s="222"/>
      <c r="P668" s="222"/>
      <c r="Q668" s="222"/>
      <c r="R668" s="222"/>
      <c r="S668" s="222"/>
      <c r="T668" s="223"/>
      <c r="AT668" s="224" t="s">
        <v>277</v>
      </c>
      <c r="AU668" s="224" t="s">
        <v>93</v>
      </c>
      <c r="AV668" s="13" t="s">
        <v>93</v>
      </c>
      <c r="AW668" s="13" t="s">
        <v>4</v>
      </c>
      <c r="AX668" s="13" t="s">
        <v>91</v>
      </c>
      <c r="AY668" s="224" t="s">
        <v>189</v>
      </c>
    </row>
    <row r="669" spans="1:65" s="2" customFormat="1" ht="21.75" customHeight="1" x14ac:dyDescent="0.2">
      <c r="A669" s="36"/>
      <c r="B669" s="37"/>
      <c r="C669" s="193" t="s">
        <v>1121</v>
      </c>
      <c r="D669" s="193" t="s">
        <v>192</v>
      </c>
      <c r="E669" s="194" t="s">
        <v>1122</v>
      </c>
      <c r="F669" s="195" t="s">
        <v>1123</v>
      </c>
      <c r="G669" s="196" t="s">
        <v>262</v>
      </c>
      <c r="H669" s="197">
        <v>873.4</v>
      </c>
      <c r="I669" s="198"/>
      <c r="J669" s="199">
        <f>ROUND(I669*H669,2)</f>
        <v>0</v>
      </c>
      <c r="K669" s="195" t="s">
        <v>196</v>
      </c>
      <c r="L669" s="41"/>
      <c r="M669" s="200" t="s">
        <v>1</v>
      </c>
      <c r="N669" s="201" t="s">
        <v>48</v>
      </c>
      <c r="O669" s="73"/>
      <c r="P669" s="202">
        <f>O669*H669</f>
        <v>0</v>
      </c>
      <c r="Q669" s="202">
        <v>1.2E-4</v>
      </c>
      <c r="R669" s="202">
        <f>Q669*H669</f>
        <v>0.104808</v>
      </c>
      <c r="S669" s="202">
        <v>0</v>
      </c>
      <c r="T669" s="203">
        <f>S669*H669</f>
        <v>0</v>
      </c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R669" s="204" t="s">
        <v>408</v>
      </c>
      <c r="AT669" s="204" t="s">
        <v>192</v>
      </c>
      <c r="AU669" s="204" t="s">
        <v>93</v>
      </c>
      <c r="AY669" s="18" t="s">
        <v>189</v>
      </c>
      <c r="BE669" s="205">
        <f>IF(N669="základní",J669,0)</f>
        <v>0</v>
      </c>
      <c r="BF669" s="205">
        <f>IF(N669="snížená",J669,0)</f>
        <v>0</v>
      </c>
      <c r="BG669" s="205">
        <f>IF(N669="zákl. přenesená",J669,0)</f>
        <v>0</v>
      </c>
      <c r="BH669" s="205">
        <f>IF(N669="sníž. přenesená",J669,0)</f>
        <v>0</v>
      </c>
      <c r="BI669" s="205">
        <f>IF(N669="nulová",J669,0)</f>
        <v>0</v>
      </c>
      <c r="BJ669" s="18" t="s">
        <v>91</v>
      </c>
      <c r="BK669" s="205">
        <f>ROUND(I669*H669,2)</f>
        <v>0</v>
      </c>
      <c r="BL669" s="18" t="s">
        <v>408</v>
      </c>
      <c r="BM669" s="204" t="s">
        <v>1124</v>
      </c>
    </row>
    <row r="670" spans="1:65" s="14" customFormat="1" ht="11.25" x14ac:dyDescent="0.2">
      <c r="B670" s="229"/>
      <c r="C670" s="230"/>
      <c r="D670" s="206" t="s">
        <v>277</v>
      </c>
      <c r="E670" s="231" t="s">
        <v>1</v>
      </c>
      <c r="F670" s="232" t="s">
        <v>1029</v>
      </c>
      <c r="G670" s="230"/>
      <c r="H670" s="231" t="s">
        <v>1</v>
      </c>
      <c r="I670" s="233"/>
      <c r="J670" s="230"/>
      <c r="K670" s="230"/>
      <c r="L670" s="234"/>
      <c r="M670" s="235"/>
      <c r="N670" s="236"/>
      <c r="O670" s="236"/>
      <c r="P670" s="236"/>
      <c r="Q670" s="236"/>
      <c r="R670" s="236"/>
      <c r="S670" s="236"/>
      <c r="T670" s="237"/>
      <c r="AT670" s="238" t="s">
        <v>277</v>
      </c>
      <c r="AU670" s="238" t="s">
        <v>93</v>
      </c>
      <c r="AV670" s="14" t="s">
        <v>91</v>
      </c>
      <c r="AW670" s="14" t="s">
        <v>38</v>
      </c>
      <c r="AX670" s="14" t="s">
        <v>83</v>
      </c>
      <c r="AY670" s="238" t="s">
        <v>189</v>
      </c>
    </row>
    <row r="671" spans="1:65" s="13" customFormat="1" ht="11.25" x14ac:dyDescent="0.2">
      <c r="B671" s="215"/>
      <c r="C671" s="216"/>
      <c r="D671" s="206" t="s">
        <v>277</v>
      </c>
      <c r="E671" s="239" t="s">
        <v>1</v>
      </c>
      <c r="F671" s="217" t="s">
        <v>1035</v>
      </c>
      <c r="G671" s="216"/>
      <c r="H671" s="218">
        <v>873.4</v>
      </c>
      <c r="I671" s="219"/>
      <c r="J671" s="216"/>
      <c r="K671" s="216"/>
      <c r="L671" s="220"/>
      <c r="M671" s="221"/>
      <c r="N671" s="222"/>
      <c r="O671" s="222"/>
      <c r="P671" s="222"/>
      <c r="Q671" s="222"/>
      <c r="R671" s="222"/>
      <c r="S671" s="222"/>
      <c r="T671" s="223"/>
      <c r="AT671" s="224" t="s">
        <v>277</v>
      </c>
      <c r="AU671" s="224" t="s">
        <v>93</v>
      </c>
      <c r="AV671" s="13" t="s">
        <v>93</v>
      </c>
      <c r="AW671" s="13" t="s">
        <v>38</v>
      </c>
      <c r="AX671" s="13" t="s">
        <v>83</v>
      </c>
      <c r="AY671" s="224" t="s">
        <v>189</v>
      </c>
    </row>
    <row r="672" spans="1:65" s="15" customFormat="1" ht="11.25" x14ac:dyDescent="0.2">
      <c r="B672" s="240"/>
      <c r="C672" s="241"/>
      <c r="D672" s="206" t="s">
        <v>277</v>
      </c>
      <c r="E672" s="242" t="s">
        <v>1</v>
      </c>
      <c r="F672" s="243" t="s">
        <v>355</v>
      </c>
      <c r="G672" s="241"/>
      <c r="H672" s="244">
        <v>873.4</v>
      </c>
      <c r="I672" s="245"/>
      <c r="J672" s="241"/>
      <c r="K672" s="241"/>
      <c r="L672" s="246"/>
      <c r="M672" s="247"/>
      <c r="N672" s="248"/>
      <c r="O672" s="248"/>
      <c r="P672" s="248"/>
      <c r="Q672" s="248"/>
      <c r="R672" s="248"/>
      <c r="S672" s="248"/>
      <c r="T672" s="249"/>
      <c r="AT672" s="250" t="s">
        <v>277</v>
      </c>
      <c r="AU672" s="250" t="s">
        <v>93</v>
      </c>
      <c r="AV672" s="15" t="s">
        <v>211</v>
      </c>
      <c r="AW672" s="15" t="s">
        <v>38</v>
      </c>
      <c r="AX672" s="15" t="s">
        <v>91</v>
      </c>
      <c r="AY672" s="250" t="s">
        <v>189</v>
      </c>
    </row>
    <row r="673" spans="1:65" s="2" customFormat="1" ht="16.5" customHeight="1" x14ac:dyDescent="0.2">
      <c r="A673" s="36"/>
      <c r="B673" s="37"/>
      <c r="C673" s="251" t="s">
        <v>1125</v>
      </c>
      <c r="D673" s="251" t="s">
        <v>364</v>
      </c>
      <c r="E673" s="252" t="s">
        <v>1126</v>
      </c>
      <c r="F673" s="253" t="s">
        <v>1127</v>
      </c>
      <c r="G673" s="254" t="s">
        <v>262</v>
      </c>
      <c r="H673" s="255">
        <v>917.07</v>
      </c>
      <c r="I673" s="256"/>
      <c r="J673" s="257">
        <f>ROUND(I673*H673,2)</f>
        <v>0</v>
      </c>
      <c r="K673" s="253" t="s">
        <v>303</v>
      </c>
      <c r="L673" s="258"/>
      <c r="M673" s="259" t="s">
        <v>1</v>
      </c>
      <c r="N673" s="260" t="s">
        <v>48</v>
      </c>
      <c r="O673" s="73"/>
      <c r="P673" s="202">
        <f>O673*H673</f>
        <v>0</v>
      </c>
      <c r="Q673" s="202">
        <v>1.2999999999999999E-2</v>
      </c>
      <c r="R673" s="202">
        <f>Q673*H673</f>
        <v>11.92191</v>
      </c>
      <c r="S673" s="202">
        <v>0</v>
      </c>
      <c r="T673" s="203">
        <f>S673*H673</f>
        <v>0</v>
      </c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R673" s="204" t="s">
        <v>495</v>
      </c>
      <c r="AT673" s="204" t="s">
        <v>364</v>
      </c>
      <c r="AU673" s="204" t="s">
        <v>93</v>
      </c>
      <c r="AY673" s="18" t="s">
        <v>189</v>
      </c>
      <c r="BE673" s="205">
        <f>IF(N673="základní",J673,0)</f>
        <v>0</v>
      </c>
      <c r="BF673" s="205">
        <f>IF(N673="snížená",J673,0)</f>
        <v>0</v>
      </c>
      <c r="BG673" s="205">
        <f>IF(N673="zákl. přenesená",J673,0)</f>
        <v>0</v>
      </c>
      <c r="BH673" s="205">
        <f>IF(N673="sníž. přenesená",J673,0)</f>
        <v>0</v>
      </c>
      <c r="BI673" s="205">
        <f>IF(N673="nulová",J673,0)</f>
        <v>0</v>
      </c>
      <c r="BJ673" s="18" t="s">
        <v>91</v>
      </c>
      <c r="BK673" s="205">
        <f>ROUND(I673*H673,2)</f>
        <v>0</v>
      </c>
      <c r="BL673" s="18" t="s">
        <v>408</v>
      </c>
      <c r="BM673" s="204" t="s">
        <v>1128</v>
      </c>
    </row>
    <row r="674" spans="1:65" s="13" customFormat="1" ht="11.25" x14ac:dyDescent="0.2">
      <c r="B674" s="215"/>
      <c r="C674" s="216"/>
      <c r="D674" s="206" t="s">
        <v>277</v>
      </c>
      <c r="E674" s="216"/>
      <c r="F674" s="217" t="s">
        <v>1129</v>
      </c>
      <c r="G674" s="216"/>
      <c r="H674" s="218">
        <v>917.07</v>
      </c>
      <c r="I674" s="219"/>
      <c r="J674" s="216"/>
      <c r="K674" s="216"/>
      <c r="L674" s="220"/>
      <c r="M674" s="221"/>
      <c r="N674" s="222"/>
      <c r="O674" s="222"/>
      <c r="P674" s="222"/>
      <c r="Q674" s="222"/>
      <c r="R674" s="222"/>
      <c r="S674" s="222"/>
      <c r="T674" s="223"/>
      <c r="AT674" s="224" t="s">
        <v>277</v>
      </c>
      <c r="AU674" s="224" t="s">
        <v>93</v>
      </c>
      <c r="AV674" s="13" t="s">
        <v>93</v>
      </c>
      <c r="AW674" s="13" t="s">
        <v>4</v>
      </c>
      <c r="AX674" s="13" t="s">
        <v>91</v>
      </c>
      <c r="AY674" s="224" t="s">
        <v>189</v>
      </c>
    </row>
    <row r="675" spans="1:65" s="2" customFormat="1" ht="21.75" customHeight="1" x14ac:dyDescent="0.2">
      <c r="A675" s="36"/>
      <c r="B675" s="37"/>
      <c r="C675" s="193" t="s">
        <v>1130</v>
      </c>
      <c r="D675" s="193" t="s">
        <v>192</v>
      </c>
      <c r="E675" s="194" t="s">
        <v>1122</v>
      </c>
      <c r="F675" s="195" t="s">
        <v>1123</v>
      </c>
      <c r="G675" s="196" t="s">
        <v>262</v>
      </c>
      <c r="H675" s="197">
        <v>873.4</v>
      </c>
      <c r="I675" s="198"/>
      <c r="J675" s="199">
        <f>ROUND(I675*H675,2)</f>
        <v>0</v>
      </c>
      <c r="K675" s="195" t="s">
        <v>196</v>
      </c>
      <c r="L675" s="41"/>
      <c r="M675" s="200" t="s">
        <v>1</v>
      </c>
      <c r="N675" s="201" t="s">
        <v>48</v>
      </c>
      <c r="O675" s="73"/>
      <c r="P675" s="202">
        <f>O675*H675</f>
        <v>0</v>
      </c>
      <c r="Q675" s="202">
        <v>1.2E-4</v>
      </c>
      <c r="R675" s="202">
        <f>Q675*H675</f>
        <v>0.104808</v>
      </c>
      <c r="S675" s="202">
        <v>0</v>
      </c>
      <c r="T675" s="203">
        <f>S675*H675</f>
        <v>0</v>
      </c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R675" s="204" t="s">
        <v>408</v>
      </c>
      <c r="AT675" s="204" t="s">
        <v>192</v>
      </c>
      <c r="AU675" s="204" t="s">
        <v>93</v>
      </c>
      <c r="AY675" s="18" t="s">
        <v>189</v>
      </c>
      <c r="BE675" s="205">
        <f>IF(N675="základní",J675,0)</f>
        <v>0</v>
      </c>
      <c r="BF675" s="205">
        <f>IF(N675="snížená",J675,0)</f>
        <v>0</v>
      </c>
      <c r="BG675" s="205">
        <f>IF(N675="zákl. přenesená",J675,0)</f>
        <v>0</v>
      </c>
      <c r="BH675" s="205">
        <f>IF(N675="sníž. přenesená",J675,0)</f>
        <v>0</v>
      </c>
      <c r="BI675" s="205">
        <f>IF(N675="nulová",J675,0)</f>
        <v>0</v>
      </c>
      <c r="BJ675" s="18" t="s">
        <v>91</v>
      </c>
      <c r="BK675" s="205">
        <f>ROUND(I675*H675,2)</f>
        <v>0</v>
      </c>
      <c r="BL675" s="18" t="s">
        <v>408</v>
      </c>
      <c r="BM675" s="204" t="s">
        <v>1131</v>
      </c>
    </row>
    <row r="676" spans="1:65" s="14" customFormat="1" ht="11.25" x14ac:dyDescent="0.2">
      <c r="B676" s="229"/>
      <c r="C676" s="230"/>
      <c r="D676" s="206" t="s">
        <v>277</v>
      </c>
      <c r="E676" s="231" t="s">
        <v>1</v>
      </c>
      <c r="F676" s="232" t="s">
        <v>1029</v>
      </c>
      <c r="G676" s="230"/>
      <c r="H676" s="231" t="s">
        <v>1</v>
      </c>
      <c r="I676" s="233"/>
      <c r="J676" s="230"/>
      <c r="K676" s="230"/>
      <c r="L676" s="234"/>
      <c r="M676" s="235"/>
      <c r="N676" s="236"/>
      <c r="O676" s="236"/>
      <c r="P676" s="236"/>
      <c r="Q676" s="236"/>
      <c r="R676" s="236"/>
      <c r="S676" s="236"/>
      <c r="T676" s="237"/>
      <c r="AT676" s="238" t="s">
        <v>277</v>
      </c>
      <c r="AU676" s="238" t="s">
        <v>93</v>
      </c>
      <c r="AV676" s="14" t="s">
        <v>91</v>
      </c>
      <c r="AW676" s="14" t="s">
        <v>38</v>
      </c>
      <c r="AX676" s="14" t="s">
        <v>83</v>
      </c>
      <c r="AY676" s="238" t="s">
        <v>189</v>
      </c>
    </row>
    <row r="677" spans="1:65" s="13" customFormat="1" ht="11.25" x14ac:dyDescent="0.2">
      <c r="B677" s="215"/>
      <c r="C677" s="216"/>
      <c r="D677" s="206" t="s">
        <v>277</v>
      </c>
      <c r="E677" s="239" t="s">
        <v>1</v>
      </c>
      <c r="F677" s="217" t="s">
        <v>1035</v>
      </c>
      <c r="G677" s="216"/>
      <c r="H677" s="218">
        <v>873.4</v>
      </c>
      <c r="I677" s="219"/>
      <c r="J677" s="216"/>
      <c r="K677" s="216"/>
      <c r="L677" s="220"/>
      <c r="M677" s="221"/>
      <c r="N677" s="222"/>
      <c r="O677" s="222"/>
      <c r="P677" s="222"/>
      <c r="Q677" s="222"/>
      <c r="R677" s="222"/>
      <c r="S677" s="222"/>
      <c r="T677" s="223"/>
      <c r="AT677" s="224" t="s">
        <v>277</v>
      </c>
      <c r="AU677" s="224" t="s">
        <v>93</v>
      </c>
      <c r="AV677" s="13" t="s">
        <v>93</v>
      </c>
      <c r="AW677" s="13" t="s">
        <v>38</v>
      </c>
      <c r="AX677" s="13" t="s">
        <v>83</v>
      </c>
      <c r="AY677" s="224" t="s">
        <v>189</v>
      </c>
    </row>
    <row r="678" spans="1:65" s="15" customFormat="1" ht="11.25" x14ac:dyDescent="0.2">
      <c r="B678" s="240"/>
      <c r="C678" s="241"/>
      <c r="D678" s="206" t="s">
        <v>277</v>
      </c>
      <c r="E678" s="242" t="s">
        <v>1</v>
      </c>
      <c r="F678" s="243" t="s">
        <v>355</v>
      </c>
      <c r="G678" s="241"/>
      <c r="H678" s="244">
        <v>873.4</v>
      </c>
      <c r="I678" s="245"/>
      <c r="J678" s="241"/>
      <c r="K678" s="241"/>
      <c r="L678" s="246"/>
      <c r="M678" s="247"/>
      <c r="N678" s="248"/>
      <c r="O678" s="248"/>
      <c r="P678" s="248"/>
      <c r="Q678" s="248"/>
      <c r="R678" s="248"/>
      <c r="S678" s="248"/>
      <c r="T678" s="249"/>
      <c r="AT678" s="250" t="s">
        <v>277</v>
      </c>
      <c r="AU678" s="250" t="s">
        <v>93</v>
      </c>
      <c r="AV678" s="15" t="s">
        <v>211</v>
      </c>
      <c r="AW678" s="15" t="s">
        <v>38</v>
      </c>
      <c r="AX678" s="15" t="s">
        <v>91</v>
      </c>
      <c r="AY678" s="250" t="s">
        <v>189</v>
      </c>
    </row>
    <row r="679" spans="1:65" s="2" customFormat="1" ht="16.5" customHeight="1" x14ac:dyDescent="0.2">
      <c r="A679" s="36"/>
      <c r="B679" s="37"/>
      <c r="C679" s="251" t="s">
        <v>1132</v>
      </c>
      <c r="D679" s="251" t="s">
        <v>364</v>
      </c>
      <c r="E679" s="252" t="s">
        <v>1133</v>
      </c>
      <c r="F679" s="253" t="s">
        <v>1134</v>
      </c>
      <c r="G679" s="254" t="s">
        <v>262</v>
      </c>
      <c r="H679" s="255">
        <v>917.07</v>
      </c>
      <c r="I679" s="256"/>
      <c r="J679" s="257">
        <f>ROUND(I679*H679,2)</f>
        <v>0</v>
      </c>
      <c r="K679" s="253" t="s">
        <v>303</v>
      </c>
      <c r="L679" s="258"/>
      <c r="M679" s="259" t="s">
        <v>1</v>
      </c>
      <c r="N679" s="260" t="s">
        <v>48</v>
      </c>
      <c r="O679" s="73"/>
      <c r="P679" s="202">
        <f>O679*H679</f>
        <v>0</v>
      </c>
      <c r="Q679" s="202">
        <v>2.1999999999999999E-2</v>
      </c>
      <c r="R679" s="202">
        <f>Q679*H679</f>
        <v>20.175540000000002</v>
      </c>
      <c r="S679" s="202">
        <v>0</v>
      </c>
      <c r="T679" s="203">
        <f>S679*H679</f>
        <v>0</v>
      </c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R679" s="204" t="s">
        <v>495</v>
      </c>
      <c r="AT679" s="204" t="s">
        <v>364</v>
      </c>
      <c r="AU679" s="204" t="s">
        <v>93</v>
      </c>
      <c r="AY679" s="18" t="s">
        <v>189</v>
      </c>
      <c r="BE679" s="205">
        <f>IF(N679="základní",J679,0)</f>
        <v>0</v>
      </c>
      <c r="BF679" s="205">
        <f>IF(N679="snížená",J679,0)</f>
        <v>0</v>
      </c>
      <c r="BG679" s="205">
        <f>IF(N679="zákl. přenesená",J679,0)</f>
        <v>0</v>
      </c>
      <c r="BH679" s="205">
        <f>IF(N679="sníž. přenesená",J679,0)</f>
        <v>0</v>
      </c>
      <c r="BI679" s="205">
        <f>IF(N679="nulová",J679,0)</f>
        <v>0</v>
      </c>
      <c r="BJ679" s="18" t="s">
        <v>91</v>
      </c>
      <c r="BK679" s="205">
        <f>ROUND(I679*H679,2)</f>
        <v>0</v>
      </c>
      <c r="BL679" s="18" t="s">
        <v>408</v>
      </c>
      <c r="BM679" s="204" t="s">
        <v>1135</v>
      </c>
    </row>
    <row r="680" spans="1:65" s="13" customFormat="1" ht="11.25" x14ac:dyDescent="0.2">
      <c r="B680" s="215"/>
      <c r="C680" s="216"/>
      <c r="D680" s="206" t="s">
        <v>277</v>
      </c>
      <c r="E680" s="216"/>
      <c r="F680" s="217" t="s">
        <v>1129</v>
      </c>
      <c r="G680" s="216"/>
      <c r="H680" s="218">
        <v>917.07</v>
      </c>
      <c r="I680" s="219"/>
      <c r="J680" s="216"/>
      <c r="K680" s="216"/>
      <c r="L680" s="220"/>
      <c r="M680" s="221"/>
      <c r="N680" s="222"/>
      <c r="O680" s="222"/>
      <c r="P680" s="222"/>
      <c r="Q680" s="222"/>
      <c r="R680" s="222"/>
      <c r="S680" s="222"/>
      <c r="T680" s="223"/>
      <c r="AT680" s="224" t="s">
        <v>277</v>
      </c>
      <c r="AU680" s="224" t="s">
        <v>93</v>
      </c>
      <c r="AV680" s="13" t="s">
        <v>93</v>
      </c>
      <c r="AW680" s="13" t="s">
        <v>4</v>
      </c>
      <c r="AX680" s="13" t="s">
        <v>91</v>
      </c>
      <c r="AY680" s="224" t="s">
        <v>189</v>
      </c>
    </row>
    <row r="681" spans="1:65" s="2" customFormat="1" ht="21.75" customHeight="1" x14ac:dyDescent="0.2">
      <c r="A681" s="36"/>
      <c r="B681" s="37"/>
      <c r="C681" s="193" t="s">
        <v>1136</v>
      </c>
      <c r="D681" s="193" t="s">
        <v>192</v>
      </c>
      <c r="E681" s="194" t="s">
        <v>1122</v>
      </c>
      <c r="F681" s="195" t="s">
        <v>1123</v>
      </c>
      <c r="G681" s="196" t="s">
        <v>262</v>
      </c>
      <c r="H681" s="197">
        <v>372.91500000000002</v>
      </c>
      <c r="I681" s="198"/>
      <c r="J681" s="199">
        <f>ROUND(I681*H681,2)</f>
        <v>0</v>
      </c>
      <c r="K681" s="195" t="s">
        <v>196</v>
      </c>
      <c r="L681" s="41"/>
      <c r="M681" s="200" t="s">
        <v>1</v>
      </c>
      <c r="N681" s="201" t="s">
        <v>48</v>
      </c>
      <c r="O681" s="73"/>
      <c r="P681" s="202">
        <f>O681*H681</f>
        <v>0</v>
      </c>
      <c r="Q681" s="202">
        <v>1.2E-4</v>
      </c>
      <c r="R681" s="202">
        <f>Q681*H681</f>
        <v>4.4749800000000006E-2</v>
      </c>
      <c r="S681" s="202">
        <v>0</v>
      </c>
      <c r="T681" s="203">
        <f>S681*H681</f>
        <v>0</v>
      </c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R681" s="204" t="s">
        <v>408</v>
      </c>
      <c r="AT681" s="204" t="s">
        <v>192</v>
      </c>
      <c r="AU681" s="204" t="s">
        <v>93</v>
      </c>
      <c r="AY681" s="18" t="s">
        <v>189</v>
      </c>
      <c r="BE681" s="205">
        <f>IF(N681="základní",J681,0)</f>
        <v>0</v>
      </c>
      <c r="BF681" s="205">
        <f>IF(N681="snížená",J681,0)</f>
        <v>0</v>
      </c>
      <c r="BG681" s="205">
        <f>IF(N681="zákl. přenesená",J681,0)</f>
        <v>0</v>
      </c>
      <c r="BH681" s="205">
        <f>IF(N681="sníž. přenesená",J681,0)</f>
        <v>0</v>
      </c>
      <c r="BI681" s="205">
        <f>IF(N681="nulová",J681,0)</f>
        <v>0</v>
      </c>
      <c r="BJ681" s="18" t="s">
        <v>91</v>
      </c>
      <c r="BK681" s="205">
        <f>ROUND(I681*H681,2)</f>
        <v>0</v>
      </c>
      <c r="BL681" s="18" t="s">
        <v>408</v>
      </c>
      <c r="BM681" s="204" t="s">
        <v>1137</v>
      </c>
    </row>
    <row r="682" spans="1:65" s="14" customFormat="1" ht="11.25" x14ac:dyDescent="0.2">
      <c r="B682" s="229"/>
      <c r="C682" s="230"/>
      <c r="D682" s="206" t="s">
        <v>277</v>
      </c>
      <c r="E682" s="231" t="s">
        <v>1</v>
      </c>
      <c r="F682" s="232" t="s">
        <v>1029</v>
      </c>
      <c r="G682" s="230"/>
      <c r="H682" s="231" t="s">
        <v>1</v>
      </c>
      <c r="I682" s="233"/>
      <c r="J682" s="230"/>
      <c r="K682" s="230"/>
      <c r="L682" s="234"/>
      <c r="M682" s="235"/>
      <c r="N682" s="236"/>
      <c r="O682" s="236"/>
      <c r="P682" s="236"/>
      <c r="Q682" s="236"/>
      <c r="R682" s="236"/>
      <c r="S682" s="236"/>
      <c r="T682" s="237"/>
      <c r="AT682" s="238" t="s">
        <v>277</v>
      </c>
      <c r="AU682" s="238" t="s">
        <v>93</v>
      </c>
      <c r="AV682" s="14" t="s">
        <v>91</v>
      </c>
      <c r="AW682" s="14" t="s">
        <v>38</v>
      </c>
      <c r="AX682" s="14" t="s">
        <v>83</v>
      </c>
      <c r="AY682" s="238" t="s">
        <v>189</v>
      </c>
    </row>
    <row r="683" spans="1:65" s="13" customFormat="1" ht="11.25" x14ac:dyDescent="0.2">
      <c r="B683" s="215"/>
      <c r="C683" s="216"/>
      <c r="D683" s="206" t="s">
        <v>277</v>
      </c>
      <c r="E683" s="239" t="s">
        <v>1</v>
      </c>
      <c r="F683" s="217" t="s">
        <v>1036</v>
      </c>
      <c r="G683" s="216"/>
      <c r="H683" s="218">
        <v>372.91500000000002</v>
      </c>
      <c r="I683" s="219"/>
      <c r="J683" s="216"/>
      <c r="K683" s="216"/>
      <c r="L683" s="220"/>
      <c r="M683" s="221"/>
      <c r="N683" s="222"/>
      <c r="O683" s="222"/>
      <c r="P683" s="222"/>
      <c r="Q683" s="222"/>
      <c r="R683" s="222"/>
      <c r="S683" s="222"/>
      <c r="T683" s="223"/>
      <c r="AT683" s="224" t="s">
        <v>277</v>
      </c>
      <c r="AU683" s="224" t="s">
        <v>93</v>
      </c>
      <c r="AV683" s="13" t="s">
        <v>93</v>
      </c>
      <c r="AW683" s="13" t="s">
        <v>38</v>
      </c>
      <c r="AX683" s="13" t="s">
        <v>83</v>
      </c>
      <c r="AY683" s="224" t="s">
        <v>189</v>
      </c>
    </row>
    <row r="684" spans="1:65" s="15" customFormat="1" ht="11.25" x14ac:dyDescent="0.2">
      <c r="B684" s="240"/>
      <c r="C684" s="241"/>
      <c r="D684" s="206" t="s">
        <v>277</v>
      </c>
      <c r="E684" s="242" t="s">
        <v>1</v>
      </c>
      <c r="F684" s="243" t="s">
        <v>355</v>
      </c>
      <c r="G684" s="241"/>
      <c r="H684" s="244">
        <v>372.91500000000002</v>
      </c>
      <c r="I684" s="245"/>
      <c r="J684" s="241"/>
      <c r="K684" s="241"/>
      <c r="L684" s="246"/>
      <c r="M684" s="247"/>
      <c r="N684" s="248"/>
      <c r="O684" s="248"/>
      <c r="P684" s="248"/>
      <c r="Q684" s="248"/>
      <c r="R684" s="248"/>
      <c r="S684" s="248"/>
      <c r="T684" s="249"/>
      <c r="AT684" s="250" t="s">
        <v>277</v>
      </c>
      <c r="AU684" s="250" t="s">
        <v>93</v>
      </c>
      <c r="AV684" s="15" t="s">
        <v>211</v>
      </c>
      <c r="AW684" s="15" t="s">
        <v>38</v>
      </c>
      <c r="AX684" s="15" t="s">
        <v>91</v>
      </c>
      <c r="AY684" s="250" t="s">
        <v>189</v>
      </c>
    </row>
    <row r="685" spans="1:65" s="2" customFormat="1" ht="16.5" customHeight="1" x14ac:dyDescent="0.2">
      <c r="A685" s="36"/>
      <c r="B685" s="37"/>
      <c r="C685" s="251" t="s">
        <v>1138</v>
      </c>
      <c r="D685" s="251" t="s">
        <v>364</v>
      </c>
      <c r="E685" s="252" t="s">
        <v>1139</v>
      </c>
      <c r="F685" s="253" t="s">
        <v>1140</v>
      </c>
      <c r="G685" s="254" t="s">
        <v>262</v>
      </c>
      <c r="H685" s="255">
        <v>391.56099999999998</v>
      </c>
      <c r="I685" s="256"/>
      <c r="J685" s="257">
        <f>ROUND(I685*H685,2)</f>
        <v>0</v>
      </c>
      <c r="K685" s="253" t="s">
        <v>196</v>
      </c>
      <c r="L685" s="258"/>
      <c r="M685" s="259" t="s">
        <v>1</v>
      </c>
      <c r="N685" s="260" t="s">
        <v>48</v>
      </c>
      <c r="O685" s="73"/>
      <c r="P685" s="202">
        <f>O685*H685</f>
        <v>0</v>
      </c>
      <c r="Q685" s="202">
        <v>2.5000000000000001E-3</v>
      </c>
      <c r="R685" s="202">
        <f>Q685*H685</f>
        <v>0.97890250000000001</v>
      </c>
      <c r="S685" s="202">
        <v>0</v>
      </c>
      <c r="T685" s="203">
        <f>S685*H685</f>
        <v>0</v>
      </c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R685" s="204" t="s">
        <v>495</v>
      </c>
      <c r="AT685" s="204" t="s">
        <v>364</v>
      </c>
      <c r="AU685" s="204" t="s">
        <v>93</v>
      </c>
      <c r="AY685" s="18" t="s">
        <v>189</v>
      </c>
      <c r="BE685" s="205">
        <f>IF(N685="základní",J685,0)</f>
        <v>0</v>
      </c>
      <c r="BF685" s="205">
        <f>IF(N685="snížená",J685,0)</f>
        <v>0</v>
      </c>
      <c r="BG685" s="205">
        <f>IF(N685="zákl. přenesená",J685,0)</f>
        <v>0</v>
      </c>
      <c r="BH685" s="205">
        <f>IF(N685="sníž. přenesená",J685,0)</f>
        <v>0</v>
      </c>
      <c r="BI685" s="205">
        <f>IF(N685="nulová",J685,0)</f>
        <v>0</v>
      </c>
      <c r="BJ685" s="18" t="s">
        <v>91</v>
      </c>
      <c r="BK685" s="205">
        <f>ROUND(I685*H685,2)</f>
        <v>0</v>
      </c>
      <c r="BL685" s="18" t="s">
        <v>408</v>
      </c>
      <c r="BM685" s="204" t="s">
        <v>1141</v>
      </c>
    </row>
    <row r="686" spans="1:65" s="13" customFormat="1" ht="11.25" x14ac:dyDescent="0.2">
      <c r="B686" s="215"/>
      <c r="C686" s="216"/>
      <c r="D686" s="206" t="s">
        <v>277</v>
      </c>
      <c r="E686" s="216"/>
      <c r="F686" s="217" t="s">
        <v>1142</v>
      </c>
      <c r="G686" s="216"/>
      <c r="H686" s="218">
        <v>391.56099999999998</v>
      </c>
      <c r="I686" s="219"/>
      <c r="J686" s="216"/>
      <c r="K686" s="216"/>
      <c r="L686" s="220"/>
      <c r="M686" s="221"/>
      <c r="N686" s="222"/>
      <c r="O686" s="222"/>
      <c r="P686" s="222"/>
      <c r="Q686" s="222"/>
      <c r="R686" s="222"/>
      <c r="S686" s="222"/>
      <c r="T686" s="223"/>
      <c r="AT686" s="224" t="s">
        <v>277</v>
      </c>
      <c r="AU686" s="224" t="s">
        <v>93</v>
      </c>
      <c r="AV686" s="13" t="s">
        <v>93</v>
      </c>
      <c r="AW686" s="13" t="s">
        <v>4</v>
      </c>
      <c r="AX686" s="13" t="s">
        <v>91</v>
      </c>
      <c r="AY686" s="224" t="s">
        <v>189</v>
      </c>
    </row>
    <row r="687" spans="1:65" s="2" customFormat="1" ht="16.5" customHeight="1" x14ac:dyDescent="0.2">
      <c r="A687" s="36"/>
      <c r="B687" s="37"/>
      <c r="C687" s="193" t="s">
        <v>1143</v>
      </c>
      <c r="D687" s="193" t="s">
        <v>192</v>
      </c>
      <c r="E687" s="194" t="s">
        <v>1144</v>
      </c>
      <c r="F687" s="195" t="s">
        <v>1145</v>
      </c>
      <c r="G687" s="196" t="s">
        <v>289</v>
      </c>
      <c r="H687" s="197">
        <v>169.5</v>
      </c>
      <c r="I687" s="198"/>
      <c r="J687" s="199">
        <f>ROUND(I687*H687,2)</f>
        <v>0</v>
      </c>
      <c r="K687" s="195" t="s">
        <v>196</v>
      </c>
      <c r="L687" s="41"/>
      <c r="M687" s="200" t="s">
        <v>1</v>
      </c>
      <c r="N687" s="201" t="s">
        <v>48</v>
      </c>
      <c r="O687" s="73"/>
      <c r="P687" s="202">
        <f>O687*H687</f>
        <v>0</v>
      </c>
      <c r="Q687" s="202">
        <v>3.0000000000000001E-5</v>
      </c>
      <c r="R687" s="202">
        <f>Q687*H687</f>
        <v>5.0850000000000001E-3</v>
      </c>
      <c r="S687" s="202">
        <v>0</v>
      </c>
      <c r="T687" s="203">
        <f>S687*H687</f>
        <v>0</v>
      </c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R687" s="204" t="s">
        <v>408</v>
      </c>
      <c r="AT687" s="204" t="s">
        <v>192</v>
      </c>
      <c r="AU687" s="204" t="s">
        <v>93</v>
      </c>
      <c r="AY687" s="18" t="s">
        <v>189</v>
      </c>
      <c r="BE687" s="205">
        <f>IF(N687="základní",J687,0)</f>
        <v>0</v>
      </c>
      <c r="BF687" s="205">
        <f>IF(N687="snížená",J687,0)</f>
        <v>0</v>
      </c>
      <c r="BG687" s="205">
        <f>IF(N687="zákl. přenesená",J687,0)</f>
        <v>0</v>
      </c>
      <c r="BH687" s="205">
        <f>IF(N687="sníž. přenesená",J687,0)</f>
        <v>0</v>
      </c>
      <c r="BI687" s="205">
        <f>IF(N687="nulová",J687,0)</f>
        <v>0</v>
      </c>
      <c r="BJ687" s="18" t="s">
        <v>91</v>
      </c>
      <c r="BK687" s="205">
        <f>ROUND(I687*H687,2)</f>
        <v>0</v>
      </c>
      <c r="BL687" s="18" t="s">
        <v>408</v>
      </c>
      <c r="BM687" s="204" t="s">
        <v>1146</v>
      </c>
    </row>
    <row r="688" spans="1:65" s="14" customFormat="1" ht="11.25" x14ac:dyDescent="0.2">
      <c r="B688" s="229"/>
      <c r="C688" s="230"/>
      <c r="D688" s="206" t="s">
        <v>277</v>
      </c>
      <c r="E688" s="231" t="s">
        <v>1</v>
      </c>
      <c r="F688" s="232" t="s">
        <v>1029</v>
      </c>
      <c r="G688" s="230"/>
      <c r="H688" s="231" t="s">
        <v>1</v>
      </c>
      <c r="I688" s="233"/>
      <c r="J688" s="230"/>
      <c r="K688" s="230"/>
      <c r="L688" s="234"/>
      <c r="M688" s="235"/>
      <c r="N688" s="236"/>
      <c r="O688" s="236"/>
      <c r="P688" s="236"/>
      <c r="Q688" s="236"/>
      <c r="R688" s="236"/>
      <c r="S688" s="236"/>
      <c r="T688" s="237"/>
      <c r="AT688" s="238" t="s">
        <v>277</v>
      </c>
      <c r="AU688" s="238" t="s">
        <v>93</v>
      </c>
      <c r="AV688" s="14" t="s">
        <v>91</v>
      </c>
      <c r="AW688" s="14" t="s">
        <v>38</v>
      </c>
      <c r="AX688" s="14" t="s">
        <v>83</v>
      </c>
      <c r="AY688" s="238" t="s">
        <v>189</v>
      </c>
    </row>
    <row r="689" spans="1:65" s="13" customFormat="1" ht="11.25" x14ac:dyDescent="0.2">
      <c r="B689" s="215"/>
      <c r="C689" s="216"/>
      <c r="D689" s="206" t="s">
        <v>277</v>
      </c>
      <c r="E689" s="239" t="s">
        <v>1</v>
      </c>
      <c r="F689" s="217" t="s">
        <v>1147</v>
      </c>
      <c r="G689" s="216"/>
      <c r="H689" s="218">
        <v>169.5</v>
      </c>
      <c r="I689" s="219"/>
      <c r="J689" s="216"/>
      <c r="K689" s="216"/>
      <c r="L689" s="220"/>
      <c r="M689" s="221"/>
      <c r="N689" s="222"/>
      <c r="O689" s="222"/>
      <c r="P689" s="222"/>
      <c r="Q689" s="222"/>
      <c r="R689" s="222"/>
      <c r="S689" s="222"/>
      <c r="T689" s="223"/>
      <c r="AT689" s="224" t="s">
        <v>277</v>
      </c>
      <c r="AU689" s="224" t="s">
        <v>93</v>
      </c>
      <c r="AV689" s="13" t="s">
        <v>93</v>
      </c>
      <c r="AW689" s="13" t="s">
        <v>38</v>
      </c>
      <c r="AX689" s="13" t="s">
        <v>83</v>
      </c>
      <c r="AY689" s="224" t="s">
        <v>189</v>
      </c>
    </row>
    <row r="690" spans="1:65" s="15" customFormat="1" ht="11.25" x14ac:dyDescent="0.2">
      <c r="B690" s="240"/>
      <c r="C690" s="241"/>
      <c r="D690" s="206" t="s">
        <v>277</v>
      </c>
      <c r="E690" s="242" t="s">
        <v>1</v>
      </c>
      <c r="F690" s="243" t="s">
        <v>355</v>
      </c>
      <c r="G690" s="241"/>
      <c r="H690" s="244">
        <v>169.5</v>
      </c>
      <c r="I690" s="245"/>
      <c r="J690" s="241"/>
      <c r="K690" s="241"/>
      <c r="L690" s="246"/>
      <c r="M690" s="247"/>
      <c r="N690" s="248"/>
      <c r="O690" s="248"/>
      <c r="P690" s="248"/>
      <c r="Q690" s="248"/>
      <c r="R690" s="248"/>
      <c r="S690" s="248"/>
      <c r="T690" s="249"/>
      <c r="AT690" s="250" t="s">
        <v>277</v>
      </c>
      <c r="AU690" s="250" t="s">
        <v>93</v>
      </c>
      <c r="AV690" s="15" t="s">
        <v>211</v>
      </c>
      <c r="AW690" s="15" t="s">
        <v>38</v>
      </c>
      <c r="AX690" s="15" t="s">
        <v>91</v>
      </c>
      <c r="AY690" s="250" t="s">
        <v>189</v>
      </c>
    </row>
    <row r="691" spans="1:65" s="2" customFormat="1" ht="16.5" customHeight="1" x14ac:dyDescent="0.2">
      <c r="A691" s="36"/>
      <c r="B691" s="37"/>
      <c r="C691" s="251" t="s">
        <v>1148</v>
      </c>
      <c r="D691" s="251" t="s">
        <v>364</v>
      </c>
      <c r="E691" s="252" t="s">
        <v>1149</v>
      </c>
      <c r="F691" s="253" t="s">
        <v>1150</v>
      </c>
      <c r="G691" s="254" t="s">
        <v>289</v>
      </c>
      <c r="H691" s="255">
        <v>186.45</v>
      </c>
      <c r="I691" s="256"/>
      <c r="J691" s="257">
        <f>ROUND(I691*H691,2)</f>
        <v>0</v>
      </c>
      <c r="K691" s="253" t="s">
        <v>196</v>
      </c>
      <c r="L691" s="258"/>
      <c r="M691" s="259" t="s">
        <v>1</v>
      </c>
      <c r="N691" s="260" t="s">
        <v>48</v>
      </c>
      <c r="O691" s="73"/>
      <c r="P691" s="202">
        <f>O691*H691</f>
        <v>0</v>
      </c>
      <c r="Q691" s="202">
        <v>3.8000000000000002E-4</v>
      </c>
      <c r="R691" s="202">
        <f>Q691*H691</f>
        <v>7.0850999999999997E-2</v>
      </c>
      <c r="S691" s="202">
        <v>0</v>
      </c>
      <c r="T691" s="203">
        <f>S691*H691</f>
        <v>0</v>
      </c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R691" s="204" t="s">
        <v>495</v>
      </c>
      <c r="AT691" s="204" t="s">
        <v>364</v>
      </c>
      <c r="AU691" s="204" t="s">
        <v>93</v>
      </c>
      <c r="AY691" s="18" t="s">
        <v>189</v>
      </c>
      <c r="BE691" s="205">
        <f>IF(N691="základní",J691,0)</f>
        <v>0</v>
      </c>
      <c r="BF691" s="205">
        <f>IF(N691="snížená",J691,0)</f>
        <v>0</v>
      </c>
      <c r="BG691" s="205">
        <f>IF(N691="zákl. přenesená",J691,0)</f>
        <v>0</v>
      </c>
      <c r="BH691" s="205">
        <f>IF(N691="sníž. přenesená",J691,0)</f>
        <v>0</v>
      </c>
      <c r="BI691" s="205">
        <f>IF(N691="nulová",J691,0)</f>
        <v>0</v>
      </c>
      <c r="BJ691" s="18" t="s">
        <v>91</v>
      </c>
      <c r="BK691" s="205">
        <f>ROUND(I691*H691,2)</f>
        <v>0</v>
      </c>
      <c r="BL691" s="18" t="s">
        <v>408</v>
      </c>
      <c r="BM691" s="204" t="s">
        <v>1151</v>
      </c>
    </row>
    <row r="692" spans="1:65" s="13" customFormat="1" ht="11.25" x14ac:dyDescent="0.2">
      <c r="B692" s="215"/>
      <c r="C692" s="216"/>
      <c r="D692" s="206" t="s">
        <v>277</v>
      </c>
      <c r="E692" s="216"/>
      <c r="F692" s="217" t="s">
        <v>1152</v>
      </c>
      <c r="G692" s="216"/>
      <c r="H692" s="218">
        <v>186.45</v>
      </c>
      <c r="I692" s="219"/>
      <c r="J692" s="216"/>
      <c r="K692" s="216"/>
      <c r="L692" s="220"/>
      <c r="M692" s="221"/>
      <c r="N692" s="222"/>
      <c r="O692" s="222"/>
      <c r="P692" s="222"/>
      <c r="Q692" s="222"/>
      <c r="R692" s="222"/>
      <c r="S692" s="222"/>
      <c r="T692" s="223"/>
      <c r="AT692" s="224" t="s">
        <v>277</v>
      </c>
      <c r="AU692" s="224" t="s">
        <v>93</v>
      </c>
      <c r="AV692" s="13" t="s">
        <v>93</v>
      </c>
      <c r="AW692" s="13" t="s">
        <v>4</v>
      </c>
      <c r="AX692" s="13" t="s">
        <v>91</v>
      </c>
      <c r="AY692" s="224" t="s">
        <v>189</v>
      </c>
    </row>
    <row r="693" spans="1:65" s="2" customFormat="1" ht="21.75" customHeight="1" x14ac:dyDescent="0.2">
      <c r="A693" s="36"/>
      <c r="B693" s="37"/>
      <c r="C693" s="193" t="s">
        <v>1153</v>
      </c>
      <c r="D693" s="193" t="s">
        <v>192</v>
      </c>
      <c r="E693" s="194" t="s">
        <v>1154</v>
      </c>
      <c r="F693" s="195" t="s">
        <v>1155</v>
      </c>
      <c r="G693" s="196" t="s">
        <v>262</v>
      </c>
      <c r="H693" s="197">
        <v>372.91500000000002</v>
      </c>
      <c r="I693" s="198"/>
      <c r="J693" s="199">
        <f>ROUND(I693*H693,2)</f>
        <v>0</v>
      </c>
      <c r="K693" s="195" t="s">
        <v>196</v>
      </c>
      <c r="L693" s="41"/>
      <c r="M693" s="200" t="s">
        <v>1</v>
      </c>
      <c r="N693" s="201" t="s">
        <v>48</v>
      </c>
      <c r="O693" s="73"/>
      <c r="P693" s="202">
        <f>O693*H693</f>
        <v>0</v>
      </c>
      <c r="Q693" s="202">
        <v>1.2E-4</v>
      </c>
      <c r="R693" s="202">
        <f>Q693*H693</f>
        <v>4.4749800000000006E-2</v>
      </c>
      <c r="S693" s="202">
        <v>0</v>
      </c>
      <c r="T693" s="203">
        <f>S693*H693</f>
        <v>0</v>
      </c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R693" s="204" t="s">
        <v>408</v>
      </c>
      <c r="AT693" s="204" t="s">
        <v>192</v>
      </c>
      <c r="AU693" s="204" t="s">
        <v>93</v>
      </c>
      <c r="AY693" s="18" t="s">
        <v>189</v>
      </c>
      <c r="BE693" s="205">
        <f>IF(N693="základní",J693,0)</f>
        <v>0</v>
      </c>
      <c r="BF693" s="205">
        <f>IF(N693="snížená",J693,0)</f>
        <v>0</v>
      </c>
      <c r="BG693" s="205">
        <f>IF(N693="zákl. přenesená",J693,0)</f>
        <v>0</v>
      </c>
      <c r="BH693" s="205">
        <f>IF(N693="sníž. přenesená",J693,0)</f>
        <v>0</v>
      </c>
      <c r="BI693" s="205">
        <f>IF(N693="nulová",J693,0)</f>
        <v>0</v>
      </c>
      <c r="BJ693" s="18" t="s">
        <v>91</v>
      </c>
      <c r="BK693" s="205">
        <f>ROUND(I693*H693,2)</f>
        <v>0</v>
      </c>
      <c r="BL693" s="18" t="s">
        <v>408</v>
      </c>
      <c r="BM693" s="204" t="s">
        <v>1156</v>
      </c>
    </row>
    <row r="694" spans="1:65" s="14" customFormat="1" ht="11.25" x14ac:dyDescent="0.2">
      <c r="B694" s="229"/>
      <c r="C694" s="230"/>
      <c r="D694" s="206" t="s">
        <v>277</v>
      </c>
      <c r="E694" s="231" t="s">
        <v>1</v>
      </c>
      <c r="F694" s="232" t="s">
        <v>1029</v>
      </c>
      <c r="G694" s="230"/>
      <c r="H694" s="231" t="s">
        <v>1</v>
      </c>
      <c r="I694" s="233"/>
      <c r="J694" s="230"/>
      <c r="K694" s="230"/>
      <c r="L694" s="234"/>
      <c r="M694" s="235"/>
      <c r="N694" s="236"/>
      <c r="O694" s="236"/>
      <c r="P694" s="236"/>
      <c r="Q694" s="236"/>
      <c r="R694" s="236"/>
      <c r="S694" s="236"/>
      <c r="T694" s="237"/>
      <c r="AT694" s="238" t="s">
        <v>277</v>
      </c>
      <c r="AU694" s="238" t="s">
        <v>93</v>
      </c>
      <c r="AV694" s="14" t="s">
        <v>91</v>
      </c>
      <c r="AW694" s="14" t="s">
        <v>38</v>
      </c>
      <c r="AX694" s="14" t="s">
        <v>83</v>
      </c>
      <c r="AY694" s="238" t="s">
        <v>189</v>
      </c>
    </row>
    <row r="695" spans="1:65" s="13" customFormat="1" ht="11.25" x14ac:dyDescent="0.2">
      <c r="B695" s="215"/>
      <c r="C695" s="216"/>
      <c r="D695" s="206" t="s">
        <v>277</v>
      </c>
      <c r="E695" s="239" t="s">
        <v>1</v>
      </c>
      <c r="F695" s="217" t="s">
        <v>1036</v>
      </c>
      <c r="G695" s="216"/>
      <c r="H695" s="218">
        <v>372.91500000000002</v>
      </c>
      <c r="I695" s="219"/>
      <c r="J695" s="216"/>
      <c r="K695" s="216"/>
      <c r="L695" s="220"/>
      <c r="M695" s="221"/>
      <c r="N695" s="222"/>
      <c r="O695" s="222"/>
      <c r="P695" s="222"/>
      <c r="Q695" s="222"/>
      <c r="R695" s="222"/>
      <c r="S695" s="222"/>
      <c r="T695" s="223"/>
      <c r="AT695" s="224" t="s">
        <v>277</v>
      </c>
      <c r="AU695" s="224" t="s">
        <v>93</v>
      </c>
      <c r="AV695" s="13" t="s">
        <v>93</v>
      </c>
      <c r="AW695" s="13" t="s">
        <v>38</v>
      </c>
      <c r="AX695" s="13" t="s">
        <v>83</v>
      </c>
      <c r="AY695" s="224" t="s">
        <v>189</v>
      </c>
    </row>
    <row r="696" spans="1:65" s="15" customFormat="1" ht="11.25" x14ac:dyDescent="0.2">
      <c r="B696" s="240"/>
      <c r="C696" s="241"/>
      <c r="D696" s="206" t="s">
        <v>277</v>
      </c>
      <c r="E696" s="242" t="s">
        <v>1</v>
      </c>
      <c r="F696" s="243" t="s">
        <v>355</v>
      </c>
      <c r="G696" s="241"/>
      <c r="H696" s="244">
        <v>372.91500000000002</v>
      </c>
      <c r="I696" s="245"/>
      <c r="J696" s="241"/>
      <c r="K696" s="241"/>
      <c r="L696" s="246"/>
      <c r="M696" s="247"/>
      <c r="N696" s="248"/>
      <c r="O696" s="248"/>
      <c r="P696" s="248"/>
      <c r="Q696" s="248"/>
      <c r="R696" s="248"/>
      <c r="S696" s="248"/>
      <c r="T696" s="249"/>
      <c r="AT696" s="250" t="s">
        <v>277</v>
      </c>
      <c r="AU696" s="250" t="s">
        <v>93</v>
      </c>
      <c r="AV696" s="15" t="s">
        <v>211</v>
      </c>
      <c r="AW696" s="15" t="s">
        <v>38</v>
      </c>
      <c r="AX696" s="15" t="s">
        <v>91</v>
      </c>
      <c r="AY696" s="250" t="s">
        <v>189</v>
      </c>
    </row>
    <row r="697" spans="1:65" s="2" customFormat="1" ht="16.5" customHeight="1" x14ac:dyDescent="0.2">
      <c r="A697" s="36"/>
      <c r="B697" s="37"/>
      <c r="C697" s="251" t="s">
        <v>1157</v>
      </c>
      <c r="D697" s="251" t="s">
        <v>364</v>
      </c>
      <c r="E697" s="252" t="s">
        <v>1158</v>
      </c>
      <c r="F697" s="253" t="s">
        <v>1159</v>
      </c>
      <c r="G697" s="254" t="s">
        <v>269</v>
      </c>
      <c r="H697" s="255">
        <v>41.021000000000001</v>
      </c>
      <c r="I697" s="256"/>
      <c r="J697" s="257">
        <f>ROUND(I697*H697,2)</f>
        <v>0</v>
      </c>
      <c r="K697" s="253" t="s">
        <v>196</v>
      </c>
      <c r="L697" s="258"/>
      <c r="M697" s="259" t="s">
        <v>1</v>
      </c>
      <c r="N697" s="260" t="s">
        <v>48</v>
      </c>
      <c r="O697" s="73"/>
      <c r="P697" s="202">
        <f>O697*H697</f>
        <v>0</v>
      </c>
      <c r="Q697" s="202">
        <v>0.02</v>
      </c>
      <c r="R697" s="202">
        <f>Q697*H697</f>
        <v>0.82042000000000004</v>
      </c>
      <c r="S697" s="202">
        <v>0</v>
      </c>
      <c r="T697" s="203">
        <f>S697*H697</f>
        <v>0</v>
      </c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R697" s="204" t="s">
        <v>495</v>
      </c>
      <c r="AT697" s="204" t="s">
        <v>364</v>
      </c>
      <c r="AU697" s="204" t="s">
        <v>93</v>
      </c>
      <c r="AY697" s="18" t="s">
        <v>189</v>
      </c>
      <c r="BE697" s="205">
        <f>IF(N697="základní",J697,0)</f>
        <v>0</v>
      </c>
      <c r="BF697" s="205">
        <f>IF(N697="snížená",J697,0)</f>
        <v>0</v>
      </c>
      <c r="BG697" s="205">
        <f>IF(N697="zákl. přenesená",J697,0)</f>
        <v>0</v>
      </c>
      <c r="BH697" s="205">
        <f>IF(N697="sníž. přenesená",J697,0)</f>
        <v>0</v>
      </c>
      <c r="BI697" s="205">
        <f>IF(N697="nulová",J697,0)</f>
        <v>0</v>
      </c>
      <c r="BJ697" s="18" t="s">
        <v>91</v>
      </c>
      <c r="BK697" s="205">
        <f>ROUND(I697*H697,2)</f>
        <v>0</v>
      </c>
      <c r="BL697" s="18" t="s">
        <v>408</v>
      </c>
      <c r="BM697" s="204" t="s">
        <v>1160</v>
      </c>
    </row>
    <row r="698" spans="1:65" s="13" customFormat="1" ht="11.25" x14ac:dyDescent="0.2">
      <c r="B698" s="215"/>
      <c r="C698" s="216"/>
      <c r="D698" s="206" t="s">
        <v>277</v>
      </c>
      <c r="E698" s="216"/>
      <c r="F698" s="217" t="s">
        <v>1161</v>
      </c>
      <c r="G698" s="216"/>
      <c r="H698" s="218">
        <v>41.021000000000001</v>
      </c>
      <c r="I698" s="219"/>
      <c r="J698" s="216"/>
      <c r="K698" s="216"/>
      <c r="L698" s="220"/>
      <c r="M698" s="221"/>
      <c r="N698" s="222"/>
      <c r="O698" s="222"/>
      <c r="P698" s="222"/>
      <c r="Q698" s="222"/>
      <c r="R698" s="222"/>
      <c r="S698" s="222"/>
      <c r="T698" s="223"/>
      <c r="AT698" s="224" t="s">
        <v>277</v>
      </c>
      <c r="AU698" s="224" t="s">
        <v>93</v>
      </c>
      <c r="AV698" s="13" t="s">
        <v>93</v>
      </c>
      <c r="AW698" s="13" t="s">
        <v>4</v>
      </c>
      <c r="AX698" s="13" t="s">
        <v>91</v>
      </c>
      <c r="AY698" s="224" t="s">
        <v>189</v>
      </c>
    </row>
    <row r="699" spans="1:65" s="2" customFormat="1" ht="24.2" customHeight="1" x14ac:dyDescent="0.2">
      <c r="A699" s="36"/>
      <c r="B699" s="37"/>
      <c r="C699" s="193" t="s">
        <v>1162</v>
      </c>
      <c r="D699" s="193" t="s">
        <v>192</v>
      </c>
      <c r="E699" s="194" t="s">
        <v>1163</v>
      </c>
      <c r="F699" s="195" t="s">
        <v>1164</v>
      </c>
      <c r="G699" s="196" t="s">
        <v>262</v>
      </c>
      <c r="H699" s="197">
        <v>750.375</v>
      </c>
      <c r="I699" s="198"/>
      <c r="J699" s="199">
        <f>ROUND(I699*H699,2)</f>
        <v>0</v>
      </c>
      <c r="K699" s="195" t="s">
        <v>303</v>
      </c>
      <c r="L699" s="41"/>
      <c r="M699" s="200" t="s">
        <v>1</v>
      </c>
      <c r="N699" s="201" t="s">
        <v>48</v>
      </c>
      <c r="O699" s="73"/>
      <c r="P699" s="202">
        <f>O699*H699</f>
        <v>0</v>
      </c>
      <c r="Q699" s="202">
        <v>1.2E-4</v>
      </c>
      <c r="R699" s="202">
        <f>Q699*H699</f>
        <v>9.0045E-2</v>
      </c>
      <c r="S699" s="202">
        <v>0</v>
      </c>
      <c r="T699" s="203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204" t="s">
        <v>408</v>
      </c>
      <c r="AT699" s="204" t="s">
        <v>192</v>
      </c>
      <c r="AU699" s="204" t="s">
        <v>93</v>
      </c>
      <c r="AY699" s="18" t="s">
        <v>189</v>
      </c>
      <c r="BE699" s="205">
        <f>IF(N699="základní",J699,0)</f>
        <v>0</v>
      </c>
      <c r="BF699" s="205">
        <f>IF(N699="snížená",J699,0)</f>
        <v>0</v>
      </c>
      <c r="BG699" s="205">
        <f>IF(N699="zákl. přenesená",J699,0)</f>
        <v>0</v>
      </c>
      <c r="BH699" s="205">
        <f>IF(N699="sníž. přenesená",J699,0)</f>
        <v>0</v>
      </c>
      <c r="BI699" s="205">
        <f>IF(N699="nulová",J699,0)</f>
        <v>0</v>
      </c>
      <c r="BJ699" s="18" t="s">
        <v>91</v>
      </c>
      <c r="BK699" s="205">
        <f>ROUND(I699*H699,2)</f>
        <v>0</v>
      </c>
      <c r="BL699" s="18" t="s">
        <v>408</v>
      </c>
      <c r="BM699" s="204" t="s">
        <v>1165</v>
      </c>
    </row>
    <row r="700" spans="1:65" s="14" customFormat="1" ht="11.25" x14ac:dyDescent="0.2">
      <c r="B700" s="229"/>
      <c r="C700" s="230"/>
      <c r="D700" s="206" t="s">
        <v>277</v>
      </c>
      <c r="E700" s="231" t="s">
        <v>1</v>
      </c>
      <c r="F700" s="232" t="s">
        <v>861</v>
      </c>
      <c r="G700" s="230"/>
      <c r="H700" s="231" t="s">
        <v>1</v>
      </c>
      <c r="I700" s="233"/>
      <c r="J700" s="230"/>
      <c r="K700" s="230"/>
      <c r="L700" s="234"/>
      <c r="M700" s="235"/>
      <c r="N700" s="236"/>
      <c r="O700" s="236"/>
      <c r="P700" s="236"/>
      <c r="Q700" s="236"/>
      <c r="R700" s="236"/>
      <c r="S700" s="236"/>
      <c r="T700" s="237"/>
      <c r="AT700" s="238" t="s">
        <v>277</v>
      </c>
      <c r="AU700" s="238" t="s">
        <v>93</v>
      </c>
      <c r="AV700" s="14" t="s">
        <v>91</v>
      </c>
      <c r="AW700" s="14" t="s">
        <v>38</v>
      </c>
      <c r="AX700" s="14" t="s">
        <v>83</v>
      </c>
      <c r="AY700" s="238" t="s">
        <v>189</v>
      </c>
    </row>
    <row r="701" spans="1:65" s="14" customFormat="1" ht="11.25" x14ac:dyDescent="0.2">
      <c r="B701" s="229"/>
      <c r="C701" s="230"/>
      <c r="D701" s="206" t="s">
        <v>277</v>
      </c>
      <c r="E701" s="231" t="s">
        <v>1</v>
      </c>
      <c r="F701" s="232" t="s">
        <v>1166</v>
      </c>
      <c r="G701" s="230"/>
      <c r="H701" s="231" t="s">
        <v>1</v>
      </c>
      <c r="I701" s="233"/>
      <c r="J701" s="230"/>
      <c r="K701" s="230"/>
      <c r="L701" s="234"/>
      <c r="M701" s="235"/>
      <c r="N701" s="236"/>
      <c r="O701" s="236"/>
      <c r="P701" s="236"/>
      <c r="Q701" s="236"/>
      <c r="R701" s="236"/>
      <c r="S701" s="236"/>
      <c r="T701" s="237"/>
      <c r="AT701" s="238" t="s">
        <v>277</v>
      </c>
      <c r="AU701" s="238" t="s">
        <v>93</v>
      </c>
      <c r="AV701" s="14" t="s">
        <v>91</v>
      </c>
      <c r="AW701" s="14" t="s">
        <v>38</v>
      </c>
      <c r="AX701" s="14" t="s">
        <v>83</v>
      </c>
      <c r="AY701" s="238" t="s">
        <v>189</v>
      </c>
    </row>
    <row r="702" spans="1:65" s="13" customFormat="1" ht="11.25" x14ac:dyDescent="0.2">
      <c r="B702" s="215"/>
      <c r="C702" s="216"/>
      <c r="D702" s="206" t="s">
        <v>277</v>
      </c>
      <c r="E702" s="239" t="s">
        <v>1</v>
      </c>
      <c r="F702" s="217" t="s">
        <v>1167</v>
      </c>
      <c r="G702" s="216"/>
      <c r="H702" s="218">
        <v>409.17</v>
      </c>
      <c r="I702" s="219"/>
      <c r="J702" s="216"/>
      <c r="K702" s="216"/>
      <c r="L702" s="220"/>
      <c r="M702" s="221"/>
      <c r="N702" s="222"/>
      <c r="O702" s="222"/>
      <c r="P702" s="222"/>
      <c r="Q702" s="222"/>
      <c r="R702" s="222"/>
      <c r="S702" s="222"/>
      <c r="T702" s="223"/>
      <c r="AT702" s="224" t="s">
        <v>277</v>
      </c>
      <c r="AU702" s="224" t="s">
        <v>93</v>
      </c>
      <c r="AV702" s="13" t="s">
        <v>93</v>
      </c>
      <c r="AW702" s="13" t="s">
        <v>38</v>
      </c>
      <c r="AX702" s="13" t="s">
        <v>83</v>
      </c>
      <c r="AY702" s="224" t="s">
        <v>189</v>
      </c>
    </row>
    <row r="703" spans="1:65" s="13" customFormat="1" ht="11.25" x14ac:dyDescent="0.2">
      <c r="B703" s="215"/>
      <c r="C703" s="216"/>
      <c r="D703" s="206" t="s">
        <v>277</v>
      </c>
      <c r="E703" s="239" t="s">
        <v>1</v>
      </c>
      <c r="F703" s="217" t="s">
        <v>1168</v>
      </c>
      <c r="G703" s="216"/>
      <c r="H703" s="218">
        <v>341.20499999999998</v>
      </c>
      <c r="I703" s="219"/>
      <c r="J703" s="216"/>
      <c r="K703" s="216"/>
      <c r="L703" s="220"/>
      <c r="M703" s="221"/>
      <c r="N703" s="222"/>
      <c r="O703" s="222"/>
      <c r="P703" s="222"/>
      <c r="Q703" s="222"/>
      <c r="R703" s="222"/>
      <c r="S703" s="222"/>
      <c r="T703" s="223"/>
      <c r="AT703" s="224" t="s">
        <v>277</v>
      </c>
      <c r="AU703" s="224" t="s">
        <v>93</v>
      </c>
      <c r="AV703" s="13" t="s">
        <v>93</v>
      </c>
      <c r="AW703" s="13" t="s">
        <v>38</v>
      </c>
      <c r="AX703" s="13" t="s">
        <v>83</v>
      </c>
      <c r="AY703" s="224" t="s">
        <v>189</v>
      </c>
    </row>
    <row r="704" spans="1:65" s="15" customFormat="1" ht="11.25" x14ac:dyDescent="0.2">
      <c r="B704" s="240"/>
      <c r="C704" s="241"/>
      <c r="D704" s="206" t="s">
        <v>277</v>
      </c>
      <c r="E704" s="242" t="s">
        <v>1</v>
      </c>
      <c r="F704" s="243" t="s">
        <v>355</v>
      </c>
      <c r="G704" s="241"/>
      <c r="H704" s="244">
        <v>750.375</v>
      </c>
      <c r="I704" s="245"/>
      <c r="J704" s="241"/>
      <c r="K704" s="241"/>
      <c r="L704" s="246"/>
      <c r="M704" s="247"/>
      <c r="N704" s="248"/>
      <c r="O704" s="248"/>
      <c r="P704" s="248"/>
      <c r="Q704" s="248"/>
      <c r="R704" s="248"/>
      <c r="S704" s="248"/>
      <c r="T704" s="249"/>
      <c r="AT704" s="250" t="s">
        <v>277</v>
      </c>
      <c r="AU704" s="250" t="s">
        <v>93</v>
      </c>
      <c r="AV704" s="15" t="s">
        <v>211</v>
      </c>
      <c r="AW704" s="15" t="s">
        <v>38</v>
      </c>
      <c r="AX704" s="15" t="s">
        <v>91</v>
      </c>
      <c r="AY704" s="250" t="s">
        <v>189</v>
      </c>
    </row>
    <row r="705" spans="1:65" s="2" customFormat="1" ht="16.5" customHeight="1" x14ac:dyDescent="0.2">
      <c r="A705" s="36"/>
      <c r="B705" s="37"/>
      <c r="C705" s="193" t="s">
        <v>1169</v>
      </c>
      <c r="D705" s="193" t="s">
        <v>192</v>
      </c>
      <c r="E705" s="194" t="s">
        <v>1170</v>
      </c>
      <c r="F705" s="195" t="s">
        <v>1171</v>
      </c>
      <c r="G705" s="196" t="s">
        <v>1021</v>
      </c>
      <c r="H705" s="272"/>
      <c r="I705" s="198"/>
      <c r="J705" s="199">
        <f>ROUND(I705*H705,2)</f>
        <v>0</v>
      </c>
      <c r="K705" s="195" t="s">
        <v>196</v>
      </c>
      <c r="L705" s="41"/>
      <c r="M705" s="200" t="s">
        <v>1</v>
      </c>
      <c r="N705" s="201" t="s">
        <v>48</v>
      </c>
      <c r="O705" s="73"/>
      <c r="P705" s="202">
        <f>O705*H705</f>
        <v>0</v>
      </c>
      <c r="Q705" s="202">
        <v>0</v>
      </c>
      <c r="R705" s="202">
        <f>Q705*H705</f>
        <v>0</v>
      </c>
      <c r="S705" s="202">
        <v>0</v>
      </c>
      <c r="T705" s="203">
        <f>S705*H705</f>
        <v>0</v>
      </c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R705" s="204" t="s">
        <v>408</v>
      </c>
      <c r="AT705" s="204" t="s">
        <v>192</v>
      </c>
      <c r="AU705" s="204" t="s">
        <v>93</v>
      </c>
      <c r="AY705" s="18" t="s">
        <v>189</v>
      </c>
      <c r="BE705" s="205">
        <f>IF(N705="základní",J705,0)</f>
        <v>0</v>
      </c>
      <c r="BF705" s="205">
        <f>IF(N705="snížená",J705,0)</f>
        <v>0</v>
      </c>
      <c r="BG705" s="205">
        <f>IF(N705="zákl. přenesená",J705,0)</f>
        <v>0</v>
      </c>
      <c r="BH705" s="205">
        <f>IF(N705="sníž. přenesená",J705,0)</f>
        <v>0</v>
      </c>
      <c r="BI705" s="205">
        <f>IF(N705="nulová",J705,0)</f>
        <v>0</v>
      </c>
      <c r="BJ705" s="18" t="s">
        <v>91</v>
      </c>
      <c r="BK705" s="205">
        <f>ROUND(I705*H705,2)</f>
        <v>0</v>
      </c>
      <c r="BL705" s="18" t="s">
        <v>408</v>
      </c>
      <c r="BM705" s="204" t="s">
        <v>1172</v>
      </c>
    </row>
    <row r="706" spans="1:65" s="12" customFormat="1" ht="22.9" customHeight="1" x14ac:dyDescent="0.2">
      <c r="B706" s="177"/>
      <c r="C706" s="178"/>
      <c r="D706" s="179" t="s">
        <v>82</v>
      </c>
      <c r="E706" s="191" t="s">
        <v>1173</v>
      </c>
      <c r="F706" s="191" t="s">
        <v>1174</v>
      </c>
      <c r="G706" s="178"/>
      <c r="H706" s="178"/>
      <c r="I706" s="181"/>
      <c r="J706" s="192">
        <f>BK706</f>
        <v>0</v>
      </c>
      <c r="K706" s="178"/>
      <c r="L706" s="183"/>
      <c r="M706" s="184"/>
      <c r="N706" s="185"/>
      <c r="O706" s="185"/>
      <c r="P706" s="186">
        <f>SUM(P707:P708)</f>
        <v>0</v>
      </c>
      <c r="Q706" s="185"/>
      <c r="R706" s="186">
        <f>SUM(R707:R708)</f>
        <v>1.7440000000000001E-2</v>
      </c>
      <c r="S706" s="185"/>
      <c r="T706" s="187">
        <f>SUM(T707:T708)</f>
        <v>0</v>
      </c>
      <c r="AR706" s="188" t="s">
        <v>93</v>
      </c>
      <c r="AT706" s="189" t="s">
        <v>82</v>
      </c>
      <c r="AU706" s="189" t="s">
        <v>91</v>
      </c>
      <c r="AY706" s="188" t="s">
        <v>189</v>
      </c>
      <c r="BK706" s="190">
        <f>SUM(BK707:BK708)</f>
        <v>0</v>
      </c>
    </row>
    <row r="707" spans="1:65" s="2" customFormat="1" ht="21.75" customHeight="1" x14ac:dyDescent="0.2">
      <c r="A707" s="36"/>
      <c r="B707" s="37"/>
      <c r="C707" s="193" t="s">
        <v>1175</v>
      </c>
      <c r="D707" s="193" t="s">
        <v>192</v>
      </c>
      <c r="E707" s="194" t="s">
        <v>1176</v>
      </c>
      <c r="F707" s="195" t="s">
        <v>1177</v>
      </c>
      <c r="G707" s="196" t="s">
        <v>285</v>
      </c>
      <c r="H707" s="197">
        <v>8</v>
      </c>
      <c r="I707" s="198"/>
      <c r="J707" s="199">
        <f>ROUND(I707*H707,2)</f>
        <v>0</v>
      </c>
      <c r="K707" s="195" t="s">
        <v>303</v>
      </c>
      <c r="L707" s="41"/>
      <c r="M707" s="200" t="s">
        <v>1</v>
      </c>
      <c r="N707" s="201" t="s">
        <v>48</v>
      </c>
      <c r="O707" s="73"/>
      <c r="P707" s="202">
        <f>O707*H707</f>
        <v>0</v>
      </c>
      <c r="Q707" s="202">
        <v>2.1800000000000001E-3</v>
      </c>
      <c r="R707" s="202">
        <f>Q707*H707</f>
        <v>1.7440000000000001E-2</v>
      </c>
      <c r="S707" s="202">
        <v>0</v>
      </c>
      <c r="T707" s="203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204" t="s">
        <v>408</v>
      </c>
      <c r="AT707" s="204" t="s">
        <v>192</v>
      </c>
      <c r="AU707" s="204" t="s">
        <v>93</v>
      </c>
      <c r="AY707" s="18" t="s">
        <v>189</v>
      </c>
      <c r="BE707" s="205">
        <f>IF(N707="základní",J707,0)</f>
        <v>0</v>
      </c>
      <c r="BF707" s="205">
        <f>IF(N707="snížená",J707,0)</f>
        <v>0</v>
      </c>
      <c r="BG707" s="205">
        <f>IF(N707="zákl. přenesená",J707,0)</f>
        <v>0</v>
      </c>
      <c r="BH707" s="205">
        <f>IF(N707="sníž. přenesená",J707,0)</f>
        <v>0</v>
      </c>
      <c r="BI707" s="205">
        <f>IF(N707="nulová",J707,0)</f>
        <v>0</v>
      </c>
      <c r="BJ707" s="18" t="s">
        <v>91</v>
      </c>
      <c r="BK707" s="205">
        <f>ROUND(I707*H707,2)</f>
        <v>0</v>
      </c>
      <c r="BL707" s="18" t="s">
        <v>408</v>
      </c>
      <c r="BM707" s="204" t="s">
        <v>1178</v>
      </c>
    </row>
    <row r="708" spans="1:65" s="2" customFormat="1" ht="29.25" x14ac:dyDescent="0.2">
      <c r="A708" s="36"/>
      <c r="B708" s="37"/>
      <c r="C708" s="38"/>
      <c r="D708" s="206" t="s">
        <v>199</v>
      </c>
      <c r="E708" s="38"/>
      <c r="F708" s="207" t="s">
        <v>1179</v>
      </c>
      <c r="G708" s="38"/>
      <c r="H708" s="38"/>
      <c r="I708" s="208"/>
      <c r="J708" s="38"/>
      <c r="K708" s="38"/>
      <c r="L708" s="41"/>
      <c r="M708" s="209"/>
      <c r="N708" s="210"/>
      <c r="O708" s="73"/>
      <c r="P708" s="73"/>
      <c r="Q708" s="73"/>
      <c r="R708" s="73"/>
      <c r="S708" s="73"/>
      <c r="T708" s="74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8" t="s">
        <v>199</v>
      </c>
      <c r="AU708" s="18" t="s">
        <v>93</v>
      </c>
    </row>
    <row r="709" spans="1:65" s="12" customFormat="1" ht="22.9" customHeight="1" x14ac:dyDescent="0.2">
      <c r="B709" s="177"/>
      <c r="C709" s="178"/>
      <c r="D709" s="179" t="s">
        <v>82</v>
      </c>
      <c r="E709" s="191" t="s">
        <v>1180</v>
      </c>
      <c r="F709" s="191" t="s">
        <v>1181</v>
      </c>
      <c r="G709" s="178"/>
      <c r="H709" s="178"/>
      <c r="I709" s="181"/>
      <c r="J709" s="192">
        <f>BK709</f>
        <v>0</v>
      </c>
      <c r="K709" s="178"/>
      <c r="L709" s="183"/>
      <c r="M709" s="184"/>
      <c r="N709" s="185"/>
      <c r="O709" s="185"/>
      <c r="P709" s="186">
        <f>SUM(P710:P730)</f>
        <v>0</v>
      </c>
      <c r="Q709" s="185"/>
      <c r="R709" s="186">
        <f>SUM(R710:R730)</f>
        <v>5.1195325</v>
      </c>
      <c r="S709" s="185"/>
      <c r="T709" s="187">
        <f>SUM(T710:T730)</f>
        <v>0</v>
      </c>
      <c r="AR709" s="188" t="s">
        <v>93</v>
      </c>
      <c r="AT709" s="189" t="s">
        <v>82</v>
      </c>
      <c r="AU709" s="189" t="s">
        <v>91</v>
      </c>
      <c r="AY709" s="188" t="s">
        <v>189</v>
      </c>
      <c r="BK709" s="190">
        <f>SUM(BK710:BK730)</f>
        <v>0</v>
      </c>
    </row>
    <row r="710" spans="1:65" s="2" customFormat="1" ht="16.5" customHeight="1" x14ac:dyDescent="0.2">
      <c r="A710" s="36"/>
      <c r="B710" s="37"/>
      <c r="C710" s="193" t="s">
        <v>1182</v>
      </c>
      <c r="D710" s="193" t="s">
        <v>192</v>
      </c>
      <c r="E710" s="194" t="s">
        <v>1183</v>
      </c>
      <c r="F710" s="195" t="s">
        <v>1184</v>
      </c>
      <c r="G710" s="196" t="s">
        <v>269</v>
      </c>
      <c r="H710" s="197">
        <v>71.099999999999994</v>
      </c>
      <c r="I710" s="198"/>
      <c r="J710" s="199">
        <f>ROUND(I710*H710,2)</f>
        <v>0</v>
      </c>
      <c r="K710" s="195" t="s">
        <v>303</v>
      </c>
      <c r="L710" s="41"/>
      <c r="M710" s="200" t="s">
        <v>1</v>
      </c>
      <c r="N710" s="201" t="s">
        <v>48</v>
      </c>
      <c r="O710" s="73"/>
      <c r="P710" s="202">
        <f>O710*H710</f>
        <v>0</v>
      </c>
      <c r="Q710" s="202">
        <v>0</v>
      </c>
      <c r="R710" s="202">
        <f>Q710*H710</f>
        <v>0</v>
      </c>
      <c r="S710" s="202">
        <v>0</v>
      </c>
      <c r="T710" s="203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204" t="s">
        <v>408</v>
      </c>
      <c r="AT710" s="204" t="s">
        <v>192</v>
      </c>
      <c r="AU710" s="204" t="s">
        <v>93</v>
      </c>
      <c r="AY710" s="18" t="s">
        <v>189</v>
      </c>
      <c r="BE710" s="205">
        <f>IF(N710="základní",J710,0)</f>
        <v>0</v>
      </c>
      <c r="BF710" s="205">
        <f>IF(N710="snížená",J710,0)</f>
        <v>0</v>
      </c>
      <c r="BG710" s="205">
        <f>IF(N710="zákl. přenesená",J710,0)</f>
        <v>0</v>
      </c>
      <c r="BH710" s="205">
        <f>IF(N710="sníž. přenesená",J710,0)</f>
        <v>0</v>
      </c>
      <c r="BI710" s="205">
        <f>IF(N710="nulová",J710,0)</f>
        <v>0</v>
      </c>
      <c r="BJ710" s="18" t="s">
        <v>91</v>
      </c>
      <c r="BK710" s="205">
        <f>ROUND(I710*H710,2)</f>
        <v>0</v>
      </c>
      <c r="BL710" s="18" t="s">
        <v>408</v>
      </c>
      <c r="BM710" s="204" t="s">
        <v>1185</v>
      </c>
    </row>
    <row r="711" spans="1:65" s="2" customFormat="1" ht="107.25" x14ac:dyDescent="0.2">
      <c r="A711" s="36"/>
      <c r="B711" s="37"/>
      <c r="C711" s="38"/>
      <c r="D711" s="206" t="s">
        <v>199</v>
      </c>
      <c r="E711" s="38"/>
      <c r="F711" s="207" t="s">
        <v>1186</v>
      </c>
      <c r="G711" s="38"/>
      <c r="H711" s="38"/>
      <c r="I711" s="208"/>
      <c r="J711" s="38"/>
      <c r="K711" s="38"/>
      <c r="L711" s="41"/>
      <c r="M711" s="209"/>
      <c r="N711" s="210"/>
      <c r="O711" s="73"/>
      <c r="P711" s="73"/>
      <c r="Q711" s="73"/>
      <c r="R711" s="73"/>
      <c r="S711" s="73"/>
      <c r="T711" s="74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8" t="s">
        <v>199</v>
      </c>
      <c r="AU711" s="18" t="s">
        <v>93</v>
      </c>
    </row>
    <row r="712" spans="1:65" s="14" customFormat="1" ht="11.25" x14ac:dyDescent="0.2">
      <c r="B712" s="229"/>
      <c r="C712" s="230"/>
      <c r="D712" s="206" t="s">
        <v>277</v>
      </c>
      <c r="E712" s="231" t="s">
        <v>1</v>
      </c>
      <c r="F712" s="232" t="s">
        <v>1187</v>
      </c>
      <c r="G712" s="230"/>
      <c r="H712" s="231" t="s">
        <v>1</v>
      </c>
      <c r="I712" s="233"/>
      <c r="J712" s="230"/>
      <c r="K712" s="230"/>
      <c r="L712" s="234"/>
      <c r="M712" s="235"/>
      <c r="N712" s="236"/>
      <c r="O712" s="236"/>
      <c r="P712" s="236"/>
      <c r="Q712" s="236"/>
      <c r="R712" s="236"/>
      <c r="S712" s="236"/>
      <c r="T712" s="237"/>
      <c r="AT712" s="238" t="s">
        <v>277</v>
      </c>
      <c r="AU712" s="238" t="s">
        <v>93</v>
      </c>
      <c r="AV712" s="14" t="s">
        <v>91</v>
      </c>
      <c r="AW712" s="14" t="s">
        <v>38</v>
      </c>
      <c r="AX712" s="14" t="s">
        <v>83</v>
      </c>
      <c r="AY712" s="238" t="s">
        <v>189</v>
      </c>
    </row>
    <row r="713" spans="1:65" s="13" customFormat="1" ht="11.25" x14ac:dyDescent="0.2">
      <c r="B713" s="215"/>
      <c r="C713" s="216"/>
      <c r="D713" s="206" t="s">
        <v>277</v>
      </c>
      <c r="E713" s="239" t="s">
        <v>1</v>
      </c>
      <c r="F713" s="217" t="s">
        <v>1188</v>
      </c>
      <c r="G713" s="216"/>
      <c r="H713" s="218">
        <v>71.099999999999994</v>
      </c>
      <c r="I713" s="219"/>
      <c r="J713" s="216"/>
      <c r="K713" s="216"/>
      <c r="L713" s="220"/>
      <c r="M713" s="221"/>
      <c r="N713" s="222"/>
      <c r="O713" s="222"/>
      <c r="P713" s="222"/>
      <c r="Q713" s="222"/>
      <c r="R713" s="222"/>
      <c r="S713" s="222"/>
      <c r="T713" s="223"/>
      <c r="AT713" s="224" t="s">
        <v>277</v>
      </c>
      <c r="AU713" s="224" t="s">
        <v>93</v>
      </c>
      <c r="AV713" s="13" t="s">
        <v>93</v>
      </c>
      <c r="AW713" s="13" t="s">
        <v>38</v>
      </c>
      <c r="AX713" s="13" t="s">
        <v>83</v>
      </c>
      <c r="AY713" s="224" t="s">
        <v>189</v>
      </c>
    </row>
    <row r="714" spans="1:65" s="15" customFormat="1" ht="11.25" x14ac:dyDescent="0.2">
      <c r="B714" s="240"/>
      <c r="C714" s="241"/>
      <c r="D714" s="206" t="s">
        <v>277</v>
      </c>
      <c r="E714" s="242" t="s">
        <v>1</v>
      </c>
      <c r="F714" s="243" t="s">
        <v>355</v>
      </c>
      <c r="G714" s="241"/>
      <c r="H714" s="244">
        <v>71.099999999999994</v>
      </c>
      <c r="I714" s="245"/>
      <c r="J714" s="241"/>
      <c r="K714" s="241"/>
      <c r="L714" s="246"/>
      <c r="M714" s="247"/>
      <c r="N714" s="248"/>
      <c r="O714" s="248"/>
      <c r="P714" s="248"/>
      <c r="Q714" s="248"/>
      <c r="R714" s="248"/>
      <c r="S714" s="248"/>
      <c r="T714" s="249"/>
      <c r="AT714" s="250" t="s">
        <v>277</v>
      </c>
      <c r="AU714" s="250" t="s">
        <v>93</v>
      </c>
      <c r="AV714" s="15" t="s">
        <v>211</v>
      </c>
      <c r="AW714" s="15" t="s">
        <v>38</v>
      </c>
      <c r="AX714" s="15" t="s">
        <v>91</v>
      </c>
      <c r="AY714" s="250" t="s">
        <v>189</v>
      </c>
    </row>
    <row r="715" spans="1:65" s="2" customFormat="1" ht="16.5" customHeight="1" x14ac:dyDescent="0.2">
      <c r="A715" s="36"/>
      <c r="B715" s="37"/>
      <c r="C715" s="193" t="s">
        <v>1189</v>
      </c>
      <c r="D715" s="193" t="s">
        <v>192</v>
      </c>
      <c r="E715" s="194" t="s">
        <v>1190</v>
      </c>
      <c r="F715" s="195" t="s">
        <v>1184</v>
      </c>
      <c r="G715" s="196" t="s">
        <v>269</v>
      </c>
      <c r="H715" s="197">
        <v>6.28</v>
      </c>
      <c r="I715" s="198"/>
      <c r="J715" s="199">
        <f>ROUND(I715*H715,2)</f>
        <v>0</v>
      </c>
      <c r="K715" s="195" t="s">
        <v>303</v>
      </c>
      <c r="L715" s="41"/>
      <c r="M715" s="200" t="s">
        <v>1</v>
      </c>
      <c r="N715" s="201" t="s">
        <v>48</v>
      </c>
      <c r="O715" s="73"/>
      <c r="P715" s="202">
        <f>O715*H715</f>
        <v>0</v>
      </c>
      <c r="Q715" s="202">
        <v>0</v>
      </c>
      <c r="R715" s="202">
        <f>Q715*H715</f>
        <v>0</v>
      </c>
      <c r="S715" s="202">
        <v>0</v>
      </c>
      <c r="T715" s="203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204" t="s">
        <v>408</v>
      </c>
      <c r="AT715" s="204" t="s">
        <v>192</v>
      </c>
      <c r="AU715" s="204" t="s">
        <v>93</v>
      </c>
      <c r="AY715" s="18" t="s">
        <v>189</v>
      </c>
      <c r="BE715" s="205">
        <f>IF(N715="základní",J715,0)</f>
        <v>0</v>
      </c>
      <c r="BF715" s="205">
        <f>IF(N715="snížená",J715,0)</f>
        <v>0</v>
      </c>
      <c r="BG715" s="205">
        <f>IF(N715="zákl. přenesená",J715,0)</f>
        <v>0</v>
      </c>
      <c r="BH715" s="205">
        <f>IF(N715="sníž. přenesená",J715,0)</f>
        <v>0</v>
      </c>
      <c r="BI715" s="205">
        <f>IF(N715="nulová",J715,0)</f>
        <v>0</v>
      </c>
      <c r="BJ715" s="18" t="s">
        <v>91</v>
      </c>
      <c r="BK715" s="205">
        <f>ROUND(I715*H715,2)</f>
        <v>0</v>
      </c>
      <c r="BL715" s="18" t="s">
        <v>408</v>
      </c>
      <c r="BM715" s="204" t="s">
        <v>1191</v>
      </c>
    </row>
    <row r="716" spans="1:65" s="2" customFormat="1" ht="107.25" x14ac:dyDescent="0.2">
      <c r="A716" s="36"/>
      <c r="B716" s="37"/>
      <c r="C716" s="38"/>
      <c r="D716" s="206" t="s">
        <v>199</v>
      </c>
      <c r="E716" s="38"/>
      <c r="F716" s="207" t="s">
        <v>1192</v>
      </c>
      <c r="G716" s="38"/>
      <c r="H716" s="38"/>
      <c r="I716" s="208"/>
      <c r="J716" s="38"/>
      <c r="K716" s="38"/>
      <c r="L716" s="41"/>
      <c r="M716" s="209"/>
      <c r="N716" s="210"/>
      <c r="O716" s="73"/>
      <c r="P716" s="73"/>
      <c r="Q716" s="73"/>
      <c r="R716" s="73"/>
      <c r="S716" s="73"/>
      <c r="T716" s="74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8" t="s">
        <v>199</v>
      </c>
      <c r="AU716" s="18" t="s">
        <v>93</v>
      </c>
    </row>
    <row r="717" spans="1:65" s="14" customFormat="1" ht="11.25" x14ac:dyDescent="0.2">
      <c r="B717" s="229"/>
      <c r="C717" s="230"/>
      <c r="D717" s="206" t="s">
        <v>277</v>
      </c>
      <c r="E717" s="231" t="s">
        <v>1</v>
      </c>
      <c r="F717" s="232" t="s">
        <v>1187</v>
      </c>
      <c r="G717" s="230"/>
      <c r="H717" s="231" t="s">
        <v>1</v>
      </c>
      <c r="I717" s="233"/>
      <c r="J717" s="230"/>
      <c r="K717" s="230"/>
      <c r="L717" s="234"/>
      <c r="M717" s="235"/>
      <c r="N717" s="236"/>
      <c r="O717" s="236"/>
      <c r="P717" s="236"/>
      <c r="Q717" s="236"/>
      <c r="R717" s="236"/>
      <c r="S717" s="236"/>
      <c r="T717" s="237"/>
      <c r="AT717" s="238" t="s">
        <v>277</v>
      </c>
      <c r="AU717" s="238" t="s">
        <v>93</v>
      </c>
      <c r="AV717" s="14" t="s">
        <v>91</v>
      </c>
      <c r="AW717" s="14" t="s">
        <v>38</v>
      </c>
      <c r="AX717" s="14" t="s">
        <v>83</v>
      </c>
      <c r="AY717" s="238" t="s">
        <v>189</v>
      </c>
    </row>
    <row r="718" spans="1:65" s="13" customFormat="1" ht="11.25" x14ac:dyDescent="0.2">
      <c r="B718" s="215"/>
      <c r="C718" s="216"/>
      <c r="D718" s="206" t="s">
        <v>277</v>
      </c>
      <c r="E718" s="239" t="s">
        <v>1</v>
      </c>
      <c r="F718" s="217" t="s">
        <v>1193</v>
      </c>
      <c r="G718" s="216"/>
      <c r="H718" s="218">
        <v>2.63</v>
      </c>
      <c r="I718" s="219"/>
      <c r="J718" s="216"/>
      <c r="K718" s="216"/>
      <c r="L718" s="220"/>
      <c r="M718" s="221"/>
      <c r="N718" s="222"/>
      <c r="O718" s="222"/>
      <c r="P718" s="222"/>
      <c r="Q718" s="222"/>
      <c r="R718" s="222"/>
      <c r="S718" s="222"/>
      <c r="T718" s="223"/>
      <c r="AT718" s="224" t="s">
        <v>277</v>
      </c>
      <c r="AU718" s="224" t="s">
        <v>93</v>
      </c>
      <c r="AV718" s="13" t="s">
        <v>93</v>
      </c>
      <c r="AW718" s="13" t="s">
        <v>38</v>
      </c>
      <c r="AX718" s="13" t="s">
        <v>83</v>
      </c>
      <c r="AY718" s="224" t="s">
        <v>189</v>
      </c>
    </row>
    <row r="719" spans="1:65" s="13" customFormat="1" ht="11.25" x14ac:dyDescent="0.2">
      <c r="B719" s="215"/>
      <c r="C719" s="216"/>
      <c r="D719" s="206" t="s">
        <v>277</v>
      </c>
      <c r="E719" s="239" t="s">
        <v>1</v>
      </c>
      <c r="F719" s="217" t="s">
        <v>1194</v>
      </c>
      <c r="G719" s="216"/>
      <c r="H719" s="218">
        <v>3.65</v>
      </c>
      <c r="I719" s="219"/>
      <c r="J719" s="216"/>
      <c r="K719" s="216"/>
      <c r="L719" s="220"/>
      <c r="M719" s="221"/>
      <c r="N719" s="222"/>
      <c r="O719" s="222"/>
      <c r="P719" s="222"/>
      <c r="Q719" s="222"/>
      <c r="R719" s="222"/>
      <c r="S719" s="222"/>
      <c r="T719" s="223"/>
      <c r="AT719" s="224" t="s">
        <v>277</v>
      </c>
      <c r="AU719" s="224" t="s">
        <v>93</v>
      </c>
      <c r="AV719" s="13" t="s">
        <v>93</v>
      </c>
      <c r="AW719" s="13" t="s">
        <v>38</v>
      </c>
      <c r="AX719" s="13" t="s">
        <v>83</v>
      </c>
      <c r="AY719" s="224" t="s">
        <v>189</v>
      </c>
    </row>
    <row r="720" spans="1:65" s="15" customFormat="1" ht="11.25" x14ac:dyDescent="0.2">
      <c r="B720" s="240"/>
      <c r="C720" s="241"/>
      <c r="D720" s="206" t="s">
        <v>277</v>
      </c>
      <c r="E720" s="242" t="s">
        <v>1</v>
      </c>
      <c r="F720" s="243" t="s">
        <v>355</v>
      </c>
      <c r="G720" s="241"/>
      <c r="H720" s="244">
        <v>6.28</v>
      </c>
      <c r="I720" s="245"/>
      <c r="J720" s="241"/>
      <c r="K720" s="241"/>
      <c r="L720" s="246"/>
      <c r="M720" s="247"/>
      <c r="N720" s="248"/>
      <c r="O720" s="248"/>
      <c r="P720" s="248"/>
      <c r="Q720" s="248"/>
      <c r="R720" s="248"/>
      <c r="S720" s="248"/>
      <c r="T720" s="249"/>
      <c r="AT720" s="250" t="s">
        <v>277</v>
      </c>
      <c r="AU720" s="250" t="s">
        <v>93</v>
      </c>
      <c r="AV720" s="15" t="s">
        <v>211</v>
      </c>
      <c r="AW720" s="15" t="s">
        <v>38</v>
      </c>
      <c r="AX720" s="15" t="s">
        <v>91</v>
      </c>
      <c r="AY720" s="250" t="s">
        <v>189</v>
      </c>
    </row>
    <row r="721" spans="1:65" s="2" customFormat="1" ht="16.5" customHeight="1" x14ac:dyDescent="0.2">
      <c r="A721" s="36"/>
      <c r="B721" s="37"/>
      <c r="C721" s="193" t="s">
        <v>1195</v>
      </c>
      <c r="D721" s="193" t="s">
        <v>192</v>
      </c>
      <c r="E721" s="194" t="s">
        <v>1196</v>
      </c>
      <c r="F721" s="195" t="s">
        <v>1197</v>
      </c>
      <c r="G721" s="196" t="s">
        <v>262</v>
      </c>
      <c r="H721" s="197">
        <v>146.44999999999999</v>
      </c>
      <c r="I721" s="198"/>
      <c r="J721" s="199">
        <f>ROUND(I721*H721,2)</f>
        <v>0</v>
      </c>
      <c r="K721" s="195" t="s">
        <v>196</v>
      </c>
      <c r="L721" s="41"/>
      <c r="M721" s="200" t="s">
        <v>1</v>
      </c>
      <c r="N721" s="201" t="s">
        <v>48</v>
      </c>
      <c r="O721" s="73"/>
      <c r="P721" s="202">
        <f>O721*H721</f>
        <v>0</v>
      </c>
      <c r="Q721" s="202">
        <v>1.6250000000000001E-2</v>
      </c>
      <c r="R721" s="202">
        <f>Q721*H721</f>
        <v>2.3798124999999999</v>
      </c>
      <c r="S721" s="202">
        <v>0</v>
      </c>
      <c r="T721" s="203">
        <f>S721*H721</f>
        <v>0</v>
      </c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R721" s="204" t="s">
        <v>408</v>
      </c>
      <c r="AT721" s="204" t="s">
        <v>192</v>
      </c>
      <c r="AU721" s="204" t="s">
        <v>93</v>
      </c>
      <c r="AY721" s="18" t="s">
        <v>189</v>
      </c>
      <c r="BE721" s="205">
        <f>IF(N721="základní",J721,0)</f>
        <v>0</v>
      </c>
      <c r="BF721" s="205">
        <f>IF(N721="snížená",J721,0)</f>
        <v>0</v>
      </c>
      <c r="BG721" s="205">
        <f>IF(N721="zákl. přenesená",J721,0)</f>
        <v>0</v>
      </c>
      <c r="BH721" s="205">
        <f>IF(N721="sníž. přenesená",J721,0)</f>
        <v>0</v>
      </c>
      <c r="BI721" s="205">
        <f>IF(N721="nulová",J721,0)</f>
        <v>0</v>
      </c>
      <c r="BJ721" s="18" t="s">
        <v>91</v>
      </c>
      <c r="BK721" s="205">
        <f>ROUND(I721*H721,2)</f>
        <v>0</v>
      </c>
      <c r="BL721" s="18" t="s">
        <v>408</v>
      </c>
      <c r="BM721" s="204" t="s">
        <v>1198</v>
      </c>
    </row>
    <row r="722" spans="1:65" s="14" customFormat="1" ht="11.25" x14ac:dyDescent="0.2">
      <c r="B722" s="229"/>
      <c r="C722" s="230"/>
      <c r="D722" s="206" t="s">
        <v>277</v>
      </c>
      <c r="E722" s="231" t="s">
        <v>1</v>
      </c>
      <c r="F722" s="232" t="s">
        <v>1029</v>
      </c>
      <c r="G722" s="230"/>
      <c r="H722" s="231" t="s">
        <v>1</v>
      </c>
      <c r="I722" s="233"/>
      <c r="J722" s="230"/>
      <c r="K722" s="230"/>
      <c r="L722" s="234"/>
      <c r="M722" s="235"/>
      <c r="N722" s="236"/>
      <c r="O722" s="236"/>
      <c r="P722" s="236"/>
      <c r="Q722" s="236"/>
      <c r="R722" s="236"/>
      <c r="S722" s="236"/>
      <c r="T722" s="237"/>
      <c r="AT722" s="238" t="s">
        <v>277</v>
      </c>
      <c r="AU722" s="238" t="s">
        <v>93</v>
      </c>
      <c r="AV722" s="14" t="s">
        <v>91</v>
      </c>
      <c r="AW722" s="14" t="s">
        <v>38</v>
      </c>
      <c r="AX722" s="14" t="s">
        <v>83</v>
      </c>
      <c r="AY722" s="238" t="s">
        <v>189</v>
      </c>
    </row>
    <row r="723" spans="1:65" s="13" customFormat="1" ht="11.25" x14ac:dyDescent="0.2">
      <c r="B723" s="215"/>
      <c r="C723" s="216"/>
      <c r="D723" s="206" t="s">
        <v>277</v>
      </c>
      <c r="E723" s="239" t="s">
        <v>1</v>
      </c>
      <c r="F723" s="217" t="s">
        <v>1058</v>
      </c>
      <c r="G723" s="216"/>
      <c r="H723" s="218">
        <v>84.75</v>
      </c>
      <c r="I723" s="219"/>
      <c r="J723" s="216"/>
      <c r="K723" s="216"/>
      <c r="L723" s="220"/>
      <c r="M723" s="221"/>
      <c r="N723" s="222"/>
      <c r="O723" s="222"/>
      <c r="P723" s="222"/>
      <c r="Q723" s="222"/>
      <c r="R723" s="222"/>
      <c r="S723" s="222"/>
      <c r="T723" s="223"/>
      <c r="AT723" s="224" t="s">
        <v>277</v>
      </c>
      <c r="AU723" s="224" t="s">
        <v>93</v>
      </c>
      <c r="AV723" s="13" t="s">
        <v>93</v>
      </c>
      <c r="AW723" s="13" t="s">
        <v>38</v>
      </c>
      <c r="AX723" s="13" t="s">
        <v>83</v>
      </c>
      <c r="AY723" s="224" t="s">
        <v>189</v>
      </c>
    </row>
    <row r="724" spans="1:65" s="13" customFormat="1" ht="11.25" x14ac:dyDescent="0.2">
      <c r="B724" s="215"/>
      <c r="C724" s="216"/>
      <c r="D724" s="206" t="s">
        <v>277</v>
      </c>
      <c r="E724" s="239" t="s">
        <v>1</v>
      </c>
      <c r="F724" s="217" t="s">
        <v>1199</v>
      </c>
      <c r="G724" s="216"/>
      <c r="H724" s="218">
        <v>61.7</v>
      </c>
      <c r="I724" s="219"/>
      <c r="J724" s="216"/>
      <c r="K724" s="216"/>
      <c r="L724" s="220"/>
      <c r="M724" s="221"/>
      <c r="N724" s="222"/>
      <c r="O724" s="222"/>
      <c r="P724" s="222"/>
      <c r="Q724" s="222"/>
      <c r="R724" s="222"/>
      <c r="S724" s="222"/>
      <c r="T724" s="223"/>
      <c r="AT724" s="224" t="s">
        <v>277</v>
      </c>
      <c r="AU724" s="224" t="s">
        <v>93</v>
      </c>
      <c r="AV724" s="13" t="s">
        <v>93</v>
      </c>
      <c r="AW724" s="13" t="s">
        <v>38</v>
      </c>
      <c r="AX724" s="13" t="s">
        <v>83</v>
      </c>
      <c r="AY724" s="224" t="s">
        <v>189</v>
      </c>
    </row>
    <row r="725" spans="1:65" s="15" customFormat="1" ht="11.25" x14ac:dyDescent="0.2">
      <c r="B725" s="240"/>
      <c r="C725" s="241"/>
      <c r="D725" s="206" t="s">
        <v>277</v>
      </c>
      <c r="E725" s="242" t="s">
        <v>1</v>
      </c>
      <c r="F725" s="243" t="s">
        <v>355</v>
      </c>
      <c r="G725" s="241"/>
      <c r="H725" s="244">
        <v>146.44999999999999</v>
      </c>
      <c r="I725" s="245"/>
      <c r="J725" s="241"/>
      <c r="K725" s="241"/>
      <c r="L725" s="246"/>
      <c r="M725" s="247"/>
      <c r="N725" s="248"/>
      <c r="O725" s="248"/>
      <c r="P725" s="248"/>
      <c r="Q725" s="248"/>
      <c r="R725" s="248"/>
      <c r="S725" s="248"/>
      <c r="T725" s="249"/>
      <c r="AT725" s="250" t="s">
        <v>277</v>
      </c>
      <c r="AU725" s="250" t="s">
        <v>93</v>
      </c>
      <c r="AV725" s="15" t="s">
        <v>211</v>
      </c>
      <c r="AW725" s="15" t="s">
        <v>38</v>
      </c>
      <c r="AX725" s="15" t="s">
        <v>91</v>
      </c>
      <c r="AY725" s="250" t="s">
        <v>189</v>
      </c>
    </row>
    <row r="726" spans="1:65" s="2" customFormat="1" ht="16.5" customHeight="1" x14ac:dyDescent="0.2">
      <c r="A726" s="36"/>
      <c r="B726" s="37"/>
      <c r="C726" s="193" t="s">
        <v>1200</v>
      </c>
      <c r="D726" s="193" t="s">
        <v>192</v>
      </c>
      <c r="E726" s="194" t="s">
        <v>1201</v>
      </c>
      <c r="F726" s="195" t="s">
        <v>1202</v>
      </c>
      <c r="G726" s="196" t="s">
        <v>262</v>
      </c>
      <c r="H726" s="197">
        <v>204</v>
      </c>
      <c r="I726" s="198"/>
      <c r="J726" s="199">
        <f>ROUND(I726*H726,2)</f>
        <v>0</v>
      </c>
      <c r="K726" s="195" t="s">
        <v>196</v>
      </c>
      <c r="L726" s="41"/>
      <c r="M726" s="200" t="s">
        <v>1</v>
      </c>
      <c r="N726" s="201" t="s">
        <v>48</v>
      </c>
      <c r="O726" s="73"/>
      <c r="P726" s="202">
        <f>O726*H726</f>
        <v>0</v>
      </c>
      <c r="Q726" s="202">
        <v>1.3429999999999999E-2</v>
      </c>
      <c r="R726" s="202">
        <f>Q726*H726</f>
        <v>2.7397199999999997</v>
      </c>
      <c r="S726" s="202">
        <v>0</v>
      </c>
      <c r="T726" s="203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204" t="s">
        <v>408</v>
      </c>
      <c r="AT726" s="204" t="s">
        <v>192</v>
      </c>
      <c r="AU726" s="204" t="s">
        <v>93</v>
      </c>
      <c r="AY726" s="18" t="s">
        <v>189</v>
      </c>
      <c r="BE726" s="205">
        <f>IF(N726="základní",J726,0)</f>
        <v>0</v>
      </c>
      <c r="BF726" s="205">
        <f>IF(N726="snížená",J726,0)</f>
        <v>0</v>
      </c>
      <c r="BG726" s="205">
        <f>IF(N726="zákl. přenesená",J726,0)</f>
        <v>0</v>
      </c>
      <c r="BH726" s="205">
        <f>IF(N726="sníž. přenesená",J726,0)</f>
        <v>0</v>
      </c>
      <c r="BI726" s="205">
        <f>IF(N726="nulová",J726,0)</f>
        <v>0</v>
      </c>
      <c r="BJ726" s="18" t="s">
        <v>91</v>
      </c>
      <c r="BK726" s="205">
        <f>ROUND(I726*H726,2)</f>
        <v>0</v>
      </c>
      <c r="BL726" s="18" t="s">
        <v>408</v>
      </c>
      <c r="BM726" s="204" t="s">
        <v>1203</v>
      </c>
    </row>
    <row r="727" spans="1:65" s="13" customFormat="1" ht="11.25" x14ac:dyDescent="0.2">
      <c r="B727" s="215"/>
      <c r="C727" s="216"/>
      <c r="D727" s="206" t="s">
        <v>277</v>
      </c>
      <c r="E727" s="239" t="s">
        <v>1</v>
      </c>
      <c r="F727" s="217" t="s">
        <v>1204</v>
      </c>
      <c r="G727" s="216"/>
      <c r="H727" s="218">
        <v>130</v>
      </c>
      <c r="I727" s="219"/>
      <c r="J727" s="216"/>
      <c r="K727" s="216"/>
      <c r="L727" s="220"/>
      <c r="M727" s="221"/>
      <c r="N727" s="222"/>
      <c r="O727" s="222"/>
      <c r="P727" s="222"/>
      <c r="Q727" s="222"/>
      <c r="R727" s="222"/>
      <c r="S727" s="222"/>
      <c r="T727" s="223"/>
      <c r="AT727" s="224" t="s">
        <v>277</v>
      </c>
      <c r="AU727" s="224" t="s">
        <v>93</v>
      </c>
      <c r="AV727" s="13" t="s">
        <v>93</v>
      </c>
      <c r="AW727" s="13" t="s">
        <v>38</v>
      </c>
      <c r="AX727" s="13" t="s">
        <v>83</v>
      </c>
      <c r="AY727" s="224" t="s">
        <v>189</v>
      </c>
    </row>
    <row r="728" spans="1:65" s="13" customFormat="1" ht="11.25" x14ac:dyDescent="0.2">
      <c r="B728" s="215"/>
      <c r="C728" s="216"/>
      <c r="D728" s="206" t="s">
        <v>277</v>
      </c>
      <c r="E728" s="239" t="s">
        <v>1</v>
      </c>
      <c r="F728" s="217" t="s">
        <v>1205</v>
      </c>
      <c r="G728" s="216"/>
      <c r="H728" s="218">
        <v>74</v>
      </c>
      <c r="I728" s="219"/>
      <c r="J728" s="216"/>
      <c r="K728" s="216"/>
      <c r="L728" s="220"/>
      <c r="M728" s="221"/>
      <c r="N728" s="222"/>
      <c r="O728" s="222"/>
      <c r="P728" s="222"/>
      <c r="Q728" s="222"/>
      <c r="R728" s="222"/>
      <c r="S728" s="222"/>
      <c r="T728" s="223"/>
      <c r="AT728" s="224" t="s">
        <v>277</v>
      </c>
      <c r="AU728" s="224" t="s">
        <v>93</v>
      </c>
      <c r="AV728" s="13" t="s">
        <v>93</v>
      </c>
      <c r="AW728" s="13" t="s">
        <v>38</v>
      </c>
      <c r="AX728" s="13" t="s">
        <v>83</v>
      </c>
      <c r="AY728" s="224" t="s">
        <v>189</v>
      </c>
    </row>
    <row r="729" spans="1:65" s="15" customFormat="1" ht="11.25" x14ac:dyDescent="0.2">
      <c r="B729" s="240"/>
      <c r="C729" s="241"/>
      <c r="D729" s="206" t="s">
        <v>277</v>
      </c>
      <c r="E729" s="242" t="s">
        <v>1</v>
      </c>
      <c r="F729" s="243" t="s">
        <v>355</v>
      </c>
      <c r="G729" s="241"/>
      <c r="H729" s="244">
        <v>204</v>
      </c>
      <c r="I729" s="245"/>
      <c r="J729" s="241"/>
      <c r="K729" s="241"/>
      <c r="L729" s="246"/>
      <c r="M729" s="247"/>
      <c r="N729" s="248"/>
      <c r="O729" s="248"/>
      <c r="P729" s="248"/>
      <c r="Q729" s="248"/>
      <c r="R729" s="248"/>
      <c r="S729" s="248"/>
      <c r="T729" s="249"/>
      <c r="AT729" s="250" t="s">
        <v>277</v>
      </c>
      <c r="AU729" s="250" t="s">
        <v>93</v>
      </c>
      <c r="AV729" s="15" t="s">
        <v>211</v>
      </c>
      <c r="AW729" s="15" t="s">
        <v>38</v>
      </c>
      <c r="AX729" s="15" t="s">
        <v>91</v>
      </c>
      <c r="AY729" s="250" t="s">
        <v>189</v>
      </c>
    </row>
    <row r="730" spans="1:65" s="2" customFormat="1" ht="16.5" customHeight="1" x14ac:dyDescent="0.2">
      <c r="A730" s="36"/>
      <c r="B730" s="37"/>
      <c r="C730" s="193" t="s">
        <v>1206</v>
      </c>
      <c r="D730" s="193" t="s">
        <v>192</v>
      </c>
      <c r="E730" s="194" t="s">
        <v>1207</v>
      </c>
      <c r="F730" s="195" t="s">
        <v>1208</v>
      </c>
      <c r="G730" s="196" t="s">
        <v>1021</v>
      </c>
      <c r="H730" s="272"/>
      <c r="I730" s="198"/>
      <c r="J730" s="199">
        <f>ROUND(I730*H730,2)</f>
        <v>0</v>
      </c>
      <c r="K730" s="195" t="s">
        <v>196</v>
      </c>
      <c r="L730" s="41"/>
      <c r="M730" s="200" t="s">
        <v>1</v>
      </c>
      <c r="N730" s="201" t="s">
        <v>48</v>
      </c>
      <c r="O730" s="73"/>
      <c r="P730" s="202">
        <f>O730*H730</f>
        <v>0</v>
      </c>
      <c r="Q730" s="202">
        <v>0</v>
      </c>
      <c r="R730" s="202">
        <f>Q730*H730</f>
        <v>0</v>
      </c>
      <c r="S730" s="202">
        <v>0</v>
      </c>
      <c r="T730" s="203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204" t="s">
        <v>408</v>
      </c>
      <c r="AT730" s="204" t="s">
        <v>192</v>
      </c>
      <c r="AU730" s="204" t="s">
        <v>93</v>
      </c>
      <c r="AY730" s="18" t="s">
        <v>189</v>
      </c>
      <c r="BE730" s="205">
        <f>IF(N730="základní",J730,0)</f>
        <v>0</v>
      </c>
      <c r="BF730" s="205">
        <f>IF(N730="snížená",J730,0)</f>
        <v>0</v>
      </c>
      <c r="BG730" s="205">
        <f>IF(N730="zákl. přenesená",J730,0)</f>
        <v>0</v>
      </c>
      <c r="BH730" s="205">
        <f>IF(N730="sníž. přenesená",J730,0)</f>
        <v>0</v>
      </c>
      <c r="BI730" s="205">
        <f>IF(N730="nulová",J730,0)</f>
        <v>0</v>
      </c>
      <c r="BJ730" s="18" t="s">
        <v>91</v>
      </c>
      <c r="BK730" s="205">
        <f>ROUND(I730*H730,2)</f>
        <v>0</v>
      </c>
      <c r="BL730" s="18" t="s">
        <v>408</v>
      </c>
      <c r="BM730" s="204" t="s">
        <v>1209</v>
      </c>
    </row>
    <row r="731" spans="1:65" s="12" customFormat="1" ht="22.9" customHeight="1" x14ac:dyDescent="0.2">
      <c r="B731" s="177"/>
      <c r="C731" s="178"/>
      <c r="D731" s="179" t="s">
        <v>82</v>
      </c>
      <c r="E731" s="191" t="s">
        <v>1210</v>
      </c>
      <c r="F731" s="191" t="s">
        <v>1211</v>
      </c>
      <c r="G731" s="178"/>
      <c r="H731" s="178"/>
      <c r="I731" s="181"/>
      <c r="J731" s="192">
        <f>BK731</f>
        <v>0</v>
      </c>
      <c r="K731" s="178"/>
      <c r="L731" s="183"/>
      <c r="M731" s="184"/>
      <c r="N731" s="185"/>
      <c r="O731" s="185"/>
      <c r="P731" s="186">
        <f>SUM(P732:P766)</f>
        <v>0</v>
      </c>
      <c r="Q731" s="185"/>
      <c r="R731" s="186">
        <f>SUM(R732:R766)</f>
        <v>1.7505094999999999</v>
      </c>
      <c r="S731" s="185"/>
      <c r="T731" s="187">
        <f>SUM(T732:T766)</f>
        <v>0</v>
      </c>
      <c r="AR731" s="188" t="s">
        <v>93</v>
      </c>
      <c r="AT731" s="189" t="s">
        <v>82</v>
      </c>
      <c r="AU731" s="189" t="s">
        <v>91</v>
      </c>
      <c r="AY731" s="188" t="s">
        <v>189</v>
      </c>
      <c r="BK731" s="190">
        <f>SUM(BK732:BK766)</f>
        <v>0</v>
      </c>
    </row>
    <row r="732" spans="1:65" s="2" customFormat="1" ht="16.5" customHeight="1" x14ac:dyDescent="0.2">
      <c r="A732" s="36"/>
      <c r="B732" s="37"/>
      <c r="C732" s="193" t="s">
        <v>1212</v>
      </c>
      <c r="D732" s="193" t="s">
        <v>192</v>
      </c>
      <c r="E732" s="194" t="s">
        <v>1213</v>
      </c>
      <c r="F732" s="195" t="s">
        <v>1214</v>
      </c>
      <c r="G732" s="196" t="s">
        <v>262</v>
      </c>
      <c r="H732" s="197">
        <v>547.74</v>
      </c>
      <c r="I732" s="198"/>
      <c r="J732" s="199">
        <f>ROUND(I732*H732,2)</f>
        <v>0</v>
      </c>
      <c r="K732" s="195" t="s">
        <v>303</v>
      </c>
      <c r="L732" s="41"/>
      <c r="M732" s="200" t="s">
        <v>1</v>
      </c>
      <c r="N732" s="201" t="s">
        <v>48</v>
      </c>
      <c r="O732" s="73"/>
      <c r="P732" s="202">
        <f>O732*H732</f>
        <v>0</v>
      </c>
      <c r="Q732" s="202">
        <v>0</v>
      </c>
      <c r="R732" s="202">
        <f>Q732*H732</f>
        <v>0</v>
      </c>
      <c r="S732" s="202">
        <v>0</v>
      </c>
      <c r="T732" s="203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204" t="s">
        <v>408</v>
      </c>
      <c r="AT732" s="204" t="s">
        <v>192</v>
      </c>
      <c r="AU732" s="204" t="s">
        <v>93</v>
      </c>
      <c r="AY732" s="18" t="s">
        <v>189</v>
      </c>
      <c r="BE732" s="205">
        <f>IF(N732="základní",J732,0)</f>
        <v>0</v>
      </c>
      <c r="BF732" s="205">
        <f>IF(N732="snížená",J732,0)</f>
        <v>0</v>
      </c>
      <c r="BG732" s="205">
        <f>IF(N732="zákl. přenesená",J732,0)</f>
        <v>0</v>
      </c>
      <c r="BH732" s="205">
        <f>IF(N732="sníž. přenesená",J732,0)</f>
        <v>0</v>
      </c>
      <c r="BI732" s="205">
        <f>IF(N732="nulová",J732,0)</f>
        <v>0</v>
      </c>
      <c r="BJ732" s="18" t="s">
        <v>91</v>
      </c>
      <c r="BK732" s="205">
        <f>ROUND(I732*H732,2)</f>
        <v>0</v>
      </c>
      <c r="BL732" s="18" t="s">
        <v>408</v>
      </c>
      <c r="BM732" s="204" t="s">
        <v>1215</v>
      </c>
    </row>
    <row r="733" spans="1:65" s="2" customFormat="1" ht="185.25" x14ac:dyDescent="0.2">
      <c r="A733" s="36"/>
      <c r="B733" s="37"/>
      <c r="C733" s="38"/>
      <c r="D733" s="206" t="s">
        <v>199</v>
      </c>
      <c r="E733" s="38"/>
      <c r="F733" s="207" t="s">
        <v>1216</v>
      </c>
      <c r="G733" s="38"/>
      <c r="H733" s="38"/>
      <c r="I733" s="208"/>
      <c r="J733" s="38"/>
      <c r="K733" s="38"/>
      <c r="L733" s="41"/>
      <c r="M733" s="209"/>
      <c r="N733" s="210"/>
      <c r="O733" s="73"/>
      <c r="P733" s="73"/>
      <c r="Q733" s="73"/>
      <c r="R733" s="73"/>
      <c r="S733" s="73"/>
      <c r="T733" s="74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T733" s="18" t="s">
        <v>199</v>
      </c>
      <c r="AU733" s="18" t="s">
        <v>93</v>
      </c>
    </row>
    <row r="734" spans="1:65" s="14" customFormat="1" ht="11.25" x14ac:dyDescent="0.2">
      <c r="B734" s="229"/>
      <c r="C734" s="230"/>
      <c r="D734" s="206" t="s">
        <v>277</v>
      </c>
      <c r="E734" s="231" t="s">
        <v>1</v>
      </c>
      <c r="F734" s="232" t="s">
        <v>750</v>
      </c>
      <c r="G734" s="230"/>
      <c r="H734" s="231" t="s">
        <v>1</v>
      </c>
      <c r="I734" s="233"/>
      <c r="J734" s="230"/>
      <c r="K734" s="230"/>
      <c r="L734" s="234"/>
      <c r="M734" s="235"/>
      <c r="N734" s="236"/>
      <c r="O734" s="236"/>
      <c r="P734" s="236"/>
      <c r="Q734" s="236"/>
      <c r="R734" s="236"/>
      <c r="S734" s="236"/>
      <c r="T734" s="237"/>
      <c r="AT734" s="238" t="s">
        <v>277</v>
      </c>
      <c r="AU734" s="238" t="s">
        <v>93</v>
      </c>
      <c r="AV734" s="14" t="s">
        <v>91</v>
      </c>
      <c r="AW734" s="14" t="s">
        <v>38</v>
      </c>
      <c r="AX734" s="14" t="s">
        <v>83</v>
      </c>
      <c r="AY734" s="238" t="s">
        <v>189</v>
      </c>
    </row>
    <row r="735" spans="1:65" s="13" customFormat="1" ht="11.25" x14ac:dyDescent="0.2">
      <c r="B735" s="215"/>
      <c r="C735" s="216"/>
      <c r="D735" s="206" t="s">
        <v>277</v>
      </c>
      <c r="E735" s="239" t="s">
        <v>1</v>
      </c>
      <c r="F735" s="217" t="s">
        <v>1217</v>
      </c>
      <c r="G735" s="216"/>
      <c r="H735" s="218">
        <v>547.74</v>
      </c>
      <c r="I735" s="219"/>
      <c r="J735" s="216"/>
      <c r="K735" s="216"/>
      <c r="L735" s="220"/>
      <c r="M735" s="221"/>
      <c r="N735" s="222"/>
      <c r="O735" s="222"/>
      <c r="P735" s="222"/>
      <c r="Q735" s="222"/>
      <c r="R735" s="222"/>
      <c r="S735" s="222"/>
      <c r="T735" s="223"/>
      <c r="AT735" s="224" t="s">
        <v>277</v>
      </c>
      <c r="AU735" s="224" t="s">
        <v>93</v>
      </c>
      <c r="AV735" s="13" t="s">
        <v>93</v>
      </c>
      <c r="AW735" s="13" t="s">
        <v>38</v>
      </c>
      <c r="AX735" s="13" t="s">
        <v>83</v>
      </c>
      <c r="AY735" s="224" t="s">
        <v>189</v>
      </c>
    </row>
    <row r="736" spans="1:65" s="15" customFormat="1" ht="11.25" x14ac:dyDescent="0.2">
      <c r="B736" s="240"/>
      <c r="C736" s="241"/>
      <c r="D736" s="206" t="s">
        <v>277</v>
      </c>
      <c r="E736" s="242" t="s">
        <v>1</v>
      </c>
      <c r="F736" s="243" t="s">
        <v>355</v>
      </c>
      <c r="G736" s="241"/>
      <c r="H736" s="244">
        <v>547.74</v>
      </c>
      <c r="I736" s="245"/>
      <c r="J736" s="241"/>
      <c r="K736" s="241"/>
      <c r="L736" s="246"/>
      <c r="M736" s="247"/>
      <c r="N736" s="248"/>
      <c r="O736" s="248"/>
      <c r="P736" s="248"/>
      <c r="Q736" s="248"/>
      <c r="R736" s="248"/>
      <c r="S736" s="248"/>
      <c r="T736" s="249"/>
      <c r="AT736" s="250" t="s">
        <v>277</v>
      </c>
      <c r="AU736" s="250" t="s">
        <v>93</v>
      </c>
      <c r="AV736" s="15" t="s">
        <v>211</v>
      </c>
      <c r="AW736" s="15" t="s">
        <v>38</v>
      </c>
      <c r="AX736" s="15" t="s">
        <v>91</v>
      </c>
      <c r="AY736" s="250" t="s">
        <v>189</v>
      </c>
    </row>
    <row r="737" spans="1:65" s="2" customFormat="1" ht="16.5" customHeight="1" x14ac:dyDescent="0.2">
      <c r="A737" s="36"/>
      <c r="B737" s="37"/>
      <c r="C737" s="193" t="s">
        <v>1218</v>
      </c>
      <c r="D737" s="193" t="s">
        <v>192</v>
      </c>
      <c r="E737" s="194" t="s">
        <v>1219</v>
      </c>
      <c r="F737" s="195" t="s">
        <v>1220</v>
      </c>
      <c r="G737" s="196" t="s">
        <v>262</v>
      </c>
      <c r="H737" s="197">
        <v>828</v>
      </c>
      <c r="I737" s="198"/>
      <c r="J737" s="199">
        <f>ROUND(I737*H737,2)</f>
        <v>0</v>
      </c>
      <c r="K737" s="195" t="s">
        <v>303</v>
      </c>
      <c r="L737" s="41"/>
      <c r="M737" s="200" t="s">
        <v>1</v>
      </c>
      <c r="N737" s="201" t="s">
        <v>48</v>
      </c>
      <c r="O737" s="73"/>
      <c r="P737" s="202">
        <f>O737*H737</f>
        <v>0</v>
      </c>
      <c r="Q737" s="202">
        <v>0</v>
      </c>
      <c r="R737" s="202">
        <f>Q737*H737</f>
        <v>0</v>
      </c>
      <c r="S737" s="202">
        <v>0</v>
      </c>
      <c r="T737" s="203">
        <f>S737*H737</f>
        <v>0</v>
      </c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R737" s="204" t="s">
        <v>408</v>
      </c>
      <c r="AT737" s="204" t="s">
        <v>192</v>
      </c>
      <c r="AU737" s="204" t="s">
        <v>93</v>
      </c>
      <c r="AY737" s="18" t="s">
        <v>189</v>
      </c>
      <c r="BE737" s="205">
        <f>IF(N737="základní",J737,0)</f>
        <v>0</v>
      </c>
      <c r="BF737" s="205">
        <f>IF(N737="snížená",J737,0)</f>
        <v>0</v>
      </c>
      <c r="BG737" s="205">
        <f>IF(N737="zákl. přenesená",J737,0)</f>
        <v>0</v>
      </c>
      <c r="BH737" s="205">
        <f>IF(N737="sníž. přenesená",J737,0)</f>
        <v>0</v>
      </c>
      <c r="BI737" s="205">
        <f>IF(N737="nulová",J737,0)</f>
        <v>0</v>
      </c>
      <c r="BJ737" s="18" t="s">
        <v>91</v>
      </c>
      <c r="BK737" s="205">
        <f>ROUND(I737*H737,2)</f>
        <v>0</v>
      </c>
      <c r="BL737" s="18" t="s">
        <v>408</v>
      </c>
      <c r="BM737" s="204" t="s">
        <v>1221</v>
      </c>
    </row>
    <row r="738" spans="1:65" s="2" customFormat="1" ht="156" x14ac:dyDescent="0.2">
      <c r="A738" s="36"/>
      <c r="B738" s="37"/>
      <c r="C738" s="38"/>
      <c r="D738" s="206" t="s">
        <v>199</v>
      </c>
      <c r="E738" s="38"/>
      <c r="F738" s="207" t="s">
        <v>1222</v>
      </c>
      <c r="G738" s="38"/>
      <c r="H738" s="38"/>
      <c r="I738" s="208"/>
      <c r="J738" s="38"/>
      <c r="K738" s="38"/>
      <c r="L738" s="41"/>
      <c r="M738" s="209"/>
      <c r="N738" s="210"/>
      <c r="O738" s="73"/>
      <c r="P738" s="73"/>
      <c r="Q738" s="73"/>
      <c r="R738" s="73"/>
      <c r="S738" s="73"/>
      <c r="T738" s="74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T738" s="18" t="s">
        <v>199</v>
      </c>
      <c r="AU738" s="18" t="s">
        <v>93</v>
      </c>
    </row>
    <row r="739" spans="1:65" s="14" customFormat="1" ht="11.25" x14ac:dyDescent="0.2">
      <c r="B739" s="229"/>
      <c r="C739" s="230"/>
      <c r="D739" s="206" t="s">
        <v>277</v>
      </c>
      <c r="E739" s="231" t="s">
        <v>1</v>
      </c>
      <c r="F739" s="232" t="s">
        <v>750</v>
      </c>
      <c r="G739" s="230"/>
      <c r="H739" s="231" t="s">
        <v>1</v>
      </c>
      <c r="I739" s="233"/>
      <c r="J739" s="230"/>
      <c r="K739" s="230"/>
      <c r="L739" s="234"/>
      <c r="M739" s="235"/>
      <c r="N739" s="236"/>
      <c r="O739" s="236"/>
      <c r="P739" s="236"/>
      <c r="Q739" s="236"/>
      <c r="R739" s="236"/>
      <c r="S739" s="236"/>
      <c r="T739" s="237"/>
      <c r="AT739" s="238" t="s">
        <v>277</v>
      </c>
      <c r="AU739" s="238" t="s">
        <v>93</v>
      </c>
      <c r="AV739" s="14" t="s">
        <v>91</v>
      </c>
      <c r="AW739" s="14" t="s">
        <v>38</v>
      </c>
      <c r="AX739" s="14" t="s">
        <v>83</v>
      </c>
      <c r="AY739" s="238" t="s">
        <v>189</v>
      </c>
    </row>
    <row r="740" spans="1:65" s="13" customFormat="1" ht="11.25" x14ac:dyDescent="0.2">
      <c r="B740" s="215"/>
      <c r="C740" s="216"/>
      <c r="D740" s="206" t="s">
        <v>277</v>
      </c>
      <c r="E740" s="239" t="s">
        <v>1</v>
      </c>
      <c r="F740" s="217" t="s">
        <v>1223</v>
      </c>
      <c r="G740" s="216"/>
      <c r="H740" s="218">
        <v>828</v>
      </c>
      <c r="I740" s="219"/>
      <c r="J740" s="216"/>
      <c r="K740" s="216"/>
      <c r="L740" s="220"/>
      <c r="M740" s="221"/>
      <c r="N740" s="222"/>
      <c r="O740" s="222"/>
      <c r="P740" s="222"/>
      <c r="Q740" s="222"/>
      <c r="R740" s="222"/>
      <c r="S740" s="222"/>
      <c r="T740" s="223"/>
      <c r="AT740" s="224" t="s">
        <v>277</v>
      </c>
      <c r="AU740" s="224" t="s">
        <v>93</v>
      </c>
      <c r="AV740" s="13" t="s">
        <v>93</v>
      </c>
      <c r="AW740" s="13" t="s">
        <v>38</v>
      </c>
      <c r="AX740" s="13" t="s">
        <v>83</v>
      </c>
      <c r="AY740" s="224" t="s">
        <v>189</v>
      </c>
    </row>
    <row r="741" spans="1:65" s="15" customFormat="1" ht="11.25" x14ac:dyDescent="0.2">
      <c r="B741" s="240"/>
      <c r="C741" s="241"/>
      <c r="D741" s="206" t="s">
        <v>277</v>
      </c>
      <c r="E741" s="242" t="s">
        <v>1</v>
      </c>
      <c r="F741" s="243" t="s">
        <v>355</v>
      </c>
      <c r="G741" s="241"/>
      <c r="H741" s="244">
        <v>828</v>
      </c>
      <c r="I741" s="245"/>
      <c r="J741" s="241"/>
      <c r="K741" s="241"/>
      <c r="L741" s="246"/>
      <c r="M741" s="247"/>
      <c r="N741" s="248"/>
      <c r="O741" s="248"/>
      <c r="P741" s="248"/>
      <c r="Q741" s="248"/>
      <c r="R741" s="248"/>
      <c r="S741" s="248"/>
      <c r="T741" s="249"/>
      <c r="AT741" s="250" t="s">
        <v>277</v>
      </c>
      <c r="AU741" s="250" t="s">
        <v>93</v>
      </c>
      <c r="AV741" s="15" t="s">
        <v>211</v>
      </c>
      <c r="AW741" s="15" t="s">
        <v>38</v>
      </c>
      <c r="AX741" s="15" t="s">
        <v>91</v>
      </c>
      <c r="AY741" s="250" t="s">
        <v>189</v>
      </c>
    </row>
    <row r="742" spans="1:65" s="2" customFormat="1" ht="16.5" customHeight="1" x14ac:dyDescent="0.2">
      <c r="A742" s="36"/>
      <c r="B742" s="37"/>
      <c r="C742" s="193" t="s">
        <v>1224</v>
      </c>
      <c r="D742" s="193" t="s">
        <v>192</v>
      </c>
      <c r="E742" s="194" t="s">
        <v>1225</v>
      </c>
      <c r="F742" s="195" t="s">
        <v>1226</v>
      </c>
      <c r="G742" s="196" t="s">
        <v>262</v>
      </c>
      <c r="H742" s="197">
        <v>64.3</v>
      </c>
      <c r="I742" s="198"/>
      <c r="J742" s="199">
        <f>ROUND(I742*H742,2)</f>
        <v>0</v>
      </c>
      <c r="K742" s="195" t="s">
        <v>303</v>
      </c>
      <c r="L742" s="41"/>
      <c r="M742" s="200" t="s">
        <v>1</v>
      </c>
      <c r="N742" s="201" t="s">
        <v>48</v>
      </c>
      <c r="O742" s="73"/>
      <c r="P742" s="202">
        <f>O742*H742</f>
        <v>0</v>
      </c>
      <c r="Q742" s="202">
        <v>0</v>
      </c>
      <c r="R742" s="202">
        <f>Q742*H742</f>
        <v>0</v>
      </c>
      <c r="S742" s="202">
        <v>0</v>
      </c>
      <c r="T742" s="203">
        <f>S742*H742</f>
        <v>0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204" t="s">
        <v>408</v>
      </c>
      <c r="AT742" s="204" t="s">
        <v>192</v>
      </c>
      <c r="AU742" s="204" t="s">
        <v>93</v>
      </c>
      <c r="AY742" s="18" t="s">
        <v>189</v>
      </c>
      <c r="BE742" s="205">
        <f>IF(N742="základní",J742,0)</f>
        <v>0</v>
      </c>
      <c r="BF742" s="205">
        <f>IF(N742="snížená",J742,0)</f>
        <v>0</v>
      </c>
      <c r="BG742" s="205">
        <f>IF(N742="zákl. přenesená",J742,0)</f>
        <v>0</v>
      </c>
      <c r="BH742" s="205">
        <f>IF(N742="sníž. přenesená",J742,0)</f>
        <v>0</v>
      </c>
      <c r="BI742" s="205">
        <f>IF(N742="nulová",J742,0)</f>
        <v>0</v>
      </c>
      <c r="BJ742" s="18" t="s">
        <v>91</v>
      </c>
      <c r="BK742" s="205">
        <f>ROUND(I742*H742,2)</f>
        <v>0</v>
      </c>
      <c r="BL742" s="18" t="s">
        <v>408</v>
      </c>
      <c r="BM742" s="204" t="s">
        <v>1227</v>
      </c>
    </row>
    <row r="743" spans="1:65" s="2" customFormat="1" ht="48.75" x14ac:dyDescent="0.2">
      <c r="A743" s="36"/>
      <c r="B743" s="37"/>
      <c r="C743" s="38"/>
      <c r="D743" s="206" t="s">
        <v>199</v>
      </c>
      <c r="E743" s="38"/>
      <c r="F743" s="207" t="s">
        <v>1228</v>
      </c>
      <c r="G743" s="38"/>
      <c r="H743" s="38"/>
      <c r="I743" s="208"/>
      <c r="J743" s="38"/>
      <c r="K743" s="38"/>
      <c r="L743" s="41"/>
      <c r="M743" s="209"/>
      <c r="N743" s="210"/>
      <c r="O743" s="73"/>
      <c r="P743" s="73"/>
      <c r="Q743" s="73"/>
      <c r="R743" s="73"/>
      <c r="S743" s="73"/>
      <c r="T743" s="74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T743" s="18" t="s">
        <v>199</v>
      </c>
      <c r="AU743" s="18" t="s">
        <v>93</v>
      </c>
    </row>
    <row r="744" spans="1:65" s="14" customFormat="1" ht="11.25" x14ac:dyDescent="0.2">
      <c r="B744" s="229"/>
      <c r="C744" s="230"/>
      <c r="D744" s="206" t="s">
        <v>277</v>
      </c>
      <c r="E744" s="231" t="s">
        <v>1</v>
      </c>
      <c r="F744" s="232" t="s">
        <v>750</v>
      </c>
      <c r="G744" s="230"/>
      <c r="H744" s="231" t="s">
        <v>1</v>
      </c>
      <c r="I744" s="233"/>
      <c r="J744" s="230"/>
      <c r="K744" s="230"/>
      <c r="L744" s="234"/>
      <c r="M744" s="235"/>
      <c r="N744" s="236"/>
      <c r="O744" s="236"/>
      <c r="P744" s="236"/>
      <c r="Q744" s="236"/>
      <c r="R744" s="236"/>
      <c r="S744" s="236"/>
      <c r="T744" s="237"/>
      <c r="AT744" s="238" t="s">
        <v>277</v>
      </c>
      <c r="AU744" s="238" t="s">
        <v>93</v>
      </c>
      <c r="AV744" s="14" t="s">
        <v>91</v>
      </c>
      <c r="AW744" s="14" t="s">
        <v>38</v>
      </c>
      <c r="AX744" s="14" t="s">
        <v>83</v>
      </c>
      <c r="AY744" s="238" t="s">
        <v>189</v>
      </c>
    </row>
    <row r="745" spans="1:65" s="14" customFormat="1" ht="11.25" x14ac:dyDescent="0.2">
      <c r="B745" s="229"/>
      <c r="C745" s="230"/>
      <c r="D745" s="206" t="s">
        <v>277</v>
      </c>
      <c r="E745" s="231" t="s">
        <v>1</v>
      </c>
      <c r="F745" s="232" t="s">
        <v>1229</v>
      </c>
      <c r="G745" s="230"/>
      <c r="H745" s="231" t="s">
        <v>1</v>
      </c>
      <c r="I745" s="233"/>
      <c r="J745" s="230"/>
      <c r="K745" s="230"/>
      <c r="L745" s="234"/>
      <c r="M745" s="235"/>
      <c r="N745" s="236"/>
      <c r="O745" s="236"/>
      <c r="P745" s="236"/>
      <c r="Q745" s="236"/>
      <c r="R745" s="236"/>
      <c r="S745" s="236"/>
      <c r="T745" s="237"/>
      <c r="AT745" s="238" t="s">
        <v>277</v>
      </c>
      <c r="AU745" s="238" t="s">
        <v>93</v>
      </c>
      <c r="AV745" s="14" t="s">
        <v>91</v>
      </c>
      <c r="AW745" s="14" t="s">
        <v>38</v>
      </c>
      <c r="AX745" s="14" t="s">
        <v>83</v>
      </c>
      <c r="AY745" s="238" t="s">
        <v>189</v>
      </c>
    </row>
    <row r="746" spans="1:65" s="13" customFormat="1" ht="11.25" x14ac:dyDescent="0.2">
      <c r="B746" s="215"/>
      <c r="C746" s="216"/>
      <c r="D746" s="206" t="s">
        <v>277</v>
      </c>
      <c r="E746" s="239" t="s">
        <v>1</v>
      </c>
      <c r="F746" s="217" t="s">
        <v>1230</v>
      </c>
      <c r="G746" s="216"/>
      <c r="H746" s="218">
        <v>47</v>
      </c>
      <c r="I746" s="219"/>
      <c r="J746" s="216"/>
      <c r="K746" s="216"/>
      <c r="L746" s="220"/>
      <c r="M746" s="221"/>
      <c r="N746" s="222"/>
      <c r="O746" s="222"/>
      <c r="P746" s="222"/>
      <c r="Q746" s="222"/>
      <c r="R746" s="222"/>
      <c r="S746" s="222"/>
      <c r="T746" s="223"/>
      <c r="AT746" s="224" t="s">
        <v>277</v>
      </c>
      <c r="AU746" s="224" t="s">
        <v>93</v>
      </c>
      <c r="AV746" s="13" t="s">
        <v>93</v>
      </c>
      <c r="AW746" s="13" t="s">
        <v>38</v>
      </c>
      <c r="AX746" s="13" t="s">
        <v>83</v>
      </c>
      <c r="AY746" s="224" t="s">
        <v>189</v>
      </c>
    </row>
    <row r="747" spans="1:65" s="13" customFormat="1" ht="11.25" x14ac:dyDescent="0.2">
      <c r="B747" s="215"/>
      <c r="C747" s="216"/>
      <c r="D747" s="206" t="s">
        <v>277</v>
      </c>
      <c r="E747" s="239" t="s">
        <v>1</v>
      </c>
      <c r="F747" s="217" t="s">
        <v>1231</v>
      </c>
      <c r="G747" s="216"/>
      <c r="H747" s="218">
        <v>17.3</v>
      </c>
      <c r="I747" s="219"/>
      <c r="J747" s="216"/>
      <c r="K747" s="216"/>
      <c r="L747" s="220"/>
      <c r="M747" s="221"/>
      <c r="N747" s="222"/>
      <c r="O747" s="222"/>
      <c r="P747" s="222"/>
      <c r="Q747" s="222"/>
      <c r="R747" s="222"/>
      <c r="S747" s="222"/>
      <c r="T747" s="223"/>
      <c r="AT747" s="224" t="s">
        <v>277</v>
      </c>
      <c r="AU747" s="224" t="s">
        <v>93</v>
      </c>
      <c r="AV747" s="13" t="s">
        <v>93</v>
      </c>
      <c r="AW747" s="13" t="s">
        <v>38</v>
      </c>
      <c r="AX747" s="13" t="s">
        <v>83</v>
      </c>
      <c r="AY747" s="224" t="s">
        <v>189</v>
      </c>
    </row>
    <row r="748" spans="1:65" s="15" customFormat="1" ht="11.25" x14ac:dyDescent="0.2">
      <c r="B748" s="240"/>
      <c r="C748" s="241"/>
      <c r="D748" s="206" t="s">
        <v>277</v>
      </c>
      <c r="E748" s="242" t="s">
        <v>1</v>
      </c>
      <c r="F748" s="243" t="s">
        <v>355</v>
      </c>
      <c r="G748" s="241"/>
      <c r="H748" s="244">
        <v>64.3</v>
      </c>
      <c r="I748" s="245"/>
      <c r="J748" s="241"/>
      <c r="K748" s="241"/>
      <c r="L748" s="246"/>
      <c r="M748" s="247"/>
      <c r="N748" s="248"/>
      <c r="O748" s="248"/>
      <c r="P748" s="248"/>
      <c r="Q748" s="248"/>
      <c r="R748" s="248"/>
      <c r="S748" s="248"/>
      <c r="T748" s="249"/>
      <c r="AT748" s="250" t="s">
        <v>277</v>
      </c>
      <c r="AU748" s="250" t="s">
        <v>93</v>
      </c>
      <c r="AV748" s="15" t="s">
        <v>211</v>
      </c>
      <c r="AW748" s="15" t="s">
        <v>38</v>
      </c>
      <c r="AX748" s="15" t="s">
        <v>91</v>
      </c>
      <c r="AY748" s="250" t="s">
        <v>189</v>
      </c>
    </row>
    <row r="749" spans="1:65" s="2" customFormat="1" ht="16.5" customHeight="1" x14ac:dyDescent="0.2">
      <c r="A749" s="36"/>
      <c r="B749" s="37"/>
      <c r="C749" s="193" t="s">
        <v>1232</v>
      </c>
      <c r="D749" s="193" t="s">
        <v>192</v>
      </c>
      <c r="E749" s="194" t="s">
        <v>1233</v>
      </c>
      <c r="F749" s="195" t="s">
        <v>1234</v>
      </c>
      <c r="G749" s="196" t="s">
        <v>262</v>
      </c>
      <c r="H749" s="197">
        <v>34.65</v>
      </c>
      <c r="I749" s="198"/>
      <c r="J749" s="199">
        <f>ROUND(I749*H749,2)</f>
        <v>0</v>
      </c>
      <c r="K749" s="195" t="s">
        <v>196</v>
      </c>
      <c r="L749" s="41"/>
      <c r="M749" s="200" t="s">
        <v>1</v>
      </c>
      <c r="N749" s="201" t="s">
        <v>48</v>
      </c>
      <c r="O749" s="73"/>
      <c r="P749" s="202">
        <f>O749*H749</f>
        <v>0</v>
      </c>
      <c r="Q749" s="202">
        <v>1.355E-2</v>
      </c>
      <c r="R749" s="202">
        <f>Q749*H749</f>
        <v>0.46950749999999997</v>
      </c>
      <c r="S749" s="202">
        <v>0</v>
      </c>
      <c r="T749" s="203">
        <f>S749*H749</f>
        <v>0</v>
      </c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R749" s="204" t="s">
        <v>408</v>
      </c>
      <c r="AT749" s="204" t="s">
        <v>192</v>
      </c>
      <c r="AU749" s="204" t="s">
        <v>93</v>
      </c>
      <c r="AY749" s="18" t="s">
        <v>189</v>
      </c>
      <c r="BE749" s="205">
        <f>IF(N749="základní",J749,0)</f>
        <v>0</v>
      </c>
      <c r="BF749" s="205">
        <f>IF(N749="snížená",J749,0)</f>
        <v>0</v>
      </c>
      <c r="BG749" s="205">
        <f>IF(N749="zákl. přenesená",J749,0)</f>
        <v>0</v>
      </c>
      <c r="BH749" s="205">
        <f>IF(N749="sníž. přenesená",J749,0)</f>
        <v>0</v>
      </c>
      <c r="BI749" s="205">
        <f>IF(N749="nulová",J749,0)</f>
        <v>0</v>
      </c>
      <c r="BJ749" s="18" t="s">
        <v>91</v>
      </c>
      <c r="BK749" s="205">
        <f>ROUND(I749*H749,2)</f>
        <v>0</v>
      </c>
      <c r="BL749" s="18" t="s">
        <v>408</v>
      </c>
      <c r="BM749" s="204" t="s">
        <v>1235</v>
      </c>
    </row>
    <row r="750" spans="1:65" s="14" customFormat="1" ht="11.25" x14ac:dyDescent="0.2">
      <c r="B750" s="229"/>
      <c r="C750" s="230"/>
      <c r="D750" s="206" t="s">
        <v>277</v>
      </c>
      <c r="E750" s="231" t="s">
        <v>1</v>
      </c>
      <c r="F750" s="232" t="s">
        <v>483</v>
      </c>
      <c r="G750" s="230"/>
      <c r="H750" s="231" t="s">
        <v>1</v>
      </c>
      <c r="I750" s="233"/>
      <c r="J750" s="230"/>
      <c r="K750" s="230"/>
      <c r="L750" s="234"/>
      <c r="M750" s="235"/>
      <c r="N750" s="236"/>
      <c r="O750" s="236"/>
      <c r="P750" s="236"/>
      <c r="Q750" s="236"/>
      <c r="R750" s="236"/>
      <c r="S750" s="236"/>
      <c r="T750" s="237"/>
      <c r="AT750" s="238" t="s">
        <v>277</v>
      </c>
      <c r="AU750" s="238" t="s">
        <v>93</v>
      </c>
      <c r="AV750" s="14" t="s">
        <v>91</v>
      </c>
      <c r="AW750" s="14" t="s">
        <v>38</v>
      </c>
      <c r="AX750" s="14" t="s">
        <v>83</v>
      </c>
      <c r="AY750" s="238" t="s">
        <v>189</v>
      </c>
    </row>
    <row r="751" spans="1:65" s="13" customFormat="1" ht="11.25" x14ac:dyDescent="0.2">
      <c r="B751" s="215"/>
      <c r="C751" s="216"/>
      <c r="D751" s="206" t="s">
        <v>277</v>
      </c>
      <c r="E751" s="239" t="s">
        <v>1</v>
      </c>
      <c r="F751" s="217" t="s">
        <v>1236</v>
      </c>
      <c r="G751" s="216"/>
      <c r="H751" s="218">
        <v>34.65</v>
      </c>
      <c r="I751" s="219"/>
      <c r="J751" s="216"/>
      <c r="K751" s="216"/>
      <c r="L751" s="220"/>
      <c r="M751" s="221"/>
      <c r="N751" s="222"/>
      <c r="O751" s="222"/>
      <c r="P751" s="222"/>
      <c r="Q751" s="222"/>
      <c r="R751" s="222"/>
      <c r="S751" s="222"/>
      <c r="T751" s="223"/>
      <c r="AT751" s="224" t="s">
        <v>277</v>
      </c>
      <c r="AU751" s="224" t="s">
        <v>93</v>
      </c>
      <c r="AV751" s="13" t="s">
        <v>93</v>
      </c>
      <c r="AW751" s="13" t="s">
        <v>38</v>
      </c>
      <c r="AX751" s="13" t="s">
        <v>83</v>
      </c>
      <c r="AY751" s="224" t="s">
        <v>189</v>
      </c>
    </row>
    <row r="752" spans="1:65" s="15" customFormat="1" ht="11.25" x14ac:dyDescent="0.2">
      <c r="B752" s="240"/>
      <c r="C752" s="241"/>
      <c r="D752" s="206" t="s">
        <v>277</v>
      </c>
      <c r="E752" s="242" t="s">
        <v>1</v>
      </c>
      <c r="F752" s="243" t="s">
        <v>355</v>
      </c>
      <c r="G752" s="241"/>
      <c r="H752" s="244">
        <v>34.65</v>
      </c>
      <c r="I752" s="245"/>
      <c r="J752" s="241"/>
      <c r="K752" s="241"/>
      <c r="L752" s="246"/>
      <c r="M752" s="247"/>
      <c r="N752" s="248"/>
      <c r="O752" s="248"/>
      <c r="P752" s="248"/>
      <c r="Q752" s="248"/>
      <c r="R752" s="248"/>
      <c r="S752" s="248"/>
      <c r="T752" s="249"/>
      <c r="AT752" s="250" t="s">
        <v>277</v>
      </c>
      <c r="AU752" s="250" t="s">
        <v>93</v>
      </c>
      <c r="AV752" s="15" t="s">
        <v>211</v>
      </c>
      <c r="AW752" s="15" t="s">
        <v>38</v>
      </c>
      <c r="AX752" s="15" t="s">
        <v>91</v>
      </c>
      <c r="AY752" s="250" t="s">
        <v>189</v>
      </c>
    </row>
    <row r="753" spans="1:65" s="2" customFormat="1" ht="16.5" customHeight="1" x14ac:dyDescent="0.2">
      <c r="A753" s="36"/>
      <c r="B753" s="37"/>
      <c r="C753" s="193" t="s">
        <v>1237</v>
      </c>
      <c r="D753" s="193" t="s">
        <v>192</v>
      </c>
      <c r="E753" s="194" t="s">
        <v>1238</v>
      </c>
      <c r="F753" s="195" t="s">
        <v>1239</v>
      </c>
      <c r="G753" s="196" t="s">
        <v>262</v>
      </c>
      <c r="H753" s="197">
        <v>87.8</v>
      </c>
      <c r="I753" s="198"/>
      <c r="J753" s="199">
        <f>ROUND(I753*H753,2)</f>
        <v>0</v>
      </c>
      <c r="K753" s="195" t="s">
        <v>196</v>
      </c>
      <c r="L753" s="41"/>
      <c r="M753" s="200" t="s">
        <v>1</v>
      </c>
      <c r="N753" s="201" t="s">
        <v>48</v>
      </c>
      <c r="O753" s="73"/>
      <c r="P753" s="202">
        <f>O753*H753</f>
        <v>0</v>
      </c>
      <c r="Q753" s="202">
        <v>1.379E-2</v>
      </c>
      <c r="R753" s="202">
        <f>Q753*H753</f>
        <v>1.2107619999999999</v>
      </c>
      <c r="S753" s="202">
        <v>0</v>
      </c>
      <c r="T753" s="203">
        <f>S753*H753</f>
        <v>0</v>
      </c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R753" s="204" t="s">
        <v>408</v>
      </c>
      <c r="AT753" s="204" t="s">
        <v>192</v>
      </c>
      <c r="AU753" s="204" t="s">
        <v>93</v>
      </c>
      <c r="AY753" s="18" t="s">
        <v>189</v>
      </c>
      <c r="BE753" s="205">
        <f>IF(N753="základní",J753,0)</f>
        <v>0</v>
      </c>
      <c r="BF753" s="205">
        <f>IF(N753="snížená",J753,0)</f>
        <v>0</v>
      </c>
      <c r="BG753" s="205">
        <f>IF(N753="zákl. přenesená",J753,0)</f>
        <v>0</v>
      </c>
      <c r="BH753" s="205">
        <f>IF(N753="sníž. přenesená",J753,0)</f>
        <v>0</v>
      </c>
      <c r="BI753" s="205">
        <f>IF(N753="nulová",J753,0)</f>
        <v>0</v>
      </c>
      <c r="BJ753" s="18" t="s">
        <v>91</v>
      </c>
      <c r="BK753" s="205">
        <f>ROUND(I753*H753,2)</f>
        <v>0</v>
      </c>
      <c r="BL753" s="18" t="s">
        <v>408</v>
      </c>
      <c r="BM753" s="204" t="s">
        <v>1240</v>
      </c>
    </row>
    <row r="754" spans="1:65" s="14" customFormat="1" ht="11.25" x14ac:dyDescent="0.2">
      <c r="B754" s="229"/>
      <c r="C754" s="230"/>
      <c r="D754" s="206" t="s">
        <v>277</v>
      </c>
      <c r="E754" s="231" t="s">
        <v>1</v>
      </c>
      <c r="F754" s="232" t="s">
        <v>750</v>
      </c>
      <c r="G754" s="230"/>
      <c r="H754" s="231" t="s">
        <v>1</v>
      </c>
      <c r="I754" s="233"/>
      <c r="J754" s="230"/>
      <c r="K754" s="230"/>
      <c r="L754" s="234"/>
      <c r="M754" s="235"/>
      <c r="N754" s="236"/>
      <c r="O754" s="236"/>
      <c r="P754" s="236"/>
      <c r="Q754" s="236"/>
      <c r="R754" s="236"/>
      <c r="S754" s="236"/>
      <c r="T754" s="237"/>
      <c r="AT754" s="238" t="s">
        <v>277</v>
      </c>
      <c r="AU754" s="238" t="s">
        <v>93</v>
      </c>
      <c r="AV754" s="14" t="s">
        <v>91</v>
      </c>
      <c r="AW754" s="14" t="s">
        <v>38</v>
      </c>
      <c r="AX754" s="14" t="s">
        <v>83</v>
      </c>
      <c r="AY754" s="238" t="s">
        <v>189</v>
      </c>
    </row>
    <row r="755" spans="1:65" s="14" customFormat="1" ht="11.25" x14ac:dyDescent="0.2">
      <c r="B755" s="229"/>
      <c r="C755" s="230"/>
      <c r="D755" s="206" t="s">
        <v>277</v>
      </c>
      <c r="E755" s="231" t="s">
        <v>1</v>
      </c>
      <c r="F755" s="232" t="s">
        <v>1241</v>
      </c>
      <c r="G755" s="230"/>
      <c r="H755" s="231" t="s">
        <v>1</v>
      </c>
      <c r="I755" s="233"/>
      <c r="J755" s="230"/>
      <c r="K755" s="230"/>
      <c r="L755" s="234"/>
      <c r="M755" s="235"/>
      <c r="N755" s="236"/>
      <c r="O755" s="236"/>
      <c r="P755" s="236"/>
      <c r="Q755" s="236"/>
      <c r="R755" s="236"/>
      <c r="S755" s="236"/>
      <c r="T755" s="237"/>
      <c r="AT755" s="238" t="s">
        <v>277</v>
      </c>
      <c r="AU755" s="238" t="s">
        <v>93</v>
      </c>
      <c r="AV755" s="14" t="s">
        <v>91</v>
      </c>
      <c r="AW755" s="14" t="s">
        <v>38</v>
      </c>
      <c r="AX755" s="14" t="s">
        <v>83</v>
      </c>
      <c r="AY755" s="238" t="s">
        <v>189</v>
      </c>
    </row>
    <row r="756" spans="1:65" s="13" customFormat="1" ht="11.25" x14ac:dyDescent="0.2">
      <c r="B756" s="215"/>
      <c r="C756" s="216"/>
      <c r="D756" s="206" t="s">
        <v>277</v>
      </c>
      <c r="E756" s="239" t="s">
        <v>1</v>
      </c>
      <c r="F756" s="217" t="s">
        <v>1242</v>
      </c>
      <c r="G756" s="216"/>
      <c r="H756" s="218">
        <v>31</v>
      </c>
      <c r="I756" s="219"/>
      <c r="J756" s="216"/>
      <c r="K756" s="216"/>
      <c r="L756" s="220"/>
      <c r="M756" s="221"/>
      <c r="N756" s="222"/>
      <c r="O756" s="222"/>
      <c r="P756" s="222"/>
      <c r="Q756" s="222"/>
      <c r="R756" s="222"/>
      <c r="S756" s="222"/>
      <c r="T756" s="223"/>
      <c r="AT756" s="224" t="s">
        <v>277</v>
      </c>
      <c r="AU756" s="224" t="s">
        <v>93</v>
      </c>
      <c r="AV756" s="13" t="s">
        <v>93</v>
      </c>
      <c r="AW756" s="13" t="s">
        <v>38</v>
      </c>
      <c r="AX756" s="13" t="s">
        <v>83</v>
      </c>
      <c r="AY756" s="224" t="s">
        <v>189</v>
      </c>
    </row>
    <row r="757" spans="1:65" s="13" customFormat="1" ht="11.25" x14ac:dyDescent="0.2">
      <c r="B757" s="215"/>
      <c r="C757" s="216"/>
      <c r="D757" s="206" t="s">
        <v>277</v>
      </c>
      <c r="E757" s="239" t="s">
        <v>1</v>
      </c>
      <c r="F757" s="217" t="s">
        <v>1243</v>
      </c>
      <c r="G757" s="216"/>
      <c r="H757" s="218">
        <v>56.8</v>
      </c>
      <c r="I757" s="219"/>
      <c r="J757" s="216"/>
      <c r="K757" s="216"/>
      <c r="L757" s="220"/>
      <c r="M757" s="221"/>
      <c r="N757" s="222"/>
      <c r="O757" s="222"/>
      <c r="P757" s="222"/>
      <c r="Q757" s="222"/>
      <c r="R757" s="222"/>
      <c r="S757" s="222"/>
      <c r="T757" s="223"/>
      <c r="AT757" s="224" t="s">
        <v>277</v>
      </c>
      <c r="AU757" s="224" t="s">
        <v>93</v>
      </c>
      <c r="AV757" s="13" t="s">
        <v>93</v>
      </c>
      <c r="AW757" s="13" t="s">
        <v>38</v>
      </c>
      <c r="AX757" s="13" t="s">
        <v>83</v>
      </c>
      <c r="AY757" s="224" t="s">
        <v>189</v>
      </c>
    </row>
    <row r="758" spans="1:65" s="15" customFormat="1" ht="11.25" x14ac:dyDescent="0.2">
      <c r="B758" s="240"/>
      <c r="C758" s="241"/>
      <c r="D758" s="206" t="s">
        <v>277</v>
      </c>
      <c r="E758" s="242" t="s">
        <v>1</v>
      </c>
      <c r="F758" s="243" t="s">
        <v>355</v>
      </c>
      <c r="G758" s="241"/>
      <c r="H758" s="244">
        <v>87.8</v>
      </c>
      <c r="I758" s="245"/>
      <c r="J758" s="241"/>
      <c r="K758" s="241"/>
      <c r="L758" s="246"/>
      <c r="M758" s="247"/>
      <c r="N758" s="248"/>
      <c r="O758" s="248"/>
      <c r="P758" s="248"/>
      <c r="Q758" s="248"/>
      <c r="R758" s="248"/>
      <c r="S758" s="248"/>
      <c r="T758" s="249"/>
      <c r="AT758" s="250" t="s">
        <v>277</v>
      </c>
      <c r="AU758" s="250" t="s">
        <v>93</v>
      </c>
      <c r="AV758" s="15" t="s">
        <v>211</v>
      </c>
      <c r="AW758" s="15" t="s">
        <v>38</v>
      </c>
      <c r="AX758" s="15" t="s">
        <v>91</v>
      </c>
      <c r="AY758" s="250" t="s">
        <v>189</v>
      </c>
    </row>
    <row r="759" spans="1:65" s="2" customFormat="1" ht="16.5" customHeight="1" x14ac:dyDescent="0.2">
      <c r="A759" s="36"/>
      <c r="B759" s="37"/>
      <c r="C759" s="193" t="s">
        <v>1244</v>
      </c>
      <c r="D759" s="193" t="s">
        <v>192</v>
      </c>
      <c r="E759" s="194" t="s">
        <v>1245</v>
      </c>
      <c r="F759" s="195" t="s">
        <v>1246</v>
      </c>
      <c r="G759" s="196" t="s">
        <v>262</v>
      </c>
      <c r="H759" s="197">
        <v>87.8</v>
      </c>
      <c r="I759" s="198"/>
      <c r="J759" s="199">
        <f>ROUND(I759*H759,2)</f>
        <v>0</v>
      </c>
      <c r="K759" s="195" t="s">
        <v>196</v>
      </c>
      <c r="L759" s="41"/>
      <c r="M759" s="200" t="s">
        <v>1</v>
      </c>
      <c r="N759" s="201" t="s">
        <v>48</v>
      </c>
      <c r="O759" s="73"/>
      <c r="P759" s="202">
        <f>O759*H759</f>
        <v>0</v>
      </c>
      <c r="Q759" s="202">
        <v>1E-4</v>
      </c>
      <c r="R759" s="202">
        <f>Q759*H759</f>
        <v>8.7799999999999996E-3</v>
      </c>
      <c r="S759" s="202">
        <v>0</v>
      </c>
      <c r="T759" s="203">
        <f>S759*H759</f>
        <v>0</v>
      </c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R759" s="204" t="s">
        <v>408</v>
      </c>
      <c r="AT759" s="204" t="s">
        <v>192</v>
      </c>
      <c r="AU759" s="204" t="s">
        <v>93</v>
      </c>
      <c r="AY759" s="18" t="s">
        <v>189</v>
      </c>
      <c r="BE759" s="205">
        <f>IF(N759="základní",J759,0)</f>
        <v>0</v>
      </c>
      <c r="BF759" s="205">
        <f>IF(N759="snížená",J759,0)</f>
        <v>0</v>
      </c>
      <c r="BG759" s="205">
        <f>IF(N759="zákl. přenesená",J759,0)</f>
        <v>0</v>
      </c>
      <c r="BH759" s="205">
        <f>IF(N759="sníž. přenesená",J759,0)</f>
        <v>0</v>
      </c>
      <c r="BI759" s="205">
        <f>IF(N759="nulová",J759,0)</f>
        <v>0</v>
      </c>
      <c r="BJ759" s="18" t="s">
        <v>91</v>
      </c>
      <c r="BK759" s="205">
        <f>ROUND(I759*H759,2)</f>
        <v>0</v>
      </c>
      <c r="BL759" s="18" t="s">
        <v>408</v>
      </c>
      <c r="BM759" s="204" t="s">
        <v>1247</v>
      </c>
    </row>
    <row r="760" spans="1:65" s="2" customFormat="1" ht="16.5" customHeight="1" x14ac:dyDescent="0.2">
      <c r="A760" s="36"/>
      <c r="B760" s="37"/>
      <c r="C760" s="193" t="s">
        <v>1248</v>
      </c>
      <c r="D760" s="193" t="s">
        <v>192</v>
      </c>
      <c r="E760" s="194" t="s">
        <v>1249</v>
      </c>
      <c r="F760" s="195" t="s">
        <v>1250</v>
      </c>
      <c r="G760" s="196" t="s">
        <v>262</v>
      </c>
      <c r="H760" s="197">
        <v>87.8</v>
      </c>
      <c r="I760" s="198"/>
      <c r="J760" s="199">
        <f>ROUND(I760*H760,2)</f>
        <v>0</v>
      </c>
      <c r="K760" s="195" t="s">
        <v>196</v>
      </c>
      <c r="L760" s="41"/>
      <c r="M760" s="200" t="s">
        <v>1</v>
      </c>
      <c r="N760" s="201" t="s">
        <v>48</v>
      </c>
      <c r="O760" s="73"/>
      <c r="P760" s="202">
        <f>O760*H760</f>
        <v>0</v>
      </c>
      <c r="Q760" s="202">
        <v>6.9999999999999999E-4</v>
      </c>
      <c r="R760" s="202">
        <f>Q760*H760</f>
        <v>6.1460000000000001E-2</v>
      </c>
      <c r="S760" s="202">
        <v>0</v>
      </c>
      <c r="T760" s="203">
        <f>S760*H760</f>
        <v>0</v>
      </c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R760" s="204" t="s">
        <v>408</v>
      </c>
      <c r="AT760" s="204" t="s">
        <v>192</v>
      </c>
      <c r="AU760" s="204" t="s">
        <v>93</v>
      </c>
      <c r="AY760" s="18" t="s">
        <v>189</v>
      </c>
      <c r="BE760" s="205">
        <f>IF(N760="základní",J760,0)</f>
        <v>0</v>
      </c>
      <c r="BF760" s="205">
        <f>IF(N760="snížená",J760,0)</f>
        <v>0</v>
      </c>
      <c r="BG760" s="205">
        <f>IF(N760="zákl. přenesená",J760,0)</f>
        <v>0</v>
      </c>
      <c r="BH760" s="205">
        <f>IF(N760="sníž. přenesená",J760,0)</f>
        <v>0</v>
      </c>
      <c r="BI760" s="205">
        <f>IF(N760="nulová",J760,0)</f>
        <v>0</v>
      </c>
      <c r="BJ760" s="18" t="s">
        <v>91</v>
      </c>
      <c r="BK760" s="205">
        <f>ROUND(I760*H760,2)</f>
        <v>0</v>
      </c>
      <c r="BL760" s="18" t="s">
        <v>408</v>
      </c>
      <c r="BM760" s="204" t="s">
        <v>1251</v>
      </c>
    </row>
    <row r="761" spans="1:65" s="2" customFormat="1" ht="33" customHeight="1" x14ac:dyDescent="0.2">
      <c r="A761" s="36"/>
      <c r="B761" s="37"/>
      <c r="C761" s="193" t="s">
        <v>1252</v>
      </c>
      <c r="D761" s="193" t="s">
        <v>192</v>
      </c>
      <c r="E761" s="194" t="s">
        <v>1253</v>
      </c>
      <c r="F761" s="195" t="s">
        <v>1254</v>
      </c>
      <c r="G761" s="196" t="s">
        <v>262</v>
      </c>
      <c r="H761" s="197">
        <v>87.8</v>
      </c>
      <c r="I761" s="198"/>
      <c r="J761" s="199">
        <f>ROUND(I761*H761,2)</f>
        <v>0</v>
      </c>
      <c r="K761" s="195" t="s">
        <v>303</v>
      </c>
      <c r="L761" s="41"/>
      <c r="M761" s="200" t="s">
        <v>1</v>
      </c>
      <c r="N761" s="201" t="s">
        <v>48</v>
      </c>
      <c r="O761" s="73"/>
      <c r="P761" s="202">
        <f>O761*H761</f>
        <v>0</v>
      </c>
      <c r="Q761" s="202">
        <v>0</v>
      </c>
      <c r="R761" s="202">
        <f>Q761*H761</f>
        <v>0</v>
      </c>
      <c r="S761" s="202">
        <v>0</v>
      </c>
      <c r="T761" s="203">
        <f>S761*H761</f>
        <v>0</v>
      </c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R761" s="204" t="s">
        <v>408</v>
      </c>
      <c r="AT761" s="204" t="s">
        <v>192</v>
      </c>
      <c r="AU761" s="204" t="s">
        <v>93</v>
      </c>
      <c r="AY761" s="18" t="s">
        <v>189</v>
      </c>
      <c r="BE761" s="205">
        <f>IF(N761="základní",J761,0)</f>
        <v>0</v>
      </c>
      <c r="BF761" s="205">
        <f>IF(N761="snížená",J761,0)</f>
        <v>0</v>
      </c>
      <c r="BG761" s="205">
        <f>IF(N761="zákl. přenesená",J761,0)</f>
        <v>0</v>
      </c>
      <c r="BH761" s="205">
        <f>IF(N761="sníž. přenesená",J761,0)</f>
        <v>0</v>
      </c>
      <c r="BI761" s="205">
        <f>IF(N761="nulová",J761,0)</f>
        <v>0</v>
      </c>
      <c r="BJ761" s="18" t="s">
        <v>91</v>
      </c>
      <c r="BK761" s="205">
        <f>ROUND(I761*H761,2)</f>
        <v>0</v>
      </c>
      <c r="BL761" s="18" t="s">
        <v>408</v>
      </c>
      <c r="BM761" s="204" t="s">
        <v>1255</v>
      </c>
    </row>
    <row r="762" spans="1:65" s="2" customFormat="1" ht="29.25" x14ac:dyDescent="0.2">
      <c r="A762" s="36"/>
      <c r="B762" s="37"/>
      <c r="C762" s="38"/>
      <c r="D762" s="206" t="s">
        <v>199</v>
      </c>
      <c r="E762" s="38"/>
      <c r="F762" s="207" t="s">
        <v>1256</v>
      </c>
      <c r="G762" s="38"/>
      <c r="H762" s="38"/>
      <c r="I762" s="208"/>
      <c r="J762" s="38"/>
      <c r="K762" s="38"/>
      <c r="L762" s="41"/>
      <c r="M762" s="209"/>
      <c r="N762" s="210"/>
      <c r="O762" s="73"/>
      <c r="P762" s="73"/>
      <c r="Q762" s="73"/>
      <c r="R762" s="73"/>
      <c r="S762" s="73"/>
      <c r="T762" s="74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T762" s="18" t="s">
        <v>199</v>
      </c>
      <c r="AU762" s="18" t="s">
        <v>93</v>
      </c>
    </row>
    <row r="763" spans="1:65" s="14" customFormat="1" ht="11.25" x14ac:dyDescent="0.2">
      <c r="B763" s="229"/>
      <c r="C763" s="230"/>
      <c r="D763" s="206" t="s">
        <v>277</v>
      </c>
      <c r="E763" s="231" t="s">
        <v>1</v>
      </c>
      <c r="F763" s="232" t="s">
        <v>1257</v>
      </c>
      <c r="G763" s="230"/>
      <c r="H763" s="231" t="s">
        <v>1</v>
      </c>
      <c r="I763" s="233"/>
      <c r="J763" s="230"/>
      <c r="K763" s="230"/>
      <c r="L763" s="234"/>
      <c r="M763" s="235"/>
      <c r="N763" s="236"/>
      <c r="O763" s="236"/>
      <c r="P763" s="236"/>
      <c r="Q763" s="236"/>
      <c r="R763" s="236"/>
      <c r="S763" s="236"/>
      <c r="T763" s="237"/>
      <c r="AT763" s="238" t="s">
        <v>277</v>
      </c>
      <c r="AU763" s="238" t="s">
        <v>93</v>
      </c>
      <c r="AV763" s="14" t="s">
        <v>91</v>
      </c>
      <c r="AW763" s="14" t="s">
        <v>38</v>
      </c>
      <c r="AX763" s="14" t="s">
        <v>83</v>
      </c>
      <c r="AY763" s="238" t="s">
        <v>189</v>
      </c>
    </row>
    <row r="764" spans="1:65" s="13" customFormat="1" ht="11.25" x14ac:dyDescent="0.2">
      <c r="B764" s="215"/>
      <c r="C764" s="216"/>
      <c r="D764" s="206" t="s">
        <v>277</v>
      </c>
      <c r="E764" s="239" t="s">
        <v>1</v>
      </c>
      <c r="F764" s="217" t="s">
        <v>1258</v>
      </c>
      <c r="G764" s="216"/>
      <c r="H764" s="218">
        <v>87.8</v>
      </c>
      <c r="I764" s="219"/>
      <c r="J764" s="216"/>
      <c r="K764" s="216"/>
      <c r="L764" s="220"/>
      <c r="M764" s="221"/>
      <c r="N764" s="222"/>
      <c r="O764" s="222"/>
      <c r="P764" s="222"/>
      <c r="Q764" s="222"/>
      <c r="R764" s="222"/>
      <c r="S764" s="222"/>
      <c r="T764" s="223"/>
      <c r="AT764" s="224" t="s">
        <v>277</v>
      </c>
      <c r="AU764" s="224" t="s">
        <v>93</v>
      </c>
      <c r="AV764" s="13" t="s">
        <v>93</v>
      </c>
      <c r="AW764" s="13" t="s">
        <v>38</v>
      </c>
      <c r="AX764" s="13" t="s">
        <v>83</v>
      </c>
      <c r="AY764" s="224" t="s">
        <v>189</v>
      </c>
    </row>
    <row r="765" spans="1:65" s="15" customFormat="1" ht="11.25" x14ac:dyDescent="0.2">
      <c r="B765" s="240"/>
      <c r="C765" s="241"/>
      <c r="D765" s="206" t="s">
        <v>277</v>
      </c>
      <c r="E765" s="242" t="s">
        <v>1</v>
      </c>
      <c r="F765" s="243" t="s">
        <v>355</v>
      </c>
      <c r="G765" s="241"/>
      <c r="H765" s="244">
        <v>87.8</v>
      </c>
      <c r="I765" s="245"/>
      <c r="J765" s="241"/>
      <c r="K765" s="241"/>
      <c r="L765" s="246"/>
      <c r="M765" s="247"/>
      <c r="N765" s="248"/>
      <c r="O765" s="248"/>
      <c r="P765" s="248"/>
      <c r="Q765" s="248"/>
      <c r="R765" s="248"/>
      <c r="S765" s="248"/>
      <c r="T765" s="249"/>
      <c r="AT765" s="250" t="s">
        <v>277</v>
      </c>
      <c r="AU765" s="250" t="s">
        <v>93</v>
      </c>
      <c r="AV765" s="15" t="s">
        <v>211</v>
      </c>
      <c r="AW765" s="15" t="s">
        <v>38</v>
      </c>
      <c r="AX765" s="15" t="s">
        <v>91</v>
      </c>
      <c r="AY765" s="250" t="s">
        <v>189</v>
      </c>
    </row>
    <row r="766" spans="1:65" s="2" customFormat="1" ht="16.5" customHeight="1" x14ac:dyDescent="0.2">
      <c r="A766" s="36"/>
      <c r="B766" s="37"/>
      <c r="C766" s="193" t="s">
        <v>1259</v>
      </c>
      <c r="D766" s="193" t="s">
        <v>192</v>
      </c>
      <c r="E766" s="194" t="s">
        <v>1260</v>
      </c>
      <c r="F766" s="195" t="s">
        <v>1261</v>
      </c>
      <c r="G766" s="196" t="s">
        <v>1021</v>
      </c>
      <c r="H766" s="272"/>
      <c r="I766" s="198"/>
      <c r="J766" s="199">
        <f>ROUND(I766*H766,2)</f>
        <v>0</v>
      </c>
      <c r="K766" s="195" t="s">
        <v>196</v>
      </c>
      <c r="L766" s="41"/>
      <c r="M766" s="200" t="s">
        <v>1</v>
      </c>
      <c r="N766" s="201" t="s">
        <v>48</v>
      </c>
      <c r="O766" s="73"/>
      <c r="P766" s="202">
        <f>O766*H766</f>
        <v>0</v>
      </c>
      <c r="Q766" s="202">
        <v>0</v>
      </c>
      <c r="R766" s="202">
        <f>Q766*H766</f>
        <v>0</v>
      </c>
      <c r="S766" s="202">
        <v>0</v>
      </c>
      <c r="T766" s="203">
        <f>S766*H766</f>
        <v>0</v>
      </c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R766" s="204" t="s">
        <v>408</v>
      </c>
      <c r="AT766" s="204" t="s">
        <v>192</v>
      </c>
      <c r="AU766" s="204" t="s">
        <v>93</v>
      </c>
      <c r="AY766" s="18" t="s">
        <v>189</v>
      </c>
      <c r="BE766" s="205">
        <f>IF(N766="základní",J766,0)</f>
        <v>0</v>
      </c>
      <c r="BF766" s="205">
        <f>IF(N766="snížená",J766,0)</f>
        <v>0</v>
      </c>
      <c r="BG766" s="205">
        <f>IF(N766="zákl. přenesená",J766,0)</f>
        <v>0</v>
      </c>
      <c r="BH766" s="205">
        <f>IF(N766="sníž. přenesená",J766,0)</f>
        <v>0</v>
      </c>
      <c r="BI766" s="205">
        <f>IF(N766="nulová",J766,0)</f>
        <v>0</v>
      </c>
      <c r="BJ766" s="18" t="s">
        <v>91</v>
      </c>
      <c r="BK766" s="205">
        <f>ROUND(I766*H766,2)</f>
        <v>0</v>
      </c>
      <c r="BL766" s="18" t="s">
        <v>408</v>
      </c>
      <c r="BM766" s="204" t="s">
        <v>1262</v>
      </c>
    </row>
    <row r="767" spans="1:65" s="12" customFormat="1" ht="22.9" customHeight="1" x14ac:dyDescent="0.2">
      <c r="B767" s="177"/>
      <c r="C767" s="178"/>
      <c r="D767" s="179" t="s">
        <v>82</v>
      </c>
      <c r="E767" s="191" t="s">
        <v>1263</v>
      </c>
      <c r="F767" s="191" t="s">
        <v>1264</v>
      </c>
      <c r="G767" s="178"/>
      <c r="H767" s="178"/>
      <c r="I767" s="181"/>
      <c r="J767" s="192">
        <f>BK767</f>
        <v>0</v>
      </c>
      <c r="K767" s="178"/>
      <c r="L767" s="183"/>
      <c r="M767" s="184"/>
      <c r="N767" s="185"/>
      <c r="O767" s="185"/>
      <c r="P767" s="186">
        <f>SUM(P768:P782)</f>
        <v>0</v>
      </c>
      <c r="Q767" s="185"/>
      <c r="R767" s="186">
        <f>SUM(R768:R782)</f>
        <v>0</v>
      </c>
      <c r="S767" s="185"/>
      <c r="T767" s="187">
        <f>SUM(T768:T782)</f>
        <v>0</v>
      </c>
      <c r="AR767" s="188" t="s">
        <v>93</v>
      </c>
      <c r="AT767" s="189" t="s">
        <v>82</v>
      </c>
      <c r="AU767" s="189" t="s">
        <v>91</v>
      </c>
      <c r="AY767" s="188" t="s">
        <v>189</v>
      </c>
      <c r="BK767" s="190">
        <f>SUM(BK768:BK782)</f>
        <v>0</v>
      </c>
    </row>
    <row r="768" spans="1:65" s="2" customFormat="1" ht="16.5" customHeight="1" x14ac:dyDescent="0.2">
      <c r="A768" s="36"/>
      <c r="B768" s="37"/>
      <c r="C768" s="193" t="s">
        <v>1265</v>
      </c>
      <c r="D768" s="193" t="s">
        <v>192</v>
      </c>
      <c r="E768" s="194" t="s">
        <v>1266</v>
      </c>
      <c r="F768" s="195" t="s">
        <v>1267</v>
      </c>
      <c r="G768" s="196" t="s">
        <v>1268</v>
      </c>
      <c r="H768" s="197">
        <v>14</v>
      </c>
      <c r="I768" s="198"/>
      <c r="J768" s="199">
        <f>ROUND(I768*H768,2)</f>
        <v>0</v>
      </c>
      <c r="K768" s="195" t="s">
        <v>303</v>
      </c>
      <c r="L768" s="41"/>
      <c r="M768" s="200" t="s">
        <v>1</v>
      </c>
      <c r="N768" s="201" t="s">
        <v>48</v>
      </c>
      <c r="O768" s="73"/>
      <c r="P768" s="202">
        <f>O768*H768</f>
        <v>0</v>
      </c>
      <c r="Q768" s="202">
        <v>0</v>
      </c>
      <c r="R768" s="202">
        <f>Q768*H768</f>
        <v>0</v>
      </c>
      <c r="S768" s="202">
        <v>0</v>
      </c>
      <c r="T768" s="203">
        <f>S768*H768</f>
        <v>0</v>
      </c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R768" s="204" t="s">
        <v>408</v>
      </c>
      <c r="AT768" s="204" t="s">
        <v>192</v>
      </c>
      <c r="AU768" s="204" t="s">
        <v>93</v>
      </c>
      <c r="AY768" s="18" t="s">
        <v>189</v>
      </c>
      <c r="BE768" s="205">
        <f>IF(N768="základní",J768,0)</f>
        <v>0</v>
      </c>
      <c r="BF768" s="205">
        <f>IF(N768="snížená",J768,0)</f>
        <v>0</v>
      </c>
      <c r="BG768" s="205">
        <f>IF(N768="zákl. přenesená",J768,0)</f>
        <v>0</v>
      </c>
      <c r="BH768" s="205">
        <f>IF(N768="sníž. přenesená",J768,0)</f>
        <v>0</v>
      </c>
      <c r="BI768" s="205">
        <f>IF(N768="nulová",J768,0)</f>
        <v>0</v>
      </c>
      <c r="BJ768" s="18" t="s">
        <v>91</v>
      </c>
      <c r="BK768" s="205">
        <f>ROUND(I768*H768,2)</f>
        <v>0</v>
      </c>
      <c r="BL768" s="18" t="s">
        <v>408</v>
      </c>
      <c r="BM768" s="204" t="s">
        <v>1269</v>
      </c>
    </row>
    <row r="769" spans="1:65" s="2" customFormat="1" ht="39" x14ac:dyDescent="0.2">
      <c r="A769" s="36"/>
      <c r="B769" s="37"/>
      <c r="C769" s="38"/>
      <c r="D769" s="206" t="s">
        <v>199</v>
      </c>
      <c r="E769" s="38"/>
      <c r="F769" s="207" t="s">
        <v>1270</v>
      </c>
      <c r="G769" s="38"/>
      <c r="H769" s="38"/>
      <c r="I769" s="208"/>
      <c r="J769" s="38"/>
      <c r="K769" s="38"/>
      <c r="L769" s="41"/>
      <c r="M769" s="209"/>
      <c r="N769" s="210"/>
      <c r="O769" s="73"/>
      <c r="P769" s="73"/>
      <c r="Q769" s="73"/>
      <c r="R769" s="73"/>
      <c r="S769" s="73"/>
      <c r="T769" s="74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T769" s="18" t="s">
        <v>199</v>
      </c>
      <c r="AU769" s="18" t="s">
        <v>93</v>
      </c>
    </row>
    <row r="770" spans="1:65" s="2" customFormat="1" ht="16.5" customHeight="1" x14ac:dyDescent="0.2">
      <c r="A770" s="36"/>
      <c r="B770" s="37"/>
      <c r="C770" s="193" t="s">
        <v>1271</v>
      </c>
      <c r="D770" s="193" t="s">
        <v>192</v>
      </c>
      <c r="E770" s="194" t="s">
        <v>1272</v>
      </c>
      <c r="F770" s="195" t="s">
        <v>1273</v>
      </c>
      <c r="G770" s="196" t="s">
        <v>1268</v>
      </c>
      <c r="H770" s="197">
        <v>37</v>
      </c>
      <c r="I770" s="198"/>
      <c r="J770" s="199">
        <f>ROUND(I770*H770,2)</f>
        <v>0</v>
      </c>
      <c r="K770" s="195" t="s">
        <v>303</v>
      </c>
      <c r="L770" s="41"/>
      <c r="M770" s="200" t="s">
        <v>1</v>
      </c>
      <c r="N770" s="201" t="s">
        <v>48</v>
      </c>
      <c r="O770" s="73"/>
      <c r="P770" s="202">
        <f>O770*H770</f>
        <v>0</v>
      </c>
      <c r="Q770" s="202">
        <v>0</v>
      </c>
      <c r="R770" s="202">
        <f>Q770*H770</f>
        <v>0</v>
      </c>
      <c r="S770" s="202">
        <v>0</v>
      </c>
      <c r="T770" s="203">
        <f>S770*H770</f>
        <v>0</v>
      </c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R770" s="204" t="s">
        <v>408</v>
      </c>
      <c r="AT770" s="204" t="s">
        <v>192</v>
      </c>
      <c r="AU770" s="204" t="s">
        <v>93</v>
      </c>
      <c r="AY770" s="18" t="s">
        <v>189</v>
      </c>
      <c r="BE770" s="205">
        <f>IF(N770="základní",J770,0)</f>
        <v>0</v>
      </c>
      <c r="BF770" s="205">
        <f>IF(N770="snížená",J770,0)</f>
        <v>0</v>
      </c>
      <c r="BG770" s="205">
        <f>IF(N770="zákl. přenesená",J770,0)</f>
        <v>0</v>
      </c>
      <c r="BH770" s="205">
        <f>IF(N770="sníž. přenesená",J770,0)</f>
        <v>0</v>
      </c>
      <c r="BI770" s="205">
        <f>IF(N770="nulová",J770,0)</f>
        <v>0</v>
      </c>
      <c r="BJ770" s="18" t="s">
        <v>91</v>
      </c>
      <c r="BK770" s="205">
        <f>ROUND(I770*H770,2)</f>
        <v>0</v>
      </c>
      <c r="BL770" s="18" t="s">
        <v>408</v>
      </c>
      <c r="BM770" s="204" t="s">
        <v>1274</v>
      </c>
    </row>
    <row r="771" spans="1:65" s="2" customFormat="1" ht="39" x14ac:dyDescent="0.2">
      <c r="A771" s="36"/>
      <c r="B771" s="37"/>
      <c r="C771" s="38"/>
      <c r="D771" s="206" t="s">
        <v>199</v>
      </c>
      <c r="E771" s="38"/>
      <c r="F771" s="207" t="s">
        <v>1270</v>
      </c>
      <c r="G771" s="38"/>
      <c r="H771" s="38"/>
      <c r="I771" s="208"/>
      <c r="J771" s="38"/>
      <c r="K771" s="38"/>
      <c r="L771" s="41"/>
      <c r="M771" s="209"/>
      <c r="N771" s="210"/>
      <c r="O771" s="73"/>
      <c r="P771" s="73"/>
      <c r="Q771" s="73"/>
      <c r="R771" s="73"/>
      <c r="S771" s="73"/>
      <c r="T771" s="74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T771" s="18" t="s">
        <v>199</v>
      </c>
      <c r="AU771" s="18" t="s">
        <v>93</v>
      </c>
    </row>
    <row r="772" spans="1:65" s="2" customFormat="1" ht="16.5" customHeight="1" x14ac:dyDescent="0.2">
      <c r="A772" s="36"/>
      <c r="B772" s="37"/>
      <c r="C772" s="193" t="s">
        <v>1275</v>
      </c>
      <c r="D772" s="193" t="s">
        <v>192</v>
      </c>
      <c r="E772" s="194" t="s">
        <v>1276</v>
      </c>
      <c r="F772" s="195" t="s">
        <v>1277</v>
      </c>
      <c r="G772" s="196" t="s">
        <v>1268</v>
      </c>
      <c r="H772" s="197">
        <v>5</v>
      </c>
      <c r="I772" s="198"/>
      <c r="J772" s="199">
        <f>ROUND(I772*H772,2)</f>
        <v>0</v>
      </c>
      <c r="K772" s="195" t="s">
        <v>303</v>
      </c>
      <c r="L772" s="41"/>
      <c r="M772" s="200" t="s">
        <v>1</v>
      </c>
      <c r="N772" s="201" t="s">
        <v>48</v>
      </c>
      <c r="O772" s="73"/>
      <c r="P772" s="202">
        <f>O772*H772</f>
        <v>0</v>
      </c>
      <c r="Q772" s="202">
        <v>0</v>
      </c>
      <c r="R772" s="202">
        <f>Q772*H772</f>
        <v>0</v>
      </c>
      <c r="S772" s="202">
        <v>0</v>
      </c>
      <c r="T772" s="203">
        <f>S772*H772</f>
        <v>0</v>
      </c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R772" s="204" t="s">
        <v>408</v>
      </c>
      <c r="AT772" s="204" t="s">
        <v>192</v>
      </c>
      <c r="AU772" s="204" t="s">
        <v>93</v>
      </c>
      <c r="AY772" s="18" t="s">
        <v>189</v>
      </c>
      <c r="BE772" s="205">
        <f>IF(N772="základní",J772,0)</f>
        <v>0</v>
      </c>
      <c r="BF772" s="205">
        <f>IF(N772="snížená",J772,0)</f>
        <v>0</v>
      </c>
      <c r="BG772" s="205">
        <f>IF(N772="zákl. přenesená",J772,0)</f>
        <v>0</v>
      </c>
      <c r="BH772" s="205">
        <f>IF(N772="sníž. přenesená",J772,0)</f>
        <v>0</v>
      </c>
      <c r="BI772" s="205">
        <f>IF(N772="nulová",J772,0)</f>
        <v>0</v>
      </c>
      <c r="BJ772" s="18" t="s">
        <v>91</v>
      </c>
      <c r="BK772" s="205">
        <f>ROUND(I772*H772,2)</f>
        <v>0</v>
      </c>
      <c r="BL772" s="18" t="s">
        <v>408</v>
      </c>
      <c r="BM772" s="204" t="s">
        <v>1278</v>
      </c>
    </row>
    <row r="773" spans="1:65" s="2" customFormat="1" ht="39" x14ac:dyDescent="0.2">
      <c r="A773" s="36"/>
      <c r="B773" s="37"/>
      <c r="C773" s="38"/>
      <c r="D773" s="206" t="s">
        <v>199</v>
      </c>
      <c r="E773" s="38"/>
      <c r="F773" s="207" t="s">
        <v>1270</v>
      </c>
      <c r="G773" s="38"/>
      <c r="H773" s="38"/>
      <c r="I773" s="208"/>
      <c r="J773" s="38"/>
      <c r="K773" s="38"/>
      <c r="L773" s="41"/>
      <c r="M773" s="209"/>
      <c r="N773" s="210"/>
      <c r="O773" s="73"/>
      <c r="P773" s="73"/>
      <c r="Q773" s="73"/>
      <c r="R773" s="73"/>
      <c r="S773" s="73"/>
      <c r="T773" s="74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T773" s="18" t="s">
        <v>199</v>
      </c>
      <c r="AU773" s="18" t="s">
        <v>93</v>
      </c>
    </row>
    <row r="774" spans="1:65" s="2" customFormat="1" ht="16.5" customHeight="1" x14ac:dyDescent="0.2">
      <c r="A774" s="36"/>
      <c r="B774" s="37"/>
      <c r="C774" s="193" t="s">
        <v>1279</v>
      </c>
      <c r="D774" s="193" t="s">
        <v>192</v>
      </c>
      <c r="E774" s="194" t="s">
        <v>1280</v>
      </c>
      <c r="F774" s="195" t="s">
        <v>1281</v>
      </c>
      <c r="G774" s="196" t="s">
        <v>1268</v>
      </c>
      <c r="H774" s="197">
        <v>243</v>
      </c>
      <c r="I774" s="198"/>
      <c r="J774" s="199">
        <f>ROUND(I774*H774,2)</f>
        <v>0</v>
      </c>
      <c r="K774" s="195" t="s">
        <v>303</v>
      </c>
      <c r="L774" s="41"/>
      <c r="M774" s="200" t="s">
        <v>1</v>
      </c>
      <c r="N774" s="201" t="s">
        <v>48</v>
      </c>
      <c r="O774" s="73"/>
      <c r="P774" s="202">
        <f>O774*H774</f>
        <v>0</v>
      </c>
      <c r="Q774" s="202">
        <v>0</v>
      </c>
      <c r="R774" s="202">
        <f>Q774*H774</f>
        <v>0</v>
      </c>
      <c r="S774" s="202">
        <v>0</v>
      </c>
      <c r="T774" s="203">
        <f>S774*H774</f>
        <v>0</v>
      </c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R774" s="204" t="s">
        <v>408</v>
      </c>
      <c r="AT774" s="204" t="s">
        <v>192</v>
      </c>
      <c r="AU774" s="204" t="s">
        <v>93</v>
      </c>
      <c r="AY774" s="18" t="s">
        <v>189</v>
      </c>
      <c r="BE774" s="205">
        <f>IF(N774="základní",J774,0)</f>
        <v>0</v>
      </c>
      <c r="BF774" s="205">
        <f>IF(N774="snížená",J774,0)</f>
        <v>0</v>
      </c>
      <c r="BG774" s="205">
        <f>IF(N774="zákl. přenesená",J774,0)</f>
        <v>0</v>
      </c>
      <c r="BH774" s="205">
        <f>IF(N774="sníž. přenesená",J774,0)</f>
        <v>0</v>
      </c>
      <c r="BI774" s="205">
        <f>IF(N774="nulová",J774,0)</f>
        <v>0</v>
      </c>
      <c r="BJ774" s="18" t="s">
        <v>91</v>
      </c>
      <c r="BK774" s="205">
        <f>ROUND(I774*H774,2)</f>
        <v>0</v>
      </c>
      <c r="BL774" s="18" t="s">
        <v>408</v>
      </c>
      <c r="BM774" s="204" t="s">
        <v>1282</v>
      </c>
    </row>
    <row r="775" spans="1:65" s="2" customFormat="1" ht="39" x14ac:dyDescent="0.2">
      <c r="A775" s="36"/>
      <c r="B775" s="37"/>
      <c r="C775" s="38"/>
      <c r="D775" s="206" t="s">
        <v>199</v>
      </c>
      <c r="E775" s="38"/>
      <c r="F775" s="207" t="s">
        <v>1270</v>
      </c>
      <c r="G775" s="38"/>
      <c r="H775" s="38"/>
      <c r="I775" s="208"/>
      <c r="J775" s="38"/>
      <c r="K775" s="38"/>
      <c r="L775" s="41"/>
      <c r="M775" s="209"/>
      <c r="N775" s="210"/>
      <c r="O775" s="73"/>
      <c r="P775" s="73"/>
      <c r="Q775" s="73"/>
      <c r="R775" s="73"/>
      <c r="S775" s="73"/>
      <c r="T775" s="74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T775" s="18" t="s">
        <v>199</v>
      </c>
      <c r="AU775" s="18" t="s">
        <v>93</v>
      </c>
    </row>
    <row r="776" spans="1:65" s="2" customFormat="1" ht="16.5" customHeight="1" x14ac:dyDescent="0.2">
      <c r="A776" s="36"/>
      <c r="B776" s="37"/>
      <c r="C776" s="193" t="s">
        <v>1283</v>
      </c>
      <c r="D776" s="193" t="s">
        <v>192</v>
      </c>
      <c r="E776" s="194" t="s">
        <v>1284</v>
      </c>
      <c r="F776" s="195" t="s">
        <v>1285</v>
      </c>
      <c r="G776" s="196" t="s">
        <v>1286</v>
      </c>
      <c r="H776" s="197">
        <v>4</v>
      </c>
      <c r="I776" s="198"/>
      <c r="J776" s="199">
        <f>ROUND(I776*H776,2)</f>
        <v>0</v>
      </c>
      <c r="K776" s="195" t="s">
        <v>303</v>
      </c>
      <c r="L776" s="41"/>
      <c r="M776" s="200" t="s">
        <v>1</v>
      </c>
      <c r="N776" s="201" t="s">
        <v>48</v>
      </c>
      <c r="O776" s="73"/>
      <c r="P776" s="202">
        <f>O776*H776</f>
        <v>0</v>
      </c>
      <c r="Q776" s="202">
        <v>0</v>
      </c>
      <c r="R776" s="202">
        <f>Q776*H776</f>
        <v>0</v>
      </c>
      <c r="S776" s="202">
        <v>0</v>
      </c>
      <c r="T776" s="203">
        <f>S776*H776</f>
        <v>0</v>
      </c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R776" s="204" t="s">
        <v>408</v>
      </c>
      <c r="AT776" s="204" t="s">
        <v>192</v>
      </c>
      <c r="AU776" s="204" t="s">
        <v>93</v>
      </c>
      <c r="AY776" s="18" t="s">
        <v>189</v>
      </c>
      <c r="BE776" s="205">
        <f>IF(N776="základní",J776,0)</f>
        <v>0</v>
      </c>
      <c r="BF776" s="205">
        <f>IF(N776="snížená",J776,0)</f>
        <v>0</v>
      </c>
      <c r="BG776" s="205">
        <f>IF(N776="zákl. přenesená",J776,0)</f>
        <v>0</v>
      </c>
      <c r="BH776" s="205">
        <f>IF(N776="sníž. přenesená",J776,0)</f>
        <v>0</v>
      </c>
      <c r="BI776" s="205">
        <f>IF(N776="nulová",J776,0)</f>
        <v>0</v>
      </c>
      <c r="BJ776" s="18" t="s">
        <v>91</v>
      </c>
      <c r="BK776" s="205">
        <f>ROUND(I776*H776,2)</f>
        <v>0</v>
      </c>
      <c r="BL776" s="18" t="s">
        <v>408</v>
      </c>
      <c r="BM776" s="204" t="s">
        <v>1287</v>
      </c>
    </row>
    <row r="777" spans="1:65" s="2" customFormat="1" ht="39" x14ac:dyDescent="0.2">
      <c r="A777" s="36"/>
      <c r="B777" s="37"/>
      <c r="C777" s="38"/>
      <c r="D777" s="206" t="s">
        <v>199</v>
      </c>
      <c r="E777" s="38"/>
      <c r="F777" s="207" t="s">
        <v>1270</v>
      </c>
      <c r="G777" s="38"/>
      <c r="H777" s="38"/>
      <c r="I777" s="208"/>
      <c r="J777" s="38"/>
      <c r="K777" s="38"/>
      <c r="L777" s="41"/>
      <c r="M777" s="209"/>
      <c r="N777" s="210"/>
      <c r="O777" s="73"/>
      <c r="P777" s="73"/>
      <c r="Q777" s="73"/>
      <c r="R777" s="73"/>
      <c r="S777" s="73"/>
      <c r="T777" s="74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T777" s="18" t="s">
        <v>199</v>
      </c>
      <c r="AU777" s="18" t="s">
        <v>93</v>
      </c>
    </row>
    <row r="778" spans="1:65" s="2" customFormat="1" ht="16.5" customHeight="1" x14ac:dyDescent="0.2">
      <c r="A778" s="36"/>
      <c r="B778" s="37"/>
      <c r="C778" s="193" t="s">
        <v>1288</v>
      </c>
      <c r="D778" s="193" t="s">
        <v>192</v>
      </c>
      <c r="E778" s="194" t="s">
        <v>1289</v>
      </c>
      <c r="F778" s="195" t="s">
        <v>1290</v>
      </c>
      <c r="G778" s="196" t="s">
        <v>1286</v>
      </c>
      <c r="H778" s="197">
        <v>4</v>
      </c>
      <c r="I778" s="198"/>
      <c r="J778" s="199">
        <f>ROUND(I778*H778,2)</f>
        <v>0</v>
      </c>
      <c r="K778" s="195" t="s">
        <v>303</v>
      </c>
      <c r="L778" s="41"/>
      <c r="M778" s="200" t="s">
        <v>1</v>
      </c>
      <c r="N778" s="201" t="s">
        <v>48</v>
      </c>
      <c r="O778" s="73"/>
      <c r="P778" s="202">
        <f>O778*H778</f>
        <v>0</v>
      </c>
      <c r="Q778" s="202">
        <v>0</v>
      </c>
      <c r="R778" s="202">
        <f>Q778*H778</f>
        <v>0</v>
      </c>
      <c r="S778" s="202">
        <v>0</v>
      </c>
      <c r="T778" s="203">
        <f>S778*H778</f>
        <v>0</v>
      </c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R778" s="204" t="s">
        <v>408</v>
      </c>
      <c r="AT778" s="204" t="s">
        <v>192</v>
      </c>
      <c r="AU778" s="204" t="s">
        <v>93</v>
      </c>
      <c r="AY778" s="18" t="s">
        <v>189</v>
      </c>
      <c r="BE778" s="205">
        <f>IF(N778="základní",J778,0)</f>
        <v>0</v>
      </c>
      <c r="BF778" s="205">
        <f>IF(N778="snížená",J778,0)</f>
        <v>0</v>
      </c>
      <c r="BG778" s="205">
        <f>IF(N778="zákl. přenesená",J778,0)</f>
        <v>0</v>
      </c>
      <c r="BH778" s="205">
        <f>IF(N778="sníž. přenesená",J778,0)</f>
        <v>0</v>
      </c>
      <c r="BI778" s="205">
        <f>IF(N778="nulová",J778,0)</f>
        <v>0</v>
      </c>
      <c r="BJ778" s="18" t="s">
        <v>91</v>
      </c>
      <c r="BK778" s="205">
        <f>ROUND(I778*H778,2)</f>
        <v>0</v>
      </c>
      <c r="BL778" s="18" t="s">
        <v>408</v>
      </c>
      <c r="BM778" s="204" t="s">
        <v>1291</v>
      </c>
    </row>
    <row r="779" spans="1:65" s="2" customFormat="1" ht="39" x14ac:dyDescent="0.2">
      <c r="A779" s="36"/>
      <c r="B779" s="37"/>
      <c r="C779" s="38"/>
      <c r="D779" s="206" t="s">
        <v>199</v>
      </c>
      <c r="E779" s="38"/>
      <c r="F779" s="207" t="s">
        <v>1270</v>
      </c>
      <c r="G779" s="38"/>
      <c r="H779" s="38"/>
      <c r="I779" s="208"/>
      <c r="J779" s="38"/>
      <c r="K779" s="38"/>
      <c r="L779" s="41"/>
      <c r="M779" s="209"/>
      <c r="N779" s="210"/>
      <c r="O779" s="73"/>
      <c r="P779" s="73"/>
      <c r="Q779" s="73"/>
      <c r="R779" s="73"/>
      <c r="S779" s="73"/>
      <c r="T779" s="74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T779" s="18" t="s">
        <v>199</v>
      </c>
      <c r="AU779" s="18" t="s">
        <v>93</v>
      </c>
    </row>
    <row r="780" spans="1:65" s="2" customFormat="1" ht="16.5" customHeight="1" x14ac:dyDescent="0.2">
      <c r="A780" s="36"/>
      <c r="B780" s="37"/>
      <c r="C780" s="193" t="s">
        <v>1292</v>
      </c>
      <c r="D780" s="193" t="s">
        <v>192</v>
      </c>
      <c r="E780" s="194" t="s">
        <v>1293</v>
      </c>
      <c r="F780" s="195" t="s">
        <v>1294</v>
      </c>
      <c r="G780" s="196" t="s">
        <v>1268</v>
      </c>
      <c r="H780" s="197">
        <v>78</v>
      </c>
      <c r="I780" s="198"/>
      <c r="J780" s="199">
        <f>ROUND(I780*H780,2)</f>
        <v>0</v>
      </c>
      <c r="K780" s="195" t="s">
        <v>303</v>
      </c>
      <c r="L780" s="41"/>
      <c r="M780" s="200" t="s">
        <v>1</v>
      </c>
      <c r="N780" s="201" t="s">
        <v>48</v>
      </c>
      <c r="O780" s="73"/>
      <c r="P780" s="202">
        <f>O780*H780</f>
        <v>0</v>
      </c>
      <c r="Q780" s="202">
        <v>0</v>
      </c>
      <c r="R780" s="202">
        <f>Q780*H780</f>
        <v>0</v>
      </c>
      <c r="S780" s="202">
        <v>0</v>
      </c>
      <c r="T780" s="203">
        <f>S780*H780</f>
        <v>0</v>
      </c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R780" s="204" t="s">
        <v>408</v>
      </c>
      <c r="AT780" s="204" t="s">
        <v>192</v>
      </c>
      <c r="AU780" s="204" t="s">
        <v>93</v>
      </c>
      <c r="AY780" s="18" t="s">
        <v>189</v>
      </c>
      <c r="BE780" s="205">
        <f>IF(N780="základní",J780,0)</f>
        <v>0</v>
      </c>
      <c r="BF780" s="205">
        <f>IF(N780="snížená",J780,0)</f>
        <v>0</v>
      </c>
      <c r="BG780" s="205">
        <f>IF(N780="zákl. přenesená",J780,0)</f>
        <v>0</v>
      </c>
      <c r="BH780" s="205">
        <f>IF(N780="sníž. přenesená",J780,0)</f>
        <v>0</v>
      </c>
      <c r="BI780" s="205">
        <f>IF(N780="nulová",J780,0)</f>
        <v>0</v>
      </c>
      <c r="BJ780" s="18" t="s">
        <v>91</v>
      </c>
      <c r="BK780" s="205">
        <f>ROUND(I780*H780,2)</f>
        <v>0</v>
      </c>
      <c r="BL780" s="18" t="s">
        <v>408</v>
      </c>
      <c r="BM780" s="204" t="s">
        <v>1295</v>
      </c>
    </row>
    <row r="781" spans="1:65" s="2" customFormat="1" ht="39" x14ac:dyDescent="0.2">
      <c r="A781" s="36"/>
      <c r="B781" s="37"/>
      <c r="C781" s="38"/>
      <c r="D781" s="206" t="s">
        <v>199</v>
      </c>
      <c r="E781" s="38"/>
      <c r="F781" s="207" t="s">
        <v>1270</v>
      </c>
      <c r="G781" s="38"/>
      <c r="H781" s="38"/>
      <c r="I781" s="208"/>
      <c r="J781" s="38"/>
      <c r="K781" s="38"/>
      <c r="L781" s="41"/>
      <c r="M781" s="209"/>
      <c r="N781" s="210"/>
      <c r="O781" s="73"/>
      <c r="P781" s="73"/>
      <c r="Q781" s="73"/>
      <c r="R781" s="73"/>
      <c r="S781" s="73"/>
      <c r="T781" s="74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T781" s="18" t="s">
        <v>199</v>
      </c>
      <c r="AU781" s="18" t="s">
        <v>93</v>
      </c>
    </row>
    <row r="782" spans="1:65" s="2" customFormat="1" ht="16.5" customHeight="1" x14ac:dyDescent="0.2">
      <c r="A782" s="36"/>
      <c r="B782" s="37"/>
      <c r="C782" s="193" t="s">
        <v>1296</v>
      </c>
      <c r="D782" s="193" t="s">
        <v>192</v>
      </c>
      <c r="E782" s="194" t="s">
        <v>1297</v>
      </c>
      <c r="F782" s="195" t="s">
        <v>1298</v>
      </c>
      <c r="G782" s="196" t="s">
        <v>1021</v>
      </c>
      <c r="H782" s="272"/>
      <c r="I782" s="198"/>
      <c r="J782" s="199">
        <f>ROUND(I782*H782,2)</f>
        <v>0</v>
      </c>
      <c r="K782" s="195" t="s">
        <v>196</v>
      </c>
      <c r="L782" s="41"/>
      <c r="M782" s="200" t="s">
        <v>1</v>
      </c>
      <c r="N782" s="201" t="s">
        <v>48</v>
      </c>
      <c r="O782" s="73"/>
      <c r="P782" s="202">
        <f>O782*H782</f>
        <v>0</v>
      </c>
      <c r="Q782" s="202">
        <v>0</v>
      </c>
      <c r="R782" s="202">
        <f>Q782*H782</f>
        <v>0</v>
      </c>
      <c r="S782" s="202">
        <v>0</v>
      </c>
      <c r="T782" s="203">
        <f>S782*H782</f>
        <v>0</v>
      </c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R782" s="204" t="s">
        <v>408</v>
      </c>
      <c r="AT782" s="204" t="s">
        <v>192</v>
      </c>
      <c r="AU782" s="204" t="s">
        <v>93</v>
      </c>
      <c r="AY782" s="18" t="s">
        <v>189</v>
      </c>
      <c r="BE782" s="205">
        <f>IF(N782="základní",J782,0)</f>
        <v>0</v>
      </c>
      <c r="BF782" s="205">
        <f>IF(N782="snížená",J782,0)</f>
        <v>0</v>
      </c>
      <c r="BG782" s="205">
        <f>IF(N782="zákl. přenesená",J782,0)</f>
        <v>0</v>
      </c>
      <c r="BH782" s="205">
        <f>IF(N782="sníž. přenesená",J782,0)</f>
        <v>0</v>
      </c>
      <c r="BI782" s="205">
        <f>IF(N782="nulová",J782,0)</f>
        <v>0</v>
      </c>
      <c r="BJ782" s="18" t="s">
        <v>91</v>
      </c>
      <c r="BK782" s="205">
        <f>ROUND(I782*H782,2)</f>
        <v>0</v>
      </c>
      <c r="BL782" s="18" t="s">
        <v>408</v>
      </c>
      <c r="BM782" s="204" t="s">
        <v>1299</v>
      </c>
    </row>
    <row r="783" spans="1:65" s="12" customFormat="1" ht="22.9" customHeight="1" x14ac:dyDescent="0.2">
      <c r="B783" s="177"/>
      <c r="C783" s="178"/>
      <c r="D783" s="179" t="s">
        <v>82</v>
      </c>
      <c r="E783" s="191" t="s">
        <v>1300</v>
      </c>
      <c r="F783" s="191" t="s">
        <v>1301</v>
      </c>
      <c r="G783" s="178"/>
      <c r="H783" s="178"/>
      <c r="I783" s="181"/>
      <c r="J783" s="192">
        <f>BK783</f>
        <v>0</v>
      </c>
      <c r="K783" s="178"/>
      <c r="L783" s="183"/>
      <c r="M783" s="184"/>
      <c r="N783" s="185"/>
      <c r="O783" s="185"/>
      <c r="P783" s="186">
        <f>SUM(P784:P807)</f>
        <v>0</v>
      </c>
      <c r="Q783" s="185"/>
      <c r="R783" s="186">
        <f>SUM(R784:R807)</f>
        <v>4.4752600000000003E-2</v>
      </c>
      <c r="S783" s="185"/>
      <c r="T783" s="187">
        <f>SUM(T784:T807)</f>
        <v>0</v>
      </c>
      <c r="AR783" s="188" t="s">
        <v>93</v>
      </c>
      <c r="AT783" s="189" t="s">
        <v>82</v>
      </c>
      <c r="AU783" s="189" t="s">
        <v>91</v>
      </c>
      <c r="AY783" s="188" t="s">
        <v>189</v>
      </c>
      <c r="BK783" s="190">
        <f>SUM(BK784:BK807)</f>
        <v>0</v>
      </c>
    </row>
    <row r="784" spans="1:65" s="2" customFormat="1" ht="16.5" customHeight="1" x14ac:dyDescent="0.2">
      <c r="A784" s="36"/>
      <c r="B784" s="37"/>
      <c r="C784" s="193" t="s">
        <v>1302</v>
      </c>
      <c r="D784" s="193" t="s">
        <v>192</v>
      </c>
      <c r="E784" s="194" t="s">
        <v>1303</v>
      </c>
      <c r="F784" s="195" t="s">
        <v>1304</v>
      </c>
      <c r="G784" s="196" t="s">
        <v>285</v>
      </c>
      <c r="H784" s="197">
        <v>102</v>
      </c>
      <c r="I784" s="198"/>
      <c r="J784" s="199">
        <f>ROUND(I784*H784,2)</f>
        <v>0</v>
      </c>
      <c r="K784" s="195" t="s">
        <v>303</v>
      </c>
      <c r="L784" s="41"/>
      <c r="M784" s="200" t="s">
        <v>1</v>
      </c>
      <c r="N784" s="201" t="s">
        <v>48</v>
      </c>
      <c r="O784" s="73"/>
      <c r="P784" s="202">
        <f>O784*H784</f>
        <v>0</v>
      </c>
      <c r="Q784" s="202">
        <v>0</v>
      </c>
      <c r="R784" s="202">
        <f>Q784*H784</f>
        <v>0</v>
      </c>
      <c r="S784" s="202">
        <v>0</v>
      </c>
      <c r="T784" s="203">
        <f>S784*H784</f>
        <v>0</v>
      </c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R784" s="204" t="s">
        <v>408</v>
      </c>
      <c r="AT784" s="204" t="s">
        <v>192</v>
      </c>
      <c r="AU784" s="204" t="s">
        <v>93</v>
      </c>
      <c r="AY784" s="18" t="s">
        <v>189</v>
      </c>
      <c r="BE784" s="205">
        <f>IF(N784="základní",J784,0)</f>
        <v>0</v>
      </c>
      <c r="BF784" s="205">
        <f>IF(N784="snížená",J784,0)</f>
        <v>0</v>
      </c>
      <c r="BG784" s="205">
        <f>IF(N784="zákl. přenesená",J784,0)</f>
        <v>0</v>
      </c>
      <c r="BH784" s="205">
        <f>IF(N784="sníž. přenesená",J784,0)</f>
        <v>0</v>
      </c>
      <c r="BI784" s="205">
        <f>IF(N784="nulová",J784,0)</f>
        <v>0</v>
      </c>
      <c r="BJ784" s="18" t="s">
        <v>91</v>
      </c>
      <c r="BK784" s="205">
        <f>ROUND(I784*H784,2)</f>
        <v>0</v>
      </c>
      <c r="BL784" s="18" t="s">
        <v>408</v>
      </c>
      <c r="BM784" s="204" t="s">
        <v>1305</v>
      </c>
    </row>
    <row r="785" spans="1:65" s="2" customFormat="1" ht="29.25" x14ac:dyDescent="0.2">
      <c r="A785" s="36"/>
      <c r="B785" s="37"/>
      <c r="C785" s="38"/>
      <c r="D785" s="206" t="s">
        <v>199</v>
      </c>
      <c r="E785" s="38"/>
      <c r="F785" s="207" t="s">
        <v>1306</v>
      </c>
      <c r="G785" s="38"/>
      <c r="H785" s="38"/>
      <c r="I785" s="208"/>
      <c r="J785" s="38"/>
      <c r="K785" s="38"/>
      <c r="L785" s="41"/>
      <c r="M785" s="209"/>
      <c r="N785" s="210"/>
      <c r="O785" s="73"/>
      <c r="P785" s="73"/>
      <c r="Q785" s="73"/>
      <c r="R785" s="73"/>
      <c r="S785" s="73"/>
      <c r="T785" s="74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T785" s="18" t="s">
        <v>199</v>
      </c>
      <c r="AU785" s="18" t="s">
        <v>93</v>
      </c>
    </row>
    <row r="786" spans="1:65" s="13" customFormat="1" ht="11.25" x14ac:dyDescent="0.2">
      <c r="B786" s="215"/>
      <c r="C786" s="216"/>
      <c r="D786" s="206" t="s">
        <v>277</v>
      </c>
      <c r="E786" s="239" t="s">
        <v>1</v>
      </c>
      <c r="F786" s="217" t="s">
        <v>1307</v>
      </c>
      <c r="G786" s="216"/>
      <c r="H786" s="218">
        <v>102</v>
      </c>
      <c r="I786" s="219"/>
      <c r="J786" s="216"/>
      <c r="K786" s="216"/>
      <c r="L786" s="220"/>
      <c r="M786" s="221"/>
      <c r="N786" s="222"/>
      <c r="O786" s="222"/>
      <c r="P786" s="222"/>
      <c r="Q786" s="222"/>
      <c r="R786" s="222"/>
      <c r="S786" s="222"/>
      <c r="T786" s="223"/>
      <c r="AT786" s="224" t="s">
        <v>277</v>
      </c>
      <c r="AU786" s="224" t="s">
        <v>93</v>
      </c>
      <c r="AV786" s="13" t="s">
        <v>93</v>
      </c>
      <c r="AW786" s="13" t="s">
        <v>38</v>
      </c>
      <c r="AX786" s="13" t="s">
        <v>83</v>
      </c>
      <c r="AY786" s="224" t="s">
        <v>189</v>
      </c>
    </row>
    <row r="787" spans="1:65" s="15" customFormat="1" ht="11.25" x14ac:dyDescent="0.2">
      <c r="B787" s="240"/>
      <c r="C787" s="241"/>
      <c r="D787" s="206" t="s">
        <v>277</v>
      </c>
      <c r="E787" s="242" t="s">
        <v>1</v>
      </c>
      <c r="F787" s="243" t="s">
        <v>355</v>
      </c>
      <c r="G787" s="241"/>
      <c r="H787" s="244">
        <v>102</v>
      </c>
      <c r="I787" s="245"/>
      <c r="J787" s="241"/>
      <c r="K787" s="241"/>
      <c r="L787" s="246"/>
      <c r="M787" s="247"/>
      <c r="N787" s="248"/>
      <c r="O787" s="248"/>
      <c r="P787" s="248"/>
      <c r="Q787" s="248"/>
      <c r="R787" s="248"/>
      <c r="S787" s="248"/>
      <c r="T787" s="249"/>
      <c r="AT787" s="250" t="s">
        <v>277</v>
      </c>
      <c r="AU787" s="250" t="s">
        <v>93</v>
      </c>
      <c r="AV787" s="15" t="s">
        <v>211</v>
      </c>
      <c r="AW787" s="15" t="s">
        <v>38</v>
      </c>
      <c r="AX787" s="15" t="s">
        <v>91</v>
      </c>
      <c r="AY787" s="250" t="s">
        <v>189</v>
      </c>
    </row>
    <row r="788" spans="1:65" s="2" customFormat="1" ht="16.5" customHeight="1" x14ac:dyDescent="0.2">
      <c r="A788" s="36"/>
      <c r="B788" s="37"/>
      <c r="C788" s="193" t="s">
        <v>1308</v>
      </c>
      <c r="D788" s="193" t="s">
        <v>192</v>
      </c>
      <c r="E788" s="194" t="s">
        <v>1309</v>
      </c>
      <c r="F788" s="195" t="s">
        <v>1310</v>
      </c>
      <c r="G788" s="196" t="s">
        <v>1286</v>
      </c>
      <c r="H788" s="197">
        <v>3</v>
      </c>
      <c r="I788" s="198"/>
      <c r="J788" s="199">
        <f>ROUND(I788*H788,2)</f>
        <v>0</v>
      </c>
      <c r="K788" s="195" t="s">
        <v>303</v>
      </c>
      <c r="L788" s="41"/>
      <c r="M788" s="200" t="s">
        <v>1</v>
      </c>
      <c r="N788" s="201" t="s">
        <v>48</v>
      </c>
      <c r="O788" s="73"/>
      <c r="P788" s="202">
        <f>O788*H788</f>
        <v>0</v>
      </c>
      <c r="Q788" s="202">
        <v>0</v>
      </c>
      <c r="R788" s="202">
        <f>Q788*H788</f>
        <v>0</v>
      </c>
      <c r="S788" s="202">
        <v>0</v>
      </c>
      <c r="T788" s="203">
        <f>S788*H788</f>
        <v>0</v>
      </c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R788" s="204" t="s">
        <v>408</v>
      </c>
      <c r="AT788" s="204" t="s">
        <v>192</v>
      </c>
      <c r="AU788" s="204" t="s">
        <v>93</v>
      </c>
      <c r="AY788" s="18" t="s">
        <v>189</v>
      </c>
      <c r="BE788" s="205">
        <f>IF(N788="základní",J788,0)</f>
        <v>0</v>
      </c>
      <c r="BF788" s="205">
        <f>IF(N788="snížená",J788,0)</f>
        <v>0</v>
      </c>
      <c r="BG788" s="205">
        <f>IF(N788="zákl. přenesená",J788,0)</f>
        <v>0</v>
      </c>
      <c r="BH788" s="205">
        <f>IF(N788="sníž. přenesená",J788,0)</f>
        <v>0</v>
      </c>
      <c r="BI788" s="205">
        <f>IF(N788="nulová",J788,0)</f>
        <v>0</v>
      </c>
      <c r="BJ788" s="18" t="s">
        <v>91</v>
      </c>
      <c r="BK788" s="205">
        <f>ROUND(I788*H788,2)</f>
        <v>0</v>
      </c>
      <c r="BL788" s="18" t="s">
        <v>408</v>
      </c>
      <c r="BM788" s="204" t="s">
        <v>1311</v>
      </c>
    </row>
    <row r="789" spans="1:65" s="2" customFormat="1" ht="39" x14ac:dyDescent="0.2">
      <c r="A789" s="36"/>
      <c r="B789" s="37"/>
      <c r="C789" s="38"/>
      <c r="D789" s="206" t="s">
        <v>199</v>
      </c>
      <c r="E789" s="38"/>
      <c r="F789" s="207" t="s">
        <v>1312</v>
      </c>
      <c r="G789" s="38"/>
      <c r="H789" s="38"/>
      <c r="I789" s="208"/>
      <c r="J789" s="38"/>
      <c r="K789" s="38"/>
      <c r="L789" s="41"/>
      <c r="M789" s="209"/>
      <c r="N789" s="210"/>
      <c r="O789" s="73"/>
      <c r="P789" s="73"/>
      <c r="Q789" s="73"/>
      <c r="R789" s="73"/>
      <c r="S789" s="73"/>
      <c r="T789" s="74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T789" s="18" t="s">
        <v>199</v>
      </c>
      <c r="AU789" s="18" t="s">
        <v>93</v>
      </c>
    </row>
    <row r="790" spans="1:65" s="2" customFormat="1" ht="16.5" customHeight="1" x14ac:dyDescent="0.2">
      <c r="A790" s="36"/>
      <c r="B790" s="37"/>
      <c r="C790" s="193" t="s">
        <v>1313</v>
      </c>
      <c r="D790" s="193" t="s">
        <v>192</v>
      </c>
      <c r="E790" s="194" t="s">
        <v>1314</v>
      </c>
      <c r="F790" s="195" t="s">
        <v>1315</v>
      </c>
      <c r="G790" s="196" t="s">
        <v>1286</v>
      </c>
      <c r="H790" s="197">
        <v>6</v>
      </c>
      <c r="I790" s="198"/>
      <c r="J790" s="199">
        <f>ROUND(I790*H790,2)</f>
        <v>0</v>
      </c>
      <c r="K790" s="195" t="s">
        <v>303</v>
      </c>
      <c r="L790" s="41"/>
      <c r="M790" s="200" t="s">
        <v>1</v>
      </c>
      <c r="N790" s="201" t="s">
        <v>48</v>
      </c>
      <c r="O790" s="73"/>
      <c r="P790" s="202">
        <f>O790*H790</f>
        <v>0</v>
      </c>
      <c r="Q790" s="202">
        <v>0</v>
      </c>
      <c r="R790" s="202">
        <f>Q790*H790</f>
        <v>0</v>
      </c>
      <c r="S790" s="202">
        <v>0</v>
      </c>
      <c r="T790" s="203">
        <f>S790*H790</f>
        <v>0</v>
      </c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R790" s="204" t="s">
        <v>408</v>
      </c>
      <c r="AT790" s="204" t="s">
        <v>192</v>
      </c>
      <c r="AU790" s="204" t="s">
        <v>93</v>
      </c>
      <c r="AY790" s="18" t="s">
        <v>189</v>
      </c>
      <c r="BE790" s="205">
        <f>IF(N790="základní",J790,0)</f>
        <v>0</v>
      </c>
      <c r="BF790" s="205">
        <f>IF(N790="snížená",J790,0)</f>
        <v>0</v>
      </c>
      <c r="BG790" s="205">
        <f>IF(N790="zákl. přenesená",J790,0)</f>
        <v>0</v>
      </c>
      <c r="BH790" s="205">
        <f>IF(N790="sníž. přenesená",J790,0)</f>
        <v>0</v>
      </c>
      <c r="BI790" s="205">
        <f>IF(N790="nulová",J790,0)</f>
        <v>0</v>
      </c>
      <c r="BJ790" s="18" t="s">
        <v>91</v>
      </c>
      <c r="BK790" s="205">
        <f>ROUND(I790*H790,2)</f>
        <v>0</v>
      </c>
      <c r="BL790" s="18" t="s">
        <v>408</v>
      </c>
      <c r="BM790" s="204" t="s">
        <v>1316</v>
      </c>
    </row>
    <row r="791" spans="1:65" s="2" customFormat="1" ht="39" x14ac:dyDescent="0.2">
      <c r="A791" s="36"/>
      <c r="B791" s="37"/>
      <c r="C791" s="38"/>
      <c r="D791" s="206" t="s">
        <v>199</v>
      </c>
      <c r="E791" s="38"/>
      <c r="F791" s="207" t="s">
        <v>1312</v>
      </c>
      <c r="G791" s="38"/>
      <c r="H791" s="38"/>
      <c r="I791" s="208"/>
      <c r="J791" s="38"/>
      <c r="K791" s="38"/>
      <c r="L791" s="41"/>
      <c r="M791" s="209"/>
      <c r="N791" s="210"/>
      <c r="O791" s="73"/>
      <c r="P791" s="73"/>
      <c r="Q791" s="73"/>
      <c r="R791" s="73"/>
      <c r="S791" s="73"/>
      <c r="T791" s="74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T791" s="18" t="s">
        <v>199</v>
      </c>
      <c r="AU791" s="18" t="s">
        <v>93</v>
      </c>
    </row>
    <row r="792" spans="1:65" s="2" customFormat="1" ht="16.5" customHeight="1" x14ac:dyDescent="0.2">
      <c r="A792" s="36"/>
      <c r="B792" s="37"/>
      <c r="C792" s="193" t="s">
        <v>1317</v>
      </c>
      <c r="D792" s="193" t="s">
        <v>192</v>
      </c>
      <c r="E792" s="194" t="s">
        <v>1318</v>
      </c>
      <c r="F792" s="195" t="s">
        <v>1319</v>
      </c>
      <c r="G792" s="196" t="s">
        <v>1286</v>
      </c>
      <c r="H792" s="197">
        <v>1</v>
      </c>
      <c r="I792" s="198"/>
      <c r="J792" s="199">
        <f>ROUND(I792*H792,2)</f>
        <v>0</v>
      </c>
      <c r="K792" s="195" t="s">
        <v>303</v>
      </c>
      <c r="L792" s="41"/>
      <c r="M792" s="200" t="s">
        <v>1</v>
      </c>
      <c r="N792" s="201" t="s">
        <v>48</v>
      </c>
      <c r="O792" s="73"/>
      <c r="P792" s="202">
        <f>O792*H792</f>
        <v>0</v>
      </c>
      <c r="Q792" s="202">
        <v>0</v>
      </c>
      <c r="R792" s="202">
        <f>Q792*H792</f>
        <v>0</v>
      </c>
      <c r="S792" s="202">
        <v>0</v>
      </c>
      <c r="T792" s="203">
        <f>S792*H792</f>
        <v>0</v>
      </c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R792" s="204" t="s">
        <v>408</v>
      </c>
      <c r="AT792" s="204" t="s">
        <v>192</v>
      </c>
      <c r="AU792" s="204" t="s">
        <v>93</v>
      </c>
      <c r="AY792" s="18" t="s">
        <v>189</v>
      </c>
      <c r="BE792" s="205">
        <f>IF(N792="základní",J792,0)</f>
        <v>0</v>
      </c>
      <c r="BF792" s="205">
        <f>IF(N792="snížená",J792,0)</f>
        <v>0</v>
      </c>
      <c r="BG792" s="205">
        <f>IF(N792="zákl. přenesená",J792,0)</f>
        <v>0</v>
      </c>
      <c r="BH792" s="205">
        <f>IF(N792="sníž. přenesená",J792,0)</f>
        <v>0</v>
      </c>
      <c r="BI792" s="205">
        <f>IF(N792="nulová",J792,0)</f>
        <v>0</v>
      </c>
      <c r="BJ792" s="18" t="s">
        <v>91</v>
      </c>
      <c r="BK792" s="205">
        <f>ROUND(I792*H792,2)</f>
        <v>0</v>
      </c>
      <c r="BL792" s="18" t="s">
        <v>408</v>
      </c>
      <c r="BM792" s="204" t="s">
        <v>1320</v>
      </c>
    </row>
    <row r="793" spans="1:65" s="2" customFormat="1" ht="39" x14ac:dyDescent="0.2">
      <c r="A793" s="36"/>
      <c r="B793" s="37"/>
      <c r="C793" s="38"/>
      <c r="D793" s="206" t="s">
        <v>199</v>
      </c>
      <c r="E793" s="38"/>
      <c r="F793" s="207" t="s">
        <v>1312</v>
      </c>
      <c r="G793" s="38"/>
      <c r="H793" s="38"/>
      <c r="I793" s="208"/>
      <c r="J793" s="38"/>
      <c r="K793" s="38"/>
      <c r="L793" s="41"/>
      <c r="M793" s="209"/>
      <c r="N793" s="210"/>
      <c r="O793" s="73"/>
      <c r="P793" s="73"/>
      <c r="Q793" s="73"/>
      <c r="R793" s="73"/>
      <c r="S793" s="73"/>
      <c r="T793" s="74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T793" s="18" t="s">
        <v>199</v>
      </c>
      <c r="AU793" s="18" t="s">
        <v>93</v>
      </c>
    </row>
    <row r="794" spans="1:65" s="2" customFormat="1" ht="16.5" customHeight="1" x14ac:dyDescent="0.2">
      <c r="A794" s="36"/>
      <c r="B794" s="37"/>
      <c r="C794" s="193" t="s">
        <v>1321</v>
      </c>
      <c r="D794" s="193" t="s">
        <v>192</v>
      </c>
      <c r="E794" s="194" t="s">
        <v>1322</v>
      </c>
      <c r="F794" s="195" t="s">
        <v>1323</v>
      </c>
      <c r="G794" s="196" t="s">
        <v>1286</v>
      </c>
      <c r="H794" s="197">
        <v>1</v>
      </c>
      <c r="I794" s="198"/>
      <c r="J794" s="199">
        <f>ROUND(I794*H794,2)</f>
        <v>0</v>
      </c>
      <c r="K794" s="195" t="s">
        <v>303</v>
      </c>
      <c r="L794" s="41"/>
      <c r="M794" s="200" t="s">
        <v>1</v>
      </c>
      <c r="N794" s="201" t="s">
        <v>48</v>
      </c>
      <c r="O794" s="73"/>
      <c r="P794" s="202">
        <f>O794*H794</f>
        <v>0</v>
      </c>
      <c r="Q794" s="202">
        <v>0</v>
      </c>
      <c r="R794" s="202">
        <f>Q794*H794</f>
        <v>0</v>
      </c>
      <c r="S794" s="202">
        <v>0</v>
      </c>
      <c r="T794" s="203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204" t="s">
        <v>408</v>
      </c>
      <c r="AT794" s="204" t="s">
        <v>192</v>
      </c>
      <c r="AU794" s="204" t="s">
        <v>93</v>
      </c>
      <c r="AY794" s="18" t="s">
        <v>189</v>
      </c>
      <c r="BE794" s="205">
        <f>IF(N794="základní",J794,0)</f>
        <v>0</v>
      </c>
      <c r="BF794" s="205">
        <f>IF(N794="snížená",J794,0)</f>
        <v>0</v>
      </c>
      <c r="BG794" s="205">
        <f>IF(N794="zákl. přenesená",J794,0)</f>
        <v>0</v>
      </c>
      <c r="BH794" s="205">
        <f>IF(N794="sníž. přenesená",J794,0)</f>
        <v>0</v>
      </c>
      <c r="BI794" s="205">
        <f>IF(N794="nulová",J794,0)</f>
        <v>0</v>
      </c>
      <c r="BJ794" s="18" t="s">
        <v>91</v>
      </c>
      <c r="BK794" s="205">
        <f>ROUND(I794*H794,2)</f>
        <v>0</v>
      </c>
      <c r="BL794" s="18" t="s">
        <v>408</v>
      </c>
      <c r="BM794" s="204" t="s">
        <v>1324</v>
      </c>
    </row>
    <row r="795" spans="1:65" s="2" customFormat="1" ht="39" x14ac:dyDescent="0.2">
      <c r="A795" s="36"/>
      <c r="B795" s="37"/>
      <c r="C795" s="38"/>
      <c r="D795" s="206" t="s">
        <v>199</v>
      </c>
      <c r="E795" s="38"/>
      <c r="F795" s="207" t="s">
        <v>1312</v>
      </c>
      <c r="G795" s="38"/>
      <c r="H795" s="38"/>
      <c r="I795" s="208"/>
      <c r="J795" s="38"/>
      <c r="K795" s="38"/>
      <c r="L795" s="41"/>
      <c r="M795" s="209"/>
      <c r="N795" s="210"/>
      <c r="O795" s="73"/>
      <c r="P795" s="73"/>
      <c r="Q795" s="73"/>
      <c r="R795" s="73"/>
      <c r="S795" s="73"/>
      <c r="T795" s="74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T795" s="18" t="s">
        <v>199</v>
      </c>
      <c r="AU795" s="18" t="s">
        <v>93</v>
      </c>
    </row>
    <row r="796" spans="1:65" s="2" customFormat="1" ht="16.5" customHeight="1" x14ac:dyDescent="0.2">
      <c r="A796" s="36"/>
      <c r="B796" s="37"/>
      <c r="C796" s="193" t="s">
        <v>1325</v>
      </c>
      <c r="D796" s="193" t="s">
        <v>192</v>
      </c>
      <c r="E796" s="194" t="s">
        <v>1326</v>
      </c>
      <c r="F796" s="195" t="s">
        <v>1327</v>
      </c>
      <c r="G796" s="196" t="s">
        <v>1286</v>
      </c>
      <c r="H796" s="197">
        <v>3</v>
      </c>
      <c r="I796" s="198"/>
      <c r="J796" s="199">
        <f>ROUND(I796*H796,2)</f>
        <v>0</v>
      </c>
      <c r="K796" s="195" t="s">
        <v>303</v>
      </c>
      <c r="L796" s="41"/>
      <c r="M796" s="200" t="s">
        <v>1</v>
      </c>
      <c r="N796" s="201" t="s">
        <v>48</v>
      </c>
      <c r="O796" s="73"/>
      <c r="P796" s="202">
        <f>O796*H796</f>
        <v>0</v>
      </c>
      <c r="Q796" s="202">
        <v>0</v>
      </c>
      <c r="R796" s="202">
        <f>Q796*H796</f>
        <v>0</v>
      </c>
      <c r="S796" s="202">
        <v>0</v>
      </c>
      <c r="T796" s="203">
        <f>S796*H796</f>
        <v>0</v>
      </c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R796" s="204" t="s">
        <v>408</v>
      </c>
      <c r="AT796" s="204" t="s">
        <v>192</v>
      </c>
      <c r="AU796" s="204" t="s">
        <v>93</v>
      </c>
      <c r="AY796" s="18" t="s">
        <v>189</v>
      </c>
      <c r="BE796" s="205">
        <f>IF(N796="základní",J796,0)</f>
        <v>0</v>
      </c>
      <c r="BF796" s="205">
        <f>IF(N796="snížená",J796,0)</f>
        <v>0</v>
      </c>
      <c r="BG796" s="205">
        <f>IF(N796="zákl. přenesená",J796,0)</f>
        <v>0</v>
      </c>
      <c r="BH796" s="205">
        <f>IF(N796="sníž. přenesená",J796,0)</f>
        <v>0</v>
      </c>
      <c r="BI796" s="205">
        <f>IF(N796="nulová",J796,0)</f>
        <v>0</v>
      </c>
      <c r="BJ796" s="18" t="s">
        <v>91</v>
      </c>
      <c r="BK796" s="205">
        <f>ROUND(I796*H796,2)</f>
        <v>0</v>
      </c>
      <c r="BL796" s="18" t="s">
        <v>408</v>
      </c>
      <c r="BM796" s="204" t="s">
        <v>1328</v>
      </c>
    </row>
    <row r="797" spans="1:65" s="2" customFormat="1" ht="39" x14ac:dyDescent="0.2">
      <c r="A797" s="36"/>
      <c r="B797" s="37"/>
      <c r="C797" s="38"/>
      <c r="D797" s="206" t="s">
        <v>199</v>
      </c>
      <c r="E797" s="38"/>
      <c r="F797" s="207" t="s">
        <v>1312</v>
      </c>
      <c r="G797" s="38"/>
      <c r="H797" s="38"/>
      <c r="I797" s="208"/>
      <c r="J797" s="38"/>
      <c r="K797" s="38"/>
      <c r="L797" s="41"/>
      <c r="M797" s="209"/>
      <c r="N797" s="210"/>
      <c r="O797" s="73"/>
      <c r="P797" s="73"/>
      <c r="Q797" s="73"/>
      <c r="R797" s="73"/>
      <c r="S797" s="73"/>
      <c r="T797" s="74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T797" s="18" t="s">
        <v>199</v>
      </c>
      <c r="AU797" s="18" t="s">
        <v>93</v>
      </c>
    </row>
    <row r="798" spans="1:65" s="2" customFormat="1" ht="16.5" customHeight="1" x14ac:dyDescent="0.2">
      <c r="A798" s="36"/>
      <c r="B798" s="37"/>
      <c r="C798" s="193" t="s">
        <v>1329</v>
      </c>
      <c r="D798" s="193" t="s">
        <v>192</v>
      </c>
      <c r="E798" s="194" t="s">
        <v>1330</v>
      </c>
      <c r="F798" s="195" t="s">
        <v>1331</v>
      </c>
      <c r="G798" s="196" t="s">
        <v>1286</v>
      </c>
      <c r="H798" s="197">
        <v>14</v>
      </c>
      <c r="I798" s="198"/>
      <c r="J798" s="199">
        <f>ROUND(I798*H798,2)</f>
        <v>0</v>
      </c>
      <c r="K798" s="195" t="s">
        <v>303</v>
      </c>
      <c r="L798" s="41"/>
      <c r="M798" s="200" t="s">
        <v>1</v>
      </c>
      <c r="N798" s="201" t="s">
        <v>48</v>
      </c>
      <c r="O798" s="73"/>
      <c r="P798" s="202">
        <f>O798*H798</f>
        <v>0</v>
      </c>
      <c r="Q798" s="202">
        <v>0</v>
      </c>
      <c r="R798" s="202">
        <f>Q798*H798</f>
        <v>0</v>
      </c>
      <c r="S798" s="202">
        <v>0</v>
      </c>
      <c r="T798" s="203">
        <f>S798*H798</f>
        <v>0</v>
      </c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R798" s="204" t="s">
        <v>408</v>
      </c>
      <c r="AT798" s="204" t="s">
        <v>192</v>
      </c>
      <c r="AU798" s="204" t="s">
        <v>93</v>
      </c>
      <c r="AY798" s="18" t="s">
        <v>189</v>
      </c>
      <c r="BE798" s="205">
        <f>IF(N798="základní",J798,0)</f>
        <v>0</v>
      </c>
      <c r="BF798" s="205">
        <f>IF(N798="snížená",J798,0)</f>
        <v>0</v>
      </c>
      <c r="BG798" s="205">
        <f>IF(N798="zákl. přenesená",J798,0)</f>
        <v>0</v>
      </c>
      <c r="BH798" s="205">
        <f>IF(N798="sníž. přenesená",J798,0)</f>
        <v>0</v>
      </c>
      <c r="BI798" s="205">
        <f>IF(N798="nulová",J798,0)</f>
        <v>0</v>
      </c>
      <c r="BJ798" s="18" t="s">
        <v>91</v>
      </c>
      <c r="BK798" s="205">
        <f>ROUND(I798*H798,2)</f>
        <v>0</v>
      </c>
      <c r="BL798" s="18" t="s">
        <v>408</v>
      </c>
      <c r="BM798" s="204" t="s">
        <v>1332</v>
      </c>
    </row>
    <row r="799" spans="1:65" s="2" customFormat="1" ht="39" x14ac:dyDescent="0.2">
      <c r="A799" s="36"/>
      <c r="B799" s="37"/>
      <c r="C799" s="38"/>
      <c r="D799" s="206" t="s">
        <v>199</v>
      </c>
      <c r="E799" s="38"/>
      <c r="F799" s="207" t="s">
        <v>1312</v>
      </c>
      <c r="G799" s="38"/>
      <c r="H799" s="38"/>
      <c r="I799" s="208"/>
      <c r="J799" s="38"/>
      <c r="K799" s="38"/>
      <c r="L799" s="41"/>
      <c r="M799" s="209"/>
      <c r="N799" s="210"/>
      <c r="O799" s="73"/>
      <c r="P799" s="73"/>
      <c r="Q799" s="73"/>
      <c r="R799" s="73"/>
      <c r="S799" s="73"/>
      <c r="T799" s="74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T799" s="18" t="s">
        <v>199</v>
      </c>
      <c r="AU799" s="18" t="s">
        <v>93</v>
      </c>
    </row>
    <row r="800" spans="1:65" s="2" customFormat="1" ht="16.5" customHeight="1" x14ac:dyDescent="0.2">
      <c r="A800" s="36"/>
      <c r="B800" s="37"/>
      <c r="C800" s="193" t="s">
        <v>1333</v>
      </c>
      <c r="D800" s="193" t="s">
        <v>192</v>
      </c>
      <c r="E800" s="194" t="s">
        <v>1334</v>
      </c>
      <c r="F800" s="195" t="s">
        <v>1335</v>
      </c>
      <c r="G800" s="196" t="s">
        <v>1286</v>
      </c>
      <c r="H800" s="197">
        <v>1</v>
      </c>
      <c r="I800" s="198"/>
      <c r="J800" s="199">
        <f>ROUND(I800*H800,2)</f>
        <v>0</v>
      </c>
      <c r="K800" s="195" t="s">
        <v>303</v>
      </c>
      <c r="L800" s="41"/>
      <c r="M800" s="200" t="s">
        <v>1</v>
      </c>
      <c r="N800" s="201" t="s">
        <v>48</v>
      </c>
      <c r="O800" s="73"/>
      <c r="P800" s="202">
        <f>O800*H800</f>
        <v>0</v>
      </c>
      <c r="Q800" s="202">
        <v>0</v>
      </c>
      <c r="R800" s="202">
        <f>Q800*H800</f>
        <v>0</v>
      </c>
      <c r="S800" s="202">
        <v>0</v>
      </c>
      <c r="T800" s="203">
        <f>S800*H800</f>
        <v>0</v>
      </c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R800" s="204" t="s">
        <v>408</v>
      </c>
      <c r="AT800" s="204" t="s">
        <v>192</v>
      </c>
      <c r="AU800" s="204" t="s">
        <v>93</v>
      </c>
      <c r="AY800" s="18" t="s">
        <v>189</v>
      </c>
      <c r="BE800" s="205">
        <f>IF(N800="základní",J800,0)</f>
        <v>0</v>
      </c>
      <c r="BF800" s="205">
        <f>IF(N800="snížená",J800,0)</f>
        <v>0</v>
      </c>
      <c r="BG800" s="205">
        <f>IF(N800="zákl. přenesená",J800,0)</f>
        <v>0</v>
      </c>
      <c r="BH800" s="205">
        <f>IF(N800="sníž. přenesená",J800,0)</f>
        <v>0</v>
      </c>
      <c r="BI800" s="205">
        <f>IF(N800="nulová",J800,0)</f>
        <v>0</v>
      </c>
      <c r="BJ800" s="18" t="s">
        <v>91</v>
      </c>
      <c r="BK800" s="205">
        <f>ROUND(I800*H800,2)</f>
        <v>0</v>
      </c>
      <c r="BL800" s="18" t="s">
        <v>408</v>
      </c>
      <c r="BM800" s="204" t="s">
        <v>1336</v>
      </c>
    </row>
    <row r="801" spans="1:65" s="2" customFormat="1" ht="39" x14ac:dyDescent="0.2">
      <c r="A801" s="36"/>
      <c r="B801" s="37"/>
      <c r="C801" s="38"/>
      <c r="D801" s="206" t="s">
        <v>199</v>
      </c>
      <c r="E801" s="38"/>
      <c r="F801" s="207" t="s">
        <v>1312</v>
      </c>
      <c r="G801" s="38"/>
      <c r="H801" s="38"/>
      <c r="I801" s="208"/>
      <c r="J801" s="38"/>
      <c r="K801" s="38"/>
      <c r="L801" s="41"/>
      <c r="M801" s="209"/>
      <c r="N801" s="210"/>
      <c r="O801" s="73"/>
      <c r="P801" s="73"/>
      <c r="Q801" s="73"/>
      <c r="R801" s="73"/>
      <c r="S801" s="73"/>
      <c r="T801" s="74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T801" s="18" t="s">
        <v>199</v>
      </c>
      <c r="AU801" s="18" t="s">
        <v>93</v>
      </c>
    </row>
    <row r="802" spans="1:65" s="2" customFormat="1" ht="16.5" customHeight="1" x14ac:dyDescent="0.2">
      <c r="A802" s="36"/>
      <c r="B802" s="37"/>
      <c r="C802" s="193" t="s">
        <v>1337</v>
      </c>
      <c r="D802" s="193" t="s">
        <v>192</v>
      </c>
      <c r="E802" s="194" t="s">
        <v>1338</v>
      </c>
      <c r="F802" s="195" t="s">
        <v>1339</v>
      </c>
      <c r="G802" s="196" t="s">
        <v>1286</v>
      </c>
      <c r="H802" s="197">
        <v>1</v>
      </c>
      <c r="I802" s="198"/>
      <c r="J802" s="199">
        <f>ROUND(I802*H802,2)</f>
        <v>0</v>
      </c>
      <c r="K802" s="195" t="s">
        <v>303</v>
      </c>
      <c r="L802" s="41"/>
      <c r="M802" s="200" t="s">
        <v>1</v>
      </c>
      <c r="N802" s="201" t="s">
        <v>48</v>
      </c>
      <c r="O802" s="73"/>
      <c r="P802" s="202">
        <f>O802*H802</f>
        <v>0</v>
      </c>
      <c r="Q802" s="202">
        <v>0</v>
      </c>
      <c r="R802" s="202">
        <f>Q802*H802</f>
        <v>0</v>
      </c>
      <c r="S802" s="202">
        <v>0</v>
      </c>
      <c r="T802" s="203">
        <f>S802*H802</f>
        <v>0</v>
      </c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R802" s="204" t="s">
        <v>408</v>
      </c>
      <c r="AT802" s="204" t="s">
        <v>192</v>
      </c>
      <c r="AU802" s="204" t="s">
        <v>93</v>
      </c>
      <c r="AY802" s="18" t="s">
        <v>189</v>
      </c>
      <c r="BE802" s="205">
        <f>IF(N802="základní",J802,0)</f>
        <v>0</v>
      </c>
      <c r="BF802" s="205">
        <f>IF(N802="snížená",J802,0)</f>
        <v>0</v>
      </c>
      <c r="BG802" s="205">
        <f>IF(N802="zákl. přenesená",J802,0)</f>
        <v>0</v>
      </c>
      <c r="BH802" s="205">
        <f>IF(N802="sníž. přenesená",J802,0)</f>
        <v>0</v>
      </c>
      <c r="BI802" s="205">
        <f>IF(N802="nulová",J802,0)</f>
        <v>0</v>
      </c>
      <c r="BJ802" s="18" t="s">
        <v>91</v>
      </c>
      <c r="BK802" s="205">
        <f>ROUND(I802*H802,2)</f>
        <v>0</v>
      </c>
      <c r="BL802" s="18" t="s">
        <v>408</v>
      </c>
      <c r="BM802" s="204" t="s">
        <v>1340</v>
      </c>
    </row>
    <row r="803" spans="1:65" s="2" customFormat="1" ht="39" x14ac:dyDescent="0.2">
      <c r="A803" s="36"/>
      <c r="B803" s="37"/>
      <c r="C803" s="38"/>
      <c r="D803" s="206" t="s">
        <v>199</v>
      </c>
      <c r="E803" s="38"/>
      <c r="F803" s="207" t="s">
        <v>1312</v>
      </c>
      <c r="G803" s="38"/>
      <c r="H803" s="38"/>
      <c r="I803" s="208"/>
      <c r="J803" s="38"/>
      <c r="K803" s="38"/>
      <c r="L803" s="41"/>
      <c r="M803" s="209"/>
      <c r="N803" s="210"/>
      <c r="O803" s="73"/>
      <c r="P803" s="73"/>
      <c r="Q803" s="73"/>
      <c r="R803" s="73"/>
      <c r="S803" s="73"/>
      <c r="T803" s="74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T803" s="18" t="s">
        <v>199</v>
      </c>
      <c r="AU803" s="18" t="s">
        <v>93</v>
      </c>
    </row>
    <row r="804" spans="1:65" s="2" customFormat="1" ht="16.5" customHeight="1" x14ac:dyDescent="0.2">
      <c r="A804" s="36"/>
      <c r="B804" s="37"/>
      <c r="C804" s="193" t="s">
        <v>1341</v>
      </c>
      <c r="D804" s="193" t="s">
        <v>192</v>
      </c>
      <c r="E804" s="194" t="s">
        <v>1342</v>
      </c>
      <c r="F804" s="195" t="s">
        <v>1343</v>
      </c>
      <c r="G804" s="196" t="s">
        <v>1286</v>
      </c>
      <c r="H804" s="197">
        <v>1</v>
      </c>
      <c r="I804" s="198"/>
      <c r="J804" s="199">
        <f>ROUND(I804*H804,2)</f>
        <v>0</v>
      </c>
      <c r="K804" s="195" t="s">
        <v>303</v>
      </c>
      <c r="L804" s="41"/>
      <c r="M804" s="200" t="s">
        <v>1</v>
      </c>
      <c r="N804" s="201" t="s">
        <v>48</v>
      </c>
      <c r="O804" s="73"/>
      <c r="P804" s="202">
        <f>O804*H804</f>
        <v>0</v>
      </c>
      <c r="Q804" s="202">
        <v>0</v>
      </c>
      <c r="R804" s="202">
        <f>Q804*H804</f>
        <v>0</v>
      </c>
      <c r="S804" s="202">
        <v>0</v>
      </c>
      <c r="T804" s="203">
        <f>S804*H804</f>
        <v>0</v>
      </c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R804" s="204" t="s">
        <v>408</v>
      </c>
      <c r="AT804" s="204" t="s">
        <v>192</v>
      </c>
      <c r="AU804" s="204" t="s">
        <v>93</v>
      </c>
      <c r="AY804" s="18" t="s">
        <v>189</v>
      </c>
      <c r="BE804" s="205">
        <f>IF(N804="základní",J804,0)</f>
        <v>0</v>
      </c>
      <c r="BF804" s="205">
        <f>IF(N804="snížená",J804,0)</f>
        <v>0</v>
      </c>
      <c r="BG804" s="205">
        <f>IF(N804="zákl. přenesená",J804,0)</f>
        <v>0</v>
      </c>
      <c r="BH804" s="205">
        <f>IF(N804="sníž. přenesená",J804,0)</f>
        <v>0</v>
      </c>
      <c r="BI804" s="205">
        <f>IF(N804="nulová",J804,0)</f>
        <v>0</v>
      </c>
      <c r="BJ804" s="18" t="s">
        <v>91</v>
      </c>
      <c r="BK804" s="205">
        <f>ROUND(I804*H804,2)</f>
        <v>0</v>
      </c>
      <c r="BL804" s="18" t="s">
        <v>408</v>
      </c>
      <c r="BM804" s="204" t="s">
        <v>1344</v>
      </c>
    </row>
    <row r="805" spans="1:65" s="2" customFormat="1" ht="39" x14ac:dyDescent="0.2">
      <c r="A805" s="36"/>
      <c r="B805" s="37"/>
      <c r="C805" s="38"/>
      <c r="D805" s="206" t="s">
        <v>199</v>
      </c>
      <c r="E805" s="38"/>
      <c r="F805" s="207" t="s">
        <v>1312</v>
      </c>
      <c r="G805" s="38"/>
      <c r="H805" s="38"/>
      <c r="I805" s="208"/>
      <c r="J805" s="38"/>
      <c r="K805" s="38"/>
      <c r="L805" s="41"/>
      <c r="M805" s="209"/>
      <c r="N805" s="210"/>
      <c r="O805" s="73"/>
      <c r="P805" s="73"/>
      <c r="Q805" s="73"/>
      <c r="R805" s="73"/>
      <c r="S805" s="73"/>
      <c r="T805" s="74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T805" s="18" t="s">
        <v>199</v>
      </c>
      <c r="AU805" s="18" t="s">
        <v>93</v>
      </c>
    </row>
    <row r="806" spans="1:65" s="2" customFormat="1" ht="16.5" customHeight="1" x14ac:dyDescent="0.2">
      <c r="A806" s="36"/>
      <c r="B806" s="37"/>
      <c r="C806" s="193" t="s">
        <v>1345</v>
      </c>
      <c r="D806" s="193" t="s">
        <v>192</v>
      </c>
      <c r="E806" s="194" t="s">
        <v>1346</v>
      </c>
      <c r="F806" s="195" t="s">
        <v>1347</v>
      </c>
      <c r="G806" s="196" t="s">
        <v>289</v>
      </c>
      <c r="H806" s="197">
        <v>235.54</v>
      </c>
      <c r="I806" s="198"/>
      <c r="J806" s="199">
        <f>ROUND(I806*H806,2)</f>
        <v>0</v>
      </c>
      <c r="K806" s="195" t="s">
        <v>196</v>
      </c>
      <c r="L806" s="41"/>
      <c r="M806" s="200" t="s">
        <v>1</v>
      </c>
      <c r="N806" s="201" t="s">
        <v>48</v>
      </c>
      <c r="O806" s="73"/>
      <c r="P806" s="202">
        <f>O806*H806</f>
        <v>0</v>
      </c>
      <c r="Q806" s="202">
        <v>1.9000000000000001E-4</v>
      </c>
      <c r="R806" s="202">
        <f>Q806*H806</f>
        <v>4.4752600000000003E-2</v>
      </c>
      <c r="S806" s="202">
        <v>0</v>
      </c>
      <c r="T806" s="203">
        <f>S806*H806</f>
        <v>0</v>
      </c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R806" s="204" t="s">
        <v>408</v>
      </c>
      <c r="AT806" s="204" t="s">
        <v>192</v>
      </c>
      <c r="AU806" s="204" t="s">
        <v>93</v>
      </c>
      <c r="AY806" s="18" t="s">
        <v>189</v>
      </c>
      <c r="BE806" s="205">
        <f>IF(N806="základní",J806,0)</f>
        <v>0</v>
      </c>
      <c r="BF806" s="205">
        <f>IF(N806="snížená",J806,0)</f>
        <v>0</v>
      </c>
      <c r="BG806" s="205">
        <f>IF(N806="zákl. přenesená",J806,0)</f>
        <v>0</v>
      </c>
      <c r="BH806" s="205">
        <f>IF(N806="sníž. přenesená",J806,0)</f>
        <v>0</v>
      </c>
      <c r="BI806" s="205">
        <f>IF(N806="nulová",J806,0)</f>
        <v>0</v>
      </c>
      <c r="BJ806" s="18" t="s">
        <v>91</v>
      </c>
      <c r="BK806" s="205">
        <f>ROUND(I806*H806,2)</f>
        <v>0</v>
      </c>
      <c r="BL806" s="18" t="s">
        <v>408</v>
      </c>
      <c r="BM806" s="204" t="s">
        <v>1348</v>
      </c>
    </row>
    <row r="807" spans="1:65" s="2" customFormat="1" ht="16.5" customHeight="1" x14ac:dyDescent="0.2">
      <c r="A807" s="36"/>
      <c r="B807" s="37"/>
      <c r="C807" s="193" t="s">
        <v>1349</v>
      </c>
      <c r="D807" s="193" t="s">
        <v>192</v>
      </c>
      <c r="E807" s="194" t="s">
        <v>1350</v>
      </c>
      <c r="F807" s="195" t="s">
        <v>1351</v>
      </c>
      <c r="G807" s="196" t="s">
        <v>1021</v>
      </c>
      <c r="H807" s="272"/>
      <c r="I807" s="198"/>
      <c r="J807" s="199">
        <f>ROUND(I807*H807,2)</f>
        <v>0</v>
      </c>
      <c r="K807" s="195" t="s">
        <v>196</v>
      </c>
      <c r="L807" s="41"/>
      <c r="M807" s="200" t="s">
        <v>1</v>
      </c>
      <c r="N807" s="201" t="s">
        <v>48</v>
      </c>
      <c r="O807" s="73"/>
      <c r="P807" s="202">
        <f>O807*H807</f>
        <v>0</v>
      </c>
      <c r="Q807" s="202">
        <v>0</v>
      </c>
      <c r="R807" s="202">
        <f>Q807*H807</f>
        <v>0</v>
      </c>
      <c r="S807" s="202">
        <v>0</v>
      </c>
      <c r="T807" s="203">
        <f>S807*H807</f>
        <v>0</v>
      </c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R807" s="204" t="s">
        <v>408</v>
      </c>
      <c r="AT807" s="204" t="s">
        <v>192</v>
      </c>
      <c r="AU807" s="204" t="s">
        <v>93</v>
      </c>
      <c r="AY807" s="18" t="s">
        <v>189</v>
      </c>
      <c r="BE807" s="205">
        <f>IF(N807="základní",J807,0)</f>
        <v>0</v>
      </c>
      <c r="BF807" s="205">
        <f>IF(N807="snížená",J807,0)</f>
        <v>0</v>
      </c>
      <c r="BG807" s="205">
        <f>IF(N807="zákl. přenesená",J807,0)</f>
        <v>0</v>
      </c>
      <c r="BH807" s="205">
        <f>IF(N807="sníž. přenesená",J807,0)</f>
        <v>0</v>
      </c>
      <c r="BI807" s="205">
        <f>IF(N807="nulová",J807,0)</f>
        <v>0</v>
      </c>
      <c r="BJ807" s="18" t="s">
        <v>91</v>
      </c>
      <c r="BK807" s="205">
        <f>ROUND(I807*H807,2)</f>
        <v>0</v>
      </c>
      <c r="BL807" s="18" t="s">
        <v>408</v>
      </c>
      <c r="BM807" s="204" t="s">
        <v>1352</v>
      </c>
    </row>
    <row r="808" spans="1:65" s="12" customFormat="1" ht="22.9" customHeight="1" x14ac:dyDescent="0.2">
      <c r="B808" s="177"/>
      <c r="C808" s="178"/>
      <c r="D808" s="179" t="s">
        <v>82</v>
      </c>
      <c r="E808" s="191" t="s">
        <v>1353</v>
      </c>
      <c r="F808" s="191" t="s">
        <v>1354</v>
      </c>
      <c r="G808" s="178"/>
      <c r="H808" s="178"/>
      <c r="I808" s="181"/>
      <c r="J808" s="192">
        <f>BK808</f>
        <v>0</v>
      </c>
      <c r="K808" s="178"/>
      <c r="L808" s="183"/>
      <c r="M808" s="184"/>
      <c r="N808" s="185"/>
      <c r="O808" s="185"/>
      <c r="P808" s="186">
        <f>SUM(P809:P892)</f>
        <v>0</v>
      </c>
      <c r="Q808" s="185"/>
      <c r="R808" s="186">
        <f>SUM(R809:R892)</f>
        <v>44.2104</v>
      </c>
      <c r="S808" s="185"/>
      <c r="T808" s="187">
        <f>SUM(T809:T892)</f>
        <v>0</v>
      </c>
      <c r="AR808" s="188" t="s">
        <v>93</v>
      </c>
      <c r="AT808" s="189" t="s">
        <v>82</v>
      </c>
      <c r="AU808" s="189" t="s">
        <v>91</v>
      </c>
      <c r="AY808" s="188" t="s">
        <v>189</v>
      </c>
      <c r="BK808" s="190">
        <f>SUM(BK809:BK892)</f>
        <v>0</v>
      </c>
    </row>
    <row r="809" spans="1:65" s="2" customFormat="1" ht="16.5" customHeight="1" x14ac:dyDescent="0.2">
      <c r="A809" s="36"/>
      <c r="B809" s="37"/>
      <c r="C809" s="193" t="s">
        <v>1355</v>
      </c>
      <c r="D809" s="193" t="s">
        <v>192</v>
      </c>
      <c r="E809" s="194" t="s">
        <v>1356</v>
      </c>
      <c r="F809" s="195" t="s">
        <v>1357</v>
      </c>
      <c r="G809" s="196" t="s">
        <v>1358</v>
      </c>
      <c r="H809" s="197">
        <v>34441.4</v>
      </c>
      <c r="I809" s="198"/>
      <c r="J809" s="199">
        <f>ROUND(I809*H809,2)</f>
        <v>0</v>
      </c>
      <c r="K809" s="195" t="s">
        <v>303</v>
      </c>
      <c r="L809" s="41"/>
      <c r="M809" s="200" t="s">
        <v>1</v>
      </c>
      <c r="N809" s="201" t="s">
        <v>48</v>
      </c>
      <c r="O809" s="73"/>
      <c r="P809" s="202">
        <f>O809*H809</f>
        <v>0</v>
      </c>
      <c r="Q809" s="202">
        <v>1E-3</v>
      </c>
      <c r="R809" s="202">
        <f>Q809*H809</f>
        <v>34.441400000000002</v>
      </c>
      <c r="S809" s="202">
        <v>0</v>
      </c>
      <c r="T809" s="203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204" t="s">
        <v>408</v>
      </c>
      <c r="AT809" s="204" t="s">
        <v>192</v>
      </c>
      <c r="AU809" s="204" t="s">
        <v>93</v>
      </c>
      <c r="AY809" s="18" t="s">
        <v>189</v>
      </c>
      <c r="BE809" s="205">
        <f>IF(N809="základní",J809,0)</f>
        <v>0</v>
      </c>
      <c r="BF809" s="205">
        <f>IF(N809="snížená",J809,0)</f>
        <v>0</v>
      </c>
      <c r="BG809" s="205">
        <f>IF(N809="zákl. přenesená",J809,0)</f>
        <v>0</v>
      </c>
      <c r="BH809" s="205">
        <f>IF(N809="sníž. přenesená",J809,0)</f>
        <v>0</v>
      </c>
      <c r="BI809" s="205">
        <f>IF(N809="nulová",J809,0)</f>
        <v>0</v>
      </c>
      <c r="BJ809" s="18" t="s">
        <v>91</v>
      </c>
      <c r="BK809" s="205">
        <f>ROUND(I809*H809,2)</f>
        <v>0</v>
      </c>
      <c r="BL809" s="18" t="s">
        <v>408</v>
      </c>
      <c r="BM809" s="204" t="s">
        <v>1359</v>
      </c>
    </row>
    <row r="810" spans="1:65" s="2" customFormat="1" ht="156" x14ac:dyDescent="0.2">
      <c r="A810" s="36"/>
      <c r="B810" s="37"/>
      <c r="C810" s="38"/>
      <c r="D810" s="206" t="s">
        <v>199</v>
      </c>
      <c r="E810" s="38"/>
      <c r="F810" s="207" t="s">
        <v>1360</v>
      </c>
      <c r="G810" s="38"/>
      <c r="H810" s="38"/>
      <c r="I810" s="208"/>
      <c r="J810" s="38"/>
      <c r="K810" s="38"/>
      <c r="L810" s="41"/>
      <c r="M810" s="209"/>
      <c r="N810" s="210"/>
      <c r="O810" s="73"/>
      <c r="P810" s="73"/>
      <c r="Q810" s="73"/>
      <c r="R810" s="73"/>
      <c r="S810" s="73"/>
      <c r="T810" s="74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8" t="s">
        <v>199</v>
      </c>
      <c r="AU810" s="18" t="s">
        <v>93</v>
      </c>
    </row>
    <row r="811" spans="1:65" s="14" customFormat="1" ht="11.25" x14ac:dyDescent="0.2">
      <c r="B811" s="229"/>
      <c r="C811" s="230"/>
      <c r="D811" s="206" t="s">
        <v>277</v>
      </c>
      <c r="E811" s="231" t="s">
        <v>1</v>
      </c>
      <c r="F811" s="232" t="s">
        <v>861</v>
      </c>
      <c r="G811" s="230"/>
      <c r="H811" s="231" t="s">
        <v>1</v>
      </c>
      <c r="I811" s="233"/>
      <c r="J811" s="230"/>
      <c r="K811" s="230"/>
      <c r="L811" s="234"/>
      <c r="M811" s="235"/>
      <c r="N811" s="236"/>
      <c r="O811" s="236"/>
      <c r="P811" s="236"/>
      <c r="Q811" s="236"/>
      <c r="R811" s="236"/>
      <c r="S811" s="236"/>
      <c r="T811" s="237"/>
      <c r="AT811" s="238" t="s">
        <v>277</v>
      </c>
      <c r="AU811" s="238" t="s">
        <v>93</v>
      </c>
      <c r="AV811" s="14" t="s">
        <v>91</v>
      </c>
      <c r="AW811" s="14" t="s">
        <v>38</v>
      </c>
      <c r="AX811" s="14" t="s">
        <v>83</v>
      </c>
      <c r="AY811" s="238" t="s">
        <v>189</v>
      </c>
    </row>
    <row r="812" spans="1:65" s="13" customFormat="1" ht="11.25" x14ac:dyDescent="0.2">
      <c r="B812" s="215"/>
      <c r="C812" s="216"/>
      <c r="D812" s="206" t="s">
        <v>277</v>
      </c>
      <c r="E812" s="239" t="s">
        <v>1</v>
      </c>
      <c r="F812" s="217" t="s">
        <v>1361</v>
      </c>
      <c r="G812" s="216"/>
      <c r="H812" s="218">
        <v>34441.4</v>
      </c>
      <c r="I812" s="219"/>
      <c r="J812" s="216"/>
      <c r="K812" s="216"/>
      <c r="L812" s="220"/>
      <c r="M812" s="221"/>
      <c r="N812" s="222"/>
      <c r="O812" s="222"/>
      <c r="P812" s="222"/>
      <c r="Q812" s="222"/>
      <c r="R812" s="222"/>
      <c r="S812" s="222"/>
      <c r="T812" s="223"/>
      <c r="AT812" s="224" t="s">
        <v>277</v>
      </c>
      <c r="AU812" s="224" t="s">
        <v>93</v>
      </c>
      <c r="AV812" s="13" t="s">
        <v>93</v>
      </c>
      <c r="AW812" s="13" t="s">
        <v>38</v>
      </c>
      <c r="AX812" s="13" t="s">
        <v>83</v>
      </c>
      <c r="AY812" s="224" t="s">
        <v>189</v>
      </c>
    </row>
    <row r="813" spans="1:65" s="15" customFormat="1" ht="11.25" x14ac:dyDescent="0.2">
      <c r="B813" s="240"/>
      <c r="C813" s="241"/>
      <c r="D813" s="206" t="s">
        <v>277</v>
      </c>
      <c r="E813" s="242" t="s">
        <v>1</v>
      </c>
      <c r="F813" s="243" t="s">
        <v>355</v>
      </c>
      <c r="G813" s="241"/>
      <c r="H813" s="244">
        <v>34441.4</v>
      </c>
      <c r="I813" s="245"/>
      <c r="J813" s="241"/>
      <c r="K813" s="241"/>
      <c r="L813" s="246"/>
      <c r="M813" s="247"/>
      <c r="N813" s="248"/>
      <c r="O813" s="248"/>
      <c r="P813" s="248"/>
      <c r="Q813" s="248"/>
      <c r="R813" s="248"/>
      <c r="S813" s="248"/>
      <c r="T813" s="249"/>
      <c r="AT813" s="250" t="s">
        <v>277</v>
      </c>
      <c r="AU813" s="250" t="s">
        <v>93</v>
      </c>
      <c r="AV813" s="15" t="s">
        <v>211</v>
      </c>
      <c r="AW813" s="15" t="s">
        <v>38</v>
      </c>
      <c r="AX813" s="15" t="s">
        <v>91</v>
      </c>
      <c r="AY813" s="250" t="s">
        <v>189</v>
      </c>
    </row>
    <row r="814" spans="1:65" s="2" customFormat="1" ht="16.5" customHeight="1" x14ac:dyDescent="0.2">
      <c r="A814" s="36"/>
      <c r="B814" s="37"/>
      <c r="C814" s="193" t="s">
        <v>1362</v>
      </c>
      <c r="D814" s="193" t="s">
        <v>192</v>
      </c>
      <c r="E814" s="194" t="s">
        <v>1363</v>
      </c>
      <c r="F814" s="195" t="s">
        <v>1357</v>
      </c>
      <c r="G814" s="196" t="s">
        <v>1358</v>
      </c>
      <c r="H814" s="197">
        <v>9769</v>
      </c>
      <c r="I814" s="198"/>
      <c r="J814" s="199">
        <f>ROUND(I814*H814,2)</f>
        <v>0</v>
      </c>
      <c r="K814" s="195" t="s">
        <v>303</v>
      </c>
      <c r="L814" s="41"/>
      <c r="M814" s="200" t="s">
        <v>1</v>
      </c>
      <c r="N814" s="201" t="s">
        <v>48</v>
      </c>
      <c r="O814" s="73"/>
      <c r="P814" s="202">
        <f>O814*H814</f>
        <v>0</v>
      </c>
      <c r="Q814" s="202">
        <v>1E-3</v>
      </c>
      <c r="R814" s="202">
        <f>Q814*H814</f>
        <v>9.7690000000000001</v>
      </c>
      <c r="S814" s="202">
        <v>0</v>
      </c>
      <c r="T814" s="203">
        <f>S814*H814</f>
        <v>0</v>
      </c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R814" s="204" t="s">
        <v>408</v>
      </c>
      <c r="AT814" s="204" t="s">
        <v>192</v>
      </c>
      <c r="AU814" s="204" t="s">
        <v>93</v>
      </c>
      <c r="AY814" s="18" t="s">
        <v>189</v>
      </c>
      <c r="BE814" s="205">
        <f>IF(N814="základní",J814,0)</f>
        <v>0</v>
      </c>
      <c r="BF814" s="205">
        <f>IF(N814="snížená",J814,0)</f>
        <v>0</v>
      </c>
      <c r="BG814" s="205">
        <f>IF(N814="zákl. přenesená",J814,0)</f>
        <v>0</v>
      </c>
      <c r="BH814" s="205">
        <f>IF(N814="sníž. přenesená",J814,0)</f>
        <v>0</v>
      </c>
      <c r="BI814" s="205">
        <f>IF(N814="nulová",J814,0)</f>
        <v>0</v>
      </c>
      <c r="BJ814" s="18" t="s">
        <v>91</v>
      </c>
      <c r="BK814" s="205">
        <f>ROUND(I814*H814,2)</f>
        <v>0</v>
      </c>
      <c r="BL814" s="18" t="s">
        <v>408</v>
      </c>
      <c r="BM814" s="204" t="s">
        <v>1364</v>
      </c>
    </row>
    <row r="815" spans="1:65" s="2" customFormat="1" ht="156" x14ac:dyDescent="0.2">
      <c r="A815" s="36"/>
      <c r="B815" s="37"/>
      <c r="C815" s="38"/>
      <c r="D815" s="206" t="s">
        <v>199</v>
      </c>
      <c r="E815" s="38"/>
      <c r="F815" s="207" t="s">
        <v>1365</v>
      </c>
      <c r="G815" s="38"/>
      <c r="H815" s="38"/>
      <c r="I815" s="208"/>
      <c r="J815" s="38"/>
      <c r="K815" s="38"/>
      <c r="L815" s="41"/>
      <c r="M815" s="209"/>
      <c r="N815" s="210"/>
      <c r="O815" s="73"/>
      <c r="P815" s="73"/>
      <c r="Q815" s="73"/>
      <c r="R815" s="73"/>
      <c r="S815" s="73"/>
      <c r="T815" s="74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T815" s="18" t="s">
        <v>199</v>
      </c>
      <c r="AU815" s="18" t="s">
        <v>93</v>
      </c>
    </row>
    <row r="816" spans="1:65" s="14" customFormat="1" ht="11.25" x14ac:dyDescent="0.2">
      <c r="B816" s="229"/>
      <c r="C816" s="230"/>
      <c r="D816" s="206" t="s">
        <v>277</v>
      </c>
      <c r="E816" s="231" t="s">
        <v>1</v>
      </c>
      <c r="F816" s="232" t="s">
        <v>861</v>
      </c>
      <c r="G816" s="230"/>
      <c r="H816" s="231" t="s">
        <v>1</v>
      </c>
      <c r="I816" s="233"/>
      <c r="J816" s="230"/>
      <c r="K816" s="230"/>
      <c r="L816" s="234"/>
      <c r="M816" s="235"/>
      <c r="N816" s="236"/>
      <c r="O816" s="236"/>
      <c r="P816" s="236"/>
      <c r="Q816" s="236"/>
      <c r="R816" s="236"/>
      <c r="S816" s="236"/>
      <c r="T816" s="237"/>
      <c r="AT816" s="238" t="s">
        <v>277</v>
      </c>
      <c r="AU816" s="238" t="s">
        <v>93</v>
      </c>
      <c r="AV816" s="14" t="s">
        <v>91</v>
      </c>
      <c r="AW816" s="14" t="s">
        <v>38</v>
      </c>
      <c r="AX816" s="14" t="s">
        <v>83</v>
      </c>
      <c r="AY816" s="238" t="s">
        <v>189</v>
      </c>
    </row>
    <row r="817" spans="1:65" s="13" customFormat="1" ht="11.25" x14ac:dyDescent="0.2">
      <c r="B817" s="215"/>
      <c r="C817" s="216"/>
      <c r="D817" s="206" t="s">
        <v>277</v>
      </c>
      <c r="E817" s="239" t="s">
        <v>1</v>
      </c>
      <c r="F817" s="217" t="s">
        <v>1366</v>
      </c>
      <c r="G817" s="216"/>
      <c r="H817" s="218">
        <v>9769</v>
      </c>
      <c r="I817" s="219"/>
      <c r="J817" s="216"/>
      <c r="K817" s="216"/>
      <c r="L817" s="220"/>
      <c r="M817" s="221"/>
      <c r="N817" s="222"/>
      <c r="O817" s="222"/>
      <c r="P817" s="222"/>
      <c r="Q817" s="222"/>
      <c r="R817" s="222"/>
      <c r="S817" s="222"/>
      <c r="T817" s="223"/>
      <c r="AT817" s="224" t="s">
        <v>277</v>
      </c>
      <c r="AU817" s="224" t="s">
        <v>93</v>
      </c>
      <c r="AV817" s="13" t="s">
        <v>93</v>
      </c>
      <c r="AW817" s="13" t="s">
        <v>38</v>
      </c>
      <c r="AX817" s="13" t="s">
        <v>83</v>
      </c>
      <c r="AY817" s="224" t="s">
        <v>189</v>
      </c>
    </row>
    <row r="818" spans="1:65" s="15" customFormat="1" ht="11.25" x14ac:dyDescent="0.2">
      <c r="B818" s="240"/>
      <c r="C818" s="241"/>
      <c r="D818" s="206" t="s">
        <v>277</v>
      </c>
      <c r="E818" s="242" t="s">
        <v>1</v>
      </c>
      <c r="F818" s="243" t="s">
        <v>355</v>
      </c>
      <c r="G818" s="241"/>
      <c r="H818" s="244">
        <v>9769</v>
      </c>
      <c r="I818" s="245"/>
      <c r="J818" s="241"/>
      <c r="K818" s="241"/>
      <c r="L818" s="246"/>
      <c r="M818" s="247"/>
      <c r="N818" s="248"/>
      <c r="O818" s="248"/>
      <c r="P818" s="248"/>
      <c r="Q818" s="248"/>
      <c r="R818" s="248"/>
      <c r="S818" s="248"/>
      <c r="T818" s="249"/>
      <c r="AT818" s="250" t="s">
        <v>277</v>
      </c>
      <c r="AU818" s="250" t="s">
        <v>93</v>
      </c>
      <c r="AV818" s="15" t="s">
        <v>211</v>
      </c>
      <c r="AW818" s="15" t="s">
        <v>38</v>
      </c>
      <c r="AX818" s="15" t="s">
        <v>91</v>
      </c>
      <c r="AY818" s="250" t="s">
        <v>189</v>
      </c>
    </row>
    <row r="819" spans="1:65" s="2" customFormat="1" ht="16.5" customHeight="1" x14ac:dyDescent="0.2">
      <c r="A819" s="36"/>
      <c r="B819" s="37"/>
      <c r="C819" s="193" t="s">
        <v>1367</v>
      </c>
      <c r="D819" s="193" t="s">
        <v>192</v>
      </c>
      <c r="E819" s="194" t="s">
        <v>1368</v>
      </c>
      <c r="F819" s="195" t="s">
        <v>1369</v>
      </c>
      <c r="G819" s="196" t="s">
        <v>1286</v>
      </c>
      <c r="H819" s="197">
        <v>1</v>
      </c>
      <c r="I819" s="198"/>
      <c r="J819" s="199">
        <f>ROUND(I819*H819,2)</f>
        <v>0</v>
      </c>
      <c r="K819" s="195" t="s">
        <v>303</v>
      </c>
      <c r="L819" s="41"/>
      <c r="M819" s="200" t="s">
        <v>1</v>
      </c>
      <c r="N819" s="201" t="s">
        <v>48</v>
      </c>
      <c r="O819" s="73"/>
      <c r="P819" s="202">
        <f>O819*H819</f>
        <v>0</v>
      </c>
      <c r="Q819" s="202">
        <v>0</v>
      </c>
      <c r="R819" s="202">
        <f>Q819*H819</f>
        <v>0</v>
      </c>
      <c r="S819" s="202">
        <v>0</v>
      </c>
      <c r="T819" s="203">
        <f>S819*H819</f>
        <v>0</v>
      </c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R819" s="204" t="s">
        <v>408</v>
      </c>
      <c r="AT819" s="204" t="s">
        <v>192</v>
      </c>
      <c r="AU819" s="204" t="s">
        <v>93</v>
      </c>
      <c r="AY819" s="18" t="s">
        <v>189</v>
      </c>
      <c r="BE819" s="205">
        <f>IF(N819="základní",J819,0)</f>
        <v>0</v>
      </c>
      <c r="BF819" s="205">
        <f>IF(N819="snížená",J819,0)</f>
        <v>0</v>
      </c>
      <c r="BG819" s="205">
        <f>IF(N819="zákl. přenesená",J819,0)</f>
        <v>0</v>
      </c>
      <c r="BH819" s="205">
        <f>IF(N819="sníž. přenesená",J819,0)</f>
        <v>0</v>
      </c>
      <c r="BI819" s="205">
        <f>IF(N819="nulová",J819,0)</f>
        <v>0</v>
      </c>
      <c r="BJ819" s="18" t="s">
        <v>91</v>
      </c>
      <c r="BK819" s="205">
        <f>ROUND(I819*H819,2)</f>
        <v>0</v>
      </c>
      <c r="BL819" s="18" t="s">
        <v>408</v>
      </c>
      <c r="BM819" s="204" t="s">
        <v>1370</v>
      </c>
    </row>
    <row r="820" spans="1:65" s="2" customFormat="1" ht="39" x14ac:dyDescent="0.2">
      <c r="A820" s="36"/>
      <c r="B820" s="37"/>
      <c r="C820" s="38"/>
      <c r="D820" s="206" t="s">
        <v>199</v>
      </c>
      <c r="E820" s="38"/>
      <c r="F820" s="207" t="s">
        <v>1312</v>
      </c>
      <c r="G820" s="38"/>
      <c r="H820" s="38"/>
      <c r="I820" s="208"/>
      <c r="J820" s="38"/>
      <c r="K820" s="38"/>
      <c r="L820" s="41"/>
      <c r="M820" s="209"/>
      <c r="N820" s="210"/>
      <c r="O820" s="73"/>
      <c r="P820" s="73"/>
      <c r="Q820" s="73"/>
      <c r="R820" s="73"/>
      <c r="S820" s="73"/>
      <c r="T820" s="74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T820" s="18" t="s">
        <v>199</v>
      </c>
      <c r="AU820" s="18" t="s">
        <v>93</v>
      </c>
    </row>
    <row r="821" spans="1:65" s="2" customFormat="1" ht="21.75" customHeight="1" x14ac:dyDescent="0.2">
      <c r="A821" s="36"/>
      <c r="B821" s="37"/>
      <c r="C821" s="193" t="s">
        <v>1371</v>
      </c>
      <c r="D821" s="193" t="s">
        <v>192</v>
      </c>
      <c r="E821" s="194" t="s">
        <v>1372</v>
      </c>
      <c r="F821" s="195" t="s">
        <v>1373</v>
      </c>
      <c r="G821" s="196" t="s">
        <v>1286</v>
      </c>
      <c r="H821" s="197">
        <v>4</v>
      </c>
      <c r="I821" s="198"/>
      <c r="J821" s="199">
        <f>ROUND(I821*H821,2)</f>
        <v>0</v>
      </c>
      <c r="K821" s="195" t="s">
        <v>303</v>
      </c>
      <c r="L821" s="41"/>
      <c r="M821" s="200" t="s">
        <v>1</v>
      </c>
      <c r="N821" s="201" t="s">
        <v>48</v>
      </c>
      <c r="O821" s="73"/>
      <c r="P821" s="202">
        <f>O821*H821</f>
        <v>0</v>
      </c>
      <c r="Q821" s="202">
        <v>0</v>
      </c>
      <c r="R821" s="202">
        <f>Q821*H821</f>
        <v>0</v>
      </c>
      <c r="S821" s="202">
        <v>0</v>
      </c>
      <c r="T821" s="203">
        <f>S821*H821</f>
        <v>0</v>
      </c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R821" s="204" t="s">
        <v>408</v>
      </c>
      <c r="AT821" s="204" t="s">
        <v>192</v>
      </c>
      <c r="AU821" s="204" t="s">
        <v>93</v>
      </c>
      <c r="AY821" s="18" t="s">
        <v>189</v>
      </c>
      <c r="BE821" s="205">
        <f>IF(N821="základní",J821,0)</f>
        <v>0</v>
      </c>
      <c r="BF821" s="205">
        <f>IF(N821="snížená",J821,0)</f>
        <v>0</v>
      </c>
      <c r="BG821" s="205">
        <f>IF(N821="zákl. přenesená",J821,0)</f>
        <v>0</v>
      </c>
      <c r="BH821" s="205">
        <f>IF(N821="sníž. přenesená",J821,0)</f>
        <v>0</v>
      </c>
      <c r="BI821" s="205">
        <f>IF(N821="nulová",J821,0)</f>
        <v>0</v>
      </c>
      <c r="BJ821" s="18" t="s">
        <v>91</v>
      </c>
      <c r="BK821" s="205">
        <f>ROUND(I821*H821,2)</f>
        <v>0</v>
      </c>
      <c r="BL821" s="18" t="s">
        <v>408</v>
      </c>
      <c r="BM821" s="204" t="s">
        <v>1374</v>
      </c>
    </row>
    <row r="822" spans="1:65" s="2" customFormat="1" ht="39" x14ac:dyDescent="0.2">
      <c r="A822" s="36"/>
      <c r="B822" s="37"/>
      <c r="C822" s="38"/>
      <c r="D822" s="206" t="s">
        <v>199</v>
      </c>
      <c r="E822" s="38"/>
      <c r="F822" s="207" t="s">
        <v>1375</v>
      </c>
      <c r="G822" s="38"/>
      <c r="H822" s="38"/>
      <c r="I822" s="208"/>
      <c r="J822" s="38"/>
      <c r="K822" s="38"/>
      <c r="L822" s="41"/>
      <c r="M822" s="209"/>
      <c r="N822" s="210"/>
      <c r="O822" s="73"/>
      <c r="P822" s="73"/>
      <c r="Q822" s="73"/>
      <c r="R822" s="73"/>
      <c r="S822" s="73"/>
      <c r="T822" s="74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T822" s="18" t="s">
        <v>199</v>
      </c>
      <c r="AU822" s="18" t="s">
        <v>93</v>
      </c>
    </row>
    <row r="823" spans="1:65" s="2" customFormat="1" ht="16.5" customHeight="1" x14ac:dyDescent="0.2">
      <c r="A823" s="36"/>
      <c r="B823" s="37"/>
      <c r="C823" s="193" t="s">
        <v>1376</v>
      </c>
      <c r="D823" s="193" t="s">
        <v>192</v>
      </c>
      <c r="E823" s="194" t="s">
        <v>1377</v>
      </c>
      <c r="F823" s="195" t="s">
        <v>1378</v>
      </c>
      <c r="G823" s="196" t="s">
        <v>1286</v>
      </c>
      <c r="H823" s="197">
        <v>3</v>
      </c>
      <c r="I823" s="198"/>
      <c r="J823" s="199">
        <f>ROUND(I823*H823,2)</f>
        <v>0</v>
      </c>
      <c r="K823" s="195" t="s">
        <v>303</v>
      </c>
      <c r="L823" s="41"/>
      <c r="M823" s="200" t="s">
        <v>1</v>
      </c>
      <c r="N823" s="201" t="s">
        <v>48</v>
      </c>
      <c r="O823" s="73"/>
      <c r="P823" s="202">
        <f>O823*H823</f>
        <v>0</v>
      </c>
      <c r="Q823" s="202">
        <v>0</v>
      </c>
      <c r="R823" s="202">
        <f>Q823*H823</f>
        <v>0</v>
      </c>
      <c r="S823" s="202">
        <v>0</v>
      </c>
      <c r="T823" s="203">
        <f>S823*H823</f>
        <v>0</v>
      </c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R823" s="204" t="s">
        <v>408</v>
      </c>
      <c r="AT823" s="204" t="s">
        <v>192</v>
      </c>
      <c r="AU823" s="204" t="s">
        <v>93</v>
      </c>
      <c r="AY823" s="18" t="s">
        <v>189</v>
      </c>
      <c r="BE823" s="205">
        <f>IF(N823="základní",J823,0)</f>
        <v>0</v>
      </c>
      <c r="BF823" s="205">
        <f>IF(N823="snížená",J823,0)</f>
        <v>0</v>
      </c>
      <c r="BG823" s="205">
        <f>IF(N823="zákl. přenesená",J823,0)</f>
        <v>0</v>
      </c>
      <c r="BH823" s="205">
        <f>IF(N823="sníž. přenesená",J823,0)</f>
        <v>0</v>
      </c>
      <c r="BI823" s="205">
        <f>IF(N823="nulová",J823,0)</f>
        <v>0</v>
      </c>
      <c r="BJ823" s="18" t="s">
        <v>91</v>
      </c>
      <c r="BK823" s="205">
        <f>ROUND(I823*H823,2)</f>
        <v>0</v>
      </c>
      <c r="BL823" s="18" t="s">
        <v>408</v>
      </c>
      <c r="BM823" s="204" t="s">
        <v>1379</v>
      </c>
    </row>
    <row r="824" spans="1:65" s="2" customFormat="1" ht="39" x14ac:dyDescent="0.2">
      <c r="A824" s="36"/>
      <c r="B824" s="37"/>
      <c r="C824" s="38"/>
      <c r="D824" s="206" t="s">
        <v>199</v>
      </c>
      <c r="E824" s="38"/>
      <c r="F824" s="207" t="s">
        <v>1375</v>
      </c>
      <c r="G824" s="38"/>
      <c r="H824" s="38"/>
      <c r="I824" s="208"/>
      <c r="J824" s="38"/>
      <c r="K824" s="38"/>
      <c r="L824" s="41"/>
      <c r="M824" s="209"/>
      <c r="N824" s="210"/>
      <c r="O824" s="73"/>
      <c r="P824" s="73"/>
      <c r="Q824" s="73"/>
      <c r="R824" s="73"/>
      <c r="S824" s="73"/>
      <c r="T824" s="74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T824" s="18" t="s">
        <v>199</v>
      </c>
      <c r="AU824" s="18" t="s">
        <v>93</v>
      </c>
    </row>
    <row r="825" spans="1:65" s="2" customFormat="1" ht="16.5" customHeight="1" x14ac:dyDescent="0.2">
      <c r="A825" s="36"/>
      <c r="B825" s="37"/>
      <c r="C825" s="193" t="s">
        <v>1380</v>
      </c>
      <c r="D825" s="193" t="s">
        <v>192</v>
      </c>
      <c r="E825" s="194" t="s">
        <v>1381</v>
      </c>
      <c r="F825" s="195" t="s">
        <v>1382</v>
      </c>
      <c r="G825" s="196" t="s">
        <v>1286</v>
      </c>
      <c r="H825" s="197">
        <v>3</v>
      </c>
      <c r="I825" s="198"/>
      <c r="J825" s="199">
        <f>ROUND(I825*H825,2)</f>
        <v>0</v>
      </c>
      <c r="K825" s="195" t="s">
        <v>303</v>
      </c>
      <c r="L825" s="41"/>
      <c r="M825" s="200" t="s">
        <v>1</v>
      </c>
      <c r="N825" s="201" t="s">
        <v>48</v>
      </c>
      <c r="O825" s="73"/>
      <c r="P825" s="202">
        <f>O825*H825</f>
        <v>0</v>
      </c>
      <c r="Q825" s="202">
        <v>0</v>
      </c>
      <c r="R825" s="202">
        <f>Q825*H825</f>
        <v>0</v>
      </c>
      <c r="S825" s="202">
        <v>0</v>
      </c>
      <c r="T825" s="203">
        <f>S825*H825</f>
        <v>0</v>
      </c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R825" s="204" t="s">
        <v>408</v>
      </c>
      <c r="AT825" s="204" t="s">
        <v>192</v>
      </c>
      <c r="AU825" s="204" t="s">
        <v>93</v>
      </c>
      <c r="AY825" s="18" t="s">
        <v>189</v>
      </c>
      <c r="BE825" s="205">
        <f>IF(N825="základní",J825,0)</f>
        <v>0</v>
      </c>
      <c r="BF825" s="205">
        <f>IF(N825="snížená",J825,0)</f>
        <v>0</v>
      </c>
      <c r="BG825" s="205">
        <f>IF(N825="zákl. přenesená",J825,0)</f>
        <v>0</v>
      </c>
      <c r="BH825" s="205">
        <f>IF(N825="sníž. přenesená",J825,0)</f>
        <v>0</v>
      </c>
      <c r="BI825" s="205">
        <f>IF(N825="nulová",J825,0)</f>
        <v>0</v>
      </c>
      <c r="BJ825" s="18" t="s">
        <v>91</v>
      </c>
      <c r="BK825" s="205">
        <f>ROUND(I825*H825,2)</f>
        <v>0</v>
      </c>
      <c r="BL825" s="18" t="s">
        <v>408</v>
      </c>
      <c r="BM825" s="204" t="s">
        <v>1383</v>
      </c>
    </row>
    <row r="826" spans="1:65" s="2" customFormat="1" ht="39" x14ac:dyDescent="0.2">
      <c r="A826" s="36"/>
      <c r="B826" s="37"/>
      <c r="C826" s="38"/>
      <c r="D826" s="206" t="s">
        <v>199</v>
      </c>
      <c r="E826" s="38"/>
      <c r="F826" s="207" t="s">
        <v>1375</v>
      </c>
      <c r="G826" s="38"/>
      <c r="H826" s="38"/>
      <c r="I826" s="208"/>
      <c r="J826" s="38"/>
      <c r="K826" s="38"/>
      <c r="L826" s="41"/>
      <c r="M826" s="209"/>
      <c r="N826" s="210"/>
      <c r="O826" s="73"/>
      <c r="P826" s="73"/>
      <c r="Q826" s="73"/>
      <c r="R826" s="73"/>
      <c r="S826" s="73"/>
      <c r="T826" s="74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T826" s="18" t="s">
        <v>199</v>
      </c>
      <c r="AU826" s="18" t="s">
        <v>93</v>
      </c>
    </row>
    <row r="827" spans="1:65" s="2" customFormat="1" ht="16.5" customHeight="1" x14ac:dyDescent="0.2">
      <c r="A827" s="36"/>
      <c r="B827" s="37"/>
      <c r="C827" s="193" t="s">
        <v>1384</v>
      </c>
      <c r="D827" s="193" t="s">
        <v>192</v>
      </c>
      <c r="E827" s="194" t="s">
        <v>1385</v>
      </c>
      <c r="F827" s="195" t="s">
        <v>1386</v>
      </c>
      <c r="G827" s="196" t="s">
        <v>1286</v>
      </c>
      <c r="H827" s="197">
        <v>1</v>
      </c>
      <c r="I827" s="198"/>
      <c r="J827" s="199">
        <f>ROUND(I827*H827,2)</f>
        <v>0</v>
      </c>
      <c r="K827" s="195" t="s">
        <v>303</v>
      </c>
      <c r="L827" s="41"/>
      <c r="M827" s="200" t="s">
        <v>1</v>
      </c>
      <c r="N827" s="201" t="s">
        <v>48</v>
      </c>
      <c r="O827" s="73"/>
      <c r="P827" s="202">
        <f>O827*H827</f>
        <v>0</v>
      </c>
      <c r="Q827" s="202">
        <v>0</v>
      </c>
      <c r="R827" s="202">
        <f>Q827*H827</f>
        <v>0</v>
      </c>
      <c r="S827" s="202">
        <v>0</v>
      </c>
      <c r="T827" s="203">
        <f>S827*H827</f>
        <v>0</v>
      </c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R827" s="204" t="s">
        <v>408</v>
      </c>
      <c r="AT827" s="204" t="s">
        <v>192</v>
      </c>
      <c r="AU827" s="204" t="s">
        <v>93</v>
      </c>
      <c r="AY827" s="18" t="s">
        <v>189</v>
      </c>
      <c r="BE827" s="205">
        <f>IF(N827="základní",J827,0)</f>
        <v>0</v>
      </c>
      <c r="BF827" s="205">
        <f>IF(N827="snížená",J827,0)</f>
        <v>0</v>
      </c>
      <c r="BG827" s="205">
        <f>IF(N827="zákl. přenesená",J827,0)</f>
        <v>0</v>
      </c>
      <c r="BH827" s="205">
        <f>IF(N827="sníž. přenesená",J827,0)</f>
        <v>0</v>
      </c>
      <c r="BI827" s="205">
        <f>IF(N827="nulová",J827,0)</f>
        <v>0</v>
      </c>
      <c r="BJ827" s="18" t="s">
        <v>91</v>
      </c>
      <c r="BK827" s="205">
        <f>ROUND(I827*H827,2)</f>
        <v>0</v>
      </c>
      <c r="BL827" s="18" t="s">
        <v>408</v>
      </c>
      <c r="BM827" s="204" t="s">
        <v>1387</v>
      </c>
    </row>
    <row r="828" spans="1:65" s="2" customFormat="1" ht="39" x14ac:dyDescent="0.2">
      <c r="A828" s="36"/>
      <c r="B828" s="37"/>
      <c r="C828" s="38"/>
      <c r="D828" s="206" t="s">
        <v>199</v>
      </c>
      <c r="E828" s="38"/>
      <c r="F828" s="207" t="s">
        <v>1375</v>
      </c>
      <c r="G828" s="38"/>
      <c r="H828" s="38"/>
      <c r="I828" s="208"/>
      <c r="J828" s="38"/>
      <c r="K828" s="38"/>
      <c r="L828" s="41"/>
      <c r="M828" s="209"/>
      <c r="N828" s="210"/>
      <c r="O828" s="73"/>
      <c r="P828" s="73"/>
      <c r="Q828" s="73"/>
      <c r="R828" s="73"/>
      <c r="S828" s="73"/>
      <c r="T828" s="74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T828" s="18" t="s">
        <v>199</v>
      </c>
      <c r="AU828" s="18" t="s">
        <v>93</v>
      </c>
    </row>
    <row r="829" spans="1:65" s="2" customFormat="1" ht="16.5" customHeight="1" x14ac:dyDescent="0.2">
      <c r="A829" s="36"/>
      <c r="B829" s="37"/>
      <c r="C829" s="193" t="s">
        <v>1388</v>
      </c>
      <c r="D829" s="193" t="s">
        <v>192</v>
      </c>
      <c r="E829" s="194" t="s">
        <v>1389</v>
      </c>
      <c r="F829" s="195" t="s">
        <v>1390</v>
      </c>
      <c r="G829" s="196" t="s">
        <v>1286</v>
      </c>
      <c r="H829" s="197">
        <v>1</v>
      </c>
      <c r="I829" s="198"/>
      <c r="J829" s="199">
        <f>ROUND(I829*H829,2)</f>
        <v>0</v>
      </c>
      <c r="K829" s="195" t="s">
        <v>303</v>
      </c>
      <c r="L829" s="41"/>
      <c r="M829" s="200" t="s">
        <v>1</v>
      </c>
      <c r="N829" s="201" t="s">
        <v>48</v>
      </c>
      <c r="O829" s="73"/>
      <c r="P829" s="202">
        <f>O829*H829</f>
        <v>0</v>
      </c>
      <c r="Q829" s="202">
        <v>0</v>
      </c>
      <c r="R829" s="202">
        <f>Q829*H829</f>
        <v>0</v>
      </c>
      <c r="S829" s="202">
        <v>0</v>
      </c>
      <c r="T829" s="203">
        <f>S829*H829</f>
        <v>0</v>
      </c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R829" s="204" t="s">
        <v>408</v>
      </c>
      <c r="AT829" s="204" t="s">
        <v>192</v>
      </c>
      <c r="AU829" s="204" t="s">
        <v>93</v>
      </c>
      <c r="AY829" s="18" t="s">
        <v>189</v>
      </c>
      <c r="BE829" s="205">
        <f>IF(N829="základní",J829,0)</f>
        <v>0</v>
      </c>
      <c r="BF829" s="205">
        <f>IF(N829="snížená",J829,0)</f>
        <v>0</v>
      </c>
      <c r="BG829" s="205">
        <f>IF(N829="zákl. přenesená",J829,0)</f>
        <v>0</v>
      </c>
      <c r="BH829" s="205">
        <f>IF(N829="sníž. přenesená",J829,0)</f>
        <v>0</v>
      </c>
      <c r="BI829" s="205">
        <f>IF(N829="nulová",J829,0)</f>
        <v>0</v>
      </c>
      <c r="BJ829" s="18" t="s">
        <v>91</v>
      </c>
      <c r="BK829" s="205">
        <f>ROUND(I829*H829,2)</f>
        <v>0</v>
      </c>
      <c r="BL829" s="18" t="s">
        <v>408</v>
      </c>
      <c r="BM829" s="204" t="s">
        <v>1391</v>
      </c>
    </row>
    <row r="830" spans="1:65" s="2" customFormat="1" ht="39" x14ac:dyDescent="0.2">
      <c r="A830" s="36"/>
      <c r="B830" s="37"/>
      <c r="C830" s="38"/>
      <c r="D830" s="206" t="s">
        <v>199</v>
      </c>
      <c r="E830" s="38"/>
      <c r="F830" s="207" t="s">
        <v>1375</v>
      </c>
      <c r="G830" s="38"/>
      <c r="H830" s="38"/>
      <c r="I830" s="208"/>
      <c r="J830" s="38"/>
      <c r="K830" s="38"/>
      <c r="L830" s="41"/>
      <c r="M830" s="209"/>
      <c r="N830" s="210"/>
      <c r="O830" s="73"/>
      <c r="P830" s="73"/>
      <c r="Q830" s="73"/>
      <c r="R830" s="73"/>
      <c r="S830" s="73"/>
      <c r="T830" s="74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T830" s="18" t="s">
        <v>199</v>
      </c>
      <c r="AU830" s="18" t="s">
        <v>93</v>
      </c>
    </row>
    <row r="831" spans="1:65" s="2" customFormat="1" ht="16.5" customHeight="1" x14ac:dyDescent="0.2">
      <c r="A831" s="36"/>
      <c r="B831" s="37"/>
      <c r="C831" s="193" t="s">
        <v>1392</v>
      </c>
      <c r="D831" s="193" t="s">
        <v>192</v>
      </c>
      <c r="E831" s="194" t="s">
        <v>1393</v>
      </c>
      <c r="F831" s="195" t="s">
        <v>1394</v>
      </c>
      <c r="G831" s="196" t="s">
        <v>1286</v>
      </c>
      <c r="H831" s="197">
        <v>3</v>
      </c>
      <c r="I831" s="198"/>
      <c r="J831" s="199">
        <f>ROUND(I831*H831,2)</f>
        <v>0</v>
      </c>
      <c r="K831" s="195" t="s">
        <v>303</v>
      </c>
      <c r="L831" s="41"/>
      <c r="M831" s="200" t="s">
        <v>1</v>
      </c>
      <c r="N831" s="201" t="s">
        <v>48</v>
      </c>
      <c r="O831" s="73"/>
      <c r="P831" s="202">
        <f>O831*H831</f>
        <v>0</v>
      </c>
      <c r="Q831" s="202">
        <v>0</v>
      </c>
      <c r="R831" s="202">
        <f>Q831*H831</f>
        <v>0</v>
      </c>
      <c r="S831" s="202">
        <v>0</v>
      </c>
      <c r="T831" s="203">
        <f>S831*H831</f>
        <v>0</v>
      </c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R831" s="204" t="s">
        <v>408</v>
      </c>
      <c r="AT831" s="204" t="s">
        <v>192</v>
      </c>
      <c r="AU831" s="204" t="s">
        <v>93</v>
      </c>
      <c r="AY831" s="18" t="s">
        <v>189</v>
      </c>
      <c r="BE831" s="205">
        <f>IF(N831="základní",J831,0)</f>
        <v>0</v>
      </c>
      <c r="BF831" s="205">
        <f>IF(N831="snížená",J831,0)</f>
        <v>0</v>
      </c>
      <c r="BG831" s="205">
        <f>IF(N831="zákl. přenesená",J831,0)</f>
        <v>0</v>
      </c>
      <c r="BH831" s="205">
        <f>IF(N831="sníž. přenesená",J831,0)</f>
        <v>0</v>
      </c>
      <c r="BI831" s="205">
        <f>IF(N831="nulová",J831,0)</f>
        <v>0</v>
      </c>
      <c r="BJ831" s="18" t="s">
        <v>91</v>
      </c>
      <c r="BK831" s="205">
        <f>ROUND(I831*H831,2)</f>
        <v>0</v>
      </c>
      <c r="BL831" s="18" t="s">
        <v>408</v>
      </c>
      <c r="BM831" s="204" t="s">
        <v>1395</v>
      </c>
    </row>
    <row r="832" spans="1:65" s="2" customFormat="1" ht="39" x14ac:dyDescent="0.2">
      <c r="A832" s="36"/>
      <c r="B832" s="37"/>
      <c r="C832" s="38"/>
      <c r="D832" s="206" t="s">
        <v>199</v>
      </c>
      <c r="E832" s="38"/>
      <c r="F832" s="207" t="s">
        <v>1375</v>
      </c>
      <c r="G832" s="38"/>
      <c r="H832" s="38"/>
      <c r="I832" s="208"/>
      <c r="J832" s="38"/>
      <c r="K832" s="38"/>
      <c r="L832" s="41"/>
      <c r="M832" s="209"/>
      <c r="N832" s="210"/>
      <c r="O832" s="73"/>
      <c r="P832" s="73"/>
      <c r="Q832" s="73"/>
      <c r="R832" s="73"/>
      <c r="S832" s="73"/>
      <c r="T832" s="74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T832" s="18" t="s">
        <v>199</v>
      </c>
      <c r="AU832" s="18" t="s">
        <v>93</v>
      </c>
    </row>
    <row r="833" spans="1:65" s="2" customFormat="1" ht="16.5" customHeight="1" x14ac:dyDescent="0.2">
      <c r="A833" s="36"/>
      <c r="B833" s="37"/>
      <c r="C833" s="193" t="s">
        <v>1396</v>
      </c>
      <c r="D833" s="193" t="s">
        <v>192</v>
      </c>
      <c r="E833" s="194" t="s">
        <v>1397</v>
      </c>
      <c r="F833" s="195" t="s">
        <v>1398</v>
      </c>
      <c r="G833" s="196" t="s">
        <v>1286</v>
      </c>
      <c r="H833" s="197">
        <v>5</v>
      </c>
      <c r="I833" s="198"/>
      <c r="J833" s="199">
        <f>ROUND(I833*H833,2)</f>
        <v>0</v>
      </c>
      <c r="K833" s="195" t="s">
        <v>303</v>
      </c>
      <c r="L833" s="41"/>
      <c r="M833" s="200" t="s">
        <v>1</v>
      </c>
      <c r="N833" s="201" t="s">
        <v>48</v>
      </c>
      <c r="O833" s="73"/>
      <c r="P833" s="202">
        <f>O833*H833</f>
        <v>0</v>
      </c>
      <c r="Q833" s="202">
        <v>0</v>
      </c>
      <c r="R833" s="202">
        <f>Q833*H833</f>
        <v>0</v>
      </c>
      <c r="S833" s="202">
        <v>0</v>
      </c>
      <c r="T833" s="203">
        <f>S833*H833</f>
        <v>0</v>
      </c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R833" s="204" t="s">
        <v>408</v>
      </c>
      <c r="AT833" s="204" t="s">
        <v>192</v>
      </c>
      <c r="AU833" s="204" t="s">
        <v>93</v>
      </c>
      <c r="AY833" s="18" t="s">
        <v>189</v>
      </c>
      <c r="BE833" s="205">
        <f>IF(N833="základní",J833,0)</f>
        <v>0</v>
      </c>
      <c r="BF833" s="205">
        <f>IF(N833="snížená",J833,0)</f>
        <v>0</v>
      </c>
      <c r="BG833" s="205">
        <f>IF(N833="zákl. přenesená",J833,0)</f>
        <v>0</v>
      </c>
      <c r="BH833" s="205">
        <f>IF(N833="sníž. přenesená",J833,0)</f>
        <v>0</v>
      </c>
      <c r="BI833" s="205">
        <f>IF(N833="nulová",J833,0)</f>
        <v>0</v>
      </c>
      <c r="BJ833" s="18" t="s">
        <v>91</v>
      </c>
      <c r="BK833" s="205">
        <f>ROUND(I833*H833,2)</f>
        <v>0</v>
      </c>
      <c r="BL833" s="18" t="s">
        <v>408</v>
      </c>
      <c r="BM833" s="204" t="s">
        <v>1399</v>
      </c>
    </row>
    <row r="834" spans="1:65" s="2" customFormat="1" ht="39" x14ac:dyDescent="0.2">
      <c r="A834" s="36"/>
      <c r="B834" s="37"/>
      <c r="C834" s="38"/>
      <c r="D834" s="206" t="s">
        <v>199</v>
      </c>
      <c r="E834" s="38"/>
      <c r="F834" s="207" t="s">
        <v>1375</v>
      </c>
      <c r="G834" s="38"/>
      <c r="H834" s="38"/>
      <c r="I834" s="208"/>
      <c r="J834" s="38"/>
      <c r="K834" s="38"/>
      <c r="L834" s="41"/>
      <c r="M834" s="209"/>
      <c r="N834" s="210"/>
      <c r="O834" s="73"/>
      <c r="P834" s="73"/>
      <c r="Q834" s="73"/>
      <c r="R834" s="73"/>
      <c r="S834" s="73"/>
      <c r="T834" s="74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T834" s="18" t="s">
        <v>199</v>
      </c>
      <c r="AU834" s="18" t="s">
        <v>93</v>
      </c>
    </row>
    <row r="835" spans="1:65" s="2" customFormat="1" ht="16.5" customHeight="1" x14ac:dyDescent="0.2">
      <c r="A835" s="36"/>
      <c r="B835" s="37"/>
      <c r="C835" s="193" t="s">
        <v>1400</v>
      </c>
      <c r="D835" s="193" t="s">
        <v>192</v>
      </c>
      <c r="E835" s="194" t="s">
        <v>1401</v>
      </c>
      <c r="F835" s="195" t="s">
        <v>1402</v>
      </c>
      <c r="G835" s="196" t="s">
        <v>1286</v>
      </c>
      <c r="H835" s="197">
        <v>1</v>
      </c>
      <c r="I835" s="198"/>
      <c r="J835" s="199">
        <f>ROUND(I835*H835,2)</f>
        <v>0</v>
      </c>
      <c r="K835" s="195" t="s">
        <v>303</v>
      </c>
      <c r="L835" s="41"/>
      <c r="M835" s="200" t="s">
        <v>1</v>
      </c>
      <c r="N835" s="201" t="s">
        <v>48</v>
      </c>
      <c r="O835" s="73"/>
      <c r="P835" s="202">
        <f>O835*H835</f>
        <v>0</v>
      </c>
      <c r="Q835" s="202">
        <v>0</v>
      </c>
      <c r="R835" s="202">
        <f>Q835*H835</f>
        <v>0</v>
      </c>
      <c r="S835" s="202">
        <v>0</v>
      </c>
      <c r="T835" s="203">
        <f>S835*H835</f>
        <v>0</v>
      </c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R835" s="204" t="s">
        <v>408</v>
      </c>
      <c r="AT835" s="204" t="s">
        <v>192</v>
      </c>
      <c r="AU835" s="204" t="s">
        <v>93</v>
      </c>
      <c r="AY835" s="18" t="s">
        <v>189</v>
      </c>
      <c r="BE835" s="205">
        <f>IF(N835="základní",J835,0)</f>
        <v>0</v>
      </c>
      <c r="BF835" s="205">
        <f>IF(N835="snížená",J835,0)</f>
        <v>0</v>
      </c>
      <c r="BG835" s="205">
        <f>IF(N835="zákl. přenesená",J835,0)</f>
        <v>0</v>
      </c>
      <c r="BH835" s="205">
        <f>IF(N835="sníž. přenesená",J835,0)</f>
        <v>0</v>
      </c>
      <c r="BI835" s="205">
        <f>IF(N835="nulová",J835,0)</f>
        <v>0</v>
      </c>
      <c r="BJ835" s="18" t="s">
        <v>91</v>
      </c>
      <c r="BK835" s="205">
        <f>ROUND(I835*H835,2)</f>
        <v>0</v>
      </c>
      <c r="BL835" s="18" t="s">
        <v>408</v>
      </c>
      <c r="BM835" s="204" t="s">
        <v>1403</v>
      </c>
    </row>
    <row r="836" spans="1:65" s="2" customFormat="1" ht="39" x14ac:dyDescent="0.2">
      <c r="A836" s="36"/>
      <c r="B836" s="37"/>
      <c r="C836" s="38"/>
      <c r="D836" s="206" t="s">
        <v>199</v>
      </c>
      <c r="E836" s="38"/>
      <c r="F836" s="207" t="s">
        <v>1375</v>
      </c>
      <c r="G836" s="38"/>
      <c r="H836" s="38"/>
      <c r="I836" s="208"/>
      <c r="J836" s="38"/>
      <c r="K836" s="38"/>
      <c r="L836" s="41"/>
      <c r="M836" s="209"/>
      <c r="N836" s="210"/>
      <c r="O836" s="73"/>
      <c r="P836" s="73"/>
      <c r="Q836" s="73"/>
      <c r="R836" s="73"/>
      <c r="S836" s="73"/>
      <c r="T836" s="74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T836" s="18" t="s">
        <v>199</v>
      </c>
      <c r="AU836" s="18" t="s">
        <v>93</v>
      </c>
    </row>
    <row r="837" spans="1:65" s="2" customFormat="1" ht="16.5" customHeight="1" x14ac:dyDescent="0.2">
      <c r="A837" s="36"/>
      <c r="B837" s="37"/>
      <c r="C837" s="193" t="s">
        <v>1404</v>
      </c>
      <c r="D837" s="193" t="s">
        <v>192</v>
      </c>
      <c r="E837" s="194" t="s">
        <v>1405</v>
      </c>
      <c r="F837" s="195" t="s">
        <v>1406</v>
      </c>
      <c r="G837" s="196" t="s">
        <v>1286</v>
      </c>
      <c r="H837" s="197">
        <v>4</v>
      </c>
      <c r="I837" s="198"/>
      <c r="J837" s="199">
        <f>ROUND(I837*H837,2)</f>
        <v>0</v>
      </c>
      <c r="K837" s="195" t="s">
        <v>303</v>
      </c>
      <c r="L837" s="41"/>
      <c r="M837" s="200" t="s">
        <v>1</v>
      </c>
      <c r="N837" s="201" t="s">
        <v>48</v>
      </c>
      <c r="O837" s="73"/>
      <c r="P837" s="202">
        <f>O837*H837</f>
        <v>0</v>
      </c>
      <c r="Q837" s="202">
        <v>0</v>
      </c>
      <c r="R837" s="202">
        <f>Q837*H837</f>
        <v>0</v>
      </c>
      <c r="S837" s="202">
        <v>0</v>
      </c>
      <c r="T837" s="203">
        <f>S837*H837</f>
        <v>0</v>
      </c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R837" s="204" t="s">
        <v>408</v>
      </c>
      <c r="AT837" s="204" t="s">
        <v>192</v>
      </c>
      <c r="AU837" s="204" t="s">
        <v>93</v>
      </c>
      <c r="AY837" s="18" t="s">
        <v>189</v>
      </c>
      <c r="BE837" s="205">
        <f>IF(N837="základní",J837,0)</f>
        <v>0</v>
      </c>
      <c r="BF837" s="205">
        <f>IF(N837="snížená",J837,0)</f>
        <v>0</v>
      </c>
      <c r="BG837" s="205">
        <f>IF(N837="zákl. přenesená",J837,0)</f>
        <v>0</v>
      </c>
      <c r="BH837" s="205">
        <f>IF(N837="sníž. přenesená",J837,0)</f>
        <v>0</v>
      </c>
      <c r="BI837" s="205">
        <f>IF(N837="nulová",J837,0)</f>
        <v>0</v>
      </c>
      <c r="BJ837" s="18" t="s">
        <v>91</v>
      </c>
      <c r="BK837" s="205">
        <f>ROUND(I837*H837,2)</f>
        <v>0</v>
      </c>
      <c r="BL837" s="18" t="s">
        <v>408</v>
      </c>
      <c r="BM837" s="204" t="s">
        <v>1407</v>
      </c>
    </row>
    <row r="838" spans="1:65" s="2" customFormat="1" ht="39" x14ac:dyDescent="0.2">
      <c r="A838" s="36"/>
      <c r="B838" s="37"/>
      <c r="C838" s="38"/>
      <c r="D838" s="206" t="s">
        <v>199</v>
      </c>
      <c r="E838" s="38"/>
      <c r="F838" s="207" t="s">
        <v>1375</v>
      </c>
      <c r="G838" s="38"/>
      <c r="H838" s="38"/>
      <c r="I838" s="208"/>
      <c r="J838" s="38"/>
      <c r="K838" s="38"/>
      <c r="L838" s="41"/>
      <c r="M838" s="209"/>
      <c r="N838" s="210"/>
      <c r="O838" s="73"/>
      <c r="P838" s="73"/>
      <c r="Q838" s="73"/>
      <c r="R838" s="73"/>
      <c r="S838" s="73"/>
      <c r="T838" s="74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T838" s="18" t="s">
        <v>199</v>
      </c>
      <c r="AU838" s="18" t="s">
        <v>93</v>
      </c>
    </row>
    <row r="839" spans="1:65" s="2" customFormat="1" ht="16.5" customHeight="1" x14ac:dyDescent="0.2">
      <c r="A839" s="36"/>
      <c r="B839" s="37"/>
      <c r="C839" s="193" t="s">
        <v>1408</v>
      </c>
      <c r="D839" s="193" t="s">
        <v>192</v>
      </c>
      <c r="E839" s="194" t="s">
        <v>1409</v>
      </c>
      <c r="F839" s="195" t="s">
        <v>1410</v>
      </c>
      <c r="G839" s="196" t="s">
        <v>1286</v>
      </c>
      <c r="H839" s="197">
        <v>1</v>
      </c>
      <c r="I839" s="198"/>
      <c r="J839" s="199">
        <f>ROUND(I839*H839,2)</f>
        <v>0</v>
      </c>
      <c r="K839" s="195" t="s">
        <v>303</v>
      </c>
      <c r="L839" s="41"/>
      <c r="M839" s="200" t="s">
        <v>1</v>
      </c>
      <c r="N839" s="201" t="s">
        <v>48</v>
      </c>
      <c r="O839" s="73"/>
      <c r="P839" s="202">
        <f>O839*H839</f>
        <v>0</v>
      </c>
      <c r="Q839" s="202">
        <v>0</v>
      </c>
      <c r="R839" s="202">
        <f>Q839*H839</f>
        <v>0</v>
      </c>
      <c r="S839" s="202">
        <v>0</v>
      </c>
      <c r="T839" s="203">
        <f>S839*H839</f>
        <v>0</v>
      </c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R839" s="204" t="s">
        <v>408</v>
      </c>
      <c r="AT839" s="204" t="s">
        <v>192</v>
      </c>
      <c r="AU839" s="204" t="s">
        <v>93</v>
      </c>
      <c r="AY839" s="18" t="s">
        <v>189</v>
      </c>
      <c r="BE839" s="205">
        <f>IF(N839="základní",J839,0)</f>
        <v>0</v>
      </c>
      <c r="BF839" s="205">
        <f>IF(N839="snížená",J839,0)</f>
        <v>0</v>
      </c>
      <c r="BG839" s="205">
        <f>IF(N839="zákl. přenesená",J839,0)</f>
        <v>0</v>
      </c>
      <c r="BH839" s="205">
        <f>IF(N839="sníž. přenesená",J839,0)</f>
        <v>0</v>
      </c>
      <c r="BI839" s="205">
        <f>IF(N839="nulová",J839,0)</f>
        <v>0</v>
      </c>
      <c r="BJ839" s="18" t="s">
        <v>91</v>
      </c>
      <c r="BK839" s="205">
        <f>ROUND(I839*H839,2)</f>
        <v>0</v>
      </c>
      <c r="BL839" s="18" t="s">
        <v>408</v>
      </c>
      <c r="BM839" s="204" t="s">
        <v>1411</v>
      </c>
    </row>
    <row r="840" spans="1:65" s="2" customFormat="1" ht="39" x14ac:dyDescent="0.2">
      <c r="A840" s="36"/>
      <c r="B840" s="37"/>
      <c r="C840" s="38"/>
      <c r="D840" s="206" t="s">
        <v>199</v>
      </c>
      <c r="E840" s="38"/>
      <c r="F840" s="207" t="s">
        <v>1375</v>
      </c>
      <c r="G840" s="38"/>
      <c r="H840" s="38"/>
      <c r="I840" s="208"/>
      <c r="J840" s="38"/>
      <c r="K840" s="38"/>
      <c r="L840" s="41"/>
      <c r="M840" s="209"/>
      <c r="N840" s="210"/>
      <c r="O840" s="73"/>
      <c r="P840" s="73"/>
      <c r="Q840" s="73"/>
      <c r="R840" s="73"/>
      <c r="S840" s="73"/>
      <c r="T840" s="74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T840" s="18" t="s">
        <v>199</v>
      </c>
      <c r="AU840" s="18" t="s">
        <v>93</v>
      </c>
    </row>
    <row r="841" spans="1:65" s="2" customFormat="1" ht="16.5" customHeight="1" x14ac:dyDescent="0.2">
      <c r="A841" s="36"/>
      <c r="B841" s="37"/>
      <c r="C841" s="193" t="s">
        <v>1412</v>
      </c>
      <c r="D841" s="193" t="s">
        <v>192</v>
      </c>
      <c r="E841" s="194" t="s">
        <v>1413</v>
      </c>
      <c r="F841" s="195" t="s">
        <v>1414</v>
      </c>
      <c r="G841" s="196" t="s">
        <v>1286</v>
      </c>
      <c r="H841" s="197">
        <v>1</v>
      </c>
      <c r="I841" s="198"/>
      <c r="J841" s="199">
        <f>ROUND(I841*H841,2)</f>
        <v>0</v>
      </c>
      <c r="K841" s="195" t="s">
        <v>303</v>
      </c>
      <c r="L841" s="41"/>
      <c r="M841" s="200" t="s">
        <v>1</v>
      </c>
      <c r="N841" s="201" t="s">
        <v>48</v>
      </c>
      <c r="O841" s="73"/>
      <c r="P841" s="202">
        <f>O841*H841</f>
        <v>0</v>
      </c>
      <c r="Q841" s="202">
        <v>0</v>
      </c>
      <c r="R841" s="202">
        <f>Q841*H841</f>
        <v>0</v>
      </c>
      <c r="S841" s="202">
        <v>0</v>
      </c>
      <c r="T841" s="203">
        <f>S841*H841</f>
        <v>0</v>
      </c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R841" s="204" t="s">
        <v>408</v>
      </c>
      <c r="AT841" s="204" t="s">
        <v>192</v>
      </c>
      <c r="AU841" s="204" t="s">
        <v>93</v>
      </c>
      <c r="AY841" s="18" t="s">
        <v>189</v>
      </c>
      <c r="BE841" s="205">
        <f>IF(N841="základní",J841,0)</f>
        <v>0</v>
      </c>
      <c r="BF841" s="205">
        <f>IF(N841="snížená",J841,0)</f>
        <v>0</v>
      </c>
      <c r="BG841" s="205">
        <f>IF(N841="zákl. přenesená",J841,0)</f>
        <v>0</v>
      </c>
      <c r="BH841" s="205">
        <f>IF(N841="sníž. přenesená",J841,0)</f>
        <v>0</v>
      </c>
      <c r="BI841" s="205">
        <f>IF(N841="nulová",J841,0)</f>
        <v>0</v>
      </c>
      <c r="BJ841" s="18" t="s">
        <v>91</v>
      </c>
      <c r="BK841" s="205">
        <f>ROUND(I841*H841,2)</f>
        <v>0</v>
      </c>
      <c r="BL841" s="18" t="s">
        <v>408</v>
      </c>
      <c r="BM841" s="204" t="s">
        <v>1415</v>
      </c>
    </row>
    <row r="842" spans="1:65" s="2" customFormat="1" ht="39" x14ac:dyDescent="0.2">
      <c r="A842" s="36"/>
      <c r="B842" s="37"/>
      <c r="C842" s="38"/>
      <c r="D842" s="206" t="s">
        <v>199</v>
      </c>
      <c r="E842" s="38"/>
      <c r="F842" s="207" t="s">
        <v>1375</v>
      </c>
      <c r="G842" s="38"/>
      <c r="H842" s="38"/>
      <c r="I842" s="208"/>
      <c r="J842" s="38"/>
      <c r="K842" s="38"/>
      <c r="L842" s="41"/>
      <c r="M842" s="209"/>
      <c r="N842" s="210"/>
      <c r="O842" s="73"/>
      <c r="P842" s="73"/>
      <c r="Q842" s="73"/>
      <c r="R842" s="73"/>
      <c r="S842" s="73"/>
      <c r="T842" s="74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T842" s="18" t="s">
        <v>199</v>
      </c>
      <c r="AU842" s="18" t="s">
        <v>93</v>
      </c>
    </row>
    <row r="843" spans="1:65" s="2" customFormat="1" ht="16.5" customHeight="1" x14ac:dyDescent="0.2">
      <c r="A843" s="36"/>
      <c r="B843" s="37"/>
      <c r="C843" s="193" t="s">
        <v>1416</v>
      </c>
      <c r="D843" s="193" t="s">
        <v>192</v>
      </c>
      <c r="E843" s="194" t="s">
        <v>1417</v>
      </c>
      <c r="F843" s="195" t="s">
        <v>1418</v>
      </c>
      <c r="G843" s="196" t="s">
        <v>1286</v>
      </c>
      <c r="H843" s="197">
        <v>1</v>
      </c>
      <c r="I843" s="198"/>
      <c r="J843" s="199">
        <f>ROUND(I843*H843,2)</f>
        <v>0</v>
      </c>
      <c r="K843" s="195" t="s">
        <v>303</v>
      </c>
      <c r="L843" s="41"/>
      <c r="M843" s="200" t="s">
        <v>1</v>
      </c>
      <c r="N843" s="201" t="s">
        <v>48</v>
      </c>
      <c r="O843" s="73"/>
      <c r="P843" s="202">
        <f>O843*H843</f>
        <v>0</v>
      </c>
      <c r="Q843" s="202">
        <v>0</v>
      </c>
      <c r="R843" s="202">
        <f>Q843*H843</f>
        <v>0</v>
      </c>
      <c r="S843" s="202">
        <v>0</v>
      </c>
      <c r="T843" s="203">
        <f>S843*H843</f>
        <v>0</v>
      </c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R843" s="204" t="s">
        <v>408</v>
      </c>
      <c r="AT843" s="204" t="s">
        <v>192</v>
      </c>
      <c r="AU843" s="204" t="s">
        <v>93</v>
      </c>
      <c r="AY843" s="18" t="s">
        <v>189</v>
      </c>
      <c r="BE843" s="205">
        <f>IF(N843="základní",J843,0)</f>
        <v>0</v>
      </c>
      <c r="BF843" s="205">
        <f>IF(N843="snížená",J843,0)</f>
        <v>0</v>
      </c>
      <c r="BG843" s="205">
        <f>IF(N843="zákl. přenesená",J843,0)</f>
        <v>0</v>
      </c>
      <c r="BH843" s="205">
        <f>IF(N843="sníž. přenesená",J843,0)</f>
        <v>0</v>
      </c>
      <c r="BI843" s="205">
        <f>IF(N843="nulová",J843,0)</f>
        <v>0</v>
      </c>
      <c r="BJ843" s="18" t="s">
        <v>91</v>
      </c>
      <c r="BK843" s="205">
        <f>ROUND(I843*H843,2)</f>
        <v>0</v>
      </c>
      <c r="BL843" s="18" t="s">
        <v>408</v>
      </c>
      <c r="BM843" s="204" t="s">
        <v>1419</v>
      </c>
    </row>
    <row r="844" spans="1:65" s="2" customFormat="1" ht="39" x14ac:dyDescent="0.2">
      <c r="A844" s="36"/>
      <c r="B844" s="37"/>
      <c r="C844" s="38"/>
      <c r="D844" s="206" t="s">
        <v>199</v>
      </c>
      <c r="E844" s="38"/>
      <c r="F844" s="207" t="s">
        <v>1375</v>
      </c>
      <c r="G844" s="38"/>
      <c r="H844" s="38"/>
      <c r="I844" s="208"/>
      <c r="J844" s="38"/>
      <c r="K844" s="38"/>
      <c r="L844" s="41"/>
      <c r="M844" s="209"/>
      <c r="N844" s="210"/>
      <c r="O844" s="73"/>
      <c r="P844" s="73"/>
      <c r="Q844" s="73"/>
      <c r="R844" s="73"/>
      <c r="S844" s="73"/>
      <c r="T844" s="74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T844" s="18" t="s">
        <v>199</v>
      </c>
      <c r="AU844" s="18" t="s">
        <v>93</v>
      </c>
    </row>
    <row r="845" spans="1:65" s="2" customFormat="1" ht="16.5" customHeight="1" x14ac:dyDescent="0.2">
      <c r="A845" s="36"/>
      <c r="B845" s="37"/>
      <c r="C845" s="193" t="s">
        <v>1420</v>
      </c>
      <c r="D845" s="193" t="s">
        <v>192</v>
      </c>
      <c r="E845" s="194" t="s">
        <v>1421</v>
      </c>
      <c r="F845" s="195" t="s">
        <v>1422</v>
      </c>
      <c r="G845" s="196" t="s">
        <v>1286</v>
      </c>
      <c r="H845" s="197">
        <v>1</v>
      </c>
      <c r="I845" s="198"/>
      <c r="J845" s="199">
        <f>ROUND(I845*H845,2)</f>
        <v>0</v>
      </c>
      <c r="K845" s="195" t="s">
        <v>303</v>
      </c>
      <c r="L845" s="41"/>
      <c r="M845" s="200" t="s">
        <v>1</v>
      </c>
      <c r="N845" s="201" t="s">
        <v>48</v>
      </c>
      <c r="O845" s="73"/>
      <c r="P845" s="202">
        <f>O845*H845</f>
        <v>0</v>
      </c>
      <c r="Q845" s="202">
        <v>0</v>
      </c>
      <c r="R845" s="202">
        <f>Q845*H845</f>
        <v>0</v>
      </c>
      <c r="S845" s="202">
        <v>0</v>
      </c>
      <c r="T845" s="203">
        <f>S845*H845</f>
        <v>0</v>
      </c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R845" s="204" t="s">
        <v>408</v>
      </c>
      <c r="AT845" s="204" t="s">
        <v>192</v>
      </c>
      <c r="AU845" s="204" t="s">
        <v>93</v>
      </c>
      <c r="AY845" s="18" t="s">
        <v>189</v>
      </c>
      <c r="BE845" s="205">
        <f>IF(N845="základní",J845,0)</f>
        <v>0</v>
      </c>
      <c r="BF845" s="205">
        <f>IF(N845="snížená",J845,0)</f>
        <v>0</v>
      </c>
      <c r="BG845" s="205">
        <f>IF(N845="zákl. přenesená",J845,0)</f>
        <v>0</v>
      </c>
      <c r="BH845" s="205">
        <f>IF(N845="sníž. přenesená",J845,0)</f>
        <v>0</v>
      </c>
      <c r="BI845" s="205">
        <f>IF(N845="nulová",J845,0)</f>
        <v>0</v>
      </c>
      <c r="BJ845" s="18" t="s">
        <v>91</v>
      </c>
      <c r="BK845" s="205">
        <f>ROUND(I845*H845,2)</f>
        <v>0</v>
      </c>
      <c r="BL845" s="18" t="s">
        <v>408</v>
      </c>
      <c r="BM845" s="204" t="s">
        <v>1423</v>
      </c>
    </row>
    <row r="846" spans="1:65" s="2" customFormat="1" ht="39" x14ac:dyDescent="0.2">
      <c r="A846" s="36"/>
      <c r="B846" s="37"/>
      <c r="C846" s="38"/>
      <c r="D846" s="206" t="s">
        <v>199</v>
      </c>
      <c r="E846" s="38"/>
      <c r="F846" s="207" t="s">
        <v>1375</v>
      </c>
      <c r="G846" s="38"/>
      <c r="H846" s="38"/>
      <c r="I846" s="208"/>
      <c r="J846" s="38"/>
      <c r="K846" s="38"/>
      <c r="L846" s="41"/>
      <c r="M846" s="209"/>
      <c r="N846" s="210"/>
      <c r="O846" s="73"/>
      <c r="P846" s="73"/>
      <c r="Q846" s="73"/>
      <c r="R846" s="73"/>
      <c r="S846" s="73"/>
      <c r="T846" s="74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T846" s="18" t="s">
        <v>199</v>
      </c>
      <c r="AU846" s="18" t="s">
        <v>93</v>
      </c>
    </row>
    <row r="847" spans="1:65" s="2" customFormat="1" ht="16.5" customHeight="1" x14ac:dyDescent="0.2">
      <c r="A847" s="36"/>
      <c r="B847" s="37"/>
      <c r="C847" s="193" t="s">
        <v>1424</v>
      </c>
      <c r="D847" s="193" t="s">
        <v>192</v>
      </c>
      <c r="E847" s="194" t="s">
        <v>1425</v>
      </c>
      <c r="F847" s="195" t="s">
        <v>1426</v>
      </c>
      <c r="G847" s="196" t="s">
        <v>1286</v>
      </c>
      <c r="H847" s="197">
        <v>1</v>
      </c>
      <c r="I847" s="198"/>
      <c r="J847" s="199">
        <f>ROUND(I847*H847,2)</f>
        <v>0</v>
      </c>
      <c r="K847" s="195" t="s">
        <v>303</v>
      </c>
      <c r="L847" s="41"/>
      <c r="M847" s="200" t="s">
        <v>1</v>
      </c>
      <c r="N847" s="201" t="s">
        <v>48</v>
      </c>
      <c r="O847" s="73"/>
      <c r="P847" s="202">
        <f>O847*H847</f>
        <v>0</v>
      </c>
      <c r="Q847" s="202">
        <v>0</v>
      </c>
      <c r="R847" s="202">
        <f>Q847*H847</f>
        <v>0</v>
      </c>
      <c r="S847" s="202">
        <v>0</v>
      </c>
      <c r="T847" s="203">
        <f>S847*H847</f>
        <v>0</v>
      </c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R847" s="204" t="s">
        <v>408</v>
      </c>
      <c r="AT847" s="204" t="s">
        <v>192</v>
      </c>
      <c r="AU847" s="204" t="s">
        <v>93</v>
      </c>
      <c r="AY847" s="18" t="s">
        <v>189</v>
      </c>
      <c r="BE847" s="205">
        <f>IF(N847="základní",J847,0)</f>
        <v>0</v>
      </c>
      <c r="BF847" s="205">
        <f>IF(N847="snížená",J847,0)</f>
        <v>0</v>
      </c>
      <c r="BG847" s="205">
        <f>IF(N847="zákl. přenesená",J847,0)</f>
        <v>0</v>
      </c>
      <c r="BH847" s="205">
        <f>IF(N847="sníž. přenesená",J847,0)</f>
        <v>0</v>
      </c>
      <c r="BI847" s="205">
        <f>IF(N847="nulová",J847,0)</f>
        <v>0</v>
      </c>
      <c r="BJ847" s="18" t="s">
        <v>91</v>
      </c>
      <c r="BK847" s="205">
        <f>ROUND(I847*H847,2)</f>
        <v>0</v>
      </c>
      <c r="BL847" s="18" t="s">
        <v>408</v>
      </c>
      <c r="BM847" s="204" t="s">
        <v>1427</v>
      </c>
    </row>
    <row r="848" spans="1:65" s="2" customFormat="1" ht="39" x14ac:dyDescent="0.2">
      <c r="A848" s="36"/>
      <c r="B848" s="37"/>
      <c r="C848" s="38"/>
      <c r="D848" s="206" t="s">
        <v>199</v>
      </c>
      <c r="E848" s="38"/>
      <c r="F848" s="207" t="s">
        <v>1375</v>
      </c>
      <c r="G848" s="38"/>
      <c r="H848" s="38"/>
      <c r="I848" s="208"/>
      <c r="J848" s="38"/>
      <c r="K848" s="38"/>
      <c r="L848" s="41"/>
      <c r="M848" s="209"/>
      <c r="N848" s="210"/>
      <c r="O848" s="73"/>
      <c r="P848" s="73"/>
      <c r="Q848" s="73"/>
      <c r="R848" s="73"/>
      <c r="S848" s="73"/>
      <c r="T848" s="74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T848" s="18" t="s">
        <v>199</v>
      </c>
      <c r="AU848" s="18" t="s">
        <v>93</v>
      </c>
    </row>
    <row r="849" spans="1:65" s="2" customFormat="1" ht="16.5" customHeight="1" x14ac:dyDescent="0.2">
      <c r="A849" s="36"/>
      <c r="B849" s="37"/>
      <c r="C849" s="193" t="s">
        <v>1428</v>
      </c>
      <c r="D849" s="193" t="s">
        <v>192</v>
      </c>
      <c r="E849" s="194" t="s">
        <v>1429</v>
      </c>
      <c r="F849" s="195" t="s">
        <v>1430</v>
      </c>
      <c r="G849" s="196" t="s">
        <v>1286</v>
      </c>
      <c r="H849" s="197">
        <v>1</v>
      </c>
      <c r="I849" s="198"/>
      <c r="J849" s="199">
        <f>ROUND(I849*H849,2)</f>
        <v>0</v>
      </c>
      <c r="K849" s="195" t="s">
        <v>303</v>
      </c>
      <c r="L849" s="41"/>
      <c r="M849" s="200" t="s">
        <v>1</v>
      </c>
      <c r="N849" s="201" t="s">
        <v>48</v>
      </c>
      <c r="O849" s="73"/>
      <c r="P849" s="202">
        <f>O849*H849</f>
        <v>0</v>
      </c>
      <c r="Q849" s="202">
        <v>0</v>
      </c>
      <c r="R849" s="202">
        <f>Q849*H849</f>
        <v>0</v>
      </c>
      <c r="S849" s="202">
        <v>0</v>
      </c>
      <c r="T849" s="203">
        <f>S849*H849</f>
        <v>0</v>
      </c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R849" s="204" t="s">
        <v>408</v>
      </c>
      <c r="AT849" s="204" t="s">
        <v>192</v>
      </c>
      <c r="AU849" s="204" t="s">
        <v>93</v>
      </c>
      <c r="AY849" s="18" t="s">
        <v>189</v>
      </c>
      <c r="BE849" s="205">
        <f>IF(N849="základní",J849,0)</f>
        <v>0</v>
      </c>
      <c r="BF849" s="205">
        <f>IF(N849="snížená",J849,0)</f>
        <v>0</v>
      </c>
      <c r="BG849" s="205">
        <f>IF(N849="zákl. přenesená",J849,0)</f>
        <v>0</v>
      </c>
      <c r="BH849" s="205">
        <f>IF(N849="sníž. přenesená",J849,0)</f>
        <v>0</v>
      </c>
      <c r="BI849" s="205">
        <f>IF(N849="nulová",J849,0)</f>
        <v>0</v>
      </c>
      <c r="BJ849" s="18" t="s">
        <v>91</v>
      </c>
      <c r="BK849" s="205">
        <f>ROUND(I849*H849,2)</f>
        <v>0</v>
      </c>
      <c r="BL849" s="18" t="s">
        <v>408</v>
      </c>
      <c r="BM849" s="204" t="s">
        <v>1431</v>
      </c>
    </row>
    <row r="850" spans="1:65" s="2" customFormat="1" ht="39" x14ac:dyDescent="0.2">
      <c r="A850" s="36"/>
      <c r="B850" s="37"/>
      <c r="C850" s="38"/>
      <c r="D850" s="206" t="s">
        <v>199</v>
      </c>
      <c r="E850" s="38"/>
      <c r="F850" s="207" t="s">
        <v>1375</v>
      </c>
      <c r="G850" s="38"/>
      <c r="H850" s="38"/>
      <c r="I850" s="208"/>
      <c r="J850" s="38"/>
      <c r="K850" s="38"/>
      <c r="L850" s="41"/>
      <c r="M850" s="209"/>
      <c r="N850" s="210"/>
      <c r="O850" s="73"/>
      <c r="P850" s="73"/>
      <c r="Q850" s="73"/>
      <c r="R850" s="73"/>
      <c r="S850" s="73"/>
      <c r="T850" s="74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T850" s="18" t="s">
        <v>199</v>
      </c>
      <c r="AU850" s="18" t="s">
        <v>93</v>
      </c>
    </row>
    <row r="851" spans="1:65" s="2" customFormat="1" ht="16.5" customHeight="1" x14ac:dyDescent="0.2">
      <c r="A851" s="36"/>
      <c r="B851" s="37"/>
      <c r="C851" s="193" t="s">
        <v>1432</v>
      </c>
      <c r="D851" s="193" t="s">
        <v>192</v>
      </c>
      <c r="E851" s="194" t="s">
        <v>1433</v>
      </c>
      <c r="F851" s="195" t="s">
        <v>1434</v>
      </c>
      <c r="G851" s="196" t="s">
        <v>1286</v>
      </c>
      <c r="H851" s="197">
        <v>1</v>
      </c>
      <c r="I851" s="198"/>
      <c r="J851" s="199">
        <f>ROUND(I851*H851,2)</f>
        <v>0</v>
      </c>
      <c r="K851" s="195" t="s">
        <v>303</v>
      </c>
      <c r="L851" s="41"/>
      <c r="M851" s="200" t="s">
        <v>1</v>
      </c>
      <c r="N851" s="201" t="s">
        <v>48</v>
      </c>
      <c r="O851" s="73"/>
      <c r="P851" s="202">
        <f>O851*H851</f>
        <v>0</v>
      </c>
      <c r="Q851" s="202">
        <v>0</v>
      </c>
      <c r="R851" s="202">
        <f>Q851*H851</f>
        <v>0</v>
      </c>
      <c r="S851" s="202">
        <v>0</v>
      </c>
      <c r="T851" s="203">
        <f>S851*H851</f>
        <v>0</v>
      </c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R851" s="204" t="s">
        <v>408</v>
      </c>
      <c r="AT851" s="204" t="s">
        <v>192</v>
      </c>
      <c r="AU851" s="204" t="s">
        <v>93</v>
      </c>
      <c r="AY851" s="18" t="s">
        <v>189</v>
      </c>
      <c r="BE851" s="205">
        <f>IF(N851="základní",J851,0)</f>
        <v>0</v>
      </c>
      <c r="BF851" s="205">
        <f>IF(N851="snížená",J851,0)</f>
        <v>0</v>
      </c>
      <c r="BG851" s="205">
        <f>IF(N851="zákl. přenesená",J851,0)</f>
        <v>0</v>
      </c>
      <c r="BH851" s="205">
        <f>IF(N851="sníž. přenesená",J851,0)</f>
        <v>0</v>
      </c>
      <c r="BI851" s="205">
        <f>IF(N851="nulová",J851,0)</f>
        <v>0</v>
      </c>
      <c r="BJ851" s="18" t="s">
        <v>91</v>
      </c>
      <c r="BK851" s="205">
        <f>ROUND(I851*H851,2)</f>
        <v>0</v>
      </c>
      <c r="BL851" s="18" t="s">
        <v>408</v>
      </c>
      <c r="BM851" s="204" t="s">
        <v>1435</v>
      </c>
    </row>
    <row r="852" spans="1:65" s="2" customFormat="1" ht="39" x14ac:dyDescent="0.2">
      <c r="A852" s="36"/>
      <c r="B852" s="37"/>
      <c r="C852" s="38"/>
      <c r="D852" s="206" t="s">
        <v>199</v>
      </c>
      <c r="E852" s="38"/>
      <c r="F852" s="207" t="s">
        <v>1375</v>
      </c>
      <c r="G852" s="38"/>
      <c r="H852" s="38"/>
      <c r="I852" s="208"/>
      <c r="J852" s="38"/>
      <c r="K852" s="38"/>
      <c r="L852" s="41"/>
      <c r="M852" s="209"/>
      <c r="N852" s="210"/>
      <c r="O852" s="73"/>
      <c r="P852" s="73"/>
      <c r="Q852" s="73"/>
      <c r="R852" s="73"/>
      <c r="S852" s="73"/>
      <c r="T852" s="74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T852" s="18" t="s">
        <v>199</v>
      </c>
      <c r="AU852" s="18" t="s">
        <v>93</v>
      </c>
    </row>
    <row r="853" spans="1:65" s="2" customFormat="1" ht="16.5" customHeight="1" x14ac:dyDescent="0.2">
      <c r="A853" s="36"/>
      <c r="B853" s="37"/>
      <c r="C853" s="193" t="s">
        <v>1436</v>
      </c>
      <c r="D853" s="193" t="s">
        <v>192</v>
      </c>
      <c r="E853" s="194" t="s">
        <v>1437</v>
      </c>
      <c r="F853" s="195" t="s">
        <v>1438</v>
      </c>
      <c r="G853" s="196" t="s">
        <v>1286</v>
      </c>
      <c r="H853" s="197">
        <v>1</v>
      </c>
      <c r="I853" s="198"/>
      <c r="J853" s="199">
        <f>ROUND(I853*H853,2)</f>
        <v>0</v>
      </c>
      <c r="K853" s="195" t="s">
        <v>303</v>
      </c>
      <c r="L853" s="41"/>
      <c r="M853" s="200" t="s">
        <v>1</v>
      </c>
      <c r="N853" s="201" t="s">
        <v>48</v>
      </c>
      <c r="O853" s="73"/>
      <c r="P853" s="202">
        <f>O853*H853</f>
        <v>0</v>
      </c>
      <c r="Q853" s="202">
        <v>0</v>
      </c>
      <c r="R853" s="202">
        <f>Q853*H853</f>
        <v>0</v>
      </c>
      <c r="S853" s="202">
        <v>0</v>
      </c>
      <c r="T853" s="203">
        <f>S853*H853</f>
        <v>0</v>
      </c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R853" s="204" t="s">
        <v>408</v>
      </c>
      <c r="AT853" s="204" t="s">
        <v>192</v>
      </c>
      <c r="AU853" s="204" t="s">
        <v>93</v>
      </c>
      <c r="AY853" s="18" t="s">
        <v>189</v>
      </c>
      <c r="BE853" s="205">
        <f>IF(N853="základní",J853,0)</f>
        <v>0</v>
      </c>
      <c r="BF853" s="205">
        <f>IF(N853="snížená",J853,0)</f>
        <v>0</v>
      </c>
      <c r="BG853" s="205">
        <f>IF(N853="zákl. přenesená",J853,0)</f>
        <v>0</v>
      </c>
      <c r="BH853" s="205">
        <f>IF(N853="sníž. přenesená",J853,0)</f>
        <v>0</v>
      </c>
      <c r="BI853" s="205">
        <f>IF(N853="nulová",J853,0)</f>
        <v>0</v>
      </c>
      <c r="BJ853" s="18" t="s">
        <v>91</v>
      </c>
      <c r="BK853" s="205">
        <f>ROUND(I853*H853,2)</f>
        <v>0</v>
      </c>
      <c r="BL853" s="18" t="s">
        <v>408</v>
      </c>
      <c r="BM853" s="204" t="s">
        <v>1439</v>
      </c>
    </row>
    <row r="854" spans="1:65" s="2" customFormat="1" ht="39" x14ac:dyDescent="0.2">
      <c r="A854" s="36"/>
      <c r="B854" s="37"/>
      <c r="C854" s="38"/>
      <c r="D854" s="206" t="s">
        <v>199</v>
      </c>
      <c r="E854" s="38"/>
      <c r="F854" s="207" t="s">
        <v>1440</v>
      </c>
      <c r="G854" s="38"/>
      <c r="H854" s="38"/>
      <c r="I854" s="208"/>
      <c r="J854" s="38"/>
      <c r="K854" s="38"/>
      <c r="L854" s="41"/>
      <c r="M854" s="209"/>
      <c r="N854" s="210"/>
      <c r="O854" s="73"/>
      <c r="P854" s="73"/>
      <c r="Q854" s="73"/>
      <c r="R854" s="73"/>
      <c r="S854" s="73"/>
      <c r="T854" s="74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T854" s="18" t="s">
        <v>199</v>
      </c>
      <c r="AU854" s="18" t="s">
        <v>93</v>
      </c>
    </row>
    <row r="855" spans="1:65" s="2" customFormat="1" ht="16.5" customHeight="1" x14ac:dyDescent="0.2">
      <c r="A855" s="36"/>
      <c r="B855" s="37"/>
      <c r="C855" s="193" t="s">
        <v>1441</v>
      </c>
      <c r="D855" s="193" t="s">
        <v>192</v>
      </c>
      <c r="E855" s="194" t="s">
        <v>1442</v>
      </c>
      <c r="F855" s="195" t="s">
        <v>1443</v>
      </c>
      <c r="G855" s="196" t="s">
        <v>1286</v>
      </c>
      <c r="H855" s="197">
        <v>3</v>
      </c>
      <c r="I855" s="198"/>
      <c r="J855" s="199">
        <f>ROUND(I855*H855,2)</f>
        <v>0</v>
      </c>
      <c r="K855" s="195" t="s">
        <v>303</v>
      </c>
      <c r="L855" s="41"/>
      <c r="M855" s="200" t="s">
        <v>1</v>
      </c>
      <c r="N855" s="201" t="s">
        <v>48</v>
      </c>
      <c r="O855" s="73"/>
      <c r="P855" s="202">
        <f>O855*H855</f>
        <v>0</v>
      </c>
      <c r="Q855" s="202">
        <v>0</v>
      </c>
      <c r="R855" s="202">
        <f>Q855*H855</f>
        <v>0</v>
      </c>
      <c r="S855" s="202">
        <v>0</v>
      </c>
      <c r="T855" s="203">
        <f>S855*H855</f>
        <v>0</v>
      </c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R855" s="204" t="s">
        <v>408</v>
      </c>
      <c r="AT855" s="204" t="s">
        <v>192</v>
      </c>
      <c r="AU855" s="204" t="s">
        <v>93</v>
      </c>
      <c r="AY855" s="18" t="s">
        <v>189</v>
      </c>
      <c r="BE855" s="205">
        <f>IF(N855="základní",J855,0)</f>
        <v>0</v>
      </c>
      <c r="BF855" s="205">
        <f>IF(N855="snížená",J855,0)</f>
        <v>0</v>
      </c>
      <c r="BG855" s="205">
        <f>IF(N855="zákl. přenesená",J855,0)</f>
        <v>0</v>
      </c>
      <c r="BH855" s="205">
        <f>IF(N855="sníž. přenesená",J855,0)</f>
        <v>0</v>
      </c>
      <c r="BI855" s="205">
        <f>IF(N855="nulová",J855,0)</f>
        <v>0</v>
      </c>
      <c r="BJ855" s="18" t="s">
        <v>91</v>
      </c>
      <c r="BK855" s="205">
        <f>ROUND(I855*H855,2)</f>
        <v>0</v>
      </c>
      <c r="BL855" s="18" t="s">
        <v>408</v>
      </c>
      <c r="BM855" s="204" t="s">
        <v>1444</v>
      </c>
    </row>
    <row r="856" spans="1:65" s="2" customFormat="1" ht="39" x14ac:dyDescent="0.2">
      <c r="A856" s="36"/>
      <c r="B856" s="37"/>
      <c r="C856" s="38"/>
      <c r="D856" s="206" t="s">
        <v>199</v>
      </c>
      <c r="E856" s="38"/>
      <c r="F856" s="207" t="s">
        <v>1440</v>
      </c>
      <c r="G856" s="38"/>
      <c r="H856" s="38"/>
      <c r="I856" s="208"/>
      <c r="J856" s="38"/>
      <c r="K856" s="38"/>
      <c r="L856" s="41"/>
      <c r="M856" s="209"/>
      <c r="N856" s="210"/>
      <c r="O856" s="73"/>
      <c r="P856" s="73"/>
      <c r="Q856" s="73"/>
      <c r="R856" s="73"/>
      <c r="S856" s="73"/>
      <c r="T856" s="74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T856" s="18" t="s">
        <v>199</v>
      </c>
      <c r="AU856" s="18" t="s">
        <v>93</v>
      </c>
    </row>
    <row r="857" spans="1:65" s="2" customFormat="1" ht="16.5" customHeight="1" x14ac:dyDescent="0.2">
      <c r="A857" s="36"/>
      <c r="B857" s="37"/>
      <c r="C857" s="193" t="s">
        <v>1445</v>
      </c>
      <c r="D857" s="193" t="s">
        <v>192</v>
      </c>
      <c r="E857" s="194" t="s">
        <v>1446</v>
      </c>
      <c r="F857" s="195" t="s">
        <v>1447</v>
      </c>
      <c r="G857" s="196" t="s">
        <v>1286</v>
      </c>
      <c r="H857" s="197">
        <v>2</v>
      </c>
      <c r="I857" s="198"/>
      <c r="J857" s="199">
        <f>ROUND(I857*H857,2)</f>
        <v>0</v>
      </c>
      <c r="K857" s="195" t="s">
        <v>303</v>
      </c>
      <c r="L857" s="41"/>
      <c r="M857" s="200" t="s">
        <v>1</v>
      </c>
      <c r="N857" s="201" t="s">
        <v>48</v>
      </c>
      <c r="O857" s="73"/>
      <c r="P857" s="202">
        <f>O857*H857</f>
        <v>0</v>
      </c>
      <c r="Q857" s="202">
        <v>0</v>
      </c>
      <c r="R857" s="202">
        <f>Q857*H857</f>
        <v>0</v>
      </c>
      <c r="S857" s="202">
        <v>0</v>
      </c>
      <c r="T857" s="203">
        <f>S857*H857</f>
        <v>0</v>
      </c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R857" s="204" t="s">
        <v>408</v>
      </c>
      <c r="AT857" s="204" t="s">
        <v>192</v>
      </c>
      <c r="AU857" s="204" t="s">
        <v>93</v>
      </c>
      <c r="AY857" s="18" t="s">
        <v>189</v>
      </c>
      <c r="BE857" s="205">
        <f>IF(N857="základní",J857,0)</f>
        <v>0</v>
      </c>
      <c r="BF857" s="205">
        <f>IF(N857="snížená",J857,0)</f>
        <v>0</v>
      </c>
      <c r="BG857" s="205">
        <f>IF(N857="zákl. přenesená",J857,0)</f>
        <v>0</v>
      </c>
      <c r="BH857" s="205">
        <f>IF(N857="sníž. přenesená",J857,0)</f>
        <v>0</v>
      </c>
      <c r="BI857" s="205">
        <f>IF(N857="nulová",J857,0)</f>
        <v>0</v>
      </c>
      <c r="BJ857" s="18" t="s">
        <v>91</v>
      </c>
      <c r="BK857" s="205">
        <f>ROUND(I857*H857,2)</f>
        <v>0</v>
      </c>
      <c r="BL857" s="18" t="s">
        <v>408</v>
      </c>
      <c r="BM857" s="204" t="s">
        <v>1448</v>
      </c>
    </row>
    <row r="858" spans="1:65" s="2" customFormat="1" ht="39" x14ac:dyDescent="0.2">
      <c r="A858" s="36"/>
      <c r="B858" s="37"/>
      <c r="C858" s="38"/>
      <c r="D858" s="206" t="s">
        <v>199</v>
      </c>
      <c r="E858" s="38"/>
      <c r="F858" s="207" t="s">
        <v>1440</v>
      </c>
      <c r="G858" s="38"/>
      <c r="H858" s="38"/>
      <c r="I858" s="208"/>
      <c r="J858" s="38"/>
      <c r="K858" s="38"/>
      <c r="L858" s="41"/>
      <c r="M858" s="209"/>
      <c r="N858" s="210"/>
      <c r="O858" s="73"/>
      <c r="P858" s="73"/>
      <c r="Q858" s="73"/>
      <c r="R858" s="73"/>
      <c r="S858" s="73"/>
      <c r="T858" s="74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T858" s="18" t="s">
        <v>199</v>
      </c>
      <c r="AU858" s="18" t="s">
        <v>93</v>
      </c>
    </row>
    <row r="859" spans="1:65" s="2" customFormat="1" ht="16.5" customHeight="1" x14ac:dyDescent="0.2">
      <c r="A859" s="36"/>
      <c r="B859" s="37"/>
      <c r="C859" s="193" t="s">
        <v>1449</v>
      </c>
      <c r="D859" s="193" t="s">
        <v>192</v>
      </c>
      <c r="E859" s="194" t="s">
        <v>1450</v>
      </c>
      <c r="F859" s="195" t="s">
        <v>1451</v>
      </c>
      <c r="G859" s="196" t="s">
        <v>1286</v>
      </c>
      <c r="H859" s="197">
        <v>1</v>
      </c>
      <c r="I859" s="198"/>
      <c r="J859" s="199">
        <f>ROUND(I859*H859,2)</f>
        <v>0</v>
      </c>
      <c r="K859" s="195" t="s">
        <v>303</v>
      </c>
      <c r="L859" s="41"/>
      <c r="M859" s="200" t="s">
        <v>1</v>
      </c>
      <c r="N859" s="201" t="s">
        <v>48</v>
      </c>
      <c r="O859" s="73"/>
      <c r="P859" s="202">
        <f>O859*H859</f>
        <v>0</v>
      </c>
      <c r="Q859" s="202">
        <v>0</v>
      </c>
      <c r="R859" s="202">
        <f>Q859*H859</f>
        <v>0</v>
      </c>
      <c r="S859" s="202">
        <v>0</v>
      </c>
      <c r="T859" s="203">
        <f>S859*H859</f>
        <v>0</v>
      </c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R859" s="204" t="s">
        <v>408</v>
      </c>
      <c r="AT859" s="204" t="s">
        <v>192</v>
      </c>
      <c r="AU859" s="204" t="s">
        <v>93</v>
      </c>
      <c r="AY859" s="18" t="s">
        <v>189</v>
      </c>
      <c r="BE859" s="205">
        <f>IF(N859="základní",J859,0)</f>
        <v>0</v>
      </c>
      <c r="BF859" s="205">
        <f>IF(N859="snížená",J859,0)</f>
        <v>0</v>
      </c>
      <c r="BG859" s="205">
        <f>IF(N859="zákl. přenesená",J859,0)</f>
        <v>0</v>
      </c>
      <c r="BH859" s="205">
        <f>IF(N859="sníž. přenesená",J859,0)</f>
        <v>0</v>
      </c>
      <c r="BI859" s="205">
        <f>IF(N859="nulová",J859,0)</f>
        <v>0</v>
      </c>
      <c r="BJ859" s="18" t="s">
        <v>91</v>
      </c>
      <c r="BK859" s="205">
        <f>ROUND(I859*H859,2)</f>
        <v>0</v>
      </c>
      <c r="BL859" s="18" t="s">
        <v>408</v>
      </c>
      <c r="BM859" s="204" t="s">
        <v>1452</v>
      </c>
    </row>
    <row r="860" spans="1:65" s="2" customFormat="1" ht="39" x14ac:dyDescent="0.2">
      <c r="A860" s="36"/>
      <c r="B860" s="37"/>
      <c r="C860" s="38"/>
      <c r="D860" s="206" t="s">
        <v>199</v>
      </c>
      <c r="E860" s="38"/>
      <c r="F860" s="207" t="s">
        <v>1440</v>
      </c>
      <c r="G860" s="38"/>
      <c r="H860" s="38"/>
      <c r="I860" s="208"/>
      <c r="J860" s="38"/>
      <c r="K860" s="38"/>
      <c r="L860" s="41"/>
      <c r="M860" s="209"/>
      <c r="N860" s="210"/>
      <c r="O860" s="73"/>
      <c r="P860" s="73"/>
      <c r="Q860" s="73"/>
      <c r="R860" s="73"/>
      <c r="S860" s="73"/>
      <c r="T860" s="74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T860" s="18" t="s">
        <v>199</v>
      </c>
      <c r="AU860" s="18" t="s">
        <v>93</v>
      </c>
    </row>
    <row r="861" spans="1:65" s="2" customFormat="1" ht="16.5" customHeight="1" x14ac:dyDescent="0.2">
      <c r="A861" s="36"/>
      <c r="B861" s="37"/>
      <c r="C861" s="193" t="s">
        <v>1453</v>
      </c>
      <c r="D861" s="193" t="s">
        <v>192</v>
      </c>
      <c r="E861" s="194" t="s">
        <v>1454</v>
      </c>
      <c r="F861" s="195" t="s">
        <v>1455</v>
      </c>
      <c r="G861" s="196" t="s">
        <v>1286</v>
      </c>
      <c r="H861" s="197">
        <v>6</v>
      </c>
      <c r="I861" s="198"/>
      <c r="J861" s="199">
        <f>ROUND(I861*H861,2)</f>
        <v>0</v>
      </c>
      <c r="K861" s="195" t="s">
        <v>303</v>
      </c>
      <c r="L861" s="41"/>
      <c r="M861" s="200" t="s">
        <v>1</v>
      </c>
      <c r="N861" s="201" t="s">
        <v>48</v>
      </c>
      <c r="O861" s="73"/>
      <c r="P861" s="202">
        <f>O861*H861</f>
        <v>0</v>
      </c>
      <c r="Q861" s="202">
        <v>0</v>
      </c>
      <c r="R861" s="202">
        <f>Q861*H861</f>
        <v>0</v>
      </c>
      <c r="S861" s="202">
        <v>0</v>
      </c>
      <c r="T861" s="203">
        <f>S861*H861</f>
        <v>0</v>
      </c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R861" s="204" t="s">
        <v>408</v>
      </c>
      <c r="AT861" s="204" t="s">
        <v>192</v>
      </c>
      <c r="AU861" s="204" t="s">
        <v>93</v>
      </c>
      <c r="AY861" s="18" t="s">
        <v>189</v>
      </c>
      <c r="BE861" s="205">
        <f>IF(N861="základní",J861,0)</f>
        <v>0</v>
      </c>
      <c r="BF861" s="205">
        <f>IF(N861="snížená",J861,0)</f>
        <v>0</v>
      </c>
      <c r="BG861" s="205">
        <f>IF(N861="zákl. přenesená",J861,0)</f>
        <v>0</v>
      </c>
      <c r="BH861" s="205">
        <f>IF(N861="sníž. přenesená",J861,0)</f>
        <v>0</v>
      </c>
      <c r="BI861" s="205">
        <f>IF(N861="nulová",J861,0)</f>
        <v>0</v>
      </c>
      <c r="BJ861" s="18" t="s">
        <v>91</v>
      </c>
      <c r="BK861" s="205">
        <f>ROUND(I861*H861,2)</f>
        <v>0</v>
      </c>
      <c r="BL861" s="18" t="s">
        <v>408</v>
      </c>
      <c r="BM861" s="204" t="s">
        <v>1456</v>
      </c>
    </row>
    <row r="862" spans="1:65" s="2" customFormat="1" ht="39" x14ac:dyDescent="0.2">
      <c r="A862" s="36"/>
      <c r="B862" s="37"/>
      <c r="C862" s="38"/>
      <c r="D862" s="206" t="s">
        <v>199</v>
      </c>
      <c r="E862" s="38"/>
      <c r="F862" s="207" t="s">
        <v>1457</v>
      </c>
      <c r="G862" s="38"/>
      <c r="H862" s="38"/>
      <c r="I862" s="208"/>
      <c r="J862" s="38"/>
      <c r="K862" s="38"/>
      <c r="L862" s="41"/>
      <c r="M862" s="209"/>
      <c r="N862" s="210"/>
      <c r="O862" s="73"/>
      <c r="P862" s="73"/>
      <c r="Q862" s="73"/>
      <c r="R862" s="73"/>
      <c r="S862" s="73"/>
      <c r="T862" s="74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T862" s="18" t="s">
        <v>199</v>
      </c>
      <c r="AU862" s="18" t="s">
        <v>93</v>
      </c>
    </row>
    <row r="863" spans="1:65" s="2" customFormat="1" ht="16.5" customHeight="1" x14ac:dyDescent="0.2">
      <c r="A863" s="36"/>
      <c r="B863" s="37"/>
      <c r="C863" s="193" t="s">
        <v>1458</v>
      </c>
      <c r="D863" s="193" t="s">
        <v>192</v>
      </c>
      <c r="E863" s="194" t="s">
        <v>1459</v>
      </c>
      <c r="F863" s="195" t="s">
        <v>1460</v>
      </c>
      <c r="G863" s="196" t="s">
        <v>1286</v>
      </c>
      <c r="H863" s="197">
        <v>4</v>
      </c>
      <c r="I863" s="198"/>
      <c r="J863" s="199">
        <f>ROUND(I863*H863,2)</f>
        <v>0</v>
      </c>
      <c r="K863" s="195" t="s">
        <v>303</v>
      </c>
      <c r="L863" s="41"/>
      <c r="M863" s="200" t="s">
        <v>1</v>
      </c>
      <c r="N863" s="201" t="s">
        <v>48</v>
      </c>
      <c r="O863" s="73"/>
      <c r="P863" s="202">
        <f>O863*H863</f>
        <v>0</v>
      </c>
      <c r="Q863" s="202">
        <v>0</v>
      </c>
      <c r="R863" s="202">
        <f>Q863*H863</f>
        <v>0</v>
      </c>
      <c r="S863" s="202">
        <v>0</v>
      </c>
      <c r="T863" s="203">
        <f>S863*H863</f>
        <v>0</v>
      </c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R863" s="204" t="s">
        <v>408</v>
      </c>
      <c r="AT863" s="204" t="s">
        <v>192</v>
      </c>
      <c r="AU863" s="204" t="s">
        <v>93</v>
      </c>
      <c r="AY863" s="18" t="s">
        <v>189</v>
      </c>
      <c r="BE863" s="205">
        <f>IF(N863="základní",J863,0)</f>
        <v>0</v>
      </c>
      <c r="BF863" s="205">
        <f>IF(N863="snížená",J863,0)</f>
        <v>0</v>
      </c>
      <c r="BG863" s="205">
        <f>IF(N863="zákl. přenesená",J863,0)</f>
        <v>0</v>
      </c>
      <c r="BH863" s="205">
        <f>IF(N863="sníž. přenesená",J863,0)</f>
        <v>0</v>
      </c>
      <c r="BI863" s="205">
        <f>IF(N863="nulová",J863,0)</f>
        <v>0</v>
      </c>
      <c r="BJ863" s="18" t="s">
        <v>91</v>
      </c>
      <c r="BK863" s="205">
        <f>ROUND(I863*H863,2)</f>
        <v>0</v>
      </c>
      <c r="BL863" s="18" t="s">
        <v>408</v>
      </c>
      <c r="BM863" s="204" t="s">
        <v>1461</v>
      </c>
    </row>
    <row r="864" spans="1:65" s="2" customFormat="1" ht="39" x14ac:dyDescent="0.2">
      <c r="A864" s="36"/>
      <c r="B864" s="37"/>
      <c r="C864" s="38"/>
      <c r="D864" s="206" t="s">
        <v>199</v>
      </c>
      <c r="E864" s="38"/>
      <c r="F864" s="207" t="s">
        <v>1457</v>
      </c>
      <c r="G864" s="38"/>
      <c r="H864" s="38"/>
      <c r="I864" s="208"/>
      <c r="J864" s="38"/>
      <c r="K864" s="38"/>
      <c r="L864" s="41"/>
      <c r="M864" s="209"/>
      <c r="N864" s="210"/>
      <c r="O864" s="73"/>
      <c r="P864" s="73"/>
      <c r="Q864" s="73"/>
      <c r="R864" s="73"/>
      <c r="S864" s="73"/>
      <c r="T864" s="74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T864" s="18" t="s">
        <v>199</v>
      </c>
      <c r="AU864" s="18" t="s">
        <v>93</v>
      </c>
    </row>
    <row r="865" spans="1:65" s="2" customFormat="1" ht="16.5" customHeight="1" x14ac:dyDescent="0.2">
      <c r="A865" s="36"/>
      <c r="B865" s="37"/>
      <c r="C865" s="193" t="s">
        <v>1462</v>
      </c>
      <c r="D865" s="193" t="s">
        <v>192</v>
      </c>
      <c r="E865" s="194" t="s">
        <v>1463</v>
      </c>
      <c r="F865" s="195" t="s">
        <v>1464</v>
      </c>
      <c r="G865" s="196" t="s">
        <v>1286</v>
      </c>
      <c r="H865" s="197">
        <v>2</v>
      </c>
      <c r="I865" s="198"/>
      <c r="J865" s="199">
        <f>ROUND(I865*H865,2)</f>
        <v>0</v>
      </c>
      <c r="K865" s="195" t="s">
        <v>303</v>
      </c>
      <c r="L865" s="41"/>
      <c r="M865" s="200" t="s">
        <v>1</v>
      </c>
      <c r="N865" s="201" t="s">
        <v>48</v>
      </c>
      <c r="O865" s="73"/>
      <c r="P865" s="202">
        <f>O865*H865</f>
        <v>0</v>
      </c>
      <c r="Q865" s="202">
        <v>0</v>
      </c>
      <c r="R865" s="202">
        <f>Q865*H865</f>
        <v>0</v>
      </c>
      <c r="S865" s="202">
        <v>0</v>
      </c>
      <c r="T865" s="203">
        <f>S865*H865</f>
        <v>0</v>
      </c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R865" s="204" t="s">
        <v>408</v>
      </c>
      <c r="AT865" s="204" t="s">
        <v>192</v>
      </c>
      <c r="AU865" s="204" t="s">
        <v>93</v>
      </c>
      <c r="AY865" s="18" t="s">
        <v>189</v>
      </c>
      <c r="BE865" s="205">
        <f>IF(N865="základní",J865,0)</f>
        <v>0</v>
      </c>
      <c r="BF865" s="205">
        <f>IF(N865="snížená",J865,0)</f>
        <v>0</v>
      </c>
      <c r="BG865" s="205">
        <f>IF(N865="zákl. přenesená",J865,0)</f>
        <v>0</v>
      </c>
      <c r="BH865" s="205">
        <f>IF(N865="sníž. přenesená",J865,0)</f>
        <v>0</v>
      </c>
      <c r="BI865" s="205">
        <f>IF(N865="nulová",J865,0)</f>
        <v>0</v>
      </c>
      <c r="BJ865" s="18" t="s">
        <v>91</v>
      </c>
      <c r="BK865" s="205">
        <f>ROUND(I865*H865,2)</f>
        <v>0</v>
      </c>
      <c r="BL865" s="18" t="s">
        <v>408</v>
      </c>
      <c r="BM865" s="204" t="s">
        <v>1465</v>
      </c>
    </row>
    <row r="866" spans="1:65" s="2" customFormat="1" ht="39" x14ac:dyDescent="0.2">
      <c r="A866" s="36"/>
      <c r="B866" s="37"/>
      <c r="C866" s="38"/>
      <c r="D866" s="206" t="s">
        <v>199</v>
      </c>
      <c r="E866" s="38"/>
      <c r="F866" s="207" t="s">
        <v>1457</v>
      </c>
      <c r="G866" s="38"/>
      <c r="H866" s="38"/>
      <c r="I866" s="208"/>
      <c r="J866" s="38"/>
      <c r="K866" s="38"/>
      <c r="L866" s="41"/>
      <c r="M866" s="209"/>
      <c r="N866" s="210"/>
      <c r="O866" s="73"/>
      <c r="P866" s="73"/>
      <c r="Q866" s="73"/>
      <c r="R866" s="73"/>
      <c r="S866" s="73"/>
      <c r="T866" s="74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T866" s="18" t="s">
        <v>199</v>
      </c>
      <c r="AU866" s="18" t="s">
        <v>93</v>
      </c>
    </row>
    <row r="867" spans="1:65" s="2" customFormat="1" ht="16.5" customHeight="1" x14ac:dyDescent="0.2">
      <c r="A867" s="36"/>
      <c r="B867" s="37"/>
      <c r="C867" s="193" t="s">
        <v>1466</v>
      </c>
      <c r="D867" s="193" t="s">
        <v>192</v>
      </c>
      <c r="E867" s="194" t="s">
        <v>1467</v>
      </c>
      <c r="F867" s="195" t="s">
        <v>1468</v>
      </c>
      <c r="G867" s="196" t="s">
        <v>1286</v>
      </c>
      <c r="H867" s="197">
        <v>1</v>
      </c>
      <c r="I867" s="198"/>
      <c r="J867" s="199">
        <f>ROUND(I867*H867,2)</f>
        <v>0</v>
      </c>
      <c r="K867" s="195" t="s">
        <v>303</v>
      </c>
      <c r="L867" s="41"/>
      <c r="M867" s="200" t="s">
        <v>1</v>
      </c>
      <c r="N867" s="201" t="s">
        <v>48</v>
      </c>
      <c r="O867" s="73"/>
      <c r="P867" s="202">
        <f>O867*H867</f>
        <v>0</v>
      </c>
      <c r="Q867" s="202">
        <v>0</v>
      </c>
      <c r="R867" s="202">
        <f>Q867*H867</f>
        <v>0</v>
      </c>
      <c r="S867" s="202">
        <v>0</v>
      </c>
      <c r="T867" s="203">
        <f>S867*H867</f>
        <v>0</v>
      </c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R867" s="204" t="s">
        <v>408</v>
      </c>
      <c r="AT867" s="204" t="s">
        <v>192</v>
      </c>
      <c r="AU867" s="204" t="s">
        <v>93</v>
      </c>
      <c r="AY867" s="18" t="s">
        <v>189</v>
      </c>
      <c r="BE867" s="205">
        <f>IF(N867="základní",J867,0)</f>
        <v>0</v>
      </c>
      <c r="BF867" s="205">
        <f>IF(N867="snížená",J867,0)</f>
        <v>0</v>
      </c>
      <c r="BG867" s="205">
        <f>IF(N867="zákl. přenesená",J867,0)</f>
        <v>0</v>
      </c>
      <c r="BH867" s="205">
        <f>IF(N867="sníž. přenesená",J867,0)</f>
        <v>0</v>
      </c>
      <c r="BI867" s="205">
        <f>IF(N867="nulová",J867,0)</f>
        <v>0</v>
      </c>
      <c r="BJ867" s="18" t="s">
        <v>91</v>
      </c>
      <c r="BK867" s="205">
        <f>ROUND(I867*H867,2)</f>
        <v>0</v>
      </c>
      <c r="BL867" s="18" t="s">
        <v>408</v>
      </c>
      <c r="BM867" s="204" t="s">
        <v>1469</v>
      </c>
    </row>
    <row r="868" spans="1:65" s="2" customFormat="1" ht="39" x14ac:dyDescent="0.2">
      <c r="A868" s="36"/>
      <c r="B868" s="37"/>
      <c r="C868" s="38"/>
      <c r="D868" s="206" t="s">
        <v>199</v>
      </c>
      <c r="E868" s="38"/>
      <c r="F868" s="207" t="s">
        <v>1457</v>
      </c>
      <c r="G868" s="38"/>
      <c r="H868" s="38"/>
      <c r="I868" s="208"/>
      <c r="J868" s="38"/>
      <c r="K868" s="38"/>
      <c r="L868" s="41"/>
      <c r="M868" s="209"/>
      <c r="N868" s="210"/>
      <c r="O868" s="73"/>
      <c r="P868" s="73"/>
      <c r="Q868" s="73"/>
      <c r="R868" s="73"/>
      <c r="S868" s="73"/>
      <c r="T868" s="74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T868" s="18" t="s">
        <v>199</v>
      </c>
      <c r="AU868" s="18" t="s">
        <v>93</v>
      </c>
    </row>
    <row r="869" spans="1:65" s="2" customFormat="1" ht="16.5" customHeight="1" x14ac:dyDescent="0.2">
      <c r="A869" s="36"/>
      <c r="B869" s="37"/>
      <c r="C869" s="193" t="s">
        <v>1470</v>
      </c>
      <c r="D869" s="193" t="s">
        <v>192</v>
      </c>
      <c r="E869" s="194" t="s">
        <v>1471</v>
      </c>
      <c r="F869" s="195" t="s">
        <v>1472</v>
      </c>
      <c r="G869" s="196" t="s">
        <v>1286</v>
      </c>
      <c r="H869" s="197">
        <v>1</v>
      </c>
      <c r="I869" s="198"/>
      <c r="J869" s="199">
        <f>ROUND(I869*H869,2)</f>
        <v>0</v>
      </c>
      <c r="K869" s="195" t="s">
        <v>303</v>
      </c>
      <c r="L869" s="41"/>
      <c r="M869" s="200" t="s">
        <v>1</v>
      </c>
      <c r="N869" s="201" t="s">
        <v>48</v>
      </c>
      <c r="O869" s="73"/>
      <c r="P869" s="202">
        <f>O869*H869</f>
        <v>0</v>
      </c>
      <c r="Q869" s="202">
        <v>0</v>
      </c>
      <c r="R869" s="202">
        <f>Q869*H869</f>
        <v>0</v>
      </c>
      <c r="S869" s="202">
        <v>0</v>
      </c>
      <c r="T869" s="203">
        <f>S869*H869</f>
        <v>0</v>
      </c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R869" s="204" t="s">
        <v>408</v>
      </c>
      <c r="AT869" s="204" t="s">
        <v>192</v>
      </c>
      <c r="AU869" s="204" t="s">
        <v>93</v>
      </c>
      <c r="AY869" s="18" t="s">
        <v>189</v>
      </c>
      <c r="BE869" s="205">
        <f>IF(N869="základní",J869,0)</f>
        <v>0</v>
      </c>
      <c r="BF869" s="205">
        <f>IF(N869="snížená",J869,0)</f>
        <v>0</v>
      </c>
      <c r="BG869" s="205">
        <f>IF(N869="zákl. přenesená",J869,0)</f>
        <v>0</v>
      </c>
      <c r="BH869" s="205">
        <f>IF(N869="sníž. přenesená",J869,0)</f>
        <v>0</v>
      </c>
      <c r="BI869" s="205">
        <f>IF(N869="nulová",J869,0)</f>
        <v>0</v>
      </c>
      <c r="BJ869" s="18" t="s">
        <v>91</v>
      </c>
      <c r="BK869" s="205">
        <f>ROUND(I869*H869,2)</f>
        <v>0</v>
      </c>
      <c r="BL869" s="18" t="s">
        <v>408</v>
      </c>
      <c r="BM869" s="204" t="s">
        <v>1473</v>
      </c>
    </row>
    <row r="870" spans="1:65" s="2" customFormat="1" ht="39" x14ac:dyDescent="0.2">
      <c r="A870" s="36"/>
      <c r="B870" s="37"/>
      <c r="C870" s="38"/>
      <c r="D870" s="206" t="s">
        <v>199</v>
      </c>
      <c r="E870" s="38"/>
      <c r="F870" s="207" t="s">
        <v>1457</v>
      </c>
      <c r="G870" s="38"/>
      <c r="H870" s="38"/>
      <c r="I870" s="208"/>
      <c r="J870" s="38"/>
      <c r="K870" s="38"/>
      <c r="L870" s="41"/>
      <c r="M870" s="209"/>
      <c r="N870" s="210"/>
      <c r="O870" s="73"/>
      <c r="P870" s="73"/>
      <c r="Q870" s="73"/>
      <c r="R870" s="73"/>
      <c r="S870" s="73"/>
      <c r="T870" s="74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T870" s="18" t="s">
        <v>199</v>
      </c>
      <c r="AU870" s="18" t="s">
        <v>93</v>
      </c>
    </row>
    <row r="871" spans="1:65" s="2" customFormat="1" ht="16.5" customHeight="1" x14ac:dyDescent="0.2">
      <c r="A871" s="36"/>
      <c r="B871" s="37"/>
      <c r="C871" s="193" t="s">
        <v>1474</v>
      </c>
      <c r="D871" s="193" t="s">
        <v>192</v>
      </c>
      <c r="E871" s="194" t="s">
        <v>1475</v>
      </c>
      <c r="F871" s="195" t="s">
        <v>1476</v>
      </c>
      <c r="G871" s="196" t="s">
        <v>1286</v>
      </c>
      <c r="H871" s="197">
        <v>1</v>
      </c>
      <c r="I871" s="198"/>
      <c r="J871" s="199">
        <f>ROUND(I871*H871,2)</f>
        <v>0</v>
      </c>
      <c r="K871" s="195" t="s">
        <v>303</v>
      </c>
      <c r="L871" s="41"/>
      <c r="M871" s="200" t="s">
        <v>1</v>
      </c>
      <c r="N871" s="201" t="s">
        <v>48</v>
      </c>
      <c r="O871" s="73"/>
      <c r="P871" s="202">
        <f>O871*H871</f>
        <v>0</v>
      </c>
      <c r="Q871" s="202">
        <v>0</v>
      </c>
      <c r="R871" s="202">
        <f>Q871*H871</f>
        <v>0</v>
      </c>
      <c r="S871" s="202">
        <v>0</v>
      </c>
      <c r="T871" s="203">
        <f>S871*H871</f>
        <v>0</v>
      </c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R871" s="204" t="s">
        <v>408</v>
      </c>
      <c r="AT871" s="204" t="s">
        <v>192</v>
      </c>
      <c r="AU871" s="204" t="s">
        <v>93</v>
      </c>
      <c r="AY871" s="18" t="s">
        <v>189</v>
      </c>
      <c r="BE871" s="205">
        <f>IF(N871="základní",J871,0)</f>
        <v>0</v>
      </c>
      <c r="BF871" s="205">
        <f>IF(N871="snížená",J871,0)</f>
        <v>0</v>
      </c>
      <c r="BG871" s="205">
        <f>IF(N871="zákl. přenesená",J871,0)</f>
        <v>0</v>
      </c>
      <c r="BH871" s="205">
        <f>IF(N871="sníž. přenesená",J871,0)</f>
        <v>0</v>
      </c>
      <c r="BI871" s="205">
        <f>IF(N871="nulová",J871,0)</f>
        <v>0</v>
      </c>
      <c r="BJ871" s="18" t="s">
        <v>91</v>
      </c>
      <c r="BK871" s="205">
        <f>ROUND(I871*H871,2)</f>
        <v>0</v>
      </c>
      <c r="BL871" s="18" t="s">
        <v>408</v>
      </c>
      <c r="BM871" s="204" t="s">
        <v>1477</v>
      </c>
    </row>
    <row r="872" spans="1:65" s="2" customFormat="1" ht="39" x14ac:dyDescent="0.2">
      <c r="A872" s="36"/>
      <c r="B872" s="37"/>
      <c r="C872" s="38"/>
      <c r="D872" s="206" t="s">
        <v>199</v>
      </c>
      <c r="E872" s="38"/>
      <c r="F872" s="207" t="s">
        <v>1457</v>
      </c>
      <c r="G872" s="38"/>
      <c r="H872" s="38"/>
      <c r="I872" s="208"/>
      <c r="J872" s="38"/>
      <c r="K872" s="38"/>
      <c r="L872" s="41"/>
      <c r="M872" s="209"/>
      <c r="N872" s="210"/>
      <c r="O872" s="73"/>
      <c r="P872" s="73"/>
      <c r="Q872" s="73"/>
      <c r="R872" s="73"/>
      <c r="S872" s="73"/>
      <c r="T872" s="74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T872" s="18" t="s">
        <v>199</v>
      </c>
      <c r="AU872" s="18" t="s">
        <v>93</v>
      </c>
    </row>
    <row r="873" spans="1:65" s="2" customFormat="1" ht="16.5" customHeight="1" x14ac:dyDescent="0.2">
      <c r="A873" s="36"/>
      <c r="B873" s="37"/>
      <c r="C873" s="193" t="s">
        <v>1478</v>
      </c>
      <c r="D873" s="193" t="s">
        <v>192</v>
      </c>
      <c r="E873" s="194" t="s">
        <v>1479</v>
      </c>
      <c r="F873" s="195" t="s">
        <v>1480</v>
      </c>
      <c r="G873" s="196" t="s">
        <v>1286</v>
      </c>
      <c r="H873" s="197">
        <v>1</v>
      </c>
      <c r="I873" s="198"/>
      <c r="J873" s="199">
        <f>ROUND(I873*H873,2)</f>
        <v>0</v>
      </c>
      <c r="K873" s="195" t="s">
        <v>303</v>
      </c>
      <c r="L873" s="41"/>
      <c r="M873" s="200" t="s">
        <v>1</v>
      </c>
      <c r="N873" s="201" t="s">
        <v>48</v>
      </c>
      <c r="O873" s="73"/>
      <c r="P873" s="202">
        <f>O873*H873</f>
        <v>0</v>
      </c>
      <c r="Q873" s="202">
        <v>0</v>
      </c>
      <c r="R873" s="202">
        <f>Q873*H873</f>
        <v>0</v>
      </c>
      <c r="S873" s="202">
        <v>0</v>
      </c>
      <c r="T873" s="203">
        <f>S873*H873</f>
        <v>0</v>
      </c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R873" s="204" t="s">
        <v>408</v>
      </c>
      <c r="AT873" s="204" t="s">
        <v>192</v>
      </c>
      <c r="AU873" s="204" t="s">
        <v>93</v>
      </c>
      <c r="AY873" s="18" t="s">
        <v>189</v>
      </c>
      <c r="BE873" s="205">
        <f>IF(N873="základní",J873,0)</f>
        <v>0</v>
      </c>
      <c r="BF873" s="205">
        <f>IF(N873="snížená",J873,0)</f>
        <v>0</v>
      </c>
      <c r="BG873" s="205">
        <f>IF(N873="zákl. přenesená",J873,0)</f>
        <v>0</v>
      </c>
      <c r="BH873" s="205">
        <f>IF(N873="sníž. přenesená",J873,0)</f>
        <v>0</v>
      </c>
      <c r="BI873" s="205">
        <f>IF(N873="nulová",J873,0)</f>
        <v>0</v>
      </c>
      <c r="BJ873" s="18" t="s">
        <v>91</v>
      </c>
      <c r="BK873" s="205">
        <f>ROUND(I873*H873,2)</f>
        <v>0</v>
      </c>
      <c r="BL873" s="18" t="s">
        <v>408</v>
      </c>
      <c r="BM873" s="204" t="s">
        <v>1481</v>
      </c>
    </row>
    <row r="874" spans="1:65" s="2" customFormat="1" ht="39" x14ac:dyDescent="0.2">
      <c r="A874" s="36"/>
      <c r="B874" s="37"/>
      <c r="C874" s="38"/>
      <c r="D874" s="206" t="s">
        <v>199</v>
      </c>
      <c r="E874" s="38"/>
      <c r="F874" s="207" t="s">
        <v>1457</v>
      </c>
      <c r="G874" s="38"/>
      <c r="H874" s="38"/>
      <c r="I874" s="208"/>
      <c r="J874" s="38"/>
      <c r="K874" s="38"/>
      <c r="L874" s="41"/>
      <c r="M874" s="209"/>
      <c r="N874" s="210"/>
      <c r="O874" s="73"/>
      <c r="P874" s="73"/>
      <c r="Q874" s="73"/>
      <c r="R874" s="73"/>
      <c r="S874" s="73"/>
      <c r="T874" s="74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T874" s="18" t="s">
        <v>199</v>
      </c>
      <c r="AU874" s="18" t="s">
        <v>93</v>
      </c>
    </row>
    <row r="875" spans="1:65" s="2" customFormat="1" ht="16.5" customHeight="1" x14ac:dyDescent="0.2">
      <c r="A875" s="36"/>
      <c r="B875" s="37"/>
      <c r="C875" s="193" t="s">
        <v>1482</v>
      </c>
      <c r="D875" s="193" t="s">
        <v>192</v>
      </c>
      <c r="E875" s="194" t="s">
        <v>1483</v>
      </c>
      <c r="F875" s="195" t="s">
        <v>1484</v>
      </c>
      <c r="G875" s="196" t="s">
        <v>1286</v>
      </c>
      <c r="H875" s="197">
        <v>1</v>
      </c>
      <c r="I875" s="198"/>
      <c r="J875" s="199">
        <f>ROUND(I875*H875,2)</f>
        <v>0</v>
      </c>
      <c r="K875" s="195" t="s">
        <v>303</v>
      </c>
      <c r="L875" s="41"/>
      <c r="M875" s="200" t="s">
        <v>1</v>
      </c>
      <c r="N875" s="201" t="s">
        <v>48</v>
      </c>
      <c r="O875" s="73"/>
      <c r="P875" s="202">
        <f>O875*H875</f>
        <v>0</v>
      </c>
      <c r="Q875" s="202">
        <v>0</v>
      </c>
      <c r="R875" s="202">
        <f>Q875*H875</f>
        <v>0</v>
      </c>
      <c r="S875" s="202">
        <v>0</v>
      </c>
      <c r="T875" s="203">
        <f>S875*H875</f>
        <v>0</v>
      </c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R875" s="204" t="s">
        <v>408</v>
      </c>
      <c r="AT875" s="204" t="s">
        <v>192</v>
      </c>
      <c r="AU875" s="204" t="s">
        <v>93</v>
      </c>
      <c r="AY875" s="18" t="s">
        <v>189</v>
      </c>
      <c r="BE875" s="205">
        <f>IF(N875="základní",J875,0)</f>
        <v>0</v>
      </c>
      <c r="BF875" s="205">
        <f>IF(N875="snížená",J875,0)</f>
        <v>0</v>
      </c>
      <c r="BG875" s="205">
        <f>IF(N875="zákl. přenesená",J875,0)</f>
        <v>0</v>
      </c>
      <c r="BH875" s="205">
        <f>IF(N875="sníž. přenesená",J875,0)</f>
        <v>0</v>
      </c>
      <c r="BI875" s="205">
        <f>IF(N875="nulová",J875,0)</f>
        <v>0</v>
      </c>
      <c r="BJ875" s="18" t="s">
        <v>91</v>
      </c>
      <c r="BK875" s="205">
        <f>ROUND(I875*H875,2)</f>
        <v>0</v>
      </c>
      <c r="BL875" s="18" t="s">
        <v>408</v>
      </c>
      <c r="BM875" s="204" t="s">
        <v>1485</v>
      </c>
    </row>
    <row r="876" spans="1:65" s="2" customFormat="1" ht="39" x14ac:dyDescent="0.2">
      <c r="A876" s="36"/>
      <c r="B876" s="37"/>
      <c r="C876" s="38"/>
      <c r="D876" s="206" t="s">
        <v>199</v>
      </c>
      <c r="E876" s="38"/>
      <c r="F876" s="207" t="s">
        <v>1457</v>
      </c>
      <c r="G876" s="38"/>
      <c r="H876" s="38"/>
      <c r="I876" s="208"/>
      <c r="J876" s="38"/>
      <c r="K876" s="38"/>
      <c r="L876" s="41"/>
      <c r="M876" s="209"/>
      <c r="N876" s="210"/>
      <c r="O876" s="73"/>
      <c r="P876" s="73"/>
      <c r="Q876" s="73"/>
      <c r="R876" s="73"/>
      <c r="S876" s="73"/>
      <c r="T876" s="74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T876" s="18" t="s">
        <v>199</v>
      </c>
      <c r="AU876" s="18" t="s">
        <v>93</v>
      </c>
    </row>
    <row r="877" spans="1:65" s="2" customFormat="1" ht="16.5" customHeight="1" x14ac:dyDescent="0.2">
      <c r="A877" s="36"/>
      <c r="B877" s="37"/>
      <c r="C877" s="193" t="s">
        <v>1486</v>
      </c>
      <c r="D877" s="193" t="s">
        <v>192</v>
      </c>
      <c r="E877" s="194" t="s">
        <v>1487</v>
      </c>
      <c r="F877" s="195" t="s">
        <v>1488</v>
      </c>
      <c r="G877" s="196" t="s">
        <v>1286</v>
      </c>
      <c r="H877" s="197">
        <v>2</v>
      </c>
      <c r="I877" s="198"/>
      <c r="J877" s="199">
        <f>ROUND(I877*H877,2)</f>
        <v>0</v>
      </c>
      <c r="K877" s="195" t="s">
        <v>303</v>
      </c>
      <c r="L877" s="41"/>
      <c r="M877" s="200" t="s">
        <v>1</v>
      </c>
      <c r="N877" s="201" t="s">
        <v>48</v>
      </c>
      <c r="O877" s="73"/>
      <c r="P877" s="202">
        <f>O877*H877</f>
        <v>0</v>
      </c>
      <c r="Q877" s="202">
        <v>0</v>
      </c>
      <c r="R877" s="202">
        <f>Q877*H877</f>
        <v>0</v>
      </c>
      <c r="S877" s="202">
        <v>0</v>
      </c>
      <c r="T877" s="203">
        <f>S877*H877</f>
        <v>0</v>
      </c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R877" s="204" t="s">
        <v>408</v>
      </c>
      <c r="AT877" s="204" t="s">
        <v>192</v>
      </c>
      <c r="AU877" s="204" t="s">
        <v>93</v>
      </c>
      <c r="AY877" s="18" t="s">
        <v>189</v>
      </c>
      <c r="BE877" s="205">
        <f>IF(N877="základní",J877,0)</f>
        <v>0</v>
      </c>
      <c r="BF877" s="205">
        <f>IF(N877="snížená",J877,0)</f>
        <v>0</v>
      </c>
      <c r="BG877" s="205">
        <f>IF(N877="zákl. přenesená",J877,0)</f>
        <v>0</v>
      </c>
      <c r="BH877" s="205">
        <f>IF(N877="sníž. přenesená",J877,0)</f>
        <v>0</v>
      </c>
      <c r="BI877" s="205">
        <f>IF(N877="nulová",J877,0)</f>
        <v>0</v>
      </c>
      <c r="BJ877" s="18" t="s">
        <v>91</v>
      </c>
      <c r="BK877" s="205">
        <f>ROUND(I877*H877,2)</f>
        <v>0</v>
      </c>
      <c r="BL877" s="18" t="s">
        <v>408</v>
      </c>
      <c r="BM877" s="204" t="s">
        <v>1489</v>
      </c>
    </row>
    <row r="878" spans="1:65" s="2" customFormat="1" ht="39" x14ac:dyDescent="0.2">
      <c r="A878" s="36"/>
      <c r="B878" s="37"/>
      <c r="C878" s="38"/>
      <c r="D878" s="206" t="s">
        <v>199</v>
      </c>
      <c r="E878" s="38"/>
      <c r="F878" s="207" t="s">
        <v>1457</v>
      </c>
      <c r="G878" s="38"/>
      <c r="H878" s="38"/>
      <c r="I878" s="208"/>
      <c r="J878" s="38"/>
      <c r="K878" s="38"/>
      <c r="L878" s="41"/>
      <c r="M878" s="209"/>
      <c r="N878" s="210"/>
      <c r="O878" s="73"/>
      <c r="P878" s="73"/>
      <c r="Q878" s="73"/>
      <c r="R878" s="73"/>
      <c r="S878" s="73"/>
      <c r="T878" s="74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T878" s="18" t="s">
        <v>199</v>
      </c>
      <c r="AU878" s="18" t="s">
        <v>93</v>
      </c>
    </row>
    <row r="879" spans="1:65" s="2" customFormat="1" ht="16.5" customHeight="1" x14ac:dyDescent="0.2">
      <c r="A879" s="36"/>
      <c r="B879" s="37"/>
      <c r="C879" s="193" t="s">
        <v>1490</v>
      </c>
      <c r="D879" s="193" t="s">
        <v>192</v>
      </c>
      <c r="E879" s="194" t="s">
        <v>1491</v>
      </c>
      <c r="F879" s="195" t="s">
        <v>1492</v>
      </c>
      <c r="G879" s="196" t="s">
        <v>1286</v>
      </c>
      <c r="H879" s="197">
        <v>1</v>
      </c>
      <c r="I879" s="198"/>
      <c r="J879" s="199">
        <f>ROUND(I879*H879,2)</f>
        <v>0</v>
      </c>
      <c r="K879" s="195" t="s">
        <v>303</v>
      </c>
      <c r="L879" s="41"/>
      <c r="M879" s="200" t="s">
        <v>1</v>
      </c>
      <c r="N879" s="201" t="s">
        <v>48</v>
      </c>
      <c r="O879" s="73"/>
      <c r="P879" s="202">
        <f>O879*H879</f>
        <v>0</v>
      </c>
      <c r="Q879" s="202">
        <v>0</v>
      </c>
      <c r="R879" s="202">
        <f>Q879*H879</f>
        <v>0</v>
      </c>
      <c r="S879" s="202">
        <v>0</v>
      </c>
      <c r="T879" s="203">
        <f>S879*H879</f>
        <v>0</v>
      </c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R879" s="204" t="s">
        <v>408</v>
      </c>
      <c r="AT879" s="204" t="s">
        <v>192</v>
      </c>
      <c r="AU879" s="204" t="s">
        <v>93</v>
      </c>
      <c r="AY879" s="18" t="s">
        <v>189</v>
      </c>
      <c r="BE879" s="205">
        <f>IF(N879="základní",J879,0)</f>
        <v>0</v>
      </c>
      <c r="BF879" s="205">
        <f>IF(N879="snížená",J879,0)</f>
        <v>0</v>
      </c>
      <c r="BG879" s="205">
        <f>IF(N879="zákl. přenesená",J879,0)</f>
        <v>0</v>
      </c>
      <c r="BH879" s="205">
        <f>IF(N879="sníž. přenesená",J879,0)</f>
        <v>0</v>
      </c>
      <c r="BI879" s="205">
        <f>IF(N879="nulová",J879,0)</f>
        <v>0</v>
      </c>
      <c r="BJ879" s="18" t="s">
        <v>91</v>
      </c>
      <c r="BK879" s="205">
        <f>ROUND(I879*H879,2)</f>
        <v>0</v>
      </c>
      <c r="BL879" s="18" t="s">
        <v>408</v>
      </c>
      <c r="BM879" s="204" t="s">
        <v>1493</v>
      </c>
    </row>
    <row r="880" spans="1:65" s="2" customFormat="1" ht="39" x14ac:dyDescent="0.2">
      <c r="A880" s="36"/>
      <c r="B880" s="37"/>
      <c r="C880" s="38"/>
      <c r="D880" s="206" t="s">
        <v>199</v>
      </c>
      <c r="E880" s="38"/>
      <c r="F880" s="207" t="s">
        <v>1457</v>
      </c>
      <c r="G880" s="38"/>
      <c r="H880" s="38"/>
      <c r="I880" s="208"/>
      <c r="J880" s="38"/>
      <c r="K880" s="38"/>
      <c r="L880" s="41"/>
      <c r="M880" s="209"/>
      <c r="N880" s="210"/>
      <c r="O880" s="73"/>
      <c r="P880" s="73"/>
      <c r="Q880" s="73"/>
      <c r="R880" s="73"/>
      <c r="S880" s="73"/>
      <c r="T880" s="74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T880" s="18" t="s">
        <v>199</v>
      </c>
      <c r="AU880" s="18" t="s">
        <v>93</v>
      </c>
    </row>
    <row r="881" spans="1:65" s="2" customFormat="1" ht="16.5" customHeight="1" x14ac:dyDescent="0.2">
      <c r="A881" s="36"/>
      <c r="B881" s="37"/>
      <c r="C881" s="193" t="s">
        <v>1494</v>
      </c>
      <c r="D881" s="193" t="s">
        <v>192</v>
      </c>
      <c r="E881" s="194" t="s">
        <v>1495</v>
      </c>
      <c r="F881" s="195" t="s">
        <v>1496</v>
      </c>
      <c r="G881" s="196" t="s">
        <v>1286</v>
      </c>
      <c r="H881" s="197">
        <v>1</v>
      </c>
      <c r="I881" s="198"/>
      <c r="J881" s="199">
        <f>ROUND(I881*H881,2)</f>
        <v>0</v>
      </c>
      <c r="K881" s="195" t="s">
        <v>303</v>
      </c>
      <c r="L881" s="41"/>
      <c r="M881" s="200" t="s">
        <v>1</v>
      </c>
      <c r="N881" s="201" t="s">
        <v>48</v>
      </c>
      <c r="O881" s="73"/>
      <c r="P881" s="202">
        <f>O881*H881</f>
        <v>0</v>
      </c>
      <c r="Q881" s="202">
        <v>0</v>
      </c>
      <c r="R881" s="202">
        <f>Q881*H881</f>
        <v>0</v>
      </c>
      <c r="S881" s="202">
        <v>0</v>
      </c>
      <c r="T881" s="203">
        <f>S881*H881</f>
        <v>0</v>
      </c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R881" s="204" t="s">
        <v>408</v>
      </c>
      <c r="AT881" s="204" t="s">
        <v>192</v>
      </c>
      <c r="AU881" s="204" t="s">
        <v>93</v>
      </c>
      <c r="AY881" s="18" t="s">
        <v>189</v>
      </c>
      <c r="BE881" s="205">
        <f>IF(N881="základní",J881,0)</f>
        <v>0</v>
      </c>
      <c r="BF881" s="205">
        <f>IF(N881="snížená",J881,0)</f>
        <v>0</v>
      </c>
      <c r="BG881" s="205">
        <f>IF(N881="zákl. přenesená",J881,0)</f>
        <v>0</v>
      </c>
      <c r="BH881" s="205">
        <f>IF(N881="sníž. přenesená",J881,0)</f>
        <v>0</v>
      </c>
      <c r="BI881" s="205">
        <f>IF(N881="nulová",J881,0)</f>
        <v>0</v>
      </c>
      <c r="BJ881" s="18" t="s">
        <v>91</v>
      </c>
      <c r="BK881" s="205">
        <f>ROUND(I881*H881,2)</f>
        <v>0</v>
      </c>
      <c r="BL881" s="18" t="s">
        <v>408</v>
      </c>
      <c r="BM881" s="204" t="s">
        <v>1497</v>
      </c>
    </row>
    <row r="882" spans="1:65" s="2" customFormat="1" ht="39" x14ac:dyDescent="0.2">
      <c r="A882" s="36"/>
      <c r="B882" s="37"/>
      <c r="C882" s="38"/>
      <c r="D882" s="206" t="s">
        <v>199</v>
      </c>
      <c r="E882" s="38"/>
      <c r="F882" s="207" t="s">
        <v>1457</v>
      </c>
      <c r="G882" s="38"/>
      <c r="H882" s="38"/>
      <c r="I882" s="208"/>
      <c r="J882" s="38"/>
      <c r="K882" s="38"/>
      <c r="L882" s="41"/>
      <c r="M882" s="209"/>
      <c r="N882" s="210"/>
      <c r="O882" s="73"/>
      <c r="P882" s="73"/>
      <c r="Q882" s="73"/>
      <c r="R882" s="73"/>
      <c r="S882" s="73"/>
      <c r="T882" s="74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T882" s="18" t="s">
        <v>199</v>
      </c>
      <c r="AU882" s="18" t="s">
        <v>93</v>
      </c>
    </row>
    <row r="883" spans="1:65" s="2" customFormat="1" ht="16.5" customHeight="1" x14ac:dyDescent="0.2">
      <c r="A883" s="36"/>
      <c r="B883" s="37"/>
      <c r="C883" s="193" t="s">
        <v>1498</v>
      </c>
      <c r="D883" s="193" t="s">
        <v>192</v>
      </c>
      <c r="E883" s="194" t="s">
        <v>1499</v>
      </c>
      <c r="F883" s="195" t="s">
        <v>1500</v>
      </c>
      <c r="G883" s="196" t="s">
        <v>1286</v>
      </c>
      <c r="H883" s="197">
        <v>1</v>
      </c>
      <c r="I883" s="198"/>
      <c r="J883" s="199">
        <f>ROUND(I883*H883,2)</f>
        <v>0</v>
      </c>
      <c r="K883" s="195" t="s">
        <v>303</v>
      </c>
      <c r="L883" s="41"/>
      <c r="M883" s="200" t="s">
        <v>1</v>
      </c>
      <c r="N883" s="201" t="s">
        <v>48</v>
      </c>
      <c r="O883" s="73"/>
      <c r="P883" s="202">
        <f>O883*H883</f>
        <v>0</v>
      </c>
      <c r="Q883" s="202">
        <v>0</v>
      </c>
      <c r="R883" s="202">
        <f>Q883*H883</f>
        <v>0</v>
      </c>
      <c r="S883" s="202">
        <v>0</v>
      </c>
      <c r="T883" s="203">
        <f>S883*H883</f>
        <v>0</v>
      </c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R883" s="204" t="s">
        <v>408</v>
      </c>
      <c r="AT883" s="204" t="s">
        <v>192</v>
      </c>
      <c r="AU883" s="204" t="s">
        <v>93</v>
      </c>
      <c r="AY883" s="18" t="s">
        <v>189</v>
      </c>
      <c r="BE883" s="205">
        <f>IF(N883="základní",J883,0)</f>
        <v>0</v>
      </c>
      <c r="BF883" s="205">
        <f>IF(N883="snížená",J883,0)</f>
        <v>0</v>
      </c>
      <c r="BG883" s="205">
        <f>IF(N883="zákl. přenesená",J883,0)</f>
        <v>0</v>
      </c>
      <c r="BH883" s="205">
        <f>IF(N883="sníž. přenesená",J883,0)</f>
        <v>0</v>
      </c>
      <c r="BI883" s="205">
        <f>IF(N883="nulová",J883,0)</f>
        <v>0</v>
      </c>
      <c r="BJ883" s="18" t="s">
        <v>91</v>
      </c>
      <c r="BK883" s="205">
        <f>ROUND(I883*H883,2)</f>
        <v>0</v>
      </c>
      <c r="BL883" s="18" t="s">
        <v>408</v>
      </c>
      <c r="BM883" s="204" t="s">
        <v>1501</v>
      </c>
    </row>
    <row r="884" spans="1:65" s="2" customFormat="1" ht="39" x14ac:dyDescent="0.2">
      <c r="A884" s="36"/>
      <c r="B884" s="37"/>
      <c r="C884" s="38"/>
      <c r="D884" s="206" t="s">
        <v>199</v>
      </c>
      <c r="E884" s="38"/>
      <c r="F884" s="207" t="s">
        <v>1457</v>
      </c>
      <c r="G884" s="38"/>
      <c r="H884" s="38"/>
      <c r="I884" s="208"/>
      <c r="J884" s="38"/>
      <c r="K884" s="38"/>
      <c r="L884" s="41"/>
      <c r="M884" s="209"/>
      <c r="N884" s="210"/>
      <c r="O884" s="73"/>
      <c r="P884" s="73"/>
      <c r="Q884" s="73"/>
      <c r="R884" s="73"/>
      <c r="S884" s="73"/>
      <c r="T884" s="74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T884" s="18" t="s">
        <v>199</v>
      </c>
      <c r="AU884" s="18" t="s">
        <v>93</v>
      </c>
    </row>
    <row r="885" spans="1:65" s="2" customFormat="1" ht="21.75" customHeight="1" x14ac:dyDescent="0.2">
      <c r="A885" s="36"/>
      <c r="B885" s="37"/>
      <c r="C885" s="193" t="s">
        <v>1502</v>
      </c>
      <c r="D885" s="193" t="s">
        <v>192</v>
      </c>
      <c r="E885" s="194" t="s">
        <v>1503</v>
      </c>
      <c r="F885" s="195" t="s">
        <v>1504</v>
      </c>
      <c r="G885" s="196" t="s">
        <v>1286</v>
      </c>
      <c r="H885" s="197">
        <v>1</v>
      </c>
      <c r="I885" s="198"/>
      <c r="J885" s="199">
        <f>ROUND(I885*H885,2)</f>
        <v>0</v>
      </c>
      <c r="K885" s="195" t="s">
        <v>303</v>
      </c>
      <c r="L885" s="41"/>
      <c r="M885" s="200" t="s">
        <v>1</v>
      </c>
      <c r="N885" s="201" t="s">
        <v>48</v>
      </c>
      <c r="O885" s="73"/>
      <c r="P885" s="202">
        <f>O885*H885</f>
        <v>0</v>
      </c>
      <c r="Q885" s="202">
        <v>0</v>
      </c>
      <c r="R885" s="202">
        <f>Q885*H885</f>
        <v>0</v>
      </c>
      <c r="S885" s="202">
        <v>0</v>
      </c>
      <c r="T885" s="203">
        <f>S885*H885</f>
        <v>0</v>
      </c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R885" s="204" t="s">
        <v>408</v>
      </c>
      <c r="AT885" s="204" t="s">
        <v>192</v>
      </c>
      <c r="AU885" s="204" t="s">
        <v>93</v>
      </c>
      <c r="AY885" s="18" t="s">
        <v>189</v>
      </c>
      <c r="BE885" s="205">
        <f>IF(N885="základní",J885,0)</f>
        <v>0</v>
      </c>
      <c r="BF885" s="205">
        <f>IF(N885="snížená",J885,0)</f>
        <v>0</v>
      </c>
      <c r="BG885" s="205">
        <f>IF(N885="zákl. přenesená",J885,0)</f>
        <v>0</v>
      </c>
      <c r="BH885" s="205">
        <f>IF(N885="sníž. přenesená",J885,0)</f>
        <v>0</v>
      </c>
      <c r="BI885" s="205">
        <f>IF(N885="nulová",J885,0)</f>
        <v>0</v>
      </c>
      <c r="BJ885" s="18" t="s">
        <v>91</v>
      </c>
      <c r="BK885" s="205">
        <f>ROUND(I885*H885,2)</f>
        <v>0</v>
      </c>
      <c r="BL885" s="18" t="s">
        <v>408</v>
      </c>
      <c r="BM885" s="204" t="s">
        <v>1505</v>
      </c>
    </row>
    <row r="886" spans="1:65" s="2" customFormat="1" ht="39" x14ac:dyDescent="0.2">
      <c r="A886" s="36"/>
      <c r="B886" s="37"/>
      <c r="C886" s="38"/>
      <c r="D886" s="206" t="s">
        <v>199</v>
      </c>
      <c r="E886" s="38"/>
      <c r="F886" s="207" t="s">
        <v>1457</v>
      </c>
      <c r="G886" s="38"/>
      <c r="H886" s="38"/>
      <c r="I886" s="208"/>
      <c r="J886" s="38"/>
      <c r="K886" s="38"/>
      <c r="L886" s="41"/>
      <c r="M886" s="209"/>
      <c r="N886" s="210"/>
      <c r="O886" s="73"/>
      <c r="P886" s="73"/>
      <c r="Q886" s="73"/>
      <c r="R886" s="73"/>
      <c r="S886" s="73"/>
      <c r="T886" s="74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T886" s="18" t="s">
        <v>199</v>
      </c>
      <c r="AU886" s="18" t="s">
        <v>93</v>
      </c>
    </row>
    <row r="887" spans="1:65" s="2" customFormat="1" ht="21.75" customHeight="1" x14ac:dyDescent="0.2">
      <c r="A887" s="36"/>
      <c r="B887" s="37"/>
      <c r="C887" s="193" t="s">
        <v>1506</v>
      </c>
      <c r="D887" s="193" t="s">
        <v>192</v>
      </c>
      <c r="E887" s="194" t="s">
        <v>1507</v>
      </c>
      <c r="F887" s="195" t="s">
        <v>1508</v>
      </c>
      <c r="G887" s="196" t="s">
        <v>1286</v>
      </c>
      <c r="H887" s="197">
        <v>1</v>
      </c>
      <c r="I887" s="198"/>
      <c r="J887" s="199">
        <f>ROUND(I887*H887,2)</f>
        <v>0</v>
      </c>
      <c r="K887" s="195" t="s">
        <v>303</v>
      </c>
      <c r="L887" s="41"/>
      <c r="M887" s="200" t="s">
        <v>1</v>
      </c>
      <c r="N887" s="201" t="s">
        <v>48</v>
      </c>
      <c r="O887" s="73"/>
      <c r="P887" s="202">
        <f>O887*H887</f>
        <v>0</v>
      </c>
      <c r="Q887" s="202">
        <v>0</v>
      </c>
      <c r="R887" s="202">
        <f>Q887*H887</f>
        <v>0</v>
      </c>
      <c r="S887" s="202">
        <v>0</v>
      </c>
      <c r="T887" s="203">
        <f>S887*H887</f>
        <v>0</v>
      </c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R887" s="204" t="s">
        <v>408</v>
      </c>
      <c r="AT887" s="204" t="s">
        <v>192</v>
      </c>
      <c r="AU887" s="204" t="s">
        <v>93</v>
      </c>
      <c r="AY887" s="18" t="s">
        <v>189</v>
      </c>
      <c r="BE887" s="205">
        <f>IF(N887="základní",J887,0)</f>
        <v>0</v>
      </c>
      <c r="BF887" s="205">
        <f>IF(N887="snížená",J887,0)</f>
        <v>0</v>
      </c>
      <c r="BG887" s="205">
        <f>IF(N887="zákl. přenesená",J887,0)</f>
        <v>0</v>
      </c>
      <c r="BH887" s="205">
        <f>IF(N887="sníž. přenesená",J887,0)</f>
        <v>0</v>
      </c>
      <c r="BI887" s="205">
        <f>IF(N887="nulová",J887,0)</f>
        <v>0</v>
      </c>
      <c r="BJ887" s="18" t="s">
        <v>91</v>
      </c>
      <c r="BK887" s="205">
        <f>ROUND(I887*H887,2)</f>
        <v>0</v>
      </c>
      <c r="BL887" s="18" t="s">
        <v>408</v>
      </c>
      <c r="BM887" s="204" t="s">
        <v>1509</v>
      </c>
    </row>
    <row r="888" spans="1:65" s="2" customFormat="1" ht="39" x14ac:dyDescent="0.2">
      <c r="A888" s="36"/>
      <c r="B888" s="37"/>
      <c r="C888" s="38"/>
      <c r="D888" s="206" t="s">
        <v>199</v>
      </c>
      <c r="E888" s="38"/>
      <c r="F888" s="207" t="s">
        <v>1457</v>
      </c>
      <c r="G888" s="38"/>
      <c r="H888" s="38"/>
      <c r="I888" s="208"/>
      <c r="J888" s="38"/>
      <c r="K888" s="38"/>
      <c r="L888" s="41"/>
      <c r="M888" s="209"/>
      <c r="N888" s="210"/>
      <c r="O888" s="73"/>
      <c r="P888" s="73"/>
      <c r="Q888" s="73"/>
      <c r="R888" s="73"/>
      <c r="S888" s="73"/>
      <c r="T888" s="74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T888" s="18" t="s">
        <v>199</v>
      </c>
      <c r="AU888" s="18" t="s">
        <v>93</v>
      </c>
    </row>
    <row r="889" spans="1:65" s="2" customFormat="1" ht="16.5" customHeight="1" x14ac:dyDescent="0.2">
      <c r="A889" s="36"/>
      <c r="B889" s="37"/>
      <c r="C889" s="193" t="s">
        <v>1510</v>
      </c>
      <c r="D889" s="193" t="s">
        <v>192</v>
      </c>
      <c r="E889" s="194" t="s">
        <v>1511</v>
      </c>
      <c r="F889" s="195" t="s">
        <v>1512</v>
      </c>
      <c r="G889" s="196" t="s">
        <v>1286</v>
      </c>
      <c r="H889" s="197">
        <v>5</v>
      </c>
      <c r="I889" s="198"/>
      <c r="J889" s="199">
        <f>ROUND(I889*H889,2)</f>
        <v>0</v>
      </c>
      <c r="K889" s="195" t="s">
        <v>303</v>
      </c>
      <c r="L889" s="41"/>
      <c r="M889" s="200" t="s">
        <v>1</v>
      </c>
      <c r="N889" s="201" t="s">
        <v>48</v>
      </c>
      <c r="O889" s="73"/>
      <c r="P889" s="202">
        <f>O889*H889</f>
        <v>0</v>
      </c>
      <c r="Q889" s="202">
        <v>0</v>
      </c>
      <c r="R889" s="202">
        <f>Q889*H889</f>
        <v>0</v>
      </c>
      <c r="S889" s="202">
        <v>0</v>
      </c>
      <c r="T889" s="203">
        <f>S889*H889</f>
        <v>0</v>
      </c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R889" s="204" t="s">
        <v>408</v>
      </c>
      <c r="AT889" s="204" t="s">
        <v>192</v>
      </c>
      <c r="AU889" s="204" t="s">
        <v>93</v>
      </c>
      <c r="AY889" s="18" t="s">
        <v>189</v>
      </c>
      <c r="BE889" s="205">
        <f>IF(N889="základní",J889,0)</f>
        <v>0</v>
      </c>
      <c r="BF889" s="205">
        <f>IF(N889="snížená",J889,0)</f>
        <v>0</v>
      </c>
      <c r="BG889" s="205">
        <f>IF(N889="zákl. přenesená",J889,0)</f>
        <v>0</v>
      </c>
      <c r="BH889" s="205">
        <f>IF(N889="sníž. přenesená",J889,0)</f>
        <v>0</v>
      </c>
      <c r="BI889" s="205">
        <f>IF(N889="nulová",J889,0)</f>
        <v>0</v>
      </c>
      <c r="BJ889" s="18" t="s">
        <v>91</v>
      </c>
      <c r="BK889" s="205">
        <f>ROUND(I889*H889,2)</f>
        <v>0</v>
      </c>
      <c r="BL889" s="18" t="s">
        <v>408</v>
      </c>
      <c r="BM889" s="204" t="s">
        <v>1513</v>
      </c>
    </row>
    <row r="890" spans="1:65" s="2" customFormat="1" ht="39" x14ac:dyDescent="0.2">
      <c r="A890" s="36"/>
      <c r="B890" s="37"/>
      <c r="C890" s="38"/>
      <c r="D890" s="206" t="s">
        <v>199</v>
      </c>
      <c r="E890" s="38"/>
      <c r="F890" s="207" t="s">
        <v>1457</v>
      </c>
      <c r="G890" s="38"/>
      <c r="H890" s="38"/>
      <c r="I890" s="208"/>
      <c r="J890" s="38"/>
      <c r="K890" s="38"/>
      <c r="L890" s="41"/>
      <c r="M890" s="209"/>
      <c r="N890" s="210"/>
      <c r="O890" s="73"/>
      <c r="P890" s="73"/>
      <c r="Q890" s="73"/>
      <c r="R890" s="73"/>
      <c r="S890" s="73"/>
      <c r="T890" s="74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T890" s="18" t="s">
        <v>199</v>
      </c>
      <c r="AU890" s="18" t="s">
        <v>93</v>
      </c>
    </row>
    <row r="891" spans="1:65" s="2" customFormat="1" ht="16.5" customHeight="1" x14ac:dyDescent="0.2">
      <c r="A891" s="36"/>
      <c r="B891" s="37"/>
      <c r="C891" s="193" t="s">
        <v>1514</v>
      </c>
      <c r="D891" s="193" t="s">
        <v>192</v>
      </c>
      <c r="E891" s="194" t="s">
        <v>1515</v>
      </c>
      <c r="F891" s="195" t="s">
        <v>1516</v>
      </c>
      <c r="G891" s="196" t="s">
        <v>195</v>
      </c>
      <c r="H891" s="197">
        <v>1</v>
      </c>
      <c r="I891" s="198"/>
      <c r="J891" s="199">
        <f>ROUND(I891*H891,2)</f>
        <v>0</v>
      </c>
      <c r="K891" s="195" t="s">
        <v>303</v>
      </c>
      <c r="L891" s="41"/>
      <c r="M891" s="200" t="s">
        <v>1</v>
      </c>
      <c r="N891" s="201" t="s">
        <v>48</v>
      </c>
      <c r="O891" s="73"/>
      <c r="P891" s="202">
        <f>O891*H891</f>
        <v>0</v>
      </c>
      <c r="Q891" s="202">
        <v>0</v>
      </c>
      <c r="R891" s="202">
        <f>Q891*H891</f>
        <v>0</v>
      </c>
      <c r="S891" s="202">
        <v>0</v>
      </c>
      <c r="T891" s="203">
        <f>S891*H891</f>
        <v>0</v>
      </c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R891" s="204" t="s">
        <v>408</v>
      </c>
      <c r="AT891" s="204" t="s">
        <v>192</v>
      </c>
      <c r="AU891" s="204" t="s">
        <v>93</v>
      </c>
      <c r="AY891" s="18" t="s">
        <v>189</v>
      </c>
      <c r="BE891" s="205">
        <f>IF(N891="základní",J891,0)</f>
        <v>0</v>
      </c>
      <c r="BF891" s="205">
        <f>IF(N891="snížená",J891,0)</f>
        <v>0</v>
      </c>
      <c r="BG891" s="205">
        <f>IF(N891="zákl. přenesená",J891,0)</f>
        <v>0</v>
      </c>
      <c r="BH891" s="205">
        <f>IF(N891="sníž. přenesená",J891,0)</f>
        <v>0</v>
      </c>
      <c r="BI891" s="205">
        <f>IF(N891="nulová",J891,0)</f>
        <v>0</v>
      </c>
      <c r="BJ891" s="18" t="s">
        <v>91</v>
      </c>
      <c r="BK891" s="205">
        <f>ROUND(I891*H891,2)</f>
        <v>0</v>
      </c>
      <c r="BL891" s="18" t="s">
        <v>408</v>
      </c>
      <c r="BM891" s="204" t="s">
        <v>1517</v>
      </c>
    </row>
    <row r="892" spans="1:65" s="2" customFormat="1" ht="16.5" customHeight="1" x14ac:dyDescent="0.2">
      <c r="A892" s="36"/>
      <c r="B892" s="37"/>
      <c r="C892" s="193" t="s">
        <v>1518</v>
      </c>
      <c r="D892" s="193" t="s">
        <v>192</v>
      </c>
      <c r="E892" s="194" t="s">
        <v>1519</v>
      </c>
      <c r="F892" s="195" t="s">
        <v>1520</v>
      </c>
      <c r="G892" s="196" t="s">
        <v>1021</v>
      </c>
      <c r="H892" s="272"/>
      <c r="I892" s="198"/>
      <c r="J892" s="199">
        <f>ROUND(I892*H892,2)</f>
        <v>0</v>
      </c>
      <c r="K892" s="195" t="s">
        <v>196</v>
      </c>
      <c r="L892" s="41"/>
      <c r="M892" s="200" t="s">
        <v>1</v>
      </c>
      <c r="N892" s="201" t="s">
        <v>48</v>
      </c>
      <c r="O892" s="73"/>
      <c r="P892" s="202">
        <f>O892*H892</f>
        <v>0</v>
      </c>
      <c r="Q892" s="202">
        <v>0</v>
      </c>
      <c r="R892" s="202">
        <f>Q892*H892</f>
        <v>0</v>
      </c>
      <c r="S892" s="202">
        <v>0</v>
      </c>
      <c r="T892" s="203">
        <f>S892*H892</f>
        <v>0</v>
      </c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R892" s="204" t="s">
        <v>408</v>
      </c>
      <c r="AT892" s="204" t="s">
        <v>192</v>
      </c>
      <c r="AU892" s="204" t="s">
        <v>93</v>
      </c>
      <c r="AY892" s="18" t="s">
        <v>189</v>
      </c>
      <c r="BE892" s="205">
        <f>IF(N892="základní",J892,0)</f>
        <v>0</v>
      </c>
      <c r="BF892" s="205">
        <f>IF(N892="snížená",J892,0)</f>
        <v>0</v>
      </c>
      <c r="BG892" s="205">
        <f>IF(N892="zákl. přenesená",J892,0)</f>
        <v>0</v>
      </c>
      <c r="BH892" s="205">
        <f>IF(N892="sníž. přenesená",J892,0)</f>
        <v>0</v>
      </c>
      <c r="BI892" s="205">
        <f>IF(N892="nulová",J892,0)</f>
        <v>0</v>
      </c>
      <c r="BJ892" s="18" t="s">
        <v>91</v>
      </c>
      <c r="BK892" s="205">
        <f>ROUND(I892*H892,2)</f>
        <v>0</v>
      </c>
      <c r="BL892" s="18" t="s">
        <v>408</v>
      </c>
      <c r="BM892" s="204" t="s">
        <v>1521</v>
      </c>
    </row>
    <row r="893" spans="1:65" s="12" customFormat="1" ht="22.9" customHeight="1" x14ac:dyDescent="0.2">
      <c r="B893" s="177"/>
      <c r="C893" s="178"/>
      <c r="D893" s="179" t="s">
        <v>82</v>
      </c>
      <c r="E893" s="191" t="s">
        <v>1522</v>
      </c>
      <c r="F893" s="191" t="s">
        <v>1523</v>
      </c>
      <c r="G893" s="178"/>
      <c r="H893" s="178"/>
      <c r="I893" s="181"/>
      <c r="J893" s="192">
        <f>BK893</f>
        <v>0</v>
      </c>
      <c r="K893" s="178"/>
      <c r="L893" s="183"/>
      <c r="M893" s="184"/>
      <c r="N893" s="185"/>
      <c r="O893" s="185"/>
      <c r="P893" s="186">
        <f>SUM(P894:P931)</f>
        <v>0</v>
      </c>
      <c r="Q893" s="185"/>
      <c r="R893" s="186">
        <f>SUM(R894:R931)</f>
        <v>15.450274999999998</v>
      </c>
      <c r="S893" s="185"/>
      <c r="T893" s="187">
        <f>SUM(T894:T931)</f>
        <v>0</v>
      </c>
      <c r="AR893" s="188" t="s">
        <v>93</v>
      </c>
      <c r="AT893" s="189" t="s">
        <v>82</v>
      </c>
      <c r="AU893" s="189" t="s">
        <v>91</v>
      </c>
      <c r="AY893" s="188" t="s">
        <v>189</v>
      </c>
      <c r="BK893" s="190">
        <f>SUM(BK894:BK931)</f>
        <v>0</v>
      </c>
    </row>
    <row r="894" spans="1:65" s="2" customFormat="1" ht="16.5" customHeight="1" x14ac:dyDescent="0.2">
      <c r="A894" s="36"/>
      <c r="B894" s="37"/>
      <c r="C894" s="193" t="s">
        <v>1524</v>
      </c>
      <c r="D894" s="193" t="s">
        <v>192</v>
      </c>
      <c r="E894" s="194" t="s">
        <v>1525</v>
      </c>
      <c r="F894" s="195" t="s">
        <v>1526</v>
      </c>
      <c r="G894" s="196" t="s">
        <v>262</v>
      </c>
      <c r="H894" s="197">
        <v>426.67</v>
      </c>
      <c r="I894" s="198"/>
      <c r="J894" s="199">
        <f>ROUND(I894*H894,2)</f>
        <v>0</v>
      </c>
      <c r="K894" s="195" t="s">
        <v>196</v>
      </c>
      <c r="L894" s="41"/>
      <c r="M894" s="200" t="s">
        <v>1</v>
      </c>
      <c r="N894" s="201" t="s">
        <v>48</v>
      </c>
      <c r="O894" s="73"/>
      <c r="P894" s="202">
        <f>O894*H894</f>
        <v>0</v>
      </c>
      <c r="Q894" s="202">
        <v>0</v>
      </c>
      <c r="R894" s="202">
        <f>Q894*H894</f>
        <v>0</v>
      </c>
      <c r="S894" s="202">
        <v>0</v>
      </c>
      <c r="T894" s="203">
        <f>S894*H894</f>
        <v>0</v>
      </c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R894" s="204" t="s">
        <v>408</v>
      </c>
      <c r="AT894" s="204" t="s">
        <v>192</v>
      </c>
      <c r="AU894" s="204" t="s">
        <v>93</v>
      </c>
      <c r="AY894" s="18" t="s">
        <v>189</v>
      </c>
      <c r="BE894" s="205">
        <f>IF(N894="základní",J894,0)</f>
        <v>0</v>
      </c>
      <c r="BF894" s="205">
        <f>IF(N894="snížená",J894,0)</f>
        <v>0</v>
      </c>
      <c r="BG894" s="205">
        <f>IF(N894="zákl. přenesená",J894,0)</f>
        <v>0</v>
      </c>
      <c r="BH894" s="205">
        <f>IF(N894="sníž. přenesená",J894,0)</f>
        <v>0</v>
      </c>
      <c r="BI894" s="205">
        <f>IF(N894="nulová",J894,0)</f>
        <v>0</v>
      </c>
      <c r="BJ894" s="18" t="s">
        <v>91</v>
      </c>
      <c r="BK894" s="205">
        <f>ROUND(I894*H894,2)</f>
        <v>0</v>
      </c>
      <c r="BL894" s="18" t="s">
        <v>408</v>
      </c>
      <c r="BM894" s="204" t="s">
        <v>1527</v>
      </c>
    </row>
    <row r="895" spans="1:65" s="13" customFormat="1" ht="11.25" x14ac:dyDescent="0.2">
      <c r="B895" s="215"/>
      <c r="C895" s="216"/>
      <c r="D895" s="206" t="s">
        <v>277</v>
      </c>
      <c r="E895" s="239" t="s">
        <v>1</v>
      </c>
      <c r="F895" s="217" t="s">
        <v>1528</v>
      </c>
      <c r="G895" s="216"/>
      <c r="H895" s="218">
        <v>426.67</v>
      </c>
      <c r="I895" s="219"/>
      <c r="J895" s="216"/>
      <c r="K895" s="216"/>
      <c r="L895" s="220"/>
      <c r="M895" s="221"/>
      <c r="N895" s="222"/>
      <c r="O895" s="222"/>
      <c r="P895" s="222"/>
      <c r="Q895" s="222"/>
      <c r="R895" s="222"/>
      <c r="S895" s="222"/>
      <c r="T895" s="223"/>
      <c r="AT895" s="224" t="s">
        <v>277</v>
      </c>
      <c r="AU895" s="224" t="s">
        <v>93</v>
      </c>
      <c r="AV895" s="13" t="s">
        <v>93</v>
      </c>
      <c r="AW895" s="13" t="s">
        <v>38</v>
      </c>
      <c r="AX895" s="13" t="s">
        <v>83</v>
      </c>
      <c r="AY895" s="224" t="s">
        <v>189</v>
      </c>
    </row>
    <row r="896" spans="1:65" s="15" customFormat="1" ht="11.25" x14ac:dyDescent="0.2">
      <c r="B896" s="240"/>
      <c r="C896" s="241"/>
      <c r="D896" s="206" t="s">
        <v>277</v>
      </c>
      <c r="E896" s="242" t="s">
        <v>1</v>
      </c>
      <c r="F896" s="243" t="s">
        <v>355</v>
      </c>
      <c r="G896" s="241"/>
      <c r="H896" s="244">
        <v>426.67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AT896" s="250" t="s">
        <v>277</v>
      </c>
      <c r="AU896" s="250" t="s">
        <v>93</v>
      </c>
      <c r="AV896" s="15" t="s">
        <v>211</v>
      </c>
      <c r="AW896" s="15" t="s">
        <v>38</v>
      </c>
      <c r="AX896" s="15" t="s">
        <v>91</v>
      </c>
      <c r="AY896" s="250" t="s">
        <v>189</v>
      </c>
    </row>
    <row r="897" spans="1:65" s="2" customFormat="1" ht="16.5" customHeight="1" x14ac:dyDescent="0.2">
      <c r="A897" s="36"/>
      <c r="B897" s="37"/>
      <c r="C897" s="193" t="s">
        <v>1529</v>
      </c>
      <c r="D897" s="193" t="s">
        <v>192</v>
      </c>
      <c r="E897" s="194" t="s">
        <v>1530</v>
      </c>
      <c r="F897" s="195" t="s">
        <v>1531</v>
      </c>
      <c r="G897" s="196" t="s">
        <v>262</v>
      </c>
      <c r="H897" s="197">
        <v>426.67</v>
      </c>
      <c r="I897" s="198"/>
      <c r="J897" s="199">
        <f>ROUND(I897*H897,2)</f>
        <v>0</v>
      </c>
      <c r="K897" s="195" t="s">
        <v>196</v>
      </c>
      <c r="L897" s="41"/>
      <c r="M897" s="200" t="s">
        <v>1</v>
      </c>
      <c r="N897" s="201" t="s">
        <v>48</v>
      </c>
      <c r="O897" s="73"/>
      <c r="P897" s="202">
        <f>O897*H897</f>
        <v>0</v>
      </c>
      <c r="Q897" s="202">
        <v>2.9999999999999997E-4</v>
      </c>
      <c r="R897" s="202">
        <f>Q897*H897</f>
        <v>0.128001</v>
      </c>
      <c r="S897" s="202">
        <v>0</v>
      </c>
      <c r="T897" s="203">
        <f>S897*H897</f>
        <v>0</v>
      </c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R897" s="204" t="s">
        <v>408</v>
      </c>
      <c r="AT897" s="204" t="s">
        <v>192</v>
      </c>
      <c r="AU897" s="204" t="s">
        <v>93</v>
      </c>
      <c r="AY897" s="18" t="s">
        <v>189</v>
      </c>
      <c r="BE897" s="205">
        <f>IF(N897="základní",J897,0)</f>
        <v>0</v>
      </c>
      <c r="BF897" s="205">
        <f>IF(N897="snížená",J897,0)</f>
        <v>0</v>
      </c>
      <c r="BG897" s="205">
        <f>IF(N897="zákl. přenesená",J897,0)</f>
        <v>0</v>
      </c>
      <c r="BH897" s="205">
        <f>IF(N897="sníž. přenesená",J897,0)</f>
        <v>0</v>
      </c>
      <c r="BI897" s="205">
        <f>IF(N897="nulová",J897,0)</f>
        <v>0</v>
      </c>
      <c r="BJ897" s="18" t="s">
        <v>91</v>
      </c>
      <c r="BK897" s="205">
        <f>ROUND(I897*H897,2)</f>
        <v>0</v>
      </c>
      <c r="BL897" s="18" t="s">
        <v>408</v>
      </c>
      <c r="BM897" s="204" t="s">
        <v>1532</v>
      </c>
    </row>
    <row r="898" spans="1:65" s="2" customFormat="1" ht="16.5" customHeight="1" x14ac:dyDescent="0.2">
      <c r="A898" s="36"/>
      <c r="B898" s="37"/>
      <c r="C898" s="193" t="s">
        <v>1533</v>
      </c>
      <c r="D898" s="193" t="s">
        <v>192</v>
      </c>
      <c r="E898" s="194" t="s">
        <v>1534</v>
      </c>
      <c r="F898" s="195" t="s">
        <v>1535</v>
      </c>
      <c r="G898" s="196" t="s">
        <v>262</v>
      </c>
      <c r="H898" s="197">
        <v>410.5</v>
      </c>
      <c r="I898" s="198"/>
      <c r="J898" s="199">
        <f>ROUND(I898*H898,2)</f>
        <v>0</v>
      </c>
      <c r="K898" s="195" t="s">
        <v>196</v>
      </c>
      <c r="L898" s="41"/>
      <c r="M898" s="200" t="s">
        <v>1</v>
      </c>
      <c r="N898" s="201" t="s">
        <v>48</v>
      </c>
      <c r="O898" s="73"/>
      <c r="P898" s="202">
        <f>O898*H898</f>
        <v>0</v>
      </c>
      <c r="Q898" s="202">
        <v>7.5799999999999999E-3</v>
      </c>
      <c r="R898" s="202">
        <f>Q898*H898</f>
        <v>3.1115900000000001</v>
      </c>
      <c r="S898" s="202">
        <v>0</v>
      </c>
      <c r="T898" s="203">
        <f>S898*H898</f>
        <v>0</v>
      </c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R898" s="204" t="s">
        <v>408</v>
      </c>
      <c r="AT898" s="204" t="s">
        <v>192</v>
      </c>
      <c r="AU898" s="204" t="s">
        <v>93</v>
      </c>
      <c r="AY898" s="18" t="s">
        <v>189</v>
      </c>
      <c r="BE898" s="205">
        <f>IF(N898="základní",J898,0)</f>
        <v>0</v>
      </c>
      <c r="BF898" s="205">
        <f>IF(N898="snížená",J898,0)</f>
        <v>0</v>
      </c>
      <c r="BG898" s="205">
        <f>IF(N898="zákl. přenesená",J898,0)</f>
        <v>0</v>
      </c>
      <c r="BH898" s="205">
        <f>IF(N898="sníž. přenesená",J898,0)</f>
        <v>0</v>
      </c>
      <c r="BI898" s="205">
        <f>IF(N898="nulová",J898,0)</f>
        <v>0</v>
      </c>
      <c r="BJ898" s="18" t="s">
        <v>91</v>
      </c>
      <c r="BK898" s="205">
        <f>ROUND(I898*H898,2)</f>
        <v>0</v>
      </c>
      <c r="BL898" s="18" t="s">
        <v>408</v>
      </c>
      <c r="BM898" s="204" t="s">
        <v>1536</v>
      </c>
    </row>
    <row r="899" spans="1:65" s="2" customFormat="1" ht="16.5" customHeight="1" x14ac:dyDescent="0.2">
      <c r="A899" s="36"/>
      <c r="B899" s="37"/>
      <c r="C899" s="193" t="s">
        <v>1537</v>
      </c>
      <c r="D899" s="193" t="s">
        <v>192</v>
      </c>
      <c r="E899" s="194" t="s">
        <v>1538</v>
      </c>
      <c r="F899" s="195" t="s">
        <v>1539</v>
      </c>
      <c r="G899" s="196" t="s">
        <v>289</v>
      </c>
      <c r="H899" s="197">
        <v>49</v>
      </c>
      <c r="I899" s="198"/>
      <c r="J899" s="199">
        <f>ROUND(I899*H899,2)</f>
        <v>0</v>
      </c>
      <c r="K899" s="195" t="s">
        <v>196</v>
      </c>
      <c r="L899" s="41"/>
      <c r="M899" s="200" t="s">
        <v>1</v>
      </c>
      <c r="N899" s="201" t="s">
        <v>48</v>
      </c>
      <c r="O899" s="73"/>
      <c r="P899" s="202">
        <f>O899*H899</f>
        <v>0</v>
      </c>
      <c r="Q899" s="202">
        <v>1.5299999999999999E-3</v>
      </c>
      <c r="R899" s="202">
        <f>Q899*H899</f>
        <v>7.4969999999999995E-2</v>
      </c>
      <c r="S899" s="202">
        <v>0</v>
      </c>
      <c r="T899" s="203">
        <f>S899*H899</f>
        <v>0</v>
      </c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R899" s="204" t="s">
        <v>408</v>
      </c>
      <c r="AT899" s="204" t="s">
        <v>192</v>
      </c>
      <c r="AU899" s="204" t="s">
        <v>93</v>
      </c>
      <c r="AY899" s="18" t="s">
        <v>189</v>
      </c>
      <c r="BE899" s="205">
        <f>IF(N899="základní",J899,0)</f>
        <v>0</v>
      </c>
      <c r="BF899" s="205">
        <f>IF(N899="snížená",J899,0)</f>
        <v>0</v>
      </c>
      <c r="BG899" s="205">
        <f>IF(N899="zákl. přenesená",J899,0)</f>
        <v>0</v>
      </c>
      <c r="BH899" s="205">
        <f>IF(N899="sníž. přenesená",J899,0)</f>
        <v>0</v>
      </c>
      <c r="BI899" s="205">
        <f>IF(N899="nulová",J899,0)</f>
        <v>0</v>
      </c>
      <c r="BJ899" s="18" t="s">
        <v>91</v>
      </c>
      <c r="BK899" s="205">
        <f>ROUND(I899*H899,2)</f>
        <v>0</v>
      </c>
      <c r="BL899" s="18" t="s">
        <v>408</v>
      </c>
      <c r="BM899" s="204" t="s">
        <v>1540</v>
      </c>
    </row>
    <row r="900" spans="1:65" s="14" customFormat="1" ht="11.25" x14ac:dyDescent="0.2">
      <c r="B900" s="229"/>
      <c r="C900" s="230"/>
      <c r="D900" s="206" t="s">
        <v>277</v>
      </c>
      <c r="E900" s="231" t="s">
        <v>1</v>
      </c>
      <c r="F900" s="232" t="s">
        <v>881</v>
      </c>
      <c r="G900" s="230"/>
      <c r="H900" s="231" t="s">
        <v>1</v>
      </c>
      <c r="I900" s="233"/>
      <c r="J900" s="230"/>
      <c r="K900" s="230"/>
      <c r="L900" s="234"/>
      <c r="M900" s="235"/>
      <c r="N900" s="236"/>
      <c r="O900" s="236"/>
      <c r="P900" s="236"/>
      <c r="Q900" s="236"/>
      <c r="R900" s="236"/>
      <c r="S900" s="236"/>
      <c r="T900" s="237"/>
      <c r="AT900" s="238" t="s">
        <v>277</v>
      </c>
      <c r="AU900" s="238" t="s">
        <v>93</v>
      </c>
      <c r="AV900" s="14" t="s">
        <v>91</v>
      </c>
      <c r="AW900" s="14" t="s">
        <v>38</v>
      </c>
      <c r="AX900" s="14" t="s">
        <v>83</v>
      </c>
      <c r="AY900" s="238" t="s">
        <v>189</v>
      </c>
    </row>
    <row r="901" spans="1:65" s="13" customFormat="1" ht="11.25" x14ac:dyDescent="0.2">
      <c r="B901" s="215"/>
      <c r="C901" s="216"/>
      <c r="D901" s="206" t="s">
        <v>277</v>
      </c>
      <c r="E901" s="239" t="s">
        <v>1</v>
      </c>
      <c r="F901" s="217" t="s">
        <v>1541</v>
      </c>
      <c r="G901" s="216"/>
      <c r="H901" s="218">
        <v>49</v>
      </c>
      <c r="I901" s="219"/>
      <c r="J901" s="216"/>
      <c r="K901" s="216"/>
      <c r="L901" s="220"/>
      <c r="M901" s="221"/>
      <c r="N901" s="222"/>
      <c r="O901" s="222"/>
      <c r="P901" s="222"/>
      <c r="Q901" s="222"/>
      <c r="R901" s="222"/>
      <c r="S901" s="222"/>
      <c r="T901" s="223"/>
      <c r="AT901" s="224" t="s">
        <v>277</v>
      </c>
      <c r="AU901" s="224" t="s">
        <v>93</v>
      </c>
      <c r="AV901" s="13" t="s">
        <v>93</v>
      </c>
      <c r="AW901" s="13" t="s">
        <v>38</v>
      </c>
      <c r="AX901" s="13" t="s">
        <v>83</v>
      </c>
      <c r="AY901" s="224" t="s">
        <v>189</v>
      </c>
    </row>
    <row r="902" spans="1:65" s="15" customFormat="1" ht="11.25" x14ac:dyDescent="0.2">
      <c r="B902" s="240"/>
      <c r="C902" s="241"/>
      <c r="D902" s="206" t="s">
        <v>277</v>
      </c>
      <c r="E902" s="242" t="s">
        <v>1</v>
      </c>
      <c r="F902" s="243" t="s">
        <v>355</v>
      </c>
      <c r="G902" s="241"/>
      <c r="H902" s="244">
        <v>49</v>
      </c>
      <c r="I902" s="245"/>
      <c r="J902" s="241"/>
      <c r="K902" s="241"/>
      <c r="L902" s="246"/>
      <c r="M902" s="247"/>
      <c r="N902" s="248"/>
      <c r="O902" s="248"/>
      <c r="P902" s="248"/>
      <c r="Q902" s="248"/>
      <c r="R902" s="248"/>
      <c r="S902" s="248"/>
      <c r="T902" s="249"/>
      <c r="AT902" s="250" t="s">
        <v>277</v>
      </c>
      <c r="AU902" s="250" t="s">
        <v>93</v>
      </c>
      <c r="AV902" s="15" t="s">
        <v>211</v>
      </c>
      <c r="AW902" s="15" t="s">
        <v>38</v>
      </c>
      <c r="AX902" s="15" t="s">
        <v>91</v>
      </c>
      <c r="AY902" s="250" t="s">
        <v>189</v>
      </c>
    </row>
    <row r="903" spans="1:65" s="2" customFormat="1" ht="16.5" customHeight="1" x14ac:dyDescent="0.2">
      <c r="A903" s="36"/>
      <c r="B903" s="37"/>
      <c r="C903" s="251" t="s">
        <v>1542</v>
      </c>
      <c r="D903" s="251" t="s">
        <v>364</v>
      </c>
      <c r="E903" s="252" t="s">
        <v>1543</v>
      </c>
      <c r="F903" s="253" t="s">
        <v>1544</v>
      </c>
      <c r="G903" s="254" t="s">
        <v>262</v>
      </c>
      <c r="H903" s="255">
        <v>16.170000000000002</v>
      </c>
      <c r="I903" s="256"/>
      <c r="J903" s="257">
        <f>ROUND(I903*H903,2)</f>
        <v>0</v>
      </c>
      <c r="K903" s="253" t="s">
        <v>303</v>
      </c>
      <c r="L903" s="258"/>
      <c r="M903" s="259" t="s">
        <v>1</v>
      </c>
      <c r="N903" s="260" t="s">
        <v>48</v>
      </c>
      <c r="O903" s="73"/>
      <c r="P903" s="202">
        <f>O903*H903</f>
        <v>0</v>
      </c>
      <c r="Q903" s="202">
        <v>1.26E-2</v>
      </c>
      <c r="R903" s="202">
        <f>Q903*H903</f>
        <v>0.20374200000000003</v>
      </c>
      <c r="S903" s="202">
        <v>0</v>
      </c>
      <c r="T903" s="203">
        <f>S903*H903</f>
        <v>0</v>
      </c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R903" s="204" t="s">
        <v>495</v>
      </c>
      <c r="AT903" s="204" t="s">
        <v>364</v>
      </c>
      <c r="AU903" s="204" t="s">
        <v>93</v>
      </c>
      <c r="AY903" s="18" t="s">
        <v>189</v>
      </c>
      <c r="BE903" s="205">
        <f>IF(N903="základní",J903,0)</f>
        <v>0</v>
      </c>
      <c r="BF903" s="205">
        <f>IF(N903="snížená",J903,0)</f>
        <v>0</v>
      </c>
      <c r="BG903" s="205">
        <f>IF(N903="zákl. přenesená",J903,0)</f>
        <v>0</v>
      </c>
      <c r="BH903" s="205">
        <f>IF(N903="sníž. přenesená",J903,0)</f>
        <v>0</v>
      </c>
      <c r="BI903" s="205">
        <f>IF(N903="nulová",J903,0)</f>
        <v>0</v>
      </c>
      <c r="BJ903" s="18" t="s">
        <v>91</v>
      </c>
      <c r="BK903" s="205">
        <f>ROUND(I903*H903,2)</f>
        <v>0</v>
      </c>
      <c r="BL903" s="18" t="s">
        <v>408</v>
      </c>
      <c r="BM903" s="204" t="s">
        <v>1545</v>
      </c>
    </row>
    <row r="904" spans="1:65" s="2" customFormat="1" ht="48.75" x14ac:dyDescent="0.2">
      <c r="A904" s="36"/>
      <c r="B904" s="37"/>
      <c r="C904" s="38"/>
      <c r="D904" s="206" t="s">
        <v>199</v>
      </c>
      <c r="E904" s="38"/>
      <c r="F904" s="207" t="s">
        <v>1546</v>
      </c>
      <c r="G904" s="38"/>
      <c r="H904" s="38"/>
      <c r="I904" s="208"/>
      <c r="J904" s="38"/>
      <c r="K904" s="38"/>
      <c r="L904" s="41"/>
      <c r="M904" s="209"/>
      <c r="N904" s="210"/>
      <c r="O904" s="73"/>
      <c r="P904" s="73"/>
      <c r="Q904" s="73"/>
      <c r="R904" s="73"/>
      <c r="S904" s="73"/>
      <c r="T904" s="74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T904" s="18" t="s">
        <v>199</v>
      </c>
      <c r="AU904" s="18" t="s">
        <v>93</v>
      </c>
    </row>
    <row r="905" spans="1:65" s="13" customFormat="1" ht="11.25" x14ac:dyDescent="0.2">
      <c r="B905" s="215"/>
      <c r="C905" s="216"/>
      <c r="D905" s="206" t="s">
        <v>277</v>
      </c>
      <c r="E905" s="216"/>
      <c r="F905" s="217" t="s">
        <v>1547</v>
      </c>
      <c r="G905" s="216"/>
      <c r="H905" s="218">
        <v>16.170000000000002</v>
      </c>
      <c r="I905" s="219"/>
      <c r="J905" s="216"/>
      <c r="K905" s="216"/>
      <c r="L905" s="220"/>
      <c r="M905" s="221"/>
      <c r="N905" s="222"/>
      <c r="O905" s="222"/>
      <c r="P905" s="222"/>
      <c r="Q905" s="222"/>
      <c r="R905" s="222"/>
      <c r="S905" s="222"/>
      <c r="T905" s="223"/>
      <c r="AT905" s="224" t="s">
        <v>277</v>
      </c>
      <c r="AU905" s="224" t="s">
        <v>93</v>
      </c>
      <c r="AV905" s="13" t="s">
        <v>93</v>
      </c>
      <c r="AW905" s="13" t="s">
        <v>4</v>
      </c>
      <c r="AX905" s="13" t="s">
        <v>91</v>
      </c>
      <c r="AY905" s="224" t="s">
        <v>189</v>
      </c>
    </row>
    <row r="906" spans="1:65" s="2" customFormat="1" ht="16.5" customHeight="1" x14ac:dyDescent="0.2">
      <c r="A906" s="36"/>
      <c r="B906" s="37"/>
      <c r="C906" s="193" t="s">
        <v>1548</v>
      </c>
      <c r="D906" s="193" t="s">
        <v>192</v>
      </c>
      <c r="E906" s="194" t="s">
        <v>1549</v>
      </c>
      <c r="F906" s="195" t="s">
        <v>1550</v>
      </c>
      <c r="G906" s="196" t="s">
        <v>289</v>
      </c>
      <c r="H906" s="197">
        <v>49</v>
      </c>
      <c r="I906" s="198"/>
      <c r="J906" s="199">
        <f>ROUND(I906*H906,2)</f>
        <v>0</v>
      </c>
      <c r="K906" s="195" t="s">
        <v>196</v>
      </c>
      <c r="L906" s="41"/>
      <c r="M906" s="200" t="s">
        <v>1</v>
      </c>
      <c r="N906" s="201" t="s">
        <v>48</v>
      </c>
      <c r="O906" s="73"/>
      <c r="P906" s="202">
        <f>O906*H906</f>
        <v>0</v>
      </c>
      <c r="Q906" s="202">
        <v>1.0200000000000001E-3</v>
      </c>
      <c r="R906" s="202">
        <f>Q906*H906</f>
        <v>4.9980000000000004E-2</v>
      </c>
      <c r="S906" s="202">
        <v>0</v>
      </c>
      <c r="T906" s="203">
        <f>S906*H906</f>
        <v>0</v>
      </c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R906" s="204" t="s">
        <v>408</v>
      </c>
      <c r="AT906" s="204" t="s">
        <v>192</v>
      </c>
      <c r="AU906" s="204" t="s">
        <v>93</v>
      </c>
      <c r="AY906" s="18" t="s">
        <v>189</v>
      </c>
      <c r="BE906" s="205">
        <f>IF(N906="základní",J906,0)</f>
        <v>0</v>
      </c>
      <c r="BF906" s="205">
        <f>IF(N906="snížená",J906,0)</f>
        <v>0</v>
      </c>
      <c r="BG906" s="205">
        <f>IF(N906="zákl. přenesená",J906,0)</f>
        <v>0</v>
      </c>
      <c r="BH906" s="205">
        <f>IF(N906="sníž. přenesená",J906,0)</f>
        <v>0</v>
      </c>
      <c r="BI906" s="205">
        <f>IF(N906="nulová",J906,0)</f>
        <v>0</v>
      </c>
      <c r="BJ906" s="18" t="s">
        <v>91</v>
      </c>
      <c r="BK906" s="205">
        <f>ROUND(I906*H906,2)</f>
        <v>0</v>
      </c>
      <c r="BL906" s="18" t="s">
        <v>408</v>
      </c>
      <c r="BM906" s="204" t="s">
        <v>1551</v>
      </c>
    </row>
    <row r="907" spans="1:65" s="14" customFormat="1" ht="11.25" x14ac:dyDescent="0.2">
      <c r="B907" s="229"/>
      <c r="C907" s="230"/>
      <c r="D907" s="206" t="s">
        <v>277</v>
      </c>
      <c r="E907" s="231" t="s">
        <v>1</v>
      </c>
      <c r="F907" s="232" t="s">
        <v>881</v>
      </c>
      <c r="G907" s="230"/>
      <c r="H907" s="231" t="s">
        <v>1</v>
      </c>
      <c r="I907" s="233"/>
      <c r="J907" s="230"/>
      <c r="K907" s="230"/>
      <c r="L907" s="234"/>
      <c r="M907" s="235"/>
      <c r="N907" s="236"/>
      <c r="O907" s="236"/>
      <c r="P907" s="236"/>
      <c r="Q907" s="236"/>
      <c r="R907" s="236"/>
      <c r="S907" s="236"/>
      <c r="T907" s="237"/>
      <c r="AT907" s="238" t="s">
        <v>277</v>
      </c>
      <c r="AU907" s="238" t="s">
        <v>93</v>
      </c>
      <c r="AV907" s="14" t="s">
        <v>91</v>
      </c>
      <c r="AW907" s="14" t="s">
        <v>38</v>
      </c>
      <c r="AX907" s="14" t="s">
        <v>83</v>
      </c>
      <c r="AY907" s="238" t="s">
        <v>189</v>
      </c>
    </row>
    <row r="908" spans="1:65" s="13" customFormat="1" ht="11.25" x14ac:dyDescent="0.2">
      <c r="B908" s="215"/>
      <c r="C908" s="216"/>
      <c r="D908" s="206" t="s">
        <v>277</v>
      </c>
      <c r="E908" s="239" t="s">
        <v>1</v>
      </c>
      <c r="F908" s="217" t="s">
        <v>1541</v>
      </c>
      <c r="G908" s="216"/>
      <c r="H908" s="218">
        <v>49</v>
      </c>
      <c r="I908" s="219"/>
      <c r="J908" s="216"/>
      <c r="K908" s="216"/>
      <c r="L908" s="220"/>
      <c r="M908" s="221"/>
      <c r="N908" s="222"/>
      <c r="O908" s="222"/>
      <c r="P908" s="222"/>
      <c r="Q908" s="222"/>
      <c r="R908" s="222"/>
      <c r="S908" s="222"/>
      <c r="T908" s="223"/>
      <c r="AT908" s="224" t="s">
        <v>277</v>
      </c>
      <c r="AU908" s="224" t="s">
        <v>93</v>
      </c>
      <c r="AV908" s="13" t="s">
        <v>93</v>
      </c>
      <c r="AW908" s="13" t="s">
        <v>38</v>
      </c>
      <c r="AX908" s="13" t="s">
        <v>83</v>
      </c>
      <c r="AY908" s="224" t="s">
        <v>189</v>
      </c>
    </row>
    <row r="909" spans="1:65" s="15" customFormat="1" ht="11.25" x14ac:dyDescent="0.2">
      <c r="B909" s="240"/>
      <c r="C909" s="241"/>
      <c r="D909" s="206" t="s">
        <v>277</v>
      </c>
      <c r="E909" s="242" t="s">
        <v>1</v>
      </c>
      <c r="F909" s="243" t="s">
        <v>355</v>
      </c>
      <c r="G909" s="241"/>
      <c r="H909" s="244">
        <v>49</v>
      </c>
      <c r="I909" s="245"/>
      <c r="J909" s="241"/>
      <c r="K909" s="241"/>
      <c r="L909" s="246"/>
      <c r="M909" s="247"/>
      <c r="N909" s="248"/>
      <c r="O909" s="248"/>
      <c r="P909" s="248"/>
      <c r="Q909" s="248"/>
      <c r="R909" s="248"/>
      <c r="S909" s="248"/>
      <c r="T909" s="249"/>
      <c r="AT909" s="250" t="s">
        <v>277</v>
      </c>
      <c r="AU909" s="250" t="s">
        <v>93</v>
      </c>
      <c r="AV909" s="15" t="s">
        <v>211</v>
      </c>
      <c r="AW909" s="15" t="s">
        <v>38</v>
      </c>
      <c r="AX909" s="15" t="s">
        <v>91</v>
      </c>
      <c r="AY909" s="250" t="s">
        <v>189</v>
      </c>
    </row>
    <row r="910" spans="1:65" s="2" customFormat="1" ht="16.5" customHeight="1" x14ac:dyDescent="0.2">
      <c r="A910" s="36"/>
      <c r="B910" s="37"/>
      <c r="C910" s="251" t="s">
        <v>1552</v>
      </c>
      <c r="D910" s="251" t="s">
        <v>364</v>
      </c>
      <c r="E910" s="252" t="s">
        <v>1553</v>
      </c>
      <c r="F910" s="253" t="s">
        <v>1554</v>
      </c>
      <c r="G910" s="254" t="s">
        <v>262</v>
      </c>
      <c r="H910" s="255">
        <v>10.78</v>
      </c>
      <c r="I910" s="256"/>
      <c r="J910" s="257">
        <f>ROUND(I910*H910,2)</f>
        <v>0</v>
      </c>
      <c r="K910" s="253" t="s">
        <v>303</v>
      </c>
      <c r="L910" s="258"/>
      <c r="M910" s="259" t="s">
        <v>1</v>
      </c>
      <c r="N910" s="260" t="s">
        <v>48</v>
      </c>
      <c r="O910" s="73"/>
      <c r="P910" s="202">
        <f>O910*H910</f>
        <v>0</v>
      </c>
      <c r="Q910" s="202">
        <v>1.26E-2</v>
      </c>
      <c r="R910" s="202">
        <f>Q910*H910</f>
        <v>0.135828</v>
      </c>
      <c r="S910" s="202">
        <v>0</v>
      </c>
      <c r="T910" s="203">
        <f>S910*H910</f>
        <v>0</v>
      </c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R910" s="204" t="s">
        <v>495</v>
      </c>
      <c r="AT910" s="204" t="s">
        <v>364</v>
      </c>
      <c r="AU910" s="204" t="s">
        <v>93</v>
      </c>
      <c r="AY910" s="18" t="s">
        <v>189</v>
      </c>
      <c r="BE910" s="205">
        <f>IF(N910="základní",J910,0)</f>
        <v>0</v>
      </c>
      <c r="BF910" s="205">
        <f>IF(N910="snížená",J910,0)</f>
        <v>0</v>
      </c>
      <c r="BG910" s="205">
        <f>IF(N910="zákl. přenesená",J910,0)</f>
        <v>0</v>
      </c>
      <c r="BH910" s="205">
        <f>IF(N910="sníž. přenesená",J910,0)</f>
        <v>0</v>
      </c>
      <c r="BI910" s="205">
        <f>IF(N910="nulová",J910,0)</f>
        <v>0</v>
      </c>
      <c r="BJ910" s="18" t="s">
        <v>91</v>
      </c>
      <c r="BK910" s="205">
        <f>ROUND(I910*H910,2)</f>
        <v>0</v>
      </c>
      <c r="BL910" s="18" t="s">
        <v>408</v>
      </c>
      <c r="BM910" s="204" t="s">
        <v>1555</v>
      </c>
    </row>
    <row r="911" spans="1:65" s="2" customFormat="1" ht="48.75" x14ac:dyDescent="0.2">
      <c r="A911" s="36"/>
      <c r="B911" s="37"/>
      <c r="C911" s="38"/>
      <c r="D911" s="206" t="s">
        <v>199</v>
      </c>
      <c r="E911" s="38"/>
      <c r="F911" s="207" t="s">
        <v>1546</v>
      </c>
      <c r="G911" s="38"/>
      <c r="H911" s="38"/>
      <c r="I911" s="208"/>
      <c r="J911" s="38"/>
      <c r="K911" s="38"/>
      <c r="L911" s="41"/>
      <c r="M911" s="209"/>
      <c r="N911" s="210"/>
      <c r="O911" s="73"/>
      <c r="P911" s="73"/>
      <c r="Q911" s="73"/>
      <c r="R911" s="73"/>
      <c r="S911" s="73"/>
      <c r="T911" s="74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T911" s="18" t="s">
        <v>199</v>
      </c>
      <c r="AU911" s="18" t="s">
        <v>93</v>
      </c>
    </row>
    <row r="912" spans="1:65" s="13" customFormat="1" ht="11.25" x14ac:dyDescent="0.2">
      <c r="B912" s="215"/>
      <c r="C912" s="216"/>
      <c r="D912" s="206" t="s">
        <v>277</v>
      </c>
      <c r="E912" s="216"/>
      <c r="F912" s="217" t="s">
        <v>1556</v>
      </c>
      <c r="G912" s="216"/>
      <c r="H912" s="218">
        <v>10.78</v>
      </c>
      <c r="I912" s="219"/>
      <c r="J912" s="216"/>
      <c r="K912" s="216"/>
      <c r="L912" s="220"/>
      <c r="M912" s="221"/>
      <c r="N912" s="222"/>
      <c r="O912" s="222"/>
      <c r="P912" s="222"/>
      <c r="Q912" s="222"/>
      <c r="R912" s="222"/>
      <c r="S912" s="222"/>
      <c r="T912" s="223"/>
      <c r="AT912" s="224" t="s">
        <v>277</v>
      </c>
      <c r="AU912" s="224" t="s">
        <v>93</v>
      </c>
      <c r="AV912" s="13" t="s">
        <v>93</v>
      </c>
      <c r="AW912" s="13" t="s">
        <v>4</v>
      </c>
      <c r="AX912" s="13" t="s">
        <v>91</v>
      </c>
      <c r="AY912" s="224" t="s">
        <v>189</v>
      </c>
    </row>
    <row r="913" spans="1:65" s="2" customFormat="1" ht="16.5" customHeight="1" x14ac:dyDescent="0.2">
      <c r="A913" s="36"/>
      <c r="B913" s="37"/>
      <c r="C913" s="193" t="s">
        <v>1557</v>
      </c>
      <c r="D913" s="193" t="s">
        <v>192</v>
      </c>
      <c r="E913" s="194" t="s">
        <v>1558</v>
      </c>
      <c r="F913" s="195" t="s">
        <v>1559</v>
      </c>
      <c r="G913" s="196" t="s">
        <v>289</v>
      </c>
      <c r="H913" s="197">
        <v>18.600000000000001</v>
      </c>
      <c r="I913" s="198"/>
      <c r="J913" s="199">
        <f>ROUND(I913*H913,2)</f>
        <v>0</v>
      </c>
      <c r="K913" s="195" t="s">
        <v>196</v>
      </c>
      <c r="L913" s="41"/>
      <c r="M913" s="200" t="s">
        <v>1</v>
      </c>
      <c r="N913" s="201" t="s">
        <v>48</v>
      </c>
      <c r="O913" s="73"/>
      <c r="P913" s="202">
        <f>O913*H913</f>
        <v>0</v>
      </c>
      <c r="Q913" s="202">
        <v>5.8E-4</v>
      </c>
      <c r="R913" s="202">
        <f>Q913*H913</f>
        <v>1.0788000000000001E-2</v>
      </c>
      <c r="S913" s="202">
        <v>0</v>
      </c>
      <c r="T913" s="203">
        <f>S913*H913</f>
        <v>0</v>
      </c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R913" s="204" t="s">
        <v>408</v>
      </c>
      <c r="AT913" s="204" t="s">
        <v>192</v>
      </c>
      <c r="AU913" s="204" t="s">
        <v>93</v>
      </c>
      <c r="AY913" s="18" t="s">
        <v>189</v>
      </c>
      <c r="BE913" s="205">
        <f>IF(N913="základní",J913,0)</f>
        <v>0</v>
      </c>
      <c r="BF913" s="205">
        <f>IF(N913="snížená",J913,0)</f>
        <v>0</v>
      </c>
      <c r="BG913" s="205">
        <f>IF(N913="zákl. přenesená",J913,0)</f>
        <v>0</v>
      </c>
      <c r="BH913" s="205">
        <f>IF(N913="sníž. přenesená",J913,0)</f>
        <v>0</v>
      </c>
      <c r="BI913" s="205">
        <f>IF(N913="nulová",J913,0)</f>
        <v>0</v>
      </c>
      <c r="BJ913" s="18" t="s">
        <v>91</v>
      </c>
      <c r="BK913" s="205">
        <f>ROUND(I913*H913,2)</f>
        <v>0</v>
      </c>
      <c r="BL913" s="18" t="s">
        <v>408</v>
      </c>
      <c r="BM913" s="204" t="s">
        <v>1560</v>
      </c>
    </row>
    <row r="914" spans="1:65" s="14" customFormat="1" ht="11.25" x14ac:dyDescent="0.2">
      <c r="B914" s="229"/>
      <c r="C914" s="230"/>
      <c r="D914" s="206" t="s">
        <v>277</v>
      </c>
      <c r="E914" s="231" t="s">
        <v>1</v>
      </c>
      <c r="F914" s="232" t="s">
        <v>881</v>
      </c>
      <c r="G914" s="230"/>
      <c r="H914" s="231" t="s">
        <v>1</v>
      </c>
      <c r="I914" s="233"/>
      <c r="J914" s="230"/>
      <c r="K914" s="230"/>
      <c r="L914" s="234"/>
      <c r="M914" s="235"/>
      <c r="N914" s="236"/>
      <c r="O914" s="236"/>
      <c r="P914" s="236"/>
      <c r="Q914" s="236"/>
      <c r="R914" s="236"/>
      <c r="S914" s="236"/>
      <c r="T914" s="237"/>
      <c r="AT914" s="238" t="s">
        <v>277</v>
      </c>
      <c r="AU914" s="238" t="s">
        <v>93</v>
      </c>
      <c r="AV914" s="14" t="s">
        <v>91</v>
      </c>
      <c r="AW914" s="14" t="s">
        <v>38</v>
      </c>
      <c r="AX914" s="14" t="s">
        <v>83</v>
      </c>
      <c r="AY914" s="238" t="s">
        <v>189</v>
      </c>
    </row>
    <row r="915" spans="1:65" s="13" customFormat="1" ht="11.25" x14ac:dyDescent="0.2">
      <c r="B915" s="215"/>
      <c r="C915" s="216"/>
      <c r="D915" s="206" t="s">
        <v>277</v>
      </c>
      <c r="E915" s="239" t="s">
        <v>1</v>
      </c>
      <c r="F915" s="217" t="s">
        <v>1561</v>
      </c>
      <c r="G915" s="216"/>
      <c r="H915" s="218">
        <v>18.600000000000001</v>
      </c>
      <c r="I915" s="219"/>
      <c r="J915" s="216"/>
      <c r="K915" s="216"/>
      <c r="L915" s="220"/>
      <c r="M915" s="221"/>
      <c r="N915" s="222"/>
      <c r="O915" s="222"/>
      <c r="P915" s="222"/>
      <c r="Q915" s="222"/>
      <c r="R915" s="222"/>
      <c r="S915" s="222"/>
      <c r="T915" s="223"/>
      <c r="AT915" s="224" t="s">
        <v>277</v>
      </c>
      <c r="AU915" s="224" t="s">
        <v>93</v>
      </c>
      <c r="AV915" s="13" t="s">
        <v>93</v>
      </c>
      <c r="AW915" s="13" t="s">
        <v>38</v>
      </c>
      <c r="AX915" s="13" t="s">
        <v>83</v>
      </c>
      <c r="AY915" s="224" t="s">
        <v>189</v>
      </c>
    </row>
    <row r="916" spans="1:65" s="15" customFormat="1" ht="11.25" x14ac:dyDescent="0.2">
      <c r="B916" s="240"/>
      <c r="C916" s="241"/>
      <c r="D916" s="206" t="s">
        <v>277</v>
      </c>
      <c r="E916" s="242" t="s">
        <v>1</v>
      </c>
      <c r="F916" s="243" t="s">
        <v>355</v>
      </c>
      <c r="G916" s="241"/>
      <c r="H916" s="244">
        <v>18.600000000000001</v>
      </c>
      <c r="I916" s="245"/>
      <c r="J916" s="241"/>
      <c r="K916" s="241"/>
      <c r="L916" s="246"/>
      <c r="M916" s="247"/>
      <c r="N916" s="248"/>
      <c r="O916" s="248"/>
      <c r="P916" s="248"/>
      <c r="Q916" s="248"/>
      <c r="R916" s="248"/>
      <c r="S916" s="248"/>
      <c r="T916" s="249"/>
      <c r="AT916" s="250" t="s">
        <v>277</v>
      </c>
      <c r="AU916" s="250" t="s">
        <v>93</v>
      </c>
      <c r="AV916" s="15" t="s">
        <v>211</v>
      </c>
      <c r="AW916" s="15" t="s">
        <v>38</v>
      </c>
      <c r="AX916" s="15" t="s">
        <v>91</v>
      </c>
      <c r="AY916" s="250" t="s">
        <v>189</v>
      </c>
    </row>
    <row r="917" spans="1:65" s="2" customFormat="1" ht="16.5" customHeight="1" x14ac:dyDescent="0.2">
      <c r="A917" s="36"/>
      <c r="B917" s="37"/>
      <c r="C917" s="251" t="s">
        <v>1562</v>
      </c>
      <c r="D917" s="251" t="s">
        <v>364</v>
      </c>
      <c r="E917" s="252" t="s">
        <v>1563</v>
      </c>
      <c r="F917" s="253" t="s">
        <v>1564</v>
      </c>
      <c r="G917" s="254" t="s">
        <v>289</v>
      </c>
      <c r="H917" s="255">
        <v>20.46</v>
      </c>
      <c r="I917" s="256"/>
      <c r="J917" s="257">
        <f>ROUND(I917*H917,2)</f>
        <v>0</v>
      </c>
      <c r="K917" s="253" t="s">
        <v>303</v>
      </c>
      <c r="L917" s="258"/>
      <c r="M917" s="259" t="s">
        <v>1</v>
      </c>
      <c r="N917" s="260" t="s">
        <v>48</v>
      </c>
      <c r="O917" s="73"/>
      <c r="P917" s="202">
        <f>O917*H917</f>
        <v>0</v>
      </c>
      <c r="Q917" s="202">
        <v>1.26E-2</v>
      </c>
      <c r="R917" s="202">
        <f>Q917*H917</f>
        <v>0.25779600000000003</v>
      </c>
      <c r="S917" s="202">
        <v>0</v>
      </c>
      <c r="T917" s="203">
        <f>S917*H917</f>
        <v>0</v>
      </c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R917" s="204" t="s">
        <v>495</v>
      </c>
      <c r="AT917" s="204" t="s">
        <v>364</v>
      </c>
      <c r="AU917" s="204" t="s">
        <v>93</v>
      </c>
      <c r="AY917" s="18" t="s">
        <v>189</v>
      </c>
      <c r="BE917" s="205">
        <f>IF(N917="základní",J917,0)</f>
        <v>0</v>
      </c>
      <c r="BF917" s="205">
        <f>IF(N917="snížená",J917,0)</f>
        <v>0</v>
      </c>
      <c r="BG917" s="205">
        <f>IF(N917="zákl. přenesená",J917,0)</f>
        <v>0</v>
      </c>
      <c r="BH917" s="205">
        <f>IF(N917="sníž. přenesená",J917,0)</f>
        <v>0</v>
      </c>
      <c r="BI917" s="205">
        <f>IF(N917="nulová",J917,0)</f>
        <v>0</v>
      </c>
      <c r="BJ917" s="18" t="s">
        <v>91</v>
      </c>
      <c r="BK917" s="205">
        <f>ROUND(I917*H917,2)</f>
        <v>0</v>
      </c>
      <c r="BL917" s="18" t="s">
        <v>408</v>
      </c>
      <c r="BM917" s="204" t="s">
        <v>1565</v>
      </c>
    </row>
    <row r="918" spans="1:65" s="13" customFormat="1" ht="11.25" x14ac:dyDescent="0.2">
      <c r="B918" s="215"/>
      <c r="C918" s="216"/>
      <c r="D918" s="206" t="s">
        <v>277</v>
      </c>
      <c r="E918" s="216"/>
      <c r="F918" s="217" t="s">
        <v>1566</v>
      </c>
      <c r="G918" s="216"/>
      <c r="H918" s="218">
        <v>20.46</v>
      </c>
      <c r="I918" s="219"/>
      <c r="J918" s="216"/>
      <c r="K918" s="216"/>
      <c r="L918" s="220"/>
      <c r="M918" s="221"/>
      <c r="N918" s="222"/>
      <c r="O918" s="222"/>
      <c r="P918" s="222"/>
      <c r="Q918" s="222"/>
      <c r="R918" s="222"/>
      <c r="S918" s="222"/>
      <c r="T918" s="223"/>
      <c r="AT918" s="224" t="s">
        <v>277</v>
      </c>
      <c r="AU918" s="224" t="s">
        <v>93</v>
      </c>
      <c r="AV918" s="13" t="s">
        <v>93</v>
      </c>
      <c r="AW918" s="13" t="s">
        <v>4</v>
      </c>
      <c r="AX918" s="13" t="s">
        <v>91</v>
      </c>
      <c r="AY918" s="224" t="s">
        <v>189</v>
      </c>
    </row>
    <row r="919" spans="1:65" s="2" customFormat="1" ht="16.5" customHeight="1" x14ac:dyDescent="0.2">
      <c r="A919" s="36"/>
      <c r="B919" s="37"/>
      <c r="C919" s="193" t="s">
        <v>1567</v>
      </c>
      <c r="D919" s="193" t="s">
        <v>192</v>
      </c>
      <c r="E919" s="194" t="s">
        <v>1568</v>
      </c>
      <c r="F919" s="195" t="s">
        <v>1569</v>
      </c>
      <c r="G919" s="196" t="s">
        <v>262</v>
      </c>
      <c r="H919" s="197">
        <v>410.5</v>
      </c>
      <c r="I919" s="198"/>
      <c r="J919" s="199">
        <f>ROUND(I919*H919,2)</f>
        <v>0</v>
      </c>
      <c r="K919" s="195" t="s">
        <v>196</v>
      </c>
      <c r="L919" s="41"/>
      <c r="M919" s="200" t="s">
        <v>1</v>
      </c>
      <c r="N919" s="201" t="s">
        <v>48</v>
      </c>
      <c r="O919" s="73"/>
      <c r="P919" s="202">
        <f>O919*H919</f>
        <v>0</v>
      </c>
      <c r="Q919" s="202">
        <v>5.8799999999999998E-3</v>
      </c>
      <c r="R919" s="202">
        <f>Q919*H919</f>
        <v>2.4137399999999998</v>
      </c>
      <c r="S919" s="202">
        <v>0</v>
      </c>
      <c r="T919" s="203">
        <f>S919*H919</f>
        <v>0</v>
      </c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R919" s="204" t="s">
        <v>408</v>
      </c>
      <c r="AT919" s="204" t="s">
        <v>192</v>
      </c>
      <c r="AU919" s="204" t="s">
        <v>93</v>
      </c>
      <c r="AY919" s="18" t="s">
        <v>189</v>
      </c>
      <c r="BE919" s="205">
        <f>IF(N919="základní",J919,0)</f>
        <v>0</v>
      </c>
      <c r="BF919" s="205">
        <f>IF(N919="snížená",J919,0)</f>
        <v>0</v>
      </c>
      <c r="BG919" s="205">
        <f>IF(N919="zákl. přenesená",J919,0)</f>
        <v>0</v>
      </c>
      <c r="BH919" s="205">
        <f>IF(N919="sníž. přenesená",J919,0)</f>
        <v>0</v>
      </c>
      <c r="BI919" s="205">
        <f>IF(N919="nulová",J919,0)</f>
        <v>0</v>
      </c>
      <c r="BJ919" s="18" t="s">
        <v>91</v>
      </c>
      <c r="BK919" s="205">
        <f>ROUND(I919*H919,2)</f>
        <v>0</v>
      </c>
      <c r="BL919" s="18" t="s">
        <v>408</v>
      </c>
      <c r="BM919" s="204" t="s">
        <v>1570</v>
      </c>
    </row>
    <row r="920" spans="1:65" s="2" customFormat="1" ht="19.5" x14ac:dyDescent="0.2">
      <c r="A920" s="36"/>
      <c r="B920" s="37"/>
      <c r="C920" s="38"/>
      <c r="D920" s="206" t="s">
        <v>199</v>
      </c>
      <c r="E920" s="38"/>
      <c r="F920" s="207" t="s">
        <v>1571</v>
      </c>
      <c r="G920" s="38"/>
      <c r="H920" s="38"/>
      <c r="I920" s="208"/>
      <c r="J920" s="38"/>
      <c r="K920" s="38"/>
      <c r="L920" s="41"/>
      <c r="M920" s="209"/>
      <c r="N920" s="210"/>
      <c r="O920" s="73"/>
      <c r="P920" s="73"/>
      <c r="Q920" s="73"/>
      <c r="R920" s="73"/>
      <c r="S920" s="73"/>
      <c r="T920" s="74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T920" s="18" t="s">
        <v>199</v>
      </c>
      <c r="AU920" s="18" t="s">
        <v>93</v>
      </c>
    </row>
    <row r="921" spans="1:65" s="14" customFormat="1" ht="11.25" x14ac:dyDescent="0.2">
      <c r="B921" s="229"/>
      <c r="C921" s="230"/>
      <c r="D921" s="206" t="s">
        <v>277</v>
      </c>
      <c r="E921" s="231" t="s">
        <v>1</v>
      </c>
      <c r="F921" s="232" t="s">
        <v>881</v>
      </c>
      <c r="G921" s="230"/>
      <c r="H921" s="231" t="s">
        <v>1</v>
      </c>
      <c r="I921" s="233"/>
      <c r="J921" s="230"/>
      <c r="K921" s="230"/>
      <c r="L921" s="234"/>
      <c r="M921" s="235"/>
      <c r="N921" s="236"/>
      <c r="O921" s="236"/>
      <c r="P921" s="236"/>
      <c r="Q921" s="236"/>
      <c r="R921" s="236"/>
      <c r="S921" s="236"/>
      <c r="T921" s="237"/>
      <c r="AT921" s="238" t="s">
        <v>277</v>
      </c>
      <c r="AU921" s="238" t="s">
        <v>93</v>
      </c>
      <c r="AV921" s="14" t="s">
        <v>91</v>
      </c>
      <c r="AW921" s="14" t="s">
        <v>38</v>
      </c>
      <c r="AX921" s="14" t="s">
        <v>83</v>
      </c>
      <c r="AY921" s="238" t="s">
        <v>189</v>
      </c>
    </row>
    <row r="922" spans="1:65" s="13" customFormat="1" ht="11.25" x14ac:dyDescent="0.2">
      <c r="B922" s="215"/>
      <c r="C922" s="216"/>
      <c r="D922" s="206" t="s">
        <v>277</v>
      </c>
      <c r="E922" s="239" t="s">
        <v>1</v>
      </c>
      <c r="F922" s="217" t="s">
        <v>1572</v>
      </c>
      <c r="G922" s="216"/>
      <c r="H922" s="218">
        <v>254.7</v>
      </c>
      <c r="I922" s="219"/>
      <c r="J922" s="216"/>
      <c r="K922" s="216"/>
      <c r="L922" s="220"/>
      <c r="M922" s="221"/>
      <c r="N922" s="222"/>
      <c r="O922" s="222"/>
      <c r="P922" s="222"/>
      <c r="Q922" s="222"/>
      <c r="R922" s="222"/>
      <c r="S922" s="222"/>
      <c r="T922" s="223"/>
      <c r="AT922" s="224" t="s">
        <v>277</v>
      </c>
      <c r="AU922" s="224" t="s">
        <v>93</v>
      </c>
      <c r="AV922" s="13" t="s">
        <v>93</v>
      </c>
      <c r="AW922" s="13" t="s">
        <v>38</v>
      </c>
      <c r="AX922" s="13" t="s">
        <v>83</v>
      </c>
      <c r="AY922" s="224" t="s">
        <v>189</v>
      </c>
    </row>
    <row r="923" spans="1:65" s="13" customFormat="1" ht="11.25" x14ac:dyDescent="0.2">
      <c r="B923" s="215"/>
      <c r="C923" s="216"/>
      <c r="D923" s="206" t="s">
        <v>277</v>
      </c>
      <c r="E923" s="239" t="s">
        <v>1</v>
      </c>
      <c r="F923" s="217" t="s">
        <v>1573</v>
      </c>
      <c r="G923" s="216"/>
      <c r="H923" s="218">
        <v>155.80000000000001</v>
      </c>
      <c r="I923" s="219"/>
      <c r="J923" s="216"/>
      <c r="K923" s="216"/>
      <c r="L923" s="220"/>
      <c r="M923" s="221"/>
      <c r="N923" s="222"/>
      <c r="O923" s="222"/>
      <c r="P923" s="222"/>
      <c r="Q923" s="222"/>
      <c r="R923" s="222"/>
      <c r="S923" s="222"/>
      <c r="T923" s="223"/>
      <c r="AT923" s="224" t="s">
        <v>277</v>
      </c>
      <c r="AU923" s="224" t="s">
        <v>93</v>
      </c>
      <c r="AV923" s="13" t="s">
        <v>93</v>
      </c>
      <c r="AW923" s="13" t="s">
        <v>38</v>
      </c>
      <c r="AX923" s="13" t="s">
        <v>83</v>
      </c>
      <c r="AY923" s="224" t="s">
        <v>189</v>
      </c>
    </row>
    <row r="924" spans="1:65" s="15" customFormat="1" ht="11.25" x14ac:dyDescent="0.2">
      <c r="B924" s="240"/>
      <c r="C924" s="241"/>
      <c r="D924" s="206" t="s">
        <v>277</v>
      </c>
      <c r="E924" s="242" t="s">
        <v>1</v>
      </c>
      <c r="F924" s="243" t="s">
        <v>355</v>
      </c>
      <c r="G924" s="241"/>
      <c r="H924" s="244">
        <v>410.5</v>
      </c>
      <c r="I924" s="245"/>
      <c r="J924" s="241"/>
      <c r="K924" s="241"/>
      <c r="L924" s="246"/>
      <c r="M924" s="247"/>
      <c r="N924" s="248"/>
      <c r="O924" s="248"/>
      <c r="P924" s="248"/>
      <c r="Q924" s="248"/>
      <c r="R924" s="248"/>
      <c r="S924" s="248"/>
      <c r="T924" s="249"/>
      <c r="AT924" s="250" t="s">
        <v>277</v>
      </c>
      <c r="AU924" s="250" t="s">
        <v>93</v>
      </c>
      <c r="AV924" s="15" t="s">
        <v>211</v>
      </c>
      <c r="AW924" s="15" t="s">
        <v>38</v>
      </c>
      <c r="AX924" s="15" t="s">
        <v>91</v>
      </c>
      <c r="AY924" s="250" t="s">
        <v>189</v>
      </c>
    </row>
    <row r="925" spans="1:65" s="2" customFormat="1" ht="16.5" customHeight="1" x14ac:dyDescent="0.2">
      <c r="A925" s="36"/>
      <c r="B925" s="37"/>
      <c r="C925" s="251" t="s">
        <v>1574</v>
      </c>
      <c r="D925" s="251" t="s">
        <v>364</v>
      </c>
      <c r="E925" s="252" t="s">
        <v>1575</v>
      </c>
      <c r="F925" s="253" t="s">
        <v>1576</v>
      </c>
      <c r="G925" s="254" t="s">
        <v>262</v>
      </c>
      <c r="H925" s="255">
        <v>472.07499999999999</v>
      </c>
      <c r="I925" s="256"/>
      <c r="J925" s="257">
        <f>ROUND(I925*H925,2)</f>
        <v>0</v>
      </c>
      <c r="K925" s="253" t="s">
        <v>303</v>
      </c>
      <c r="L925" s="258"/>
      <c r="M925" s="259" t="s">
        <v>1</v>
      </c>
      <c r="N925" s="260" t="s">
        <v>48</v>
      </c>
      <c r="O925" s="73"/>
      <c r="P925" s="202">
        <f>O925*H925</f>
        <v>0</v>
      </c>
      <c r="Q925" s="202">
        <v>1.9199999999999998E-2</v>
      </c>
      <c r="R925" s="202">
        <f>Q925*H925</f>
        <v>9.063839999999999</v>
      </c>
      <c r="S925" s="202">
        <v>0</v>
      </c>
      <c r="T925" s="203">
        <f>S925*H925</f>
        <v>0</v>
      </c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R925" s="204" t="s">
        <v>495</v>
      </c>
      <c r="AT925" s="204" t="s">
        <v>364</v>
      </c>
      <c r="AU925" s="204" t="s">
        <v>93</v>
      </c>
      <c r="AY925" s="18" t="s">
        <v>189</v>
      </c>
      <c r="BE925" s="205">
        <f>IF(N925="základní",J925,0)</f>
        <v>0</v>
      </c>
      <c r="BF925" s="205">
        <f>IF(N925="snížená",J925,0)</f>
        <v>0</v>
      </c>
      <c r="BG925" s="205">
        <f>IF(N925="zákl. přenesená",J925,0)</f>
        <v>0</v>
      </c>
      <c r="BH925" s="205">
        <f>IF(N925="sníž. přenesená",J925,0)</f>
        <v>0</v>
      </c>
      <c r="BI925" s="205">
        <f>IF(N925="nulová",J925,0)</f>
        <v>0</v>
      </c>
      <c r="BJ925" s="18" t="s">
        <v>91</v>
      </c>
      <c r="BK925" s="205">
        <f>ROUND(I925*H925,2)</f>
        <v>0</v>
      </c>
      <c r="BL925" s="18" t="s">
        <v>408</v>
      </c>
      <c r="BM925" s="204" t="s">
        <v>1577</v>
      </c>
    </row>
    <row r="926" spans="1:65" s="2" customFormat="1" ht="68.25" x14ac:dyDescent="0.2">
      <c r="A926" s="36"/>
      <c r="B926" s="37"/>
      <c r="C926" s="38"/>
      <c r="D926" s="206" t="s">
        <v>199</v>
      </c>
      <c r="E926" s="38"/>
      <c r="F926" s="207" t="s">
        <v>1578</v>
      </c>
      <c r="G926" s="38"/>
      <c r="H926" s="38"/>
      <c r="I926" s="208"/>
      <c r="J926" s="38"/>
      <c r="K926" s="38"/>
      <c r="L926" s="41"/>
      <c r="M926" s="209"/>
      <c r="N926" s="210"/>
      <c r="O926" s="73"/>
      <c r="P926" s="73"/>
      <c r="Q926" s="73"/>
      <c r="R926" s="73"/>
      <c r="S926" s="73"/>
      <c r="T926" s="74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T926" s="18" t="s">
        <v>199</v>
      </c>
      <c r="AU926" s="18" t="s">
        <v>93</v>
      </c>
    </row>
    <row r="927" spans="1:65" s="13" customFormat="1" ht="11.25" x14ac:dyDescent="0.2">
      <c r="B927" s="215"/>
      <c r="C927" s="216"/>
      <c r="D927" s="206" t="s">
        <v>277</v>
      </c>
      <c r="E927" s="216"/>
      <c r="F927" s="217" t="s">
        <v>1579</v>
      </c>
      <c r="G927" s="216"/>
      <c r="H927" s="218">
        <v>472.07499999999999</v>
      </c>
      <c r="I927" s="219"/>
      <c r="J927" s="216"/>
      <c r="K927" s="216"/>
      <c r="L927" s="220"/>
      <c r="M927" s="221"/>
      <c r="N927" s="222"/>
      <c r="O927" s="222"/>
      <c r="P927" s="222"/>
      <c r="Q927" s="222"/>
      <c r="R927" s="222"/>
      <c r="S927" s="222"/>
      <c r="T927" s="223"/>
      <c r="AT927" s="224" t="s">
        <v>277</v>
      </c>
      <c r="AU927" s="224" t="s">
        <v>93</v>
      </c>
      <c r="AV927" s="13" t="s">
        <v>93</v>
      </c>
      <c r="AW927" s="13" t="s">
        <v>4</v>
      </c>
      <c r="AX927" s="13" t="s">
        <v>91</v>
      </c>
      <c r="AY927" s="224" t="s">
        <v>189</v>
      </c>
    </row>
    <row r="928" spans="1:65" s="2" customFormat="1" ht="16.5" customHeight="1" x14ac:dyDescent="0.2">
      <c r="A928" s="36"/>
      <c r="B928" s="37"/>
      <c r="C928" s="193" t="s">
        <v>1580</v>
      </c>
      <c r="D928" s="193" t="s">
        <v>192</v>
      </c>
      <c r="E928" s="194" t="s">
        <v>1581</v>
      </c>
      <c r="F928" s="195" t="s">
        <v>1582</v>
      </c>
      <c r="G928" s="196" t="s">
        <v>262</v>
      </c>
      <c r="H928" s="197">
        <v>439.5</v>
      </c>
      <c r="I928" s="198"/>
      <c r="J928" s="199">
        <f>ROUND(I928*H928,2)</f>
        <v>0</v>
      </c>
      <c r="K928" s="195" t="s">
        <v>196</v>
      </c>
      <c r="L928" s="41"/>
      <c r="M928" s="200" t="s">
        <v>1</v>
      </c>
      <c r="N928" s="201" t="s">
        <v>48</v>
      </c>
      <c r="O928" s="73"/>
      <c r="P928" s="202">
        <f>O928*H928</f>
        <v>0</v>
      </c>
      <c r="Q928" s="202">
        <v>0</v>
      </c>
      <c r="R928" s="202">
        <f>Q928*H928</f>
        <v>0</v>
      </c>
      <c r="S928" s="202">
        <v>0</v>
      </c>
      <c r="T928" s="203">
        <f>S928*H928</f>
        <v>0</v>
      </c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R928" s="204" t="s">
        <v>408</v>
      </c>
      <c r="AT928" s="204" t="s">
        <v>192</v>
      </c>
      <c r="AU928" s="204" t="s">
        <v>93</v>
      </c>
      <c r="AY928" s="18" t="s">
        <v>189</v>
      </c>
      <c r="BE928" s="205">
        <f>IF(N928="základní",J928,0)</f>
        <v>0</v>
      </c>
      <c r="BF928" s="205">
        <f>IF(N928="snížená",J928,0)</f>
        <v>0</v>
      </c>
      <c r="BG928" s="205">
        <f>IF(N928="zákl. přenesená",J928,0)</f>
        <v>0</v>
      </c>
      <c r="BH928" s="205">
        <f>IF(N928="sníž. přenesená",J928,0)</f>
        <v>0</v>
      </c>
      <c r="BI928" s="205">
        <f>IF(N928="nulová",J928,0)</f>
        <v>0</v>
      </c>
      <c r="BJ928" s="18" t="s">
        <v>91</v>
      </c>
      <c r="BK928" s="205">
        <f>ROUND(I928*H928,2)</f>
        <v>0</v>
      </c>
      <c r="BL928" s="18" t="s">
        <v>408</v>
      </c>
      <c r="BM928" s="204" t="s">
        <v>1583</v>
      </c>
    </row>
    <row r="929" spans="1:65" s="2" customFormat="1" ht="16.5" customHeight="1" x14ac:dyDescent="0.2">
      <c r="A929" s="36"/>
      <c r="B929" s="37"/>
      <c r="C929" s="193" t="s">
        <v>1584</v>
      </c>
      <c r="D929" s="193" t="s">
        <v>192</v>
      </c>
      <c r="E929" s="194" t="s">
        <v>1585</v>
      </c>
      <c r="F929" s="195" t="s">
        <v>1586</v>
      </c>
      <c r="G929" s="196" t="s">
        <v>262</v>
      </c>
      <c r="H929" s="197">
        <v>439.5</v>
      </c>
      <c r="I929" s="198"/>
      <c r="J929" s="199">
        <f>ROUND(I929*H929,2)</f>
        <v>0</v>
      </c>
      <c r="K929" s="195" t="s">
        <v>303</v>
      </c>
      <c r="L929" s="41"/>
      <c r="M929" s="200" t="s">
        <v>1</v>
      </c>
      <c r="N929" s="201" t="s">
        <v>48</v>
      </c>
      <c r="O929" s="73"/>
      <c r="P929" s="202">
        <f>O929*H929</f>
        <v>0</v>
      </c>
      <c r="Q929" s="202">
        <v>0</v>
      </c>
      <c r="R929" s="202">
        <f>Q929*H929</f>
        <v>0</v>
      </c>
      <c r="S929" s="202">
        <v>0</v>
      </c>
      <c r="T929" s="203">
        <f>S929*H929</f>
        <v>0</v>
      </c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R929" s="204" t="s">
        <v>408</v>
      </c>
      <c r="AT929" s="204" t="s">
        <v>192</v>
      </c>
      <c r="AU929" s="204" t="s">
        <v>93</v>
      </c>
      <c r="AY929" s="18" t="s">
        <v>189</v>
      </c>
      <c r="BE929" s="205">
        <f>IF(N929="základní",J929,0)</f>
        <v>0</v>
      </c>
      <c r="BF929" s="205">
        <f>IF(N929="snížená",J929,0)</f>
        <v>0</v>
      </c>
      <c r="BG929" s="205">
        <f>IF(N929="zákl. přenesená",J929,0)</f>
        <v>0</v>
      </c>
      <c r="BH929" s="205">
        <f>IF(N929="sníž. přenesená",J929,0)</f>
        <v>0</v>
      </c>
      <c r="BI929" s="205">
        <f>IF(N929="nulová",J929,0)</f>
        <v>0</v>
      </c>
      <c r="BJ929" s="18" t="s">
        <v>91</v>
      </c>
      <c r="BK929" s="205">
        <f>ROUND(I929*H929,2)</f>
        <v>0</v>
      </c>
      <c r="BL929" s="18" t="s">
        <v>408</v>
      </c>
      <c r="BM929" s="204" t="s">
        <v>1587</v>
      </c>
    </row>
    <row r="930" spans="1:65" s="2" customFormat="1" ht="39" x14ac:dyDescent="0.2">
      <c r="A930" s="36"/>
      <c r="B930" s="37"/>
      <c r="C930" s="38"/>
      <c r="D930" s="206" t="s">
        <v>199</v>
      </c>
      <c r="E930" s="38"/>
      <c r="F930" s="207" t="s">
        <v>1588</v>
      </c>
      <c r="G930" s="38"/>
      <c r="H930" s="38"/>
      <c r="I930" s="208"/>
      <c r="J930" s="38"/>
      <c r="K930" s="38"/>
      <c r="L930" s="41"/>
      <c r="M930" s="209"/>
      <c r="N930" s="210"/>
      <c r="O930" s="73"/>
      <c r="P930" s="73"/>
      <c r="Q930" s="73"/>
      <c r="R930" s="73"/>
      <c r="S930" s="73"/>
      <c r="T930" s="74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T930" s="18" t="s">
        <v>199</v>
      </c>
      <c r="AU930" s="18" t="s">
        <v>93</v>
      </c>
    </row>
    <row r="931" spans="1:65" s="2" customFormat="1" ht="16.5" customHeight="1" x14ac:dyDescent="0.2">
      <c r="A931" s="36"/>
      <c r="B931" s="37"/>
      <c r="C931" s="193" t="s">
        <v>1589</v>
      </c>
      <c r="D931" s="193" t="s">
        <v>192</v>
      </c>
      <c r="E931" s="194" t="s">
        <v>1590</v>
      </c>
      <c r="F931" s="195" t="s">
        <v>1591</v>
      </c>
      <c r="G931" s="196" t="s">
        <v>1021</v>
      </c>
      <c r="H931" s="272"/>
      <c r="I931" s="198"/>
      <c r="J931" s="199">
        <f>ROUND(I931*H931,2)</f>
        <v>0</v>
      </c>
      <c r="K931" s="195" t="s">
        <v>196</v>
      </c>
      <c r="L931" s="41"/>
      <c r="M931" s="200" t="s">
        <v>1</v>
      </c>
      <c r="N931" s="201" t="s">
        <v>48</v>
      </c>
      <c r="O931" s="73"/>
      <c r="P931" s="202">
        <f>O931*H931</f>
        <v>0</v>
      </c>
      <c r="Q931" s="202">
        <v>0</v>
      </c>
      <c r="R931" s="202">
        <f>Q931*H931</f>
        <v>0</v>
      </c>
      <c r="S931" s="202">
        <v>0</v>
      </c>
      <c r="T931" s="203">
        <f>S931*H931</f>
        <v>0</v>
      </c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R931" s="204" t="s">
        <v>408</v>
      </c>
      <c r="AT931" s="204" t="s">
        <v>192</v>
      </c>
      <c r="AU931" s="204" t="s">
        <v>93</v>
      </c>
      <c r="AY931" s="18" t="s">
        <v>189</v>
      </c>
      <c r="BE931" s="205">
        <f>IF(N931="základní",J931,0)</f>
        <v>0</v>
      </c>
      <c r="BF931" s="205">
        <f>IF(N931="snížená",J931,0)</f>
        <v>0</v>
      </c>
      <c r="BG931" s="205">
        <f>IF(N931="zákl. přenesená",J931,0)</f>
        <v>0</v>
      </c>
      <c r="BH931" s="205">
        <f>IF(N931="sníž. přenesená",J931,0)</f>
        <v>0</v>
      </c>
      <c r="BI931" s="205">
        <f>IF(N931="nulová",J931,0)</f>
        <v>0</v>
      </c>
      <c r="BJ931" s="18" t="s">
        <v>91</v>
      </c>
      <c r="BK931" s="205">
        <f>ROUND(I931*H931,2)</f>
        <v>0</v>
      </c>
      <c r="BL931" s="18" t="s">
        <v>408</v>
      </c>
      <c r="BM931" s="204" t="s">
        <v>1592</v>
      </c>
    </row>
    <row r="932" spans="1:65" s="12" customFormat="1" ht="22.9" customHeight="1" x14ac:dyDescent="0.2">
      <c r="B932" s="177"/>
      <c r="C932" s="178"/>
      <c r="D932" s="179" t="s">
        <v>82</v>
      </c>
      <c r="E932" s="191" t="s">
        <v>1593</v>
      </c>
      <c r="F932" s="191" t="s">
        <v>1594</v>
      </c>
      <c r="G932" s="178"/>
      <c r="H932" s="178"/>
      <c r="I932" s="181"/>
      <c r="J932" s="192">
        <f>BK932</f>
        <v>0</v>
      </c>
      <c r="K932" s="178"/>
      <c r="L932" s="183"/>
      <c r="M932" s="184"/>
      <c r="N932" s="185"/>
      <c r="O932" s="185"/>
      <c r="P932" s="186">
        <f>SUM(P933:P953)</f>
        <v>0</v>
      </c>
      <c r="Q932" s="185"/>
      <c r="R932" s="186">
        <f>SUM(R933:R953)</f>
        <v>1.8069992500000001</v>
      </c>
      <c r="S932" s="185"/>
      <c r="T932" s="187">
        <f>SUM(T933:T953)</f>
        <v>0</v>
      </c>
      <c r="AR932" s="188" t="s">
        <v>93</v>
      </c>
      <c r="AT932" s="189" t="s">
        <v>82</v>
      </c>
      <c r="AU932" s="189" t="s">
        <v>91</v>
      </c>
      <c r="AY932" s="188" t="s">
        <v>189</v>
      </c>
      <c r="BK932" s="190">
        <f>SUM(BK933:BK953)</f>
        <v>0</v>
      </c>
    </row>
    <row r="933" spans="1:65" s="2" customFormat="1" ht="16.5" customHeight="1" x14ac:dyDescent="0.2">
      <c r="A933" s="36"/>
      <c r="B933" s="37"/>
      <c r="C933" s="193" t="s">
        <v>1595</v>
      </c>
      <c r="D933" s="193" t="s">
        <v>192</v>
      </c>
      <c r="E933" s="194" t="s">
        <v>1596</v>
      </c>
      <c r="F933" s="195" t="s">
        <v>1597</v>
      </c>
      <c r="G933" s="196" t="s">
        <v>262</v>
      </c>
      <c r="H933" s="197">
        <v>162.6</v>
      </c>
      <c r="I933" s="198"/>
      <c r="J933" s="199">
        <f>ROUND(I933*H933,2)</f>
        <v>0</v>
      </c>
      <c r="K933" s="195" t="s">
        <v>196</v>
      </c>
      <c r="L933" s="41"/>
      <c r="M933" s="200" t="s">
        <v>1</v>
      </c>
      <c r="N933" s="201" t="s">
        <v>48</v>
      </c>
      <c r="O933" s="73"/>
      <c r="P933" s="202">
        <f>O933*H933</f>
        <v>0</v>
      </c>
      <c r="Q933" s="202">
        <v>0</v>
      </c>
      <c r="R933" s="202">
        <f>Q933*H933</f>
        <v>0</v>
      </c>
      <c r="S933" s="202">
        <v>0</v>
      </c>
      <c r="T933" s="203">
        <f>S933*H933</f>
        <v>0</v>
      </c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R933" s="204" t="s">
        <v>408</v>
      </c>
      <c r="AT933" s="204" t="s">
        <v>192</v>
      </c>
      <c r="AU933" s="204" t="s">
        <v>93</v>
      </c>
      <c r="AY933" s="18" t="s">
        <v>189</v>
      </c>
      <c r="BE933" s="205">
        <f>IF(N933="základní",J933,0)</f>
        <v>0</v>
      </c>
      <c r="BF933" s="205">
        <f>IF(N933="snížená",J933,0)</f>
        <v>0</v>
      </c>
      <c r="BG933" s="205">
        <f>IF(N933="zákl. přenesená",J933,0)</f>
        <v>0</v>
      </c>
      <c r="BH933" s="205">
        <f>IF(N933="sníž. přenesená",J933,0)</f>
        <v>0</v>
      </c>
      <c r="BI933" s="205">
        <f>IF(N933="nulová",J933,0)</f>
        <v>0</v>
      </c>
      <c r="BJ933" s="18" t="s">
        <v>91</v>
      </c>
      <c r="BK933" s="205">
        <f>ROUND(I933*H933,2)</f>
        <v>0</v>
      </c>
      <c r="BL933" s="18" t="s">
        <v>408</v>
      </c>
      <c r="BM933" s="204" t="s">
        <v>1598</v>
      </c>
    </row>
    <row r="934" spans="1:65" s="2" customFormat="1" ht="16.5" customHeight="1" x14ac:dyDescent="0.2">
      <c r="A934" s="36"/>
      <c r="B934" s="37"/>
      <c r="C934" s="193" t="s">
        <v>1599</v>
      </c>
      <c r="D934" s="193" t="s">
        <v>192</v>
      </c>
      <c r="E934" s="194" t="s">
        <v>1600</v>
      </c>
      <c r="F934" s="195" t="s">
        <v>1601</v>
      </c>
      <c r="G934" s="196" t="s">
        <v>262</v>
      </c>
      <c r="H934" s="197">
        <v>162.6</v>
      </c>
      <c r="I934" s="198"/>
      <c r="J934" s="199">
        <f>ROUND(I934*H934,2)</f>
        <v>0</v>
      </c>
      <c r="K934" s="195" t="s">
        <v>196</v>
      </c>
      <c r="L934" s="41"/>
      <c r="M934" s="200" t="s">
        <v>1</v>
      </c>
      <c r="N934" s="201" t="s">
        <v>48</v>
      </c>
      <c r="O934" s="73"/>
      <c r="P934" s="202">
        <f>O934*H934</f>
        <v>0</v>
      </c>
      <c r="Q934" s="202">
        <v>3.0000000000000001E-5</v>
      </c>
      <c r="R934" s="202">
        <f>Q934*H934</f>
        <v>4.8779999999999995E-3</v>
      </c>
      <c r="S934" s="202">
        <v>0</v>
      </c>
      <c r="T934" s="203">
        <f>S934*H934</f>
        <v>0</v>
      </c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R934" s="204" t="s">
        <v>408</v>
      </c>
      <c r="AT934" s="204" t="s">
        <v>192</v>
      </c>
      <c r="AU934" s="204" t="s">
        <v>93</v>
      </c>
      <c r="AY934" s="18" t="s">
        <v>189</v>
      </c>
      <c r="BE934" s="205">
        <f>IF(N934="základní",J934,0)</f>
        <v>0</v>
      </c>
      <c r="BF934" s="205">
        <f>IF(N934="snížená",J934,0)</f>
        <v>0</v>
      </c>
      <c r="BG934" s="205">
        <f>IF(N934="zákl. přenesená",J934,0)</f>
        <v>0</v>
      </c>
      <c r="BH934" s="205">
        <f>IF(N934="sníž. přenesená",J934,0)</f>
        <v>0</v>
      </c>
      <c r="BI934" s="205">
        <f>IF(N934="nulová",J934,0)</f>
        <v>0</v>
      </c>
      <c r="BJ934" s="18" t="s">
        <v>91</v>
      </c>
      <c r="BK934" s="205">
        <f>ROUND(I934*H934,2)</f>
        <v>0</v>
      </c>
      <c r="BL934" s="18" t="s">
        <v>408</v>
      </c>
      <c r="BM934" s="204" t="s">
        <v>1602</v>
      </c>
    </row>
    <row r="935" spans="1:65" s="2" customFormat="1" ht="16.5" customHeight="1" x14ac:dyDescent="0.2">
      <c r="A935" s="36"/>
      <c r="B935" s="37"/>
      <c r="C935" s="193" t="s">
        <v>1603</v>
      </c>
      <c r="D935" s="193" t="s">
        <v>192</v>
      </c>
      <c r="E935" s="194" t="s">
        <v>1604</v>
      </c>
      <c r="F935" s="195" t="s">
        <v>1605</v>
      </c>
      <c r="G935" s="196" t="s">
        <v>262</v>
      </c>
      <c r="H935" s="197">
        <v>162.6</v>
      </c>
      <c r="I935" s="198"/>
      <c r="J935" s="199">
        <f>ROUND(I935*H935,2)</f>
        <v>0</v>
      </c>
      <c r="K935" s="195" t="s">
        <v>196</v>
      </c>
      <c r="L935" s="41"/>
      <c r="M935" s="200" t="s">
        <v>1</v>
      </c>
      <c r="N935" s="201" t="s">
        <v>48</v>
      </c>
      <c r="O935" s="73"/>
      <c r="P935" s="202">
        <f>O935*H935</f>
        <v>0</v>
      </c>
      <c r="Q935" s="202">
        <v>7.5799999999999999E-3</v>
      </c>
      <c r="R935" s="202">
        <f>Q935*H935</f>
        <v>1.2325079999999999</v>
      </c>
      <c r="S935" s="202">
        <v>0</v>
      </c>
      <c r="T935" s="203">
        <f>S935*H935</f>
        <v>0</v>
      </c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R935" s="204" t="s">
        <v>408</v>
      </c>
      <c r="AT935" s="204" t="s">
        <v>192</v>
      </c>
      <c r="AU935" s="204" t="s">
        <v>93</v>
      </c>
      <c r="AY935" s="18" t="s">
        <v>189</v>
      </c>
      <c r="BE935" s="205">
        <f>IF(N935="základní",J935,0)</f>
        <v>0</v>
      </c>
      <c r="BF935" s="205">
        <f>IF(N935="snížená",J935,0)</f>
        <v>0</v>
      </c>
      <c r="BG935" s="205">
        <f>IF(N935="zákl. přenesená",J935,0)</f>
        <v>0</v>
      </c>
      <c r="BH935" s="205">
        <f>IF(N935="sníž. přenesená",J935,0)</f>
        <v>0</v>
      </c>
      <c r="BI935" s="205">
        <f>IF(N935="nulová",J935,0)</f>
        <v>0</v>
      </c>
      <c r="BJ935" s="18" t="s">
        <v>91</v>
      </c>
      <c r="BK935" s="205">
        <f>ROUND(I935*H935,2)</f>
        <v>0</v>
      </c>
      <c r="BL935" s="18" t="s">
        <v>408</v>
      </c>
      <c r="BM935" s="204" t="s">
        <v>1606</v>
      </c>
    </row>
    <row r="936" spans="1:65" s="2" customFormat="1" ht="16.5" customHeight="1" x14ac:dyDescent="0.2">
      <c r="A936" s="36"/>
      <c r="B936" s="37"/>
      <c r="C936" s="193" t="s">
        <v>1607</v>
      </c>
      <c r="D936" s="193" t="s">
        <v>192</v>
      </c>
      <c r="E936" s="194" t="s">
        <v>1608</v>
      </c>
      <c r="F936" s="195" t="s">
        <v>1609</v>
      </c>
      <c r="G936" s="196" t="s">
        <v>262</v>
      </c>
      <c r="H936" s="197">
        <v>110.3</v>
      </c>
      <c r="I936" s="198"/>
      <c r="J936" s="199">
        <f>ROUND(I936*H936,2)</f>
        <v>0</v>
      </c>
      <c r="K936" s="195" t="s">
        <v>196</v>
      </c>
      <c r="L936" s="41"/>
      <c r="M936" s="200" t="s">
        <v>1</v>
      </c>
      <c r="N936" s="201" t="s">
        <v>48</v>
      </c>
      <c r="O936" s="73"/>
      <c r="P936" s="202">
        <f>O936*H936</f>
        <v>0</v>
      </c>
      <c r="Q936" s="202">
        <v>2.9999999999999997E-4</v>
      </c>
      <c r="R936" s="202">
        <f>Q936*H936</f>
        <v>3.3089999999999994E-2</v>
      </c>
      <c r="S936" s="202">
        <v>0</v>
      </c>
      <c r="T936" s="203">
        <f>S936*H936</f>
        <v>0</v>
      </c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R936" s="204" t="s">
        <v>408</v>
      </c>
      <c r="AT936" s="204" t="s">
        <v>192</v>
      </c>
      <c r="AU936" s="204" t="s">
        <v>93</v>
      </c>
      <c r="AY936" s="18" t="s">
        <v>189</v>
      </c>
      <c r="BE936" s="205">
        <f>IF(N936="základní",J936,0)</f>
        <v>0</v>
      </c>
      <c r="BF936" s="205">
        <f>IF(N936="snížená",J936,0)</f>
        <v>0</v>
      </c>
      <c r="BG936" s="205">
        <f>IF(N936="zákl. přenesená",J936,0)</f>
        <v>0</v>
      </c>
      <c r="BH936" s="205">
        <f>IF(N936="sníž. přenesená",J936,0)</f>
        <v>0</v>
      </c>
      <c r="BI936" s="205">
        <f>IF(N936="nulová",J936,0)</f>
        <v>0</v>
      </c>
      <c r="BJ936" s="18" t="s">
        <v>91</v>
      </c>
      <c r="BK936" s="205">
        <f>ROUND(I936*H936,2)</f>
        <v>0</v>
      </c>
      <c r="BL936" s="18" t="s">
        <v>408</v>
      </c>
      <c r="BM936" s="204" t="s">
        <v>1610</v>
      </c>
    </row>
    <row r="937" spans="1:65" s="2" customFormat="1" ht="29.25" x14ac:dyDescent="0.2">
      <c r="A937" s="36"/>
      <c r="B937" s="37"/>
      <c r="C937" s="38"/>
      <c r="D937" s="206" t="s">
        <v>199</v>
      </c>
      <c r="E937" s="38"/>
      <c r="F937" s="207" t="s">
        <v>1611</v>
      </c>
      <c r="G937" s="38"/>
      <c r="H937" s="38"/>
      <c r="I937" s="208"/>
      <c r="J937" s="38"/>
      <c r="K937" s="38"/>
      <c r="L937" s="41"/>
      <c r="M937" s="209"/>
      <c r="N937" s="210"/>
      <c r="O937" s="73"/>
      <c r="P937" s="73"/>
      <c r="Q937" s="73"/>
      <c r="R937" s="73"/>
      <c r="S937" s="73"/>
      <c r="T937" s="74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T937" s="18" t="s">
        <v>199</v>
      </c>
      <c r="AU937" s="18" t="s">
        <v>93</v>
      </c>
    </row>
    <row r="938" spans="1:65" s="14" customFormat="1" ht="11.25" x14ac:dyDescent="0.2">
      <c r="B938" s="229"/>
      <c r="C938" s="230"/>
      <c r="D938" s="206" t="s">
        <v>277</v>
      </c>
      <c r="E938" s="231" t="s">
        <v>1</v>
      </c>
      <c r="F938" s="232" t="s">
        <v>881</v>
      </c>
      <c r="G938" s="230"/>
      <c r="H938" s="231" t="s">
        <v>1</v>
      </c>
      <c r="I938" s="233"/>
      <c r="J938" s="230"/>
      <c r="K938" s="230"/>
      <c r="L938" s="234"/>
      <c r="M938" s="235"/>
      <c r="N938" s="236"/>
      <c r="O938" s="236"/>
      <c r="P938" s="236"/>
      <c r="Q938" s="236"/>
      <c r="R938" s="236"/>
      <c r="S938" s="236"/>
      <c r="T938" s="237"/>
      <c r="AT938" s="238" t="s">
        <v>277</v>
      </c>
      <c r="AU938" s="238" t="s">
        <v>93</v>
      </c>
      <c r="AV938" s="14" t="s">
        <v>91</v>
      </c>
      <c r="AW938" s="14" t="s">
        <v>38</v>
      </c>
      <c r="AX938" s="14" t="s">
        <v>83</v>
      </c>
      <c r="AY938" s="238" t="s">
        <v>189</v>
      </c>
    </row>
    <row r="939" spans="1:65" s="13" customFormat="1" ht="11.25" x14ac:dyDescent="0.2">
      <c r="B939" s="215"/>
      <c r="C939" s="216"/>
      <c r="D939" s="206" t="s">
        <v>277</v>
      </c>
      <c r="E939" s="239" t="s">
        <v>1</v>
      </c>
      <c r="F939" s="217" t="s">
        <v>1612</v>
      </c>
      <c r="G939" s="216"/>
      <c r="H939" s="218">
        <v>95.5</v>
      </c>
      <c r="I939" s="219"/>
      <c r="J939" s="216"/>
      <c r="K939" s="216"/>
      <c r="L939" s="220"/>
      <c r="M939" s="221"/>
      <c r="N939" s="222"/>
      <c r="O939" s="222"/>
      <c r="P939" s="222"/>
      <c r="Q939" s="222"/>
      <c r="R939" s="222"/>
      <c r="S939" s="222"/>
      <c r="T939" s="223"/>
      <c r="AT939" s="224" t="s">
        <v>277</v>
      </c>
      <c r="AU939" s="224" t="s">
        <v>93</v>
      </c>
      <c r="AV939" s="13" t="s">
        <v>93</v>
      </c>
      <c r="AW939" s="13" t="s">
        <v>38</v>
      </c>
      <c r="AX939" s="13" t="s">
        <v>83</v>
      </c>
      <c r="AY939" s="224" t="s">
        <v>189</v>
      </c>
    </row>
    <row r="940" spans="1:65" s="13" customFormat="1" ht="11.25" x14ac:dyDescent="0.2">
      <c r="B940" s="215"/>
      <c r="C940" s="216"/>
      <c r="D940" s="206" t="s">
        <v>277</v>
      </c>
      <c r="E940" s="239" t="s">
        <v>1</v>
      </c>
      <c r="F940" s="217" t="s">
        <v>1613</v>
      </c>
      <c r="G940" s="216"/>
      <c r="H940" s="218">
        <v>14.8</v>
      </c>
      <c r="I940" s="219"/>
      <c r="J940" s="216"/>
      <c r="K940" s="216"/>
      <c r="L940" s="220"/>
      <c r="M940" s="221"/>
      <c r="N940" s="222"/>
      <c r="O940" s="222"/>
      <c r="P940" s="222"/>
      <c r="Q940" s="222"/>
      <c r="R940" s="222"/>
      <c r="S940" s="222"/>
      <c r="T940" s="223"/>
      <c r="AT940" s="224" t="s">
        <v>277</v>
      </c>
      <c r="AU940" s="224" t="s">
        <v>93</v>
      </c>
      <c r="AV940" s="13" t="s">
        <v>93</v>
      </c>
      <c r="AW940" s="13" t="s">
        <v>38</v>
      </c>
      <c r="AX940" s="13" t="s">
        <v>83</v>
      </c>
      <c r="AY940" s="224" t="s">
        <v>189</v>
      </c>
    </row>
    <row r="941" spans="1:65" s="15" customFormat="1" ht="11.25" x14ac:dyDescent="0.2">
      <c r="B941" s="240"/>
      <c r="C941" s="241"/>
      <c r="D941" s="206" t="s">
        <v>277</v>
      </c>
      <c r="E941" s="242" t="s">
        <v>1</v>
      </c>
      <c r="F941" s="243" t="s">
        <v>355</v>
      </c>
      <c r="G941" s="241"/>
      <c r="H941" s="244">
        <v>110.3</v>
      </c>
      <c r="I941" s="245"/>
      <c r="J941" s="241"/>
      <c r="K941" s="241"/>
      <c r="L941" s="246"/>
      <c r="M941" s="247"/>
      <c r="N941" s="248"/>
      <c r="O941" s="248"/>
      <c r="P941" s="248"/>
      <c r="Q941" s="248"/>
      <c r="R941" s="248"/>
      <c r="S941" s="248"/>
      <c r="T941" s="249"/>
      <c r="AT941" s="250" t="s">
        <v>277</v>
      </c>
      <c r="AU941" s="250" t="s">
        <v>93</v>
      </c>
      <c r="AV941" s="15" t="s">
        <v>211</v>
      </c>
      <c r="AW941" s="15" t="s">
        <v>38</v>
      </c>
      <c r="AX941" s="15" t="s">
        <v>91</v>
      </c>
      <c r="AY941" s="250" t="s">
        <v>189</v>
      </c>
    </row>
    <row r="942" spans="1:65" s="2" customFormat="1" ht="16.5" customHeight="1" x14ac:dyDescent="0.2">
      <c r="A942" s="36"/>
      <c r="B942" s="37"/>
      <c r="C942" s="251" t="s">
        <v>1614</v>
      </c>
      <c r="D942" s="251" t="s">
        <v>364</v>
      </c>
      <c r="E942" s="252" t="s">
        <v>1615</v>
      </c>
      <c r="F942" s="253" t="s">
        <v>1616</v>
      </c>
      <c r="G942" s="254" t="s">
        <v>262</v>
      </c>
      <c r="H942" s="255">
        <v>121.33</v>
      </c>
      <c r="I942" s="256"/>
      <c r="J942" s="257">
        <f>ROUND(I942*H942,2)</f>
        <v>0</v>
      </c>
      <c r="K942" s="253" t="s">
        <v>303</v>
      </c>
      <c r="L942" s="258"/>
      <c r="M942" s="259" t="s">
        <v>1</v>
      </c>
      <c r="N942" s="260" t="s">
        <v>48</v>
      </c>
      <c r="O942" s="73"/>
      <c r="P942" s="202">
        <f>O942*H942</f>
        <v>0</v>
      </c>
      <c r="Q942" s="202">
        <v>2.8700000000000002E-3</v>
      </c>
      <c r="R942" s="202">
        <f>Q942*H942</f>
        <v>0.3482171</v>
      </c>
      <c r="S942" s="202">
        <v>0</v>
      </c>
      <c r="T942" s="203">
        <f>S942*H942</f>
        <v>0</v>
      </c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R942" s="204" t="s">
        <v>495</v>
      </c>
      <c r="AT942" s="204" t="s">
        <v>364</v>
      </c>
      <c r="AU942" s="204" t="s">
        <v>93</v>
      </c>
      <c r="AY942" s="18" t="s">
        <v>189</v>
      </c>
      <c r="BE942" s="205">
        <f>IF(N942="základní",J942,0)</f>
        <v>0</v>
      </c>
      <c r="BF942" s="205">
        <f>IF(N942="snížená",J942,0)</f>
        <v>0</v>
      </c>
      <c r="BG942" s="205">
        <f>IF(N942="zákl. přenesená",J942,0)</f>
        <v>0</v>
      </c>
      <c r="BH942" s="205">
        <f>IF(N942="sníž. přenesená",J942,0)</f>
        <v>0</v>
      </c>
      <c r="BI942" s="205">
        <f>IF(N942="nulová",J942,0)</f>
        <v>0</v>
      </c>
      <c r="BJ942" s="18" t="s">
        <v>91</v>
      </c>
      <c r="BK942" s="205">
        <f>ROUND(I942*H942,2)</f>
        <v>0</v>
      </c>
      <c r="BL942" s="18" t="s">
        <v>408</v>
      </c>
      <c r="BM942" s="204" t="s">
        <v>1617</v>
      </c>
    </row>
    <row r="943" spans="1:65" s="2" customFormat="1" ht="68.25" x14ac:dyDescent="0.2">
      <c r="A943" s="36"/>
      <c r="B943" s="37"/>
      <c r="C943" s="38"/>
      <c r="D943" s="206" t="s">
        <v>199</v>
      </c>
      <c r="E943" s="38"/>
      <c r="F943" s="207" t="s">
        <v>1578</v>
      </c>
      <c r="G943" s="38"/>
      <c r="H943" s="38"/>
      <c r="I943" s="208"/>
      <c r="J943" s="38"/>
      <c r="K943" s="38"/>
      <c r="L943" s="41"/>
      <c r="M943" s="209"/>
      <c r="N943" s="210"/>
      <c r="O943" s="73"/>
      <c r="P943" s="73"/>
      <c r="Q943" s="73"/>
      <c r="R943" s="73"/>
      <c r="S943" s="73"/>
      <c r="T943" s="74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T943" s="18" t="s">
        <v>199</v>
      </c>
      <c r="AU943" s="18" t="s">
        <v>93</v>
      </c>
    </row>
    <row r="944" spans="1:65" s="13" customFormat="1" ht="11.25" x14ac:dyDescent="0.2">
      <c r="B944" s="215"/>
      <c r="C944" s="216"/>
      <c r="D944" s="206" t="s">
        <v>277</v>
      </c>
      <c r="E944" s="216"/>
      <c r="F944" s="217" t="s">
        <v>1618</v>
      </c>
      <c r="G944" s="216"/>
      <c r="H944" s="218">
        <v>121.33</v>
      </c>
      <c r="I944" s="219"/>
      <c r="J944" s="216"/>
      <c r="K944" s="216"/>
      <c r="L944" s="220"/>
      <c r="M944" s="221"/>
      <c r="N944" s="222"/>
      <c r="O944" s="222"/>
      <c r="P944" s="222"/>
      <c r="Q944" s="222"/>
      <c r="R944" s="222"/>
      <c r="S944" s="222"/>
      <c r="T944" s="223"/>
      <c r="AT944" s="224" t="s">
        <v>277</v>
      </c>
      <c r="AU944" s="224" t="s">
        <v>93</v>
      </c>
      <c r="AV944" s="13" t="s">
        <v>93</v>
      </c>
      <c r="AW944" s="13" t="s">
        <v>4</v>
      </c>
      <c r="AX944" s="13" t="s">
        <v>91</v>
      </c>
      <c r="AY944" s="224" t="s">
        <v>189</v>
      </c>
    </row>
    <row r="945" spans="1:65" s="2" customFormat="1" ht="16.5" customHeight="1" x14ac:dyDescent="0.2">
      <c r="A945" s="36"/>
      <c r="B945" s="37"/>
      <c r="C945" s="193" t="s">
        <v>1619</v>
      </c>
      <c r="D945" s="193" t="s">
        <v>192</v>
      </c>
      <c r="E945" s="194" t="s">
        <v>1620</v>
      </c>
      <c r="F945" s="195" t="s">
        <v>1621</v>
      </c>
      <c r="G945" s="196" t="s">
        <v>262</v>
      </c>
      <c r="H945" s="197">
        <v>52.3</v>
      </c>
      <c r="I945" s="198"/>
      <c r="J945" s="199">
        <f>ROUND(I945*H945,2)</f>
        <v>0</v>
      </c>
      <c r="K945" s="195" t="s">
        <v>196</v>
      </c>
      <c r="L945" s="41"/>
      <c r="M945" s="200" t="s">
        <v>1</v>
      </c>
      <c r="N945" s="201" t="s">
        <v>48</v>
      </c>
      <c r="O945" s="73"/>
      <c r="P945" s="202">
        <f>O945*H945</f>
        <v>0</v>
      </c>
      <c r="Q945" s="202">
        <v>2.9999999999999997E-4</v>
      </c>
      <c r="R945" s="202">
        <f>Q945*H945</f>
        <v>1.5689999999999999E-2</v>
      </c>
      <c r="S945" s="202">
        <v>0</v>
      </c>
      <c r="T945" s="203">
        <f>S945*H945</f>
        <v>0</v>
      </c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R945" s="204" t="s">
        <v>408</v>
      </c>
      <c r="AT945" s="204" t="s">
        <v>192</v>
      </c>
      <c r="AU945" s="204" t="s">
        <v>93</v>
      </c>
      <c r="AY945" s="18" t="s">
        <v>189</v>
      </c>
      <c r="BE945" s="205">
        <f>IF(N945="základní",J945,0)</f>
        <v>0</v>
      </c>
      <c r="BF945" s="205">
        <f>IF(N945="snížená",J945,0)</f>
        <v>0</v>
      </c>
      <c r="BG945" s="205">
        <f>IF(N945="zákl. přenesená",J945,0)</f>
        <v>0</v>
      </c>
      <c r="BH945" s="205">
        <f>IF(N945="sníž. přenesená",J945,0)</f>
        <v>0</v>
      </c>
      <c r="BI945" s="205">
        <f>IF(N945="nulová",J945,0)</f>
        <v>0</v>
      </c>
      <c r="BJ945" s="18" t="s">
        <v>91</v>
      </c>
      <c r="BK945" s="205">
        <f>ROUND(I945*H945,2)</f>
        <v>0</v>
      </c>
      <c r="BL945" s="18" t="s">
        <v>408</v>
      </c>
      <c r="BM945" s="204" t="s">
        <v>1622</v>
      </c>
    </row>
    <row r="946" spans="1:65" s="2" customFormat="1" ht="29.25" x14ac:dyDescent="0.2">
      <c r="A946" s="36"/>
      <c r="B946" s="37"/>
      <c r="C946" s="38"/>
      <c r="D946" s="206" t="s">
        <v>199</v>
      </c>
      <c r="E946" s="38"/>
      <c r="F946" s="207" t="s">
        <v>1611</v>
      </c>
      <c r="G946" s="38"/>
      <c r="H946" s="38"/>
      <c r="I946" s="208"/>
      <c r="J946" s="38"/>
      <c r="K946" s="38"/>
      <c r="L946" s="41"/>
      <c r="M946" s="209"/>
      <c r="N946" s="210"/>
      <c r="O946" s="73"/>
      <c r="P946" s="73"/>
      <c r="Q946" s="73"/>
      <c r="R946" s="73"/>
      <c r="S946" s="73"/>
      <c r="T946" s="74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T946" s="18" t="s">
        <v>199</v>
      </c>
      <c r="AU946" s="18" t="s">
        <v>93</v>
      </c>
    </row>
    <row r="947" spans="1:65" s="14" customFormat="1" ht="11.25" x14ac:dyDescent="0.2">
      <c r="B947" s="229"/>
      <c r="C947" s="230"/>
      <c r="D947" s="206" t="s">
        <v>277</v>
      </c>
      <c r="E947" s="231" t="s">
        <v>1</v>
      </c>
      <c r="F947" s="232" t="s">
        <v>881</v>
      </c>
      <c r="G947" s="230"/>
      <c r="H947" s="231" t="s">
        <v>1</v>
      </c>
      <c r="I947" s="233"/>
      <c r="J947" s="230"/>
      <c r="K947" s="230"/>
      <c r="L947" s="234"/>
      <c r="M947" s="235"/>
      <c r="N947" s="236"/>
      <c r="O947" s="236"/>
      <c r="P947" s="236"/>
      <c r="Q947" s="236"/>
      <c r="R947" s="236"/>
      <c r="S947" s="236"/>
      <c r="T947" s="237"/>
      <c r="AT947" s="238" t="s">
        <v>277</v>
      </c>
      <c r="AU947" s="238" t="s">
        <v>93</v>
      </c>
      <c r="AV947" s="14" t="s">
        <v>91</v>
      </c>
      <c r="AW947" s="14" t="s">
        <v>38</v>
      </c>
      <c r="AX947" s="14" t="s">
        <v>83</v>
      </c>
      <c r="AY947" s="238" t="s">
        <v>189</v>
      </c>
    </row>
    <row r="948" spans="1:65" s="13" customFormat="1" ht="11.25" x14ac:dyDescent="0.2">
      <c r="B948" s="215"/>
      <c r="C948" s="216"/>
      <c r="D948" s="206" t="s">
        <v>277</v>
      </c>
      <c r="E948" s="239" t="s">
        <v>1</v>
      </c>
      <c r="F948" s="217" t="s">
        <v>1623</v>
      </c>
      <c r="G948" s="216"/>
      <c r="H948" s="218">
        <v>52.3</v>
      </c>
      <c r="I948" s="219"/>
      <c r="J948" s="216"/>
      <c r="K948" s="216"/>
      <c r="L948" s="220"/>
      <c r="M948" s="221"/>
      <c r="N948" s="222"/>
      <c r="O948" s="222"/>
      <c r="P948" s="222"/>
      <c r="Q948" s="222"/>
      <c r="R948" s="222"/>
      <c r="S948" s="222"/>
      <c r="T948" s="223"/>
      <c r="AT948" s="224" t="s">
        <v>277</v>
      </c>
      <c r="AU948" s="224" t="s">
        <v>93</v>
      </c>
      <c r="AV948" s="13" t="s">
        <v>93</v>
      </c>
      <c r="AW948" s="13" t="s">
        <v>38</v>
      </c>
      <c r="AX948" s="13" t="s">
        <v>83</v>
      </c>
      <c r="AY948" s="224" t="s">
        <v>189</v>
      </c>
    </row>
    <row r="949" spans="1:65" s="15" customFormat="1" ht="11.25" x14ac:dyDescent="0.2">
      <c r="B949" s="240"/>
      <c r="C949" s="241"/>
      <c r="D949" s="206" t="s">
        <v>277</v>
      </c>
      <c r="E949" s="242" t="s">
        <v>1</v>
      </c>
      <c r="F949" s="243" t="s">
        <v>355</v>
      </c>
      <c r="G949" s="241"/>
      <c r="H949" s="244">
        <v>52.3</v>
      </c>
      <c r="I949" s="245"/>
      <c r="J949" s="241"/>
      <c r="K949" s="241"/>
      <c r="L949" s="246"/>
      <c r="M949" s="247"/>
      <c r="N949" s="248"/>
      <c r="O949" s="248"/>
      <c r="P949" s="248"/>
      <c r="Q949" s="248"/>
      <c r="R949" s="248"/>
      <c r="S949" s="248"/>
      <c r="T949" s="249"/>
      <c r="AT949" s="250" t="s">
        <v>277</v>
      </c>
      <c r="AU949" s="250" t="s">
        <v>93</v>
      </c>
      <c r="AV949" s="15" t="s">
        <v>211</v>
      </c>
      <c r="AW949" s="15" t="s">
        <v>38</v>
      </c>
      <c r="AX949" s="15" t="s">
        <v>91</v>
      </c>
      <c r="AY949" s="250" t="s">
        <v>189</v>
      </c>
    </row>
    <row r="950" spans="1:65" s="2" customFormat="1" ht="16.5" customHeight="1" x14ac:dyDescent="0.2">
      <c r="A950" s="36"/>
      <c r="B950" s="37"/>
      <c r="C950" s="251" t="s">
        <v>1624</v>
      </c>
      <c r="D950" s="251" t="s">
        <v>364</v>
      </c>
      <c r="E950" s="252" t="s">
        <v>1625</v>
      </c>
      <c r="F950" s="253" t="s">
        <v>1626</v>
      </c>
      <c r="G950" s="254" t="s">
        <v>262</v>
      </c>
      <c r="H950" s="255">
        <v>60.145000000000003</v>
      </c>
      <c r="I950" s="256"/>
      <c r="J950" s="257">
        <f>ROUND(I950*H950,2)</f>
        <v>0</v>
      </c>
      <c r="K950" s="253" t="s">
        <v>303</v>
      </c>
      <c r="L950" s="258"/>
      <c r="M950" s="259" t="s">
        <v>1</v>
      </c>
      <c r="N950" s="260" t="s">
        <v>48</v>
      </c>
      <c r="O950" s="73"/>
      <c r="P950" s="202">
        <f>O950*H950</f>
        <v>0</v>
      </c>
      <c r="Q950" s="202">
        <v>2.8700000000000002E-3</v>
      </c>
      <c r="R950" s="202">
        <f>Q950*H950</f>
        <v>0.17261615000000002</v>
      </c>
      <c r="S950" s="202">
        <v>0</v>
      </c>
      <c r="T950" s="203">
        <f>S950*H950</f>
        <v>0</v>
      </c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R950" s="204" t="s">
        <v>495</v>
      </c>
      <c r="AT950" s="204" t="s">
        <v>364</v>
      </c>
      <c r="AU950" s="204" t="s">
        <v>93</v>
      </c>
      <c r="AY950" s="18" t="s">
        <v>189</v>
      </c>
      <c r="BE950" s="205">
        <f>IF(N950="základní",J950,0)</f>
        <v>0</v>
      </c>
      <c r="BF950" s="205">
        <f>IF(N950="snížená",J950,0)</f>
        <v>0</v>
      </c>
      <c r="BG950" s="205">
        <f>IF(N950="zákl. přenesená",J950,0)</f>
        <v>0</v>
      </c>
      <c r="BH950" s="205">
        <f>IF(N950="sníž. přenesená",J950,0)</f>
        <v>0</v>
      </c>
      <c r="BI950" s="205">
        <f>IF(N950="nulová",J950,0)</f>
        <v>0</v>
      </c>
      <c r="BJ950" s="18" t="s">
        <v>91</v>
      </c>
      <c r="BK950" s="205">
        <f>ROUND(I950*H950,2)</f>
        <v>0</v>
      </c>
      <c r="BL950" s="18" t="s">
        <v>408</v>
      </c>
      <c r="BM950" s="204" t="s">
        <v>1627</v>
      </c>
    </row>
    <row r="951" spans="1:65" s="2" customFormat="1" ht="68.25" x14ac:dyDescent="0.2">
      <c r="A951" s="36"/>
      <c r="B951" s="37"/>
      <c r="C951" s="38"/>
      <c r="D951" s="206" t="s">
        <v>199</v>
      </c>
      <c r="E951" s="38"/>
      <c r="F951" s="207" t="s">
        <v>1578</v>
      </c>
      <c r="G951" s="38"/>
      <c r="H951" s="38"/>
      <c r="I951" s="208"/>
      <c r="J951" s="38"/>
      <c r="K951" s="38"/>
      <c r="L951" s="41"/>
      <c r="M951" s="209"/>
      <c r="N951" s="210"/>
      <c r="O951" s="73"/>
      <c r="P951" s="73"/>
      <c r="Q951" s="73"/>
      <c r="R951" s="73"/>
      <c r="S951" s="73"/>
      <c r="T951" s="74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T951" s="18" t="s">
        <v>199</v>
      </c>
      <c r="AU951" s="18" t="s">
        <v>93</v>
      </c>
    </row>
    <row r="952" spans="1:65" s="13" customFormat="1" ht="11.25" x14ac:dyDescent="0.2">
      <c r="B952" s="215"/>
      <c r="C952" s="216"/>
      <c r="D952" s="206" t="s">
        <v>277</v>
      </c>
      <c r="E952" s="216"/>
      <c r="F952" s="217" t="s">
        <v>1628</v>
      </c>
      <c r="G952" s="216"/>
      <c r="H952" s="218">
        <v>60.145000000000003</v>
      </c>
      <c r="I952" s="219"/>
      <c r="J952" s="216"/>
      <c r="K952" s="216"/>
      <c r="L952" s="220"/>
      <c r="M952" s="221"/>
      <c r="N952" s="222"/>
      <c r="O952" s="222"/>
      <c r="P952" s="222"/>
      <c r="Q952" s="222"/>
      <c r="R952" s="222"/>
      <c r="S952" s="222"/>
      <c r="T952" s="223"/>
      <c r="AT952" s="224" t="s">
        <v>277</v>
      </c>
      <c r="AU952" s="224" t="s">
        <v>93</v>
      </c>
      <c r="AV952" s="13" t="s">
        <v>93</v>
      </c>
      <c r="AW952" s="13" t="s">
        <v>4</v>
      </c>
      <c r="AX952" s="13" t="s">
        <v>91</v>
      </c>
      <c r="AY952" s="224" t="s">
        <v>189</v>
      </c>
    </row>
    <row r="953" spans="1:65" s="2" customFormat="1" ht="16.5" customHeight="1" x14ac:dyDescent="0.2">
      <c r="A953" s="36"/>
      <c r="B953" s="37"/>
      <c r="C953" s="193" t="s">
        <v>1629</v>
      </c>
      <c r="D953" s="193" t="s">
        <v>192</v>
      </c>
      <c r="E953" s="194" t="s">
        <v>1630</v>
      </c>
      <c r="F953" s="195" t="s">
        <v>1631</v>
      </c>
      <c r="G953" s="196" t="s">
        <v>1021</v>
      </c>
      <c r="H953" s="272"/>
      <c r="I953" s="198"/>
      <c r="J953" s="199">
        <f>ROUND(I953*H953,2)</f>
        <v>0</v>
      </c>
      <c r="K953" s="195" t="s">
        <v>196</v>
      </c>
      <c r="L953" s="41"/>
      <c r="M953" s="200" t="s">
        <v>1</v>
      </c>
      <c r="N953" s="201" t="s">
        <v>48</v>
      </c>
      <c r="O953" s="73"/>
      <c r="P953" s="202">
        <f>O953*H953</f>
        <v>0</v>
      </c>
      <c r="Q953" s="202">
        <v>0</v>
      </c>
      <c r="R953" s="202">
        <f>Q953*H953</f>
        <v>0</v>
      </c>
      <c r="S953" s="202">
        <v>0</v>
      </c>
      <c r="T953" s="203">
        <f>S953*H953</f>
        <v>0</v>
      </c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R953" s="204" t="s">
        <v>408</v>
      </c>
      <c r="AT953" s="204" t="s">
        <v>192</v>
      </c>
      <c r="AU953" s="204" t="s">
        <v>93</v>
      </c>
      <c r="AY953" s="18" t="s">
        <v>189</v>
      </c>
      <c r="BE953" s="205">
        <f>IF(N953="základní",J953,0)</f>
        <v>0</v>
      </c>
      <c r="BF953" s="205">
        <f>IF(N953="snížená",J953,0)</f>
        <v>0</v>
      </c>
      <c r="BG953" s="205">
        <f>IF(N953="zákl. přenesená",J953,0)</f>
        <v>0</v>
      </c>
      <c r="BH953" s="205">
        <f>IF(N953="sníž. přenesená",J953,0)</f>
        <v>0</v>
      </c>
      <c r="BI953" s="205">
        <f>IF(N953="nulová",J953,0)</f>
        <v>0</v>
      </c>
      <c r="BJ953" s="18" t="s">
        <v>91</v>
      </c>
      <c r="BK953" s="205">
        <f>ROUND(I953*H953,2)</f>
        <v>0</v>
      </c>
      <c r="BL953" s="18" t="s">
        <v>408</v>
      </c>
      <c r="BM953" s="204" t="s">
        <v>1632</v>
      </c>
    </row>
    <row r="954" spans="1:65" s="12" customFormat="1" ht="22.9" customHeight="1" x14ac:dyDescent="0.2">
      <c r="B954" s="177"/>
      <c r="C954" s="178"/>
      <c r="D954" s="179" t="s">
        <v>82</v>
      </c>
      <c r="E954" s="191" t="s">
        <v>1633</v>
      </c>
      <c r="F954" s="191" t="s">
        <v>1634</v>
      </c>
      <c r="G954" s="178"/>
      <c r="H954" s="178"/>
      <c r="I954" s="181"/>
      <c r="J954" s="192">
        <f>BK954</f>
        <v>0</v>
      </c>
      <c r="K954" s="178"/>
      <c r="L954" s="183"/>
      <c r="M954" s="184"/>
      <c r="N954" s="185"/>
      <c r="O954" s="185"/>
      <c r="P954" s="186">
        <f>SUM(P955:P961)</f>
        <v>0</v>
      </c>
      <c r="Q954" s="185"/>
      <c r="R954" s="186">
        <f>SUM(R955:R961)</f>
        <v>0.25408000000000003</v>
      </c>
      <c r="S954" s="185"/>
      <c r="T954" s="187">
        <f>SUM(T955:T961)</f>
        <v>0</v>
      </c>
      <c r="AR954" s="188" t="s">
        <v>93</v>
      </c>
      <c r="AT954" s="189" t="s">
        <v>82</v>
      </c>
      <c r="AU954" s="189" t="s">
        <v>91</v>
      </c>
      <c r="AY954" s="188" t="s">
        <v>189</v>
      </c>
      <c r="BK954" s="190">
        <f>SUM(BK955:BK961)</f>
        <v>0</v>
      </c>
    </row>
    <row r="955" spans="1:65" s="2" customFormat="1" ht="16.5" customHeight="1" x14ac:dyDescent="0.2">
      <c r="A955" s="36"/>
      <c r="B955" s="37"/>
      <c r="C955" s="193" t="s">
        <v>1635</v>
      </c>
      <c r="D955" s="193" t="s">
        <v>192</v>
      </c>
      <c r="E955" s="194" t="s">
        <v>1636</v>
      </c>
      <c r="F955" s="195" t="s">
        <v>1637</v>
      </c>
      <c r="G955" s="196" t="s">
        <v>262</v>
      </c>
      <c r="H955" s="197">
        <v>79.400000000000006</v>
      </c>
      <c r="I955" s="198"/>
      <c r="J955" s="199">
        <f>ROUND(I955*H955,2)</f>
        <v>0</v>
      </c>
      <c r="K955" s="195" t="s">
        <v>303</v>
      </c>
      <c r="L955" s="41"/>
      <c r="M955" s="200" t="s">
        <v>1</v>
      </c>
      <c r="N955" s="201" t="s">
        <v>48</v>
      </c>
      <c r="O955" s="73"/>
      <c r="P955" s="202">
        <f>O955*H955</f>
        <v>0</v>
      </c>
      <c r="Q955" s="202">
        <v>3.2000000000000002E-3</v>
      </c>
      <c r="R955" s="202">
        <f>Q955*H955</f>
        <v>0.25408000000000003</v>
      </c>
      <c r="S955" s="202">
        <v>0</v>
      </c>
      <c r="T955" s="203">
        <f>S955*H955</f>
        <v>0</v>
      </c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R955" s="204" t="s">
        <v>408</v>
      </c>
      <c r="AT955" s="204" t="s">
        <v>192</v>
      </c>
      <c r="AU955" s="204" t="s">
        <v>93</v>
      </c>
      <c r="AY955" s="18" t="s">
        <v>189</v>
      </c>
      <c r="BE955" s="205">
        <f>IF(N955="základní",J955,0)</f>
        <v>0</v>
      </c>
      <c r="BF955" s="205">
        <f>IF(N955="snížená",J955,0)</f>
        <v>0</v>
      </c>
      <c r="BG955" s="205">
        <f>IF(N955="zákl. přenesená",J955,0)</f>
        <v>0</v>
      </c>
      <c r="BH955" s="205">
        <f>IF(N955="sníž. přenesená",J955,0)</f>
        <v>0</v>
      </c>
      <c r="BI955" s="205">
        <f>IF(N955="nulová",J955,0)</f>
        <v>0</v>
      </c>
      <c r="BJ955" s="18" t="s">
        <v>91</v>
      </c>
      <c r="BK955" s="205">
        <f>ROUND(I955*H955,2)</f>
        <v>0</v>
      </c>
      <c r="BL955" s="18" t="s">
        <v>408</v>
      </c>
      <c r="BM955" s="204" t="s">
        <v>1638</v>
      </c>
    </row>
    <row r="956" spans="1:65" s="2" customFormat="1" ht="39" x14ac:dyDescent="0.2">
      <c r="A956" s="36"/>
      <c r="B956" s="37"/>
      <c r="C956" s="38"/>
      <c r="D956" s="206" t="s">
        <v>199</v>
      </c>
      <c r="E956" s="38"/>
      <c r="F956" s="207" t="s">
        <v>1639</v>
      </c>
      <c r="G956" s="38"/>
      <c r="H956" s="38"/>
      <c r="I956" s="208"/>
      <c r="J956" s="38"/>
      <c r="K956" s="38"/>
      <c r="L956" s="41"/>
      <c r="M956" s="209"/>
      <c r="N956" s="210"/>
      <c r="O956" s="73"/>
      <c r="P956" s="73"/>
      <c r="Q956" s="73"/>
      <c r="R956" s="73"/>
      <c r="S956" s="73"/>
      <c r="T956" s="74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T956" s="18" t="s">
        <v>199</v>
      </c>
      <c r="AU956" s="18" t="s">
        <v>93</v>
      </c>
    </row>
    <row r="957" spans="1:65" s="14" customFormat="1" ht="11.25" x14ac:dyDescent="0.2">
      <c r="B957" s="229"/>
      <c r="C957" s="230"/>
      <c r="D957" s="206" t="s">
        <v>277</v>
      </c>
      <c r="E957" s="231" t="s">
        <v>1</v>
      </c>
      <c r="F957" s="232" t="s">
        <v>881</v>
      </c>
      <c r="G957" s="230"/>
      <c r="H957" s="231" t="s">
        <v>1</v>
      </c>
      <c r="I957" s="233"/>
      <c r="J957" s="230"/>
      <c r="K957" s="230"/>
      <c r="L957" s="234"/>
      <c r="M957" s="235"/>
      <c r="N957" s="236"/>
      <c r="O957" s="236"/>
      <c r="P957" s="236"/>
      <c r="Q957" s="236"/>
      <c r="R957" s="236"/>
      <c r="S957" s="236"/>
      <c r="T957" s="237"/>
      <c r="AT957" s="238" t="s">
        <v>277</v>
      </c>
      <c r="AU957" s="238" t="s">
        <v>93</v>
      </c>
      <c r="AV957" s="14" t="s">
        <v>91</v>
      </c>
      <c r="AW957" s="14" t="s">
        <v>38</v>
      </c>
      <c r="AX957" s="14" t="s">
        <v>83</v>
      </c>
      <c r="AY957" s="238" t="s">
        <v>189</v>
      </c>
    </row>
    <row r="958" spans="1:65" s="13" customFormat="1" ht="11.25" x14ac:dyDescent="0.2">
      <c r="B958" s="215"/>
      <c r="C958" s="216"/>
      <c r="D958" s="206" t="s">
        <v>277</v>
      </c>
      <c r="E958" s="239" t="s">
        <v>1</v>
      </c>
      <c r="F958" s="217" t="s">
        <v>1640</v>
      </c>
      <c r="G958" s="216"/>
      <c r="H958" s="218">
        <v>5.6</v>
      </c>
      <c r="I958" s="219"/>
      <c r="J958" s="216"/>
      <c r="K958" s="216"/>
      <c r="L958" s="220"/>
      <c r="M958" s="221"/>
      <c r="N958" s="222"/>
      <c r="O958" s="222"/>
      <c r="P958" s="222"/>
      <c r="Q958" s="222"/>
      <c r="R958" s="222"/>
      <c r="S958" s="222"/>
      <c r="T958" s="223"/>
      <c r="AT958" s="224" t="s">
        <v>277</v>
      </c>
      <c r="AU958" s="224" t="s">
        <v>93</v>
      </c>
      <c r="AV958" s="13" t="s">
        <v>93</v>
      </c>
      <c r="AW958" s="13" t="s">
        <v>38</v>
      </c>
      <c r="AX958" s="13" t="s">
        <v>83</v>
      </c>
      <c r="AY958" s="224" t="s">
        <v>189</v>
      </c>
    </row>
    <row r="959" spans="1:65" s="13" customFormat="1" ht="11.25" x14ac:dyDescent="0.2">
      <c r="B959" s="215"/>
      <c r="C959" s="216"/>
      <c r="D959" s="206" t="s">
        <v>277</v>
      </c>
      <c r="E959" s="239" t="s">
        <v>1</v>
      </c>
      <c r="F959" s="217" t="s">
        <v>1641</v>
      </c>
      <c r="G959" s="216"/>
      <c r="H959" s="218">
        <v>73.8</v>
      </c>
      <c r="I959" s="219"/>
      <c r="J959" s="216"/>
      <c r="K959" s="216"/>
      <c r="L959" s="220"/>
      <c r="M959" s="221"/>
      <c r="N959" s="222"/>
      <c r="O959" s="222"/>
      <c r="P959" s="222"/>
      <c r="Q959" s="222"/>
      <c r="R959" s="222"/>
      <c r="S959" s="222"/>
      <c r="T959" s="223"/>
      <c r="AT959" s="224" t="s">
        <v>277</v>
      </c>
      <c r="AU959" s="224" t="s">
        <v>93</v>
      </c>
      <c r="AV959" s="13" t="s">
        <v>93</v>
      </c>
      <c r="AW959" s="13" t="s">
        <v>38</v>
      </c>
      <c r="AX959" s="13" t="s">
        <v>83</v>
      </c>
      <c r="AY959" s="224" t="s">
        <v>189</v>
      </c>
    </row>
    <row r="960" spans="1:65" s="15" customFormat="1" ht="11.25" x14ac:dyDescent="0.2">
      <c r="B960" s="240"/>
      <c r="C960" s="241"/>
      <c r="D960" s="206" t="s">
        <v>277</v>
      </c>
      <c r="E960" s="242" t="s">
        <v>1</v>
      </c>
      <c r="F960" s="243" t="s">
        <v>355</v>
      </c>
      <c r="G960" s="241"/>
      <c r="H960" s="244">
        <v>79.400000000000006</v>
      </c>
      <c r="I960" s="245"/>
      <c r="J960" s="241"/>
      <c r="K960" s="241"/>
      <c r="L960" s="246"/>
      <c r="M960" s="247"/>
      <c r="N960" s="248"/>
      <c r="O960" s="248"/>
      <c r="P960" s="248"/>
      <c r="Q960" s="248"/>
      <c r="R960" s="248"/>
      <c r="S960" s="248"/>
      <c r="T960" s="249"/>
      <c r="AT960" s="250" t="s">
        <v>277</v>
      </c>
      <c r="AU960" s="250" t="s">
        <v>93</v>
      </c>
      <c r="AV960" s="15" t="s">
        <v>211</v>
      </c>
      <c r="AW960" s="15" t="s">
        <v>38</v>
      </c>
      <c r="AX960" s="15" t="s">
        <v>91</v>
      </c>
      <c r="AY960" s="250" t="s">
        <v>189</v>
      </c>
    </row>
    <row r="961" spans="1:65" s="2" customFormat="1" ht="16.5" customHeight="1" x14ac:dyDescent="0.2">
      <c r="A961" s="36"/>
      <c r="B961" s="37"/>
      <c r="C961" s="193" t="s">
        <v>1642</v>
      </c>
      <c r="D961" s="193" t="s">
        <v>192</v>
      </c>
      <c r="E961" s="194" t="s">
        <v>1643</v>
      </c>
      <c r="F961" s="195" t="s">
        <v>1644</v>
      </c>
      <c r="G961" s="196" t="s">
        <v>1021</v>
      </c>
      <c r="H961" s="272"/>
      <c r="I961" s="198"/>
      <c r="J961" s="199">
        <f>ROUND(I961*H961,2)</f>
        <v>0</v>
      </c>
      <c r="K961" s="195" t="s">
        <v>196</v>
      </c>
      <c r="L961" s="41"/>
      <c r="M961" s="200" t="s">
        <v>1</v>
      </c>
      <c r="N961" s="201" t="s">
        <v>48</v>
      </c>
      <c r="O961" s="73"/>
      <c r="P961" s="202">
        <f>O961*H961</f>
        <v>0</v>
      </c>
      <c r="Q961" s="202">
        <v>0</v>
      </c>
      <c r="R961" s="202">
        <f>Q961*H961</f>
        <v>0</v>
      </c>
      <c r="S961" s="202">
        <v>0</v>
      </c>
      <c r="T961" s="203">
        <f>S961*H961</f>
        <v>0</v>
      </c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R961" s="204" t="s">
        <v>408</v>
      </c>
      <c r="AT961" s="204" t="s">
        <v>192</v>
      </c>
      <c r="AU961" s="204" t="s">
        <v>93</v>
      </c>
      <c r="AY961" s="18" t="s">
        <v>189</v>
      </c>
      <c r="BE961" s="205">
        <f>IF(N961="základní",J961,0)</f>
        <v>0</v>
      </c>
      <c r="BF961" s="205">
        <f>IF(N961="snížená",J961,0)</f>
        <v>0</v>
      </c>
      <c r="BG961" s="205">
        <f>IF(N961="zákl. přenesená",J961,0)</f>
        <v>0</v>
      </c>
      <c r="BH961" s="205">
        <f>IF(N961="sníž. přenesená",J961,0)</f>
        <v>0</v>
      </c>
      <c r="BI961" s="205">
        <f>IF(N961="nulová",J961,0)</f>
        <v>0</v>
      </c>
      <c r="BJ961" s="18" t="s">
        <v>91</v>
      </c>
      <c r="BK961" s="205">
        <f>ROUND(I961*H961,2)</f>
        <v>0</v>
      </c>
      <c r="BL961" s="18" t="s">
        <v>408</v>
      </c>
      <c r="BM961" s="204" t="s">
        <v>1645</v>
      </c>
    </row>
    <row r="962" spans="1:65" s="12" customFormat="1" ht="22.9" customHeight="1" x14ac:dyDescent="0.2">
      <c r="B962" s="177"/>
      <c r="C962" s="178"/>
      <c r="D962" s="179" t="s">
        <v>82</v>
      </c>
      <c r="E962" s="191" t="s">
        <v>1646</v>
      </c>
      <c r="F962" s="191" t="s">
        <v>1647</v>
      </c>
      <c r="G962" s="178"/>
      <c r="H962" s="178"/>
      <c r="I962" s="181"/>
      <c r="J962" s="192">
        <f>BK962</f>
        <v>0</v>
      </c>
      <c r="K962" s="178"/>
      <c r="L962" s="183"/>
      <c r="M962" s="184"/>
      <c r="N962" s="185"/>
      <c r="O962" s="185"/>
      <c r="P962" s="186">
        <f>SUM(P963:P978)</f>
        <v>0</v>
      </c>
      <c r="Q962" s="185"/>
      <c r="R962" s="186">
        <f>SUM(R963:R978)</f>
        <v>5.9611096999999997</v>
      </c>
      <c r="S962" s="185"/>
      <c r="T962" s="187">
        <f>SUM(T963:T978)</f>
        <v>0</v>
      </c>
      <c r="AR962" s="188" t="s">
        <v>93</v>
      </c>
      <c r="AT962" s="189" t="s">
        <v>82</v>
      </c>
      <c r="AU962" s="189" t="s">
        <v>91</v>
      </c>
      <c r="AY962" s="188" t="s">
        <v>189</v>
      </c>
      <c r="BK962" s="190">
        <f>SUM(BK963:BK978)</f>
        <v>0</v>
      </c>
    </row>
    <row r="963" spans="1:65" s="2" customFormat="1" ht="16.5" customHeight="1" x14ac:dyDescent="0.2">
      <c r="A963" s="36"/>
      <c r="B963" s="37"/>
      <c r="C963" s="193" t="s">
        <v>1648</v>
      </c>
      <c r="D963" s="193" t="s">
        <v>192</v>
      </c>
      <c r="E963" s="194" t="s">
        <v>1649</v>
      </c>
      <c r="F963" s="195" t="s">
        <v>1650</v>
      </c>
      <c r="G963" s="196" t="s">
        <v>262</v>
      </c>
      <c r="H963" s="197">
        <v>297.11</v>
      </c>
      <c r="I963" s="198"/>
      <c r="J963" s="199">
        <f>ROUND(I963*H963,2)</f>
        <v>0</v>
      </c>
      <c r="K963" s="195" t="s">
        <v>196</v>
      </c>
      <c r="L963" s="41"/>
      <c r="M963" s="200" t="s">
        <v>1</v>
      </c>
      <c r="N963" s="201" t="s">
        <v>48</v>
      </c>
      <c r="O963" s="73"/>
      <c r="P963" s="202">
        <f>O963*H963</f>
        <v>0</v>
      </c>
      <c r="Q963" s="202">
        <v>2.9999999999999997E-4</v>
      </c>
      <c r="R963" s="202">
        <f>Q963*H963</f>
        <v>8.913299999999999E-2</v>
      </c>
      <c r="S963" s="202">
        <v>0</v>
      </c>
      <c r="T963" s="203">
        <f>S963*H963</f>
        <v>0</v>
      </c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R963" s="204" t="s">
        <v>408</v>
      </c>
      <c r="AT963" s="204" t="s">
        <v>192</v>
      </c>
      <c r="AU963" s="204" t="s">
        <v>93</v>
      </c>
      <c r="AY963" s="18" t="s">
        <v>189</v>
      </c>
      <c r="BE963" s="205">
        <f>IF(N963="základní",J963,0)</f>
        <v>0</v>
      </c>
      <c r="BF963" s="205">
        <f>IF(N963="snížená",J963,0)</f>
        <v>0</v>
      </c>
      <c r="BG963" s="205">
        <f>IF(N963="zákl. přenesená",J963,0)</f>
        <v>0</v>
      </c>
      <c r="BH963" s="205">
        <f>IF(N963="sníž. přenesená",J963,0)</f>
        <v>0</v>
      </c>
      <c r="BI963" s="205">
        <f>IF(N963="nulová",J963,0)</f>
        <v>0</v>
      </c>
      <c r="BJ963" s="18" t="s">
        <v>91</v>
      </c>
      <c r="BK963" s="205">
        <f>ROUND(I963*H963,2)</f>
        <v>0</v>
      </c>
      <c r="BL963" s="18" t="s">
        <v>408</v>
      </c>
      <c r="BM963" s="204" t="s">
        <v>1651</v>
      </c>
    </row>
    <row r="964" spans="1:65" s="2" customFormat="1" ht="16.5" customHeight="1" x14ac:dyDescent="0.2">
      <c r="A964" s="36"/>
      <c r="B964" s="37"/>
      <c r="C964" s="193" t="s">
        <v>1652</v>
      </c>
      <c r="D964" s="193" t="s">
        <v>192</v>
      </c>
      <c r="E964" s="194" t="s">
        <v>1653</v>
      </c>
      <c r="F964" s="195" t="s">
        <v>1654</v>
      </c>
      <c r="G964" s="196" t="s">
        <v>262</v>
      </c>
      <c r="H964" s="197">
        <v>297.11</v>
      </c>
      <c r="I964" s="198"/>
      <c r="J964" s="199">
        <f>ROUND(I964*H964,2)</f>
        <v>0</v>
      </c>
      <c r="K964" s="195" t="s">
        <v>196</v>
      </c>
      <c r="L964" s="41"/>
      <c r="M964" s="200" t="s">
        <v>1</v>
      </c>
      <c r="N964" s="201" t="s">
        <v>48</v>
      </c>
      <c r="O964" s="73"/>
      <c r="P964" s="202">
        <f>O964*H964</f>
        <v>0</v>
      </c>
      <c r="Q964" s="202">
        <v>5.0000000000000001E-4</v>
      </c>
      <c r="R964" s="202">
        <f>Q964*H964</f>
        <v>0.14855500000000002</v>
      </c>
      <c r="S964" s="202">
        <v>0</v>
      </c>
      <c r="T964" s="203">
        <f>S964*H964</f>
        <v>0</v>
      </c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R964" s="204" t="s">
        <v>408</v>
      </c>
      <c r="AT964" s="204" t="s">
        <v>192</v>
      </c>
      <c r="AU964" s="204" t="s">
        <v>93</v>
      </c>
      <c r="AY964" s="18" t="s">
        <v>189</v>
      </c>
      <c r="BE964" s="205">
        <f>IF(N964="základní",J964,0)</f>
        <v>0</v>
      </c>
      <c r="BF964" s="205">
        <f>IF(N964="snížená",J964,0)</f>
        <v>0</v>
      </c>
      <c r="BG964" s="205">
        <f>IF(N964="zákl. přenesená",J964,0)</f>
        <v>0</v>
      </c>
      <c r="BH964" s="205">
        <f>IF(N964="sníž. přenesená",J964,0)</f>
        <v>0</v>
      </c>
      <c r="BI964" s="205">
        <f>IF(N964="nulová",J964,0)</f>
        <v>0</v>
      </c>
      <c r="BJ964" s="18" t="s">
        <v>91</v>
      </c>
      <c r="BK964" s="205">
        <f>ROUND(I964*H964,2)</f>
        <v>0</v>
      </c>
      <c r="BL964" s="18" t="s">
        <v>408</v>
      </c>
      <c r="BM964" s="204" t="s">
        <v>1655</v>
      </c>
    </row>
    <row r="965" spans="1:65" s="2" customFormat="1" ht="16.5" customHeight="1" x14ac:dyDescent="0.2">
      <c r="A965" s="36"/>
      <c r="B965" s="37"/>
      <c r="C965" s="193" t="s">
        <v>1656</v>
      </c>
      <c r="D965" s="193" t="s">
        <v>192</v>
      </c>
      <c r="E965" s="194" t="s">
        <v>1657</v>
      </c>
      <c r="F965" s="195" t="s">
        <v>1658</v>
      </c>
      <c r="G965" s="196" t="s">
        <v>289</v>
      </c>
      <c r="H965" s="197">
        <v>162.43</v>
      </c>
      <c r="I965" s="198"/>
      <c r="J965" s="199">
        <f>ROUND(I965*H965,2)</f>
        <v>0</v>
      </c>
      <c r="K965" s="195" t="s">
        <v>196</v>
      </c>
      <c r="L965" s="41"/>
      <c r="M965" s="200" t="s">
        <v>1</v>
      </c>
      <c r="N965" s="201" t="s">
        <v>48</v>
      </c>
      <c r="O965" s="73"/>
      <c r="P965" s="202">
        <f>O965*H965</f>
        <v>0</v>
      </c>
      <c r="Q965" s="202">
        <v>3.2000000000000003E-4</v>
      </c>
      <c r="R965" s="202">
        <f>Q965*H965</f>
        <v>5.1977600000000006E-2</v>
      </c>
      <c r="S965" s="202">
        <v>0</v>
      </c>
      <c r="T965" s="203">
        <f>S965*H965</f>
        <v>0</v>
      </c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R965" s="204" t="s">
        <v>408</v>
      </c>
      <c r="AT965" s="204" t="s">
        <v>192</v>
      </c>
      <c r="AU965" s="204" t="s">
        <v>93</v>
      </c>
      <c r="AY965" s="18" t="s">
        <v>189</v>
      </c>
      <c r="BE965" s="205">
        <f>IF(N965="základní",J965,0)</f>
        <v>0</v>
      </c>
      <c r="BF965" s="205">
        <f>IF(N965="snížená",J965,0)</f>
        <v>0</v>
      </c>
      <c r="BG965" s="205">
        <f>IF(N965="zákl. přenesená",J965,0)</f>
        <v>0</v>
      </c>
      <c r="BH965" s="205">
        <f>IF(N965="sníž. přenesená",J965,0)</f>
        <v>0</v>
      </c>
      <c r="BI965" s="205">
        <f>IF(N965="nulová",J965,0)</f>
        <v>0</v>
      </c>
      <c r="BJ965" s="18" t="s">
        <v>91</v>
      </c>
      <c r="BK965" s="205">
        <f>ROUND(I965*H965,2)</f>
        <v>0</v>
      </c>
      <c r="BL965" s="18" t="s">
        <v>408</v>
      </c>
      <c r="BM965" s="204" t="s">
        <v>1659</v>
      </c>
    </row>
    <row r="966" spans="1:65" s="2" customFormat="1" ht="16.5" customHeight="1" x14ac:dyDescent="0.2">
      <c r="A966" s="36"/>
      <c r="B966" s="37"/>
      <c r="C966" s="193" t="s">
        <v>1660</v>
      </c>
      <c r="D966" s="193" t="s">
        <v>192</v>
      </c>
      <c r="E966" s="194" t="s">
        <v>1661</v>
      </c>
      <c r="F966" s="195" t="s">
        <v>1662</v>
      </c>
      <c r="G966" s="196" t="s">
        <v>262</v>
      </c>
      <c r="H966" s="197">
        <v>297.11</v>
      </c>
      <c r="I966" s="198"/>
      <c r="J966" s="199">
        <f>ROUND(I966*H966,2)</f>
        <v>0</v>
      </c>
      <c r="K966" s="195" t="s">
        <v>196</v>
      </c>
      <c r="L966" s="41"/>
      <c r="M966" s="200" t="s">
        <v>1</v>
      </c>
      <c r="N966" s="201" t="s">
        <v>48</v>
      </c>
      <c r="O966" s="73"/>
      <c r="P966" s="202">
        <f>O966*H966</f>
        <v>0</v>
      </c>
      <c r="Q966" s="202">
        <v>5.1999999999999998E-3</v>
      </c>
      <c r="R966" s="202">
        <f>Q966*H966</f>
        <v>1.544972</v>
      </c>
      <c r="S966" s="202">
        <v>0</v>
      </c>
      <c r="T966" s="203">
        <f>S966*H966</f>
        <v>0</v>
      </c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R966" s="204" t="s">
        <v>408</v>
      </c>
      <c r="AT966" s="204" t="s">
        <v>192</v>
      </c>
      <c r="AU966" s="204" t="s">
        <v>93</v>
      </c>
      <c r="AY966" s="18" t="s">
        <v>189</v>
      </c>
      <c r="BE966" s="205">
        <f>IF(N966="základní",J966,0)</f>
        <v>0</v>
      </c>
      <c r="BF966" s="205">
        <f>IF(N966="snížená",J966,0)</f>
        <v>0</v>
      </c>
      <c r="BG966" s="205">
        <f>IF(N966="zákl. přenesená",J966,0)</f>
        <v>0</v>
      </c>
      <c r="BH966" s="205">
        <f>IF(N966="sníž. přenesená",J966,0)</f>
        <v>0</v>
      </c>
      <c r="BI966" s="205">
        <f>IF(N966="nulová",J966,0)</f>
        <v>0</v>
      </c>
      <c r="BJ966" s="18" t="s">
        <v>91</v>
      </c>
      <c r="BK966" s="205">
        <f>ROUND(I966*H966,2)</f>
        <v>0</v>
      </c>
      <c r="BL966" s="18" t="s">
        <v>408</v>
      </c>
      <c r="BM966" s="204" t="s">
        <v>1663</v>
      </c>
    </row>
    <row r="967" spans="1:65" s="2" customFormat="1" ht="39" x14ac:dyDescent="0.2">
      <c r="A967" s="36"/>
      <c r="B967" s="37"/>
      <c r="C967" s="38"/>
      <c r="D967" s="206" t="s">
        <v>199</v>
      </c>
      <c r="E967" s="38"/>
      <c r="F967" s="207" t="s">
        <v>1664</v>
      </c>
      <c r="G967" s="38"/>
      <c r="H967" s="38"/>
      <c r="I967" s="208"/>
      <c r="J967" s="38"/>
      <c r="K967" s="38"/>
      <c r="L967" s="41"/>
      <c r="M967" s="209"/>
      <c r="N967" s="210"/>
      <c r="O967" s="73"/>
      <c r="P967" s="73"/>
      <c r="Q967" s="73"/>
      <c r="R967" s="73"/>
      <c r="S967" s="73"/>
      <c r="T967" s="74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T967" s="18" t="s">
        <v>199</v>
      </c>
      <c r="AU967" s="18" t="s">
        <v>93</v>
      </c>
    </row>
    <row r="968" spans="1:65" s="14" customFormat="1" ht="11.25" x14ac:dyDescent="0.2">
      <c r="B968" s="229"/>
      <c r="C968" s="230"/>
      <c r="D968" s="206" t="s">
        <v>277</v>
      </c>
      <c r="E968" s="231" t="s">
        <v>1</v>
      </c>
      <c r="F968" s="232" t="s">
        <v>483</v>
      </c>
      <c r="G968" s="230"/>
      <c r="H968" s="231" t="s">
        <v>1</v>
      </c>
      <c r="I968" s="233"/>
      <c r="J968" s="230"/>
      <c r="K968" s="230"/>
      <c r="L968" s="234"/>
      <c r="M968" s="235"/>
      <c r="N968" s="236"/>
      <c r="O968" s="236"/>
      <c r="P968" s="236"/>
      <c r="Q968" s="236"/>
      <c r="R968" s="236"/>
      <c r="S968" s="236"/>
      <c r="T968" s="237"/>
      <c r="AT968" s="238" t="s">
        <v>277</v>
      </c>
      <c r="AU968" s="238" t="s">
        <v>93</v>
      </c>
      <c r="AV968" s="14" t="s">
        <v>91</v>
      </c>
      <c r="AW968" s="14" t="s">
        <v>38</v>
      </c>
      <c r="AX968" s="14" t="s">
        <v>83</v>
      </c>
      <c r="AY968" s="238" t="s">
        <v>189</v>
      </c>
    </row>
    <row r="969" spans="1:65" s="13" customFormat="1" ht="11.25" x14ac:dyDescent="0.2">
      <c r="B969" s="215"/>
      <c r="C969" s="216"/>
      <c r="D969" s="206" t="s">
        <v>277</v>
      </c>
      <c r="E969" s="239" t="s">
        <v>1</v>
      </c>
      <c r="F969" s="217" t="s">
        <v>1665</v>
      </c>
      <c r="G969" s="216"/>
      <c r="H969" s="218">
        <v>297.11</v>
      </c>
      <c r="I969" s="219"/>
      <c r="J969" s="216"/>
      <c r="K969" s="216"/>
      <c r="L969" s="220"/>
      <c r="M969" s="221"/>
      <c r="N969" s="222"/>
      <c r="O969" s="222"/>
      <c r="P969" s="222"/>
      <c r="Q969" s="222"/>
      <c r="R969" s="222"/>
      <c r="S969" s="222"/>
      <c r="T969" s="223"/>
      <c r="AT969" s="224" t="s">
        <v>277</v>
      </c>
      <c r="AU969" s="224" t="s">
        <v>93</v>
      </c>
      <c r="AV969" s="13" t="s">
        <v>93</v>
      </c>
      <c r="AW969" s="13" t="s">
        <v>38</v>
      </c>
      <c r="AX969" s="13" t="s">
        <v>83</v>
      </c>
      <c r="AY969" s="224" t="s">
        <v>189</v>
      </c>
    </row>
    <row r="970" spans="1:65" s="15" customFormat="1" ht="11.25" x14ac:dyDescent="0.2">
      <c r="B970" s="240"/>
      <c r="C970" s="241"/>
      <c r="D970" s="206" t="s">
        <v>277</v>
      </c>
      <c r="E970" s="242" t="s">
        <v>1</v>
      </c>
      <c r="F970" s="243" t="s">
        <v>355</v>
      </c>
      <c r="G970" s="241"/>
      <c r="H970" s="244">
        <v>297.11</v>
      </c>
      <c r="I970" s="245"/>
      <c r="J970" s="241"/>
      <c r="K970" s="241"/>
      <c r="L970" s="246"/>
      <c r="M970" s="247"/>
      <c r="N970" s="248"/>
      <c r="O970" s="248"/>
      <c r="P970" s="248"/>
      <c r="Q970" s="248"/>
      <c r="R970" s="248"/>
      <c r="S970" s="248"/>
      <c r="T970" s="249"/>
      <c r="AT970" s="250" t="s">
        <v>277</v>
      </c>
      <c r="AU970" s="250" t="s">
        <v>93</v>
      </c>
      <c r="AV970" s="15" t="s">
        <v>211</v>
      </c>
      <c r="AW970" s="15" t="s">
        <v>38</v>
      </c>
      <c r="AX970" s="15" t="s">
        <v>91</v>
      </c>
      <c r="AY970" s="250" t="s">
        <v>189</v>
      </c>
    </row>
    <row r="971" spans="1:65" s="2" customFormat="1" ht="16.5" customHeight="1" x14ac:dyDescent="0.2">
      <c r="A971" s="36"/>
      <c r="B971" s="37"/>
      <c r="C971" s="251" t="s">
        <v>1666</v>
      </c>
      <c r="D971" s="251" t="s">
        <v>364</v>
      </c>
      <c r="E971" s="252" t="s">
        <v>1667</v>
      </c>
      <c r="F971" s="253" t="s">
        <v>1668</v>
      </c>
      <c r="G971" s="254" t="s">
        <v>262</v>
      </c>
      <c r="H971" s="255">
        <v>326.82100000000003</v>
      </c>
      <c r="I971" s="256"/>
      <c r="J971" s="257">
        <f>ROUND(I971*H971,2)</f>
        <v>0</v>
      </c>
      <c r="K971" s="253" t="s">
        <v>303</v>
      </c>
      <c r="L971" s="258"/>
      <c r="M971" s="259" t="s">
        <v>1</v>
      </c>
      <c r="N971" s="260" t="s">
        <v>48</v>
      </c>
      <c r="O971" s="73"/>
      <c r="P971" s="202">
        <f>O971*H971</f>
        <v>0</v>
      </c>
      <c r="Q971" s="202">
        <v>1.26E-2</v>
      </c>
      <c r="R971" s="202">
        <f>Q971*H971</f>
        <v>4.1179446000000004</v>
      </c>
      <c r="S971" s="202">
        <v>0</v>
      </c>
      <c r="T971" s="203">
        <f>S971*H971</f>
        <v>0</v>
      </c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R971" s="204" t="s">
        <v>495</v>
      </c>
      <c r="AT971" s="204" t="s">
        <v>364</v>
      </c>
      <c r="AU971" s="204" t="s">
        <v>93</v>
      </c>
      <c r="AY971" s="18" t="s">
        <v>189</v>
      </c>
      <c r="BE971" s="205">
        <f>IF(N971="základní",J971,0)</f>
        <v>0</v>
      </c>
      <c r="BF971" s="205">
        <f>IF(N971="snížená",J971,0)</f>
        <v>0</v>
      </c>
      <c r="BG971" s="205">
        <f>IF(N971="zákl. přenesená",J971,0)</f>
        <v>0</v>
      </c>
      <c r="BH971" s="205">
        <f>IF(N971="sníž. přenesená",J971,0)</f>
        <v>0</v>
      </c>
      <c r="BI971" s="205">
        <f>IF(N971="nulová",J971,0)</f>
        <v>0</v>
      </c>
      <c r="BJ971" s="18" t="s">
        <v>91</v>
      </c>
      <c r="BK971" s="205">
        <f>ROUND(I971*H971,2)</f>
        <v>0</v>
      </c>
      <c r="BL971" s="18" t="s">
        <v>408</v>
      </c>
      <c r="BM971" s="204" t="s">
        <v>1669</v>
      </c>
    </row>
    <row r="972" spans="1:65" s="2" customFormat="1" ht="48.75" x14ac:dyDescent="0.2">
      <c r="A972" s="36"/>
      <c r="B972" s="37"/>
      <c r="C972" s="38"/>
      <c r="D972" s="206" t="s">
        <v>199</v>
      </c>
      <c r="E972" s="38"/>
      <c r="F972" s="207" t="s">
        <v>1670</v>
      </c>
      <c r="G972" s="38"/>
      <c r="H972" s="38"/>
      <c r="I972" s="208"/>
      <c r="J972" s="38"/>
      <c r="K972" s="38"/>
      <c r="L972" s="41"/>
      <c r="M972" s="209"/>
      <c r="N972" s="210"/>
      <c r="O972" s="73"/>
      <c r="P972" s="73"/>
      <c r="Q972" s="73"/>
      <c r="R972" s="73"/>
      <c r="S972" s="73"/>
      <c r="T972" s="74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T972" s="18" t="s">
        <v>199</v>
      </c>
      <c r="AU972" s="18" t="s">
        <v>93</v>
      </c>
    </row>
    <row r="973" spans="1:65" s="13" customFormat="1" ht="11.25" x14ac:dyDescent="0.2">
      <c r="B973" s="215"/>
      <c r="C973" s="216"/>
      <c r="D973" s="206" t="s">
        <v>277</v>
      </c>
      <c r="E973" s="216"/>
      <c r="F973" s="217" t="s">
        <v>1671</v>
      </c>
      <c r="G973" s="216"/>
      <c r="H973" s="218">
        <v>326.82100000000003</v>
      </c>
      <c r="I973" s="219"/>
      <c r="J973" s="216"/>
      <c r="K973" s="216"/>
      <c r="L973" s="220"/>
      <c r="M973" s="221"/>
      <c r="N973" s="222"/>
      <c r="O973" s="222"/>
      <c r="P973" s="222"/>
      <c r="Q973" s="222"/>
      <c r="R973" s="222"/>
      <c r="S973" s="222"/>
      <c r="T973" s="223"/>
      <c r="AT973" s="224" t="s">
        <v>277</v>
      </c>
      <c r="AU973" s="224" t="s">
        <v>93</v>
      </c>
      <c r="AV973" s="13" t="s">
        <v>93</v>
      </c>
      <c r="AW973" s="13" t="s">
        <v>4</v>
      </c>
      <c r="AX973" s="13" t="s">
        <v>91</v>
      </c>
      <c r="AY973" s="224" t="s">
        <v>189</v>
      </c>
    </row>
    <row r="974" spans="1:65" s="2" customFormat="1" ht="16.5" customHeight="1" x14ac:dyDescent="0.2">
      <c r="A974" s="36"/>
      <c r="B974" s="37"/>
      <c r="C974" s="193" t="s">
        <v>1672</v>
      </c>
      <c r="D974" s="193" t="s">
        <v>192</v>
      </c>
      <c r="E974" s="194" t="s">
        <v>1673</v>
      </c>
      <c r="F974" s="195" t="s">
        <v>1674</v>
      </c>
      <c r="G974" s="196" t="s">
        <v>262</v>
      </c>
      <c r="H974" s="197">
        <v>297.11</v>
      </c>
      <c r="I974" s="198"/>
      <c r="J974" s="199">
        <f>ROUND(I974*H974,2)</f>
        <v>0</v>
      </c>
      <c r="K974" s="195" t="s">
        <v>196</v>
      </c>
      <c r="L974" s="41"/>
      <c r="M974" s="200" t="s">
        <v>1</v>
      </c>
      <c r="N974" s="201" t="s">
        <v>48</v>
      </c>
      <c r="O974" s="73"/>
      <c r="P974" s="202">
        <f>O974*H974</f>
        <v>0</v>
      </c>
      <c r="Q974" s="202">
        <v>0</v>
      </c>
      <c r="R974" s="202">
        <f>Q974*H974</f>
        <v>0</v>
      </c>
      <c r="S974" s="202">
        <v>0</v>
      </c>
      <c r="T974" s="203">
        <f>S974*H974</f>
        <v>0</v>
      </c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R974" s="204" t="s">
        <v>408</v>
      </c>
      <c r="AT974" s="204" t="s">
        <v>192</v>
      </c>
      <c r="AU974" s="204" t="s">
        <v>93</v>
      </c>
      <c r="AY974" s="18" t="s">
        <v>189</v>
      </c>
      <c r="BE974" s="205">
        <f>IF(N974="základní",J974,0)</f>
        <v>0</v>
      </c>
      <c r="BF974" s="205">
        <f>IF(N974="snížená",J974,0)</f>
        <v>0</v>
      </c>
      <c r="BG974" s="205">
        <f>IF(N974="zákl. přenesená",J974,0)</f>
        <v>0</v>
      </c>
      <c r="BH974" s="205">
        <f>IF(N974="sníž. přenesená",J974,0)</f>
        <v>0</v>
      </c>
      <c r="BI974" s="205">
        <f>IF(N974="nulová",J974,0)</f>
        <v>0</v>
      </c>
      <c r="BJ974" s="18" t="s">
        <v>91</v>
      </c>
      <c r="BK974" s="205">
        <f>ROUND(I974*H974,2)</f>
        <v>0</v>
      </c>
      <c r="BL974" s="18" t="s">
        <v>408</v>
      </c>
      <c r="BM974" s="204" t="s">
        <v>1675</v>
      </c>
    </row>
    <row r="975" spans="1:65" s="2" customFormat="1" ht="16.5" customHeight="1" x14ac:dyDescent="0.2">
      <c r="A975" s="36"/>
      <c r="B975" s="37"/>
      <c r="C975" s="193" t="s">
        <v>1676</v>
      </c>
      <c r="D975" s="193" t="s">
        <v>192</v>
      </c>
      <c r="E975" s="194" t="s">
        <v>1677</v>
      </c>
      <c r="F975" s="195" t="s">
        <v>1678</v>
      </c>
      <c r="G975" s="196" t="s">
        <v>262</v>
      </c>
      <c r="H975" s="197">
        <v>297.11</v>
      </c>
      <c r="I975" s="198"/>
      <c r="J975" s="199">
        <f>ROUND(I975*H975,2)</f>
        <v>0</v>
      </c>
      <c r="K975" s="195" t="s">
        <v>303</v>
      </c>
      <c r="L975" s="41"/>
      <c r="M975" s="200" t="s">
        <v>1</v>
      </c>
      <c r="N975" s="201" t="s">
        <v>48</v>
      </c>
      <c r="O975" s="73"/>
      <c r="P975" s="202">
        <f>O975*H975</f>
        <v>0</v>
      </c>
      <c r="Q975" s="202">
        <v>0</v>
      </c>
      <c r="R975" s="202">
        <f>Q975*H975</f>
        <v>0</v>
      </c>
      <c r="S975" s="202">
        <v>0</v>
      </c>
      <c r="T975" s="203">
        <f>S975*H975</f>
        <v>0</v>
      </c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R975" s="204" t="s">
        <v>408</v>
      </c>
      <c r="AT975" s="204" t="s">
        <v>192</v>
      </c>
      <c r="AU975" s="204" t="s">
        <v>93</v>
      </c>
      <c r="AY975" s="18" t="s">
        <v>189</v>
      </c>
      <c r="BE975" s="205">
        <f>IF(N975="základní",J975,0)</f>
        <v>0</v>
      </c>
      <c r="BF975" s="205">
        <f>IF(N975="snížená",J975,0)</f>
        <v>0</v>
      </c>
      <c r="BG975" s="205">
        <f>IF(N975="zákl. přenesená",J975,0)</f>
        <v>0</v>
      </c>
      <c r="BH975" s="205">
        <f>IF(N975="sníž. přenesená",J975,0)</f>
        <v>0</v>
      </c>
      <c r="BI975" s="205">
        <f>IF(N975="nulová",J975,0)</f>
        <v>0</v>
      </c>
      <c r="BJ975" s="18" t="s">
        <v>91</v>
      </c>
      <c r="BK975" s="205">
        <f>ROUND(I975*H975,2)</f>
        <v>0</v>
      </c>
      <c r="BL975" s="18" t="s">
        <v>408</v>
      </c>
      <c r="BM975" s="204" t="s">
        <v>1679</v>
      </c>
    </row>
    <row r="976" spans="1:65" s="2" customFormat="1" ht="39" x14ac:dyDescent="0.2">
      <c r="A976" s="36"/>
      <c r="B976" s="37"/>
      <c r="C976" s="38"/>
      <c r="D976" s="206" t="s">
        <v>199</v>
      </c>
      <c r="E976" s="38"/>
      <c r="F976" s="207" t="s">
        <v>1680</v>
      </c>
      <c r="G976" s="38"/>
      <c r="H976" s="38"/>
      <c r="I976" s="208"/>
      <c r="J976" s="38"/>
      <c r="K976" s="38"/>
      <c r="L976" s="41"/>
      <c r="M976" s="209"/>
      <c r="N976" s="210"/>
      <c r="O976" s="73"/>
      <c r="P976" s="73"/>
      <c r="Q976" s="73"/>
      <c r="R976" s="73"/>
      <c r="S976" s="73"/>
      <c r="T976" s="74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T976" s="18" t="s">
        <v>199</v>
      </c>
      <c r="AU976" s="18" t="s">
        <v>93</v>
      </c>
    </row>
    <row r="977" spans="1:65" s="2" customFormat="1" ht="16.5" customHeight="1" x14ac:dyDescent="0.2">
      <c r="A977" s="36"/>
      <c r="B977" s="37"/>
      <c r="C977" s="193" t="s">
        <v>1681</v>
      </c>
      <c r="D977" s="193" t="s">
        <v>192</v>
      </c>
      <c r="E977" s="194" t="s">
        <v>1682</v>
      </c>
      <c r="F977" s="195" t="s">
        <v>1683</v>
      </c>
      <c r="G977" s="196" t="s">
        <v>289</v>
      </c>
      <c r="H977" s="197">
        <v>284.25</v>
      </c>
      <c r="I977" s="198"/>
      <c r="J977" s="199">
        <f>ROUND(I977*H977,2)</f>
        <v>0</v>
      </c>
      <c r="K977" s="195" t="s">
        <v>196</v>
      </c>
      <c r="L977" s="41"/>
      <c r="M977" s="200" t="s">
        <v>1</v>
      </c>
      <c r="N977" s="201" t="s">
        <v>48</v>
      </c>
      <c r="O977" s="73"/>
      <c r="P977" s="202">
        <f>O977*H977</f>
        <v>0</v>
      </c>
      <c r="Q977" s="202">
        <v>3.0000000000000001E-5</v>
      </c>
      <c r="R977" s="202">
        <f>Q977*H977</f>
        <v>8.5275000000000004E-3</v>
      </c>
      <c r="S977" s="202">
        <v>0</v>
      </c>
      <c r="T977" s="203">
        <f>S977*H977</f>
        <v>0</v>
      </c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R977" s="204" t="s">
        <v>211</v>
      </c>
      <c r="AT977" s="204" t="s">
        <v>192</v>
      </c>
      <c r="AU977" s="204" t="s">
        <v>93</v>
      </c>
      <c r="AY977" s="18" t="s">
        <v>189</v>
      </c>
      <c r="BE977" s="205">
        <f>IF(N977="základní",J977,0)</f>
        <v>0</v>
      </c>
      <c r="BF977" s="205">
        <f>IF(N977="snížená",J977,0)</f>
        <v>0</v>
      </c>
      <c r="BG977" s="205">
        <f>IF(N977="zákl. přenesená",J977,0)</f>
        <v>0</v>
      </c>
      <c r="BH977" s="205">
        <f>IF(N977="sníž. přenesená",J977,0)</f>
        <v>0</v>
      </c>
      <c r="BI977" s="205">
        <f>IF(N977="nulová",J977,0)</f>
        <v>0</v>
      </c>
      <c r="BJ977" s="18" t="s">
        <v>91</v>
      </c>
      <c r="BK977" s="205">
        <f>ROUND(I977*H977,2)</f>
        <v>0</v>
      </c>
      <c r="BL977" s="18" t="s">
        <v>211</v>
      </c>
      <c r="BM977" s="204" t="s">
        <v>1684</v>
      </c>
    </row>
    <row r="978" spans="1:65" s="2" customFormat="1" ht="16.5" customHeight="1" x14ac:dyDescent="0.2">
      <c r="A978" s="36"/>
      <c r="B978" s="37"/>
      <c r="C978" s="193" t="s">
        <v>1685</v>
      </c>
      <c r="D978" s="193" t="s">
        <v>192</v>
      </c>
      <c r="E978" s="194" t="s">
        <v>1686</v>
      </c>
      <c r="F978" s="195" t="s">
        <v>1687</v>
      </c>
      <c r="G978" s="196" t="s">
        <v>1021</v>
      </c>
      <c r="H978" s="272"/>
      <c r="I978" s="198"/>
      <c r="J978" s="199">
        <f>ROUND(I978*H978,2)</f>
        <v>0</v>
      </c>
      <c r="K978" s="195" t="s">
        <v>196</v>
      </c>
      <c r="L978" s="41"/>
      <c r="M978" s="200" t="s">
        <v>1</v>
      </c>
      <c r="N978" s="201" t="s">
        <v>48</v>
      </c>
      <c r="O978" s="73"/>
      <c r="P978" s="202">
        <f>O978*H978</f>
        <v>0</v>
      </c>
      <c r="Q978" s="202">
        <v>0</v>
      </c>
      <c r="R978" s="202">
        <f>Q978*H978</f>
        <v>0</v>
      </c>
      <c r="S978" s="202">
        <v>0</v>
      </c>
      <c r="T978" s="203">
        <f>S978*H978</f>
        <v>0</v>
      </c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R978" s="204" t="s">
        <v>408</v>
      </c>
      <c r="AT978" s="204" t="s">
        <v>192</v>
      </c>
      <c r="AU978" s="204" t="s">
        <v>93</v>
      </c>
      <c r="AY978" s="18" t="s">
        <v>189</v>
      </c>
      <c r="BE978" s="205">
        <f>IF(N978="základní",J978,0)</f>
        <v>0</v>
      </c>
      <c r="BF978" s="205">
        <f>IF(N978="snížená",J978,0)</f>
        <v>0</v>
      </c>
      <c r="BG978" s="205">
        <f>IF(N978="zákl. přenesená",J978,0)</f>
        <v>0</v>
      </c>
      <c r="BH978" s="205">
        <f>IF(N978="sníž. přenesená",J978,0)</f>
        <v>0</v>
      </c>
      <c r="BI978" s="205">
        <f>IF(N978="nulová",J978,0)</f>
        <v>0</v>
      </c>
      <c r="BJ978" s="18" t="s">
        <v>91</v>
      </c>
      <c r="BK978" s="205">
        <f>ROUND(I978*H978,2)</f>
        <v>0</v>
      </c>
      <c r="BL978" s="18" t="s">
        <v>408</v>
      </c>
      <c r="BM978" s="204" t="s">
        <v>1688</v>
      </c>
    </row>
    <row r="979" spans="1:65" s="12" customFormat="1" ht="22.9" customHeight="1" x14ac:dyDescent="0.2">
      <c r="B979" s="177"/>
      <c r="C979" s="178"/>
      <c r="D979" s="179" t="s">
        <v>82</v>
      </c>
      <c r="E979" s="191" t="s">
        <v>1689</v>
      </c>
      <c r="F979" s="191" t="s">
        <v>1690</v>
      </c>
      <c r="G979" s="178"/>
      <c r="H979" s="178"/>
      <c r="I979" s="181"/>
      <c r="J979" s="192">
        <f>BK979</f>
        <v>0</v>
      </c>
      <c r="K979" s="178"/>
      <c r="L979" s="183"/>
      <c r="M979" s="184"/>
      <c r="N979" s="185"/>
      <c r="O979" s="185"/>
      <c r="P979" s="186">
        <f>SUM(P980:P983)</f>
        <v>0</v>
      </c>
      <c r="Q979" s="185"/>
      <c r="R979" s="186">
        <f>SUM(R980:R983)</f>
        <v>7.4718000000000007E-2</v>
      </c>
      <c r="S979" s="185"/>
      <c r="T979" s="187">
        <f>SUM(T980:T983)</f>
        <v>0</v>
      </c>
      <c r="AR979" s="188" t="s">
        <v>93</v>
      </c>
      <c r="AT979" s="189" t="s">
        <v>82</v>
      </c>
      <c r="AU979" s="189" t="s">
        <v>91</v>
      </c>
      <c r="AY979" s="188" t="s">
        <v>189</v>
      </c>
      <c r="BK979" s="190">
        <f>SUM(BK980:BK983)</f>
        <v>0</v>
      </c>
    </row>
    <row r="980" spans="1:65" s="2" customFormat="1" ht="16.5" customHeight="1" x14ac:dyDescent="0.2">
      <c r="A980" s="36"/>
      <c r="B980" s="37"/>
      <c r="C980" s="193" t="s">
        <v>1691</v>
      </c>
      <c r="D980" s="193" t="s">
        <v>192</v>
      </c>
      <c r="E980" s="194" t="s">
        <v>1692</v>
      </c>
      <c r="F980" s="195" t="s">
        <v>1693</v>
      </c>
      <c r="G980" s="196" t="s">
        <v>262</v>
      </c>
      <c r="H980" s="197">
        <v>355.8</v>
      </c>
      <c r="I980" s="198"/>
      <c r="J980" s="199">
        <f>ROUND(I980*H980,2)</f>
        <v>0</v>
      </c>
      <c r="K980" s="195" t="s">
        <v>196</v>
      </c>
      <c r="L980" s="41"/>
      <c r="M980" s="200" t="s">
        <v>1</v>
      </c>
      <c r="N980" s="201" t="s">
        <v>48</v>
      </c>
      <c r="O980" s="73"/>
      <c r="P980" s="202">
        <f>O980*H980</f>
        <v>0</v>
      </c>
      <c r="Q980" s="202">
        <v>2.1000000000000001E-4</v>
      </c>
      <c r="R980" s="202">
        <f>Q980*H980</f>
        <v>7.4718000000000007E-2</v>
      </c>
      <c r="S980" s="202">
        <v>0</v>
      </c>
      <c r="T980" s="203">
        <f>S980*H980</f>
        <v>0</v>
      </c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R980" s="204" t="s">
        <v>408</v>
      </c>
      <c r="AT980" s="204" t="s">
        <v>192</v>
      </c>
      <c r="AU980" s="204" t="s">
        <v>93</v>
      </c>
      <c r="AY980" s="18" t="s">
        <v>189</v>
      </c>
      <c r="BE980" s="205">
        <f>IF(N980="základní",J980,0)</f>
        <v>0</v>
      </c>
      <c r="BF980" s="205">
        <f>IF(N980="snížená",J980,0)</f>
        <v>0</v>
      </c>
      <c r="BG980" s="205">
        <f>IF(N980="zákl. přenesená",J980,0)</f>
        <v>0</v>
      </c>
      <c r="BH980" s="205">
        <f>IF(N980="sníž. přenesená",J980,0)</f>
        <v>0</v>
      </c>
      <c r="BI980" s="205">
        <f>IF(N980="nulová",J980,0)</f>
        <v>0</v>
      </c>
      <c r="BJ980" s="18" t="s">
        <v>91</v>
      </c>
      <c r="BK980" s="205">
        <f>ROUND(I980*H980,2)</f>
        <v>0</v>
      </c>
      <c r="BL980" s="18" t="s">
        <v>408</v>
      </c>
      <c r="BM980" s="204" t="s">
        <v>1694</v>
      </c>
    </row>
    <row r="981" spans="1:65" s="14" customFormat="1" ht="11.25" x14ac:dyDescent="0.2">
      <c r="B981" s="229"/>
      <c r="C981" s="230"/>
      <c r="D981" s="206" t="s">
        <v>277</v>
      </c>
      <c r="E981" s="231" t="s">
        <v>1</v>
      </c>
      <c r="F981" s="232" t="s">
        <v>881</v>
      </c>
      <c r="G981" s="230"/>
      <c r="H981" s="231" t="s">
        <v>1</v>
      </c>
      <c r="I981" s="233"/>
      <c r="J981" s="230"/>
      <c r="K981" s="230"/>
      <c r="L981" s="234"/>
      <c r="M981" s="235"/>
      <c r="N981" s="236"/>
      <c r="O981" s="236"/>
      <c r="P981" s="236"/>
      <c r="Q981" s="236"/>
      <c r="R981" s="236"/>
      <c r="S981" s="236"/>
      <c r="T981" s="237"/>
      <c r="AT981" s="238" t="s">
        <v>277</v>
      </c>
      <c r="AU981" s="238" t="s">
        <v>93</v>
      </c>
      <c r="AV981" s="14" t="s">
        <v>91</v>
      </c>
      <c r="AW981" s="14" t="s">
        <v>38</v>
      </c>
      <c r="AX981" s="14" t="s">
        <v>83</v>
      </c>
      <c r="AY981" s="238" t="s">
        <v>189</v>
      </c>
    </row>
    <row r="982" spans="1:65" s="13" customFormat="1" ht="11.25" x14ac:dyDescent="0.2">
      <c r="B982" s="215"/>
      <c r="C982" s="216"/>
      <c r="D982" s="206" t="s">
        <v>277</v>
      </c>
      <c r="E982" s="239" t="s">
        <v>1</v>
      </c>
      <c r="F982" s="217" t="s">
        <v>1091</v>
      </c>
      <c r="G982" s="216"/>
      <c r="H982" s="218">
        <v>355.8</v>
      </c>
      <c r="I982" s="219"/>
      <c r="J982" s="216"/>
      <c r="K982" s="216"/>
      <c r="L982" s="220"/>
      <c r="M982" s="221"/>
      <c r="N982" s="222"/>
      <c r="O982" s="222"/>
      <c r="P982" s="222"/>
      <c r="Q982" s="222"/>
      <c r="R982" s="222"/>
      <c r="S982" s="222"/>
      <c r="T982" s="223"/>
      <c r="AT982" s="224" t="s">
        <v>277</v>
      </c>
      <c r="AU982" s="224" t="s">
        <v>93</v>
      </c>
      <c r="AV982" s="13" t="s">
        <v>93</v>
      </c>
      <c r="AW982" s="13" t="s">
        <v>38</v>
      </c>
      <c r="AX982" s="13" t="s">
        <v>83</v>
      </c>
      <c r="AY982" s="224" t="s">
        <v>189</v>
      </c>
    </row>
    <row r="983" spans="1:65" s="15" customFormat="1" ht="11.25" x14ac:dyDescent="0.2">
      <c r="B983" s="240"/>
      <c r="C983" s="241"/>
      <c r="D983" s="206" t="s">
        <v>277</v>
      </c>
      <c r="E983" s="242" t="s">
        <v>1</v>
      </c>
      <c r="F983" s="243" t="s">
        <v>355</v>
      </c>
      <c r="G983" s="241"/>
      <c r="H983" s="244">
        <v>355.8</v>
      </c>
      <c r="I983" s="245"/>
      <c r="J983" s="241"/>
      <c r="K983" s="241"/>
      <c r="L983" s="246"/>
      <c r="M983" s="247"/>
      <c r="N983" s="248"/>
      <c r="O983" s="248"/>
      <c r="P983" s="248"/>
      <c r="Q983" s="248"/>
      <c r="R983" s="248"/>
      <c r="S983" s="248"/>
      <c r="T983" s="249"/>
      <c r="AT983" s="250" t="s">
        <v>277</v>
      </c>
      <c r="AU983" s="250" t="s">
        <v>93</v>
      </c>
      <c r="AV983" s="15" t="s">
        <v>211</v>
      </c>
      <c r="AW983" s="15" t="s">
        <v>38</v>
      </c>
      <c r="AX983" s="15" t="s">
        <v>91</v>
      </c>
      <c r="AY983" s="250" t="s">
        <v>189</v>
      </c>
    </row>
    <row r="984" spans="1:65" s="12" customFormat="1" ht="22.9" customHeight="1" x14ac:dyDescent="0.2">
      <c r="B984" s="177"/>
      <c r="C984" s="178"/>
      <c r="D984" s="179" t="s">
        <v>82</v>
      </c>
      <c r="E984" s="191" t="s">
        <v>1695</v>
      </c>
      <c r="F984" s="191" t="s">
        <v>1696</v>
      </c>
      <c r="G984" s="178"/>
      <c r="H984" s="178"/>
      <c r="I984" s="181"/>
      <c r="J984" s="192">
        <f>BK984</f>
        <v>0</v>
      </c>
      <c r="K984" s="178"/>
      <c r="L984" s="183"/>
      <c r="M984" s="184"/>
      <c r="N984" s="185"/>
      <c r="O984" s="185"/>
      <c r="P984" s="186">
        <f>SUM(P985:P986)</f>
        <v>0</v>
      </c>
      <c r="Q984" s="185"/>
      <c r="R984" s="186">
        <f>SUM(R985:R986)</f>
        <v>1.69111593</v>
      </c>
      <c r="S984" s="185"/>
      <c r="T984" s="187">
        <f>SUM(T985:T986)</f>
        <v>0</v>
      </c>
      <c r="AR984" s="188" t="s">
        <v>93</v>
      </c>
      <c r="AT984" s="189" t="s">
        <v>82</v>
      </c>
      <c r="AU984" s="189" t="s">
        <v>91</v>
      </c>
      <c r="AY984" s="188" t="s">
        <v>189</v>
      </c>
      <c r="BK984" s="190">
        <f>SUM(BK985:BK986)</f>
        <v>0</v>
      </c>
    </row>
    <row r="985" spans="1:65" s="2" customFormat="1" ht="16.5" customHeight="1" x14ac:dyDescent="0.2">
      <c r="A985" s="36"/>
      <c r="B985" s="37"/>
      <c r="C985" s="193" t="s">
        <v>1697</v>
      </c>
      <c r="D985" s="193" t="s">
        <v>192</v>
      </c>
      <c r="E985" s="194" t="s">
        <v>1698</v>
      </c>
      <c r="F985" s="195" t="s">
        <v>1699</v>
      </c>
      <c r="G985" s="196" t="s">
        <v>262</v>
      </c>
      <c r="H985" s="197">
        <v>3451.2570000000001</v>
      </c>
      <c r="I985" s="198"/>
      <c r="J985" s="199">
        <f>ROUND(I985*H985,2)</f>
        <v>0</v>
      </c>
      <c r="K985" s="195" t="s">
        <v>196</v>
      </c>
      <c r="L985" s="41"/>
      <c r="M985" s="200" t="s">
        <v>1</v>
      </c>
      <c r="N985" s="201" t="s">
        <v>48</v>
      </c>
      <c r="O985" s="73"/>
      <c r="P985" s="202">
        <f>O985*H985</f>
        <v>0</v>
      </c>
      <c r="Q985" s="202">
        <v>2.0000000000000001E-4</v>
      </c>
      <c r="R985" s="202">
        <f>Q985*H985</f>
        <v>0.69025140000000007</v>
      </c>
      <c r="S985" s="202">
        <v>0</v>
      </c>
      <c r="T985" s="203">
        <f>S985*H985</f>
        <v>0</v>
      </c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R985" s="204" t="s">
        <v>408</v>
      </c>
      <c r="AT985" s="204" t="s">
        <v>192</v>
      </c>
      <c r="AU985" s="204" t="s">
        <v>93</v>
      </c>
      <c r="AY985" s="18" t="s">
        <v>189</v>
      </c>
      <c r="BE985" s="205">
        <f>IF(N985="základní",J985,0)</f>
        <v>0</v>
      </c>
      <c r="BF985" s="205">
        <f>IF(N985="snížená",J985,0)</f>
        <v>0</v>
      </c>
      <c r="BG985" s="205">
        <f>IF(N985="zákl. přenesená",J985,0)</f>
        <v>0</v>
      </c>
      <c r="BH985" s="205">
        <f>IF(N985="sníž. přenesená",J985,0)</f>
        <v>0</v>
      </c>
      <c r="BI985" s="205">
        <f>IF(N985="nulová",J985,0)</f>
        <v>0</v>
      </c>
      <c r="BJ985" s="18" t="s">
        <v>91</v>
      </c>
      <c r="BK985" s="205">
        <f>ROUND(I985*H985,2)</f>
        <v>0</v>
      </c>
      <c r="BL985" s="18" t="s">
        <v>408</v>
      </c>
      <c r="BM985" s="204" t="s">
        <v>1700</v>
      </c>
    </row>
    <row r="986" spans="1:65" s="2" customFormat="1" ht="16.5" customHeight="1" x14ac:dyDescent="0.2">
      <c r="A986" s="36"/>
      <c r="B986" s="37"/>
      <c r="C986" s="193" t="s">
        <v>1701</v>
      </c>
      <c r="D986" s="193" t="s">
        <v>192</v>
      </c>
      <c r="E986" s="194" t="s">
        <v>1702</v>
      </c>
      <c r="F986" s="195" t="s">
        <v>1703</v>
      </c>
      <c r="G986" s="196" t="s">
        <v>262</v>
      </c>
      <c r="H986" s="197">
        <v>3451.2570000000001</v>
      </c>
      <c r="I986" s="198"/>
      <c r="J986" s="199">
        <f>ROUND(I986*H986,2)</f>
        <v>0</v>
      </c>
      <c r="K986" s="195" t="s">
        <v>196</v>
      </c>
      <c r="L986" s="41"/>
      <c r="M986" s="200" t="s">
        <v>1</v>
      </c>
      <c r="N986" s="201" t="s">
        <v>48</v>
      </c>
      <c r="O986" s="73"/>
      <c r="P986" s="202">
        <f>O986*H986</f>
        <v>0</v>
      </c>
      <c r="Q986" s="202">
        <v>2.9E-4</v>
      </c>
      <c r="R986" s="202">
        <f>Q986*H986</f>
        <v>1.0008645300000001</v>
      </c>
      <c r="S986" s="202">
        <v>0</v>
      </c>
      <c r="T986" s="203">
        <f>S986*H986</f>
        <v>0</v>
      </c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R986" s="204" t="s">
        <v>408</v>
      </c>
      <c r="AT986" s="204" t="s">
        <v>192</v>
      </c>
      <c r="AU986" s="204" t="s">
        <v>93</v>
      </c>
      <c r="AY986" s="18" t="s">
        <v>189</v>
      </c>
      <c r="BE986" s="205">
        <f>IF(N986="základní",J986,0)</f>
        <v>0</v>
      </c>
      <c r="BF986" s="205">
        <f>IF(N986="snížená",J986,0)</f>
        <v>0</v>
      </c>
      <c r="BG986" s="205">
        <f>IF(N986="zákl. přenesená",J986,0)</f>
        <v>0</v>
      </c>
      <c r="BH986" s="205">
        <f>IF(N986="sníž. přenesená",J986,0)</f>
        <v>0</v>
      </c>
      <c r="BI986" s="205">
        <f>IF(N986="nulová",J986,0)</f>
        <v>0</v>
      </c>
      <c r="BJ986" s="18" t="s">
        <v>91</v>
      </c>
      <c r="BK986" s="205">
        <f>ROUND(I986*H986,2)</f>
        <v>0</v>
      </c>
      <c r="BL986" s="18" t="s">
        <v>408</v>
      </c>
      <c r="BM986" s="204" t="s">
        <v>1704</v>
      </c>
    </row>
    <row r="987" spans="1:65" s="12" customFormat="1" ht="25.9" customHeight="1" x14ac:dyDescent="0.2">
      <c r="B987" s="177"/>
      <c r="C987" s="178"/>
      <c r="D987" s="179" t="s">
        <v>82</v>
      </c>
      <c r="E987" s="180" t="s">
        <v>1705</v>
      </c>
      <c r="F987" s="180" t="s">
        <v>1706</v>
      </c>
      <c r="G987" s="178"/>
      <c r="H987" s="178"/>
      <c r="I987" s="181"/>
      <c r="J987" s="182">
        <f>BK987</f>
        <v>0</v>
      </c>
      <c r="K987" s="178"/>
      <c r="L987" s="183"/>
      <c r="M987" s="184"/>
      <c r="N987" s="185"/>
      <c r="O987" s="185"/>
      <c r="P987" s="186">
        <f>SUM(P988:P995)</f>
        <v>0</v>
      </c>
      <c r="Q987" s="185"/>
      <c r="R987" s="186">
        <f>SUM(R988:R995)</f>
        <v>0</v>
      </c>
      <c r="S987" s="185"/>
      <c r="T987" s="187">
        <f>SUM(T988:T995)</f>
        <v>0</v>
      </c>
      <c r="AR987" s="188" t="s">
        <v>211</v>
      </c>
      <c r="AT987" s="189" t="s">
        <v>82</v>
      </c>
      <c r="AU987" s="189" t="s">
        <v>83</v>
      </c>
      <c r="AY987" s="188" t="s">
        <v>189</v>
      </c>
      <c r="BK987" s="190">
        <f>SUM(BK988:BK995)</f>
        <v>0</v>
      </c>
    </row>
    <row r="988" spans="1:65" s="2" customFormat="1" ht="24.2" customHeight="1" x14ac:dyDescent="0.2">
      <c r="A988" s="36"/>
      <c r="B988" s="37"/>
      <c r="C988" s="193" t="s">
        <v>1707</v>
      </c>
      <c r="D988" s="193" t="s">
        <v>192</v>
      </c>
      <c r="E988" s="194" t="s">
        <v>1708</v>
      </c>
      <c r="F988" s="195" t="s">
        <v>1709</v>
      </c>
      <c r="G988" s="196" t="s">
        <v>262</v>
      </c>
      <c r="H988" s="197">
        <v>1559.385</v>
      </c>
      <c r="I988" s="198"/>
      <c r="J988" s="199">
        <f>ROUND(I988*H988,2)</f>
        <v>0</v>
      </c>
      <c r="K988" s="195" t="s">
        <v>303</v>
      </c>
      <c r="L988" s="41"/>
      <c r="M988" s="200" t="s">
        <v>1</v>
      </c>
      <c r="N988" s="201" t="s">
        <v>48</v>
      </c>
      <c r="O988" s="73"/>
      <c r="P988" s="202">
        <f>O988*H988</f>
        <v>0</v>
      </c>
      <c r="Q988" s="202">
        <v>0</v>
      </c>
      <c r="R988" s="202">
        <f>Q988*H988</f>
        <v>0</v>
      </c>
      <c r="S988" s="202">
        <v>0</v>
      </c>
      <c r="T988" s="203">
        <f>S988*H988</f>
        <v>0</v>
      </c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R988" s="204" t="s">
        <v>1710</v>
      </c>
      <c r="AT988" s="204" t="s">
        <v>192</v>
      </c>
      <c r="AU988" s="204" t="s">
        <v>91</v>
      </c>
      <c r="AY988" s="18" t="s">
        <v>189</v>
      </c>
      <c r="BE988" s="205">
        <f>IF(N988="základní",J988,0)</f>
        <v>0</v>
      </c>
      <c r="BF988" s="205">
        <f>IF(N988="snížená",J988,0)</f>
        <v>0</v>
      </c>
      <c r="BG988" s="205">
        <f>IF(N988="zákl. přenesená",J988,0)</f>
        <v>0</v>
      </c>
      <c r="BH988" s="205">
        <f>IF(N988="sníž. přenesená",J988,0)</f>
        <v>0</v>
      </c>
      <c r="BI988" s="205">
        <f>IF(N988="nulová",J988,0)</f>
        <v>0</v>
      </c>
      <c r="BJ988" s="18" t="s">
        <v>91</v>
      </c>
      <c r="BK988" s="205">
        <f>ROUND(I988*H988,2)</f>
        <v>0</v>
      </c>
      <c r="BL988" s="18" t="s">
        <v>1710</v>
      </c>
      <c r="BM988" s="204" t="s">
        <v>1711</v>
      </c>
    </row>
    <row r="989" spans="1:65" s="2" customFormat="1" ht="39" x14ac:dyDescent="0.2">
      <c r="A989" s="36"/>
      <c r="B989" s="37"/>
      <c r="C989" s="38"/>
      <c r="D989" s="206" t="s">
        <v>199</v>
      </c>
      <c r="E989" s="38"/>
      <c r="F989" s="207" t="s">
        <v>1712</v>
      </c>
      <c r="G989" s="38"/>
      <c r="H989" s="38"/>
      <c r="I989" s="208"/>
      <c r="J989" s="38"/>
      <c r="K989" s="38"/>
      <c r="L989" s="41"/>
      <c r="M989" s="209"/>
      <c r="N989" s="210"/>
      <c r="O989" s="73"/>
      <c r="P989" s="73"/>
      <c r="Q989" s="73"/>
      <c r="R989" s="73"/>
      <c r="S989" s="73"/>
      <c r="T989" s="74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T989" s="18" t="s">
        <v>199</v>
      </c>
      <c r="AU989" s="18" t="s">
        <v>91</v>
      </c>
    </row>
    <row r="990" spans="1:65" s="13" customFormat="1" ht="11.25" x14ac:dyDescent="0.2">
      <c r="B990" s="215"/>
      <c r="C990" s="216"/>
      <c r="D990" s="206" t="s">
        <v>277</v>
      </c>
      <c r="E990" s="239" t="s">
        <v>1</v>
      </c>
      <c r="F990" s="217" t="s">
        <v>1713</v>
      </c>
      <c r="G990" s="216"/>
      <c r="H990" s="218">
        <v>1559.385</v>
      </c>
      <c r="I990" s="219"/>
      <c r="J990" s="216"/>
      <c r="K990" s="216"/>
      <c r="L990" s="220"/>
      <c r="M990" s="221"/>
      <c r="N990" s="222"/>
      <c r="O990" s="222"/>
      <c r="P990" s="222"/>
      <c r="Q990" s="222"/>
      <c r="R990" s="222"/>
      <c r="S990" s="222"/>
      <c r="T990" s="223"/>
      <c r="AT990" s="224" t="s">
        <v>277</v>
      </c>
      <c r="AU990" s="224" t="s">
        <v>91</v>
      </c>
      <c r="AV990" s="13" t="s">
        <v>93</v>
      </c>
      <c r="AW990" s="13" t="s">
        <v>38</v>
      </c>
      <c r="AX990" s="13" t="s">
        <v>83</v>
      </c>
      <c r="AY990" s="224" t="s">
        <v>189</v>
      </c>
    </row>
    <row r="991" spans="1:65" s="15" customFormat="1" ht="11.25" x14ac:dyDescent="0.2">
      <c r="B991" s="240"/>
      <c r="C991" s="241"/>
      <c r="D991" s="206" t="s">
        <v>277</v>
      </c>
      <c r="E991" s="242" t="s">
        <v>1</v>
      </c>
      <c r="F991" s="243" t="s">
        <v>355</v>
      </c>
      <c r="G991" s="241"/>
      <c r="H991" s="244">
        <v>1559.385</v>
      </c>
      <c r="I991" s="245"/>
      <c r="J991" s="241"/>
      <c r="K991" s="241"/>
      <c r="L991" s="246"/>
      <c r="M991" s="247"/>
      <c r="N991" s="248"/>
      <c r="O991" s="248"/>
      <c r="P991" s="248"/>
      <c r="Q991" s="248"/>
      <c r="R991" s="248"/>
      <c r="S991" s="248"/>
      <c r="T991" s="249"/>
      <c r="AT991" s="250" t="s">
        <v>277</v>
      </c>
      <c r="AU991" s="250" t="s">
        <v>91</v>
      </c>
      <c r="AV991" s="15" t="s">
        <v>211</v>
      </c>
      <c r="AW991" s="15" t="s">
        <v>38</v>
      </c>
      <c r="AX991" s="15" t="s">
        <v>91</v>
      </c>
      <c r="AY991" s="250" t="s">
        <v>189</v>
      </c>
    </row>
    <row r="992" spans="1:65" s="2" customFormat="1" ht="24.2" customHeight="1" x14ac:dyDescent="0.2">
      <c r="A992" s="36"/>
      <c r="B992" s="37"/>
      <c r="C992" s="193" t="s">
        <v>1714</v>
      </c>
      <c r="D992" s="193" t="s">
        <v>192</v>
      </c>
      <c r="E992" s="194" t="s">
        <v>1715</v>
      </c>
      <c r="F992" s="195" t="s">
        <v>1716</v>
      </c>
      <c r="G992" s="196" t="s">
        <v>262</v>
      </c>
      <c r="H992" s="197">
        <v>1479.925</v>
      </c>
      <c r="I992" s="198"/>
      <c r="J992" s="199">
        <f>ROUND(I992*H992,2)</f>
        <v>0</v>
      </c>
      <c r="K992" s="195" t="s">
        <v>303</v>
      </c>
      <c r="L992" s="41"/>
      <c r="M992" s="200" t="s">
        <v>1</v>
      </c>
      <c r="N992" s="201" t="s">
        <v>48</v>
      </c>
      <c r="O992" s="73"/>
      <c r="P992" s="202">
        <f>O992*H992</f>
        <v>0</v>
      </c>
      <c r="Q992" s="202">
        <v>0</v>
      </c>
      <c r="R992" s="202">
        <f>Q992*H992</f>
        <v>0</v>
      </c>
      <c r="S992" s="202">
        <v>0</v>
      </c>
      <c r="T992" s="203">
        <f>S992*H992</f>
        <v>0</v>
      </c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R992" s="204" t="s">
        <v>1710</v>
      </c>
      <c r="AT992" s="204" t="s">
        <v>192</v>
      </c>
      <c r="AU992" s="204" t="s">
        <v>91</v>
      </c>
      <c r="AY992" s="18" t="s">
        <v>189</v>
      </c>
      <c r="BE992" s="205">
        <f>IF(N992="základní",J992,0)</f>
        <v>0</v>
      </c>
      <c r="BF992" s="205">
        <f>IF(N992="snížená",J992,0)</f>
        <v>0</v>
      </c>
      <c r="BG992" s="205">
        <f>IF(N992="zákl. přenesená",J992,0)</f>
        <v>0</v>
      </c>
      <c r="BH992" s="205">
        <f>IF(N992="sníž. přenesená",J992,0)</f>
        <v>0</v>
      </c>
      <c r="BI992" s="205">
        <f>IF(N992="nulová",J992,0)</f>
        <v>0</v>
      </c>
      <c r="BJ992" s="18" t="s">
        <v>91</v>
      </c>
      <c r="BK992" s="205">
        <f>ROUND(I992*H992,2)</f>
        <v>0</v>
      </c>
      <c r="BL992" s="18" t="s">
        <v>1710</v>
      </c>
      <c r="BM992" s="204" t="s">
        <v>1717</v>
      </c>
    </row>
    <row r="993" spans="1:65" s="2" customFormat="1" ht="39" x14ac:dyDescent="0.2">
      <c r="A993" s="36"/>
      <c r="B993" s="37"/>
      <c r="C993" s="38"/>
      <c r="D993" s="206" t="s">
        <v>199</v>
      </c>
      <c r="E993" s="38"/>
      <c r="F993" s="207" t="s">
        <v>1712</v>
      </c>
      <c r="G993" s="38"/>
      <c r="H993" s="38"/>
      <c r="I993" s="208"/>
      <c r="J993" s="38"/>
      <c r="K993" s="38"/>
      <c r="L993" s="41"/>
      <c r="M993" s="209"/>
      <c r="N993" s="210"/>
      <c r="O993" s="73"/>
      <c r="P993" s="73"/>
      <c r="Q993" s="73"/>
      <c r="R993" s="73"/>
      <c r="S993" s="73"/>
      <c r="T993" s="74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T993" s="18" t="s">
        <v>199</v>
      </c>
      <c r="AU993" s="18" t="s">
        <v>91</v>
      </c>
    </row>
    <row r="994" spans="1:65" s="13" customFormat="1" ht="11.25" x14ac:dyDescent="0.2">
      <c r="B994" s="215"/>
      <c r="C994" s="216"/>
      <c r="D994" s="206" t="s">
        <v>277</v>
      </c>
      <c r="E994" s="239" t="s">
        <v>1</v>
      </c>
      <c r="F994" s="217" t="s">
        <v>1718</v>
      </c>
      <c r="G994" s="216"/>
      <c r="H994" s="218">
        <v>1479.925</v>
      </c>
      <c r="I994" s="219"/>
      <c r="J994" s="216"/>
      <c r="K994" s="216"/>
      <c r="L994" s="220"/>
      <c r="M994" s="221"/>
      <c r="N994" s="222"/>
      <c r="O994" s="222"/>
      <c r="P994" s="222"/>
      <c r="Q994" s="222"/>
      <c r="R994" s="222"/>
      <c r="S994" s="222"/>
      <c r="T994" s="223"/>
      <c r="AT994" s="224" t="s">
        <v>277</v>
      </c>
      <c r="AU994" s="224" t="s">
        <v>91</v>
      </c>
      <c r="AV994" s="13" t="s">
        <v>93</v>
      </c>
      <c r="AW994" s="13" t="s">
        <v>38</v>
      </c>
      <c r="AX994" s="13" t="s">
        <v>83</v>
      </c>
      <c r="AY994" s="224" t="s">
        <v>189</v>
      </c>
    </row>
    <row r="995" spans="1:65" s="15" customFormat="1" ht="11.25" x14ac:dyDescent="0.2">
      <c r="B995" s="240"/>
      <c r="C995" s="241"/>
      <c r="D995" s="206" t="s">
        <v>277</v>
      </c>
      <c r="E995" s="242" t="s">
        <v>1</v>
      </c>
      <c r="F995" s="243" t="s">
        <v>355</v>
      </c>
      <c r="G995" s="241"/>
      <c r="H995" s="244">
        <v>1479.925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9"/>
      <c r="AT995" s="250" t="s">
        <v>277</v>
      </c>
      <c r="AU995" s="250" t="s">
        <v>91</v>
      </c>
      <c r="AV995" s="15" t="s">
        <v>211</v>
      </c>
      <c r="AW995" s="15" t="s">
        <v>38</v>
      </c>
      <c r="AX995" s="15" t="s">
        <v>91</v>
      </c>
      <c r="AY995" s="250" t="s">
        <v>189</v>
      </c>
    </row>
    <row r="996" spans="1:65" s="12" customFormat="1" ht="25.9" customHeight="1" x14ac:dyDescent="0.2">
      <c r="B996" s="177"/>
      <c r="C996" s="178"/>
      <c r="D996" s="179" t="s">
        <v>82</v>
      </c>
      <c r="E996" s="180" t="s">
        <v>1719</v>
      </c>
      <c r="F996" s="180" t="s">
        <v>1719</v>
      </c>
      <c r="G996" s="178"/>
      <c r="H996" s="178"/>
      <c r="I996" s="181"/>
      <c r="J996" s="182">
        <f>BK996</f>
        <v>0</v>
      </c>
      <c r="K996" s="178"/>
      <c r="L996" s="183"/>
      <c r="M996" s="184"/>
      <c r="N996" s="185"/>
      <c r="O996" s="185"/>
      <c r="P996" s="186">
        <f>P997+P1002+P1008+P1014+P1045</f>
        <v>0</v>
      </c>
      <c r="Q996" s="185"/>
      <c r="R996" s="186">
        <f>R997+R1002+R1008+R1014+R1045</f>
        <v>0.63161500000000004</v>
      </c>
      <c r="S996" s="185"/>
      <c r="T996" s="187">
        <f>T997+T1002+T1008+T1014+T1045</f>
        <v>0</v>
      </c>
      <c r="AR996" s="188" t="s">
        <v>211</v>
      </c>
      <c r="AT996" s="189" t="s">
        <v>82</v>
      </c>
      <c r="AU996" s="189" t="s">
        <v>83</v>
      </c>
      <c r="AY996" s="188" t="s">
        <v>189</v>
      </c>
      <c r="BK996" s="190">
        <f>BK997+BK1002+BK1008+BK1014+BK1045</f>
        <v>0</v>
      </c>
    </row>
    <row r="997" spans="1:65" s="12" customFormat="1" ht="22.9" customHeight="1" x14ac:dyDescent="0.2">
      <c r="B997" s="177"/>
      <c r="C997" s="178"/>
      <c r="D997" s="179" t="s">
        <v>82</v>
      </c>
      <c r="E997" s="191" t="s">
        <v>1720</v>
      </c>
      <c r="F997" s="191" t="s">
        <v>1721</v>
      </c>
      <c r="G997" s="178"/>
      <c r="H997" s="178"/>
      <c r="I997" s="181"/>
      <c r="J997" s="192">
        <f>BK997</f>
        <v>0</v>
      </c>
      <c r="K997" s="178"/>
      <c r="L997" s="183"/>
      <c r="M997" s="184"/>
      <c r="N997" s="185"/>
      <c r="O997" s="185"/>
      <c r="P997" s="186">
        <f>SUM(P998:P1001)</f>
        <v>0</v>
      </c>
      <c r="Q997" s="185"/>
      <c r="R997" s="186">
        <f>SUM(R998:R1001)</f>
        <v>0</v>
      </c>
      <c r="S997" s="185"/>
      <c r="T997" s="187">
        <f>SUM(T998:T1001)</f>
        <v>0</v>
      </c>
      <c r="AR997" s="188" t="s">
        <v>211</v>
      </c>
      <c r="AT997" s="189" t="s">
        <v>82</v>
      </c>
      <c r="AU997" s="189" t="s">
        <v>91</v>
      </c>
      <c r="AY997" s="188" t="s">
        <v>189</v>
      </c>
      <c r="BK997" s="190">
        <f>SUM(BK998:BK1001)</f>
        <v>0</v>
      </c>
    </row>
    <row r="998" spans="1:65" s="2" customFormat="1" ht="16.5" customHeight="1" x14ac:dyDescent="0.2">
      <c r="A998" s="36"/>
      <c r="B998" s="37"/>
      <c r="C998" s="193" t="s">
        <v>1722</v>
      </c>
      <c r="D998" s="193" t="s">
        <v>192</v>
      </c>
      <c r="E998" s="194" t="s">
        <v>1723</v>
      </c>
      <c r="F998" s="195" t="s">
        <v>1724</v>
      </c>
      <c r="G998" s="196" t="s">
        <v>1286</v>
      </c>
      <c r="H998" s="197">
        <v>14</v>
      </c>
      <c r="I998" s="198"/>
      <c r="J998" s="199">
        <f>ROUND(I998*H998,2)</f>
        <v>0</v>
      </c>
      <c r="K998" s="195" t="s">
        <v>303</v>
      </c>
      <c r="L998" s="41"/>
      <c r="M998" s="200" t="s">
        <v>1</v>
      </c>
      <c r="N998" s="201" t="s">
        <v>48</v>
      </c>
      <c r="O998" s="73"/>
      <c r="P998" s="202">
        <f>O998*H998</f>
        <v>0</v>
      </c>
      <c r="Q998" s="202">
        <v>0</v>
      </c>
      <c r="R998" s="202">
        <f>Q998*H998</f>
        <v>0</v>
      </c>
      <c r="S998" s="202">
        <v>0</v>
      </c>
      <c r="T998" s="203">
        <f>S998*H998</f>
        <v>0</v>
      </c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R998" s="204" t="s">
        <v>211</v>
      </c>
      <c r="AT998" s="204" t="s">
        <v>192</v>
      </c>
      <c r="AU998" s="204" t="s">
        <v>93</v>
      </c>
      <c r="AY998" s="18" t="s">
        <v>189</v>
      </c>
      <c r="BE998" s="205">
        <f>IF(N998="základní",J998,0)</f>
        <v>0</v>
      </c>
      <c r="BF998" s="205">
        <f>IF(N998="snížená",J998,0)</f>
        <v>0</v>
      </c>
      <c r="BG998" s="205">
        <f>IF(N998="zákl. přenesená",J998,0)</f>
        <v>0</v>
      </c>
      <c r="BH998" s="205">
        <f>IF(N998="sníž. přenesená",J998,0)</f>
        <v>0</v>
      </c>
      <c r="BI998" s="205">
        <f>IF(N998="nulová",J998,0)</f>
        <v>0</v>
      </c>
      <c r="BJ998" s="18" t="s">
        <v>91</v>
      </c>
      <c r="BK998" s="205">
        <f>ROUND(I998*H998,2)</f>
        <v>0</v>
      </c>
      <c r="BL998" s="18" t="s">
        <v>211</v>
      </c>
      <c r="BM998" s="204" t="s">
        <v>1725</v>
      </c>
    </row>
    <row r="999" spans="1:65" s="2" customFormat="1" ht="39" x14ac:dyDescent="0.2">
      <c r="A999" s="36"/>
      <c r="B999" s="37"/>
      <c r="C999" s="38"/>
      <c r="D999" s="206" t="s">
        <v>199</v>
      </c>
      <c r="E999" s="38"/>
      <c r="F999" s="207" t="s">
        <v>1457</v>
      </c>
      <c r="G999" s="38"/>
      <c r="H999" s="38"/>
      <c r="I999" s="208"/>
      <c r="J999" s="38"/>
      <c r="K999" s="38"/>
      <c r="L999" s="41"/>
      <c r="M999" s="209"/>
      <c r="N999" s="210"/>
      <c r="O999" s="73"/>
      <c r="P999" s="73"/>
      <c r="Q999" s="73"/>
      <c r="R999" s="73"/>
      <c r="S999" s="73"/>
      <c r="T999" s="74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T999" s="18" t="s">
        <v>199</v>
      </c>
      <c r="AU999" s="18" t="s">
        <v>93</v>
      </c>
    </row>
    <row r="1000" spans="1:65" s="2" customFormat="1" ht="16.5" customHeight="1" x14ac:dyDescent="0.2">
      <c r="A1000" s="36"/>
      <c r="B1000" s="37"/>
      <c r="C1000" s="193" t="s">
        <v>1726</v>
      </c>
      <c r="D1000" s="193" t="s">
        <v>192</v>
      </c>
      <c r="E1000" s="194" t="s">
        <v>1727</v>
      </c>
      <c r="F1000" s="195" t="s">
        <v>1728</v>
      </c>
      <c r="G1000" s="196" t="s">
        <v>1286</v>
      </c>
      <c r="H1000" s="197">
        <v>2</v>
      </c>
      <c r="I1000" s="198"/>
      <c r="J1000" s="199">
        <f>ROUND(I1000*H1000,2)</f>
        <v>0</v>
      </c>
      <c r="K1000" s="195" t="s">
        <v>303</v>
      </c>
      <c r="L1000" s="41"/>
      <c r="M1000" s="200" t="s">
        <v>1</v>
      </c>
      <c r="N1000" s="201" t="s">
        <v>48</v>
      </c>
      <c r="O1000" s="73"/>
      <c r="P1000" s="202">
        <f>O1000*H1000</f>
        <v>0</v>
      </c>
      <c r="Q1000" s="202">
        <v>0</v>
      </c>
      <c r="R1000" s="202">
        <f>Q1000*H1000</f>
        <v>0</v>
      </c>
      <c r="S1000" s="202">
        <v>0</v>
      </c>
      <c r="T1000" s="203">
        <f>S1000*H1000</f>
        <v>0</v>
      </c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R1000" s="204" t="s">
        <v>211</v>
      </c>
      <c r="AT1000" s="204" t="s">
        <v>192</v>
      </c>
      <c r="AU1000" s="204" t="s">
        <v>93</v>
      </c>
      <c r="AY1000" s="18" t="s">
        <v>189</v>
      </c>
      <c r="BE1000" s="205">
        <f>IF(N1000="základní",J1000,0)</f>
        <v>0</v>
      </c>
      <c r="BF1000" s="205">
        <f>IF(N1000="snížená",J1000,0)</f>
        <v>0</v>
      </c>
      <c r="BG1000" s="205">
        <f>IF(N1000="zákl. přenesená",J1000,0)</f>
        <v>0</v>
      </c>
      <c r="BH1000" s="205">
        <f>IF(N1000="sníž. přenesená",J1000,0)</f>
        <v>0</v>
      </c>
      <c r="BI1000" s="205">
        <f>IF(N1000="nulová",J1000,0)</f>
        <v>0</v>
      </c>
      <c r="BJ1000" s="18" t="s">
        <v>91</v>
      </c>
      <c r="BK1000" s="205">
        <f>ROUND(I1000*H1000,2)</f>
        <v>0</v>
      </c>
      <c r="BL1000" s="18" t="s">
        <v>211</v>
      </c>
      <c r="BM1000" s="204" t="s">
        <v>1729</v>
      </c>
    </row>
    <row r="1001" spans="1:65" s="2" customFormat="1" ht="39" x14ac:dyDescent="0.2">
      <c r="A1001" s="36"/>
      <c r="B1001" s="37"/>
      <c r="C1001" s="38"/>
      <c r="D1001" s="206" t="s">
        <v>199</v>
      </c>
      <c r="E1001" s="38"/>
      <c r="F1001" s="207" t="s">
        <v>1457</v>
      </c>
      <c r="G1001" s="38"/>
      <c r="H1001" s="38"/>
      <c r="I1001" s="208"/>
      <c r="J1001" s="38"/>
      <c r="K1001" s="38"/>
      <c r="L1001" s="41"/>
      <c r="M1001" s="209"/>
      <c r="N1001" s="210"/>
      <c r="O1001" s="73"/>
      <c r="P1001" s="73"/>
      <c r="Q1001" s="73"/>
      <c r="R1001" s="73"/>
      <c r="S1001" s="73"/>
      <c r="T1001" s="74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T1001" s="18" t="s">
        <v>199</v>
      </c>
      <c r="AU1001" s="18" t="s">
        <v>93</v>
      </c>
    </row>
    <row r="1002" spans="1:65" s="12" customFormat="1" ht="22.9" customHeight="1" x14ac:dyDescent="0.2">
      <c r="B1002" s="177"/>
      <c r="C1002" s="178"/>
      <c r="D1002" s="179" t="s">
        <v>82</v>
      </c>
      <c r="E1002" s="191" t="s">
        <v>1730</v>
      </c>
      <c r="F1002" s="191" t="s">
        <v>1731</v>
      </c>
      <c r="G1002" s="178"/>
      <c r="H1002" s="178"/>
      <c r="I1002" s="181"/>
      <c r="J1002" s="192">
        <f>BK1002</f>
        <v>0</v>
      </c>
      <c r="K1002" s="178"/>
      <c r="L1002" s="183"/>
      <c r="M1002" s="184"/>
      <c r="N1002" s="185"/>
      <c r="O1002" s="185"/>
      <c r="P1002" s="186">
        <f>SUM(P1003:P1007)</f>
        <v>0</v>
      </c>
      <c r="Q1002" s="185"/>
      <c r="R1002" s="186">
        <f>SUM(R1003:R1007)</f>
        <v>0</v>
      </c>
      <c r="S1002" s="185"/>
      <c r="T1002" s="187">
        <f>SUM(T1003:T1007)</f>
        <v>0</v>
      </c>
      <c r="AR1002" s="188" t="s">
        <v>211</v>
      </c>
      <c r="AT1002" s="189" t="s">
        <v>82</v>
      </c>
      <c r="AU1002" s="189" t="s">
        <v>91</v>
      </c>
      <c r="AY1002" s="188" t="s">
        <v>189</v>
      </c>
      <c r="BK1002" s="190">
        <f>SUM(BK1003:BK1007)</f>
        <v>0</v>
      </c>
    </row>
    <row r="1003" spans="1:65" s="2" customFormat="1" ht="16.5" customHeight="1" x14ac:dyDescent="0.2">
      <c r="A1003" s="36"/>
      <c r="B1003" s="37"/>
      <c r="C1003" s="193" t="s">
        <v>1732</v>
      </c>
      <c r="D1003" s="193" t="s">
        <v>192</v>
      </c>
      <c r="E1003" s="194" t="s">
        <v>1733</v>
      </c>
      <c r="F1003" s="195" t="s">
        <v>1734</v>
      </c>
      <c r="G1003" s="196" t="s">
        <v>262</v>
      </c>
      <c r="H1003" s="197">
        <v>712.572</v>
      </c>
      <c r="I1003" s="198"/>
      <c r="J1003" s="199">
        <f>ROUND(I1003*H1003,2)</f>
        <v>0</v>
      </c>
      <c r="K1003" s="195" t="s">
        <v>303</v>
      </c>
      <c r="L1003" s="41"/>
      <c r="M1003" s="200" t="s">
        <v>1</v>
      </c>
      <c r="N1003" s="201" t="s">
        <v>48</v>
      </c>
      <c r="O1003" s="73"/>
      <c r="P1003" s="202">
        <f>O1003*H1003</f>
        <v>0</v>
      </c>
      <c r="Q1003" s="202">
        <v>0</v>
      </c>
      <c r="R1003" s="202">
        <f>Q1003*H1003</f>
        <v>0</v>
      </c>
      <c r="S1003" s="202">
        <v>0</v>
      </c>
      <c r="T1003" s="203">
        <f>S1003*H1003</f>
        <v>0</v>
      </c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R1003" s="204" t="s">
        <v>1710</v>
      </c>
      <c r="AT1003" s="204" t="s">
        <v>192</v>
      </c>
      <c r="AU1003" s="204" t="s">
        <v>93</v>
      </c>
      <c r="AY1003" s="18" t="s">
        <v>189</v>
      </c>
      <c r="BE1003" s="205">
        <f>IF(N1003="základní",J1003,0)</f>
        <v>0</v>
      </c>
      <c r="BF1003" s="205">
        <f>IF(N1003="snížená",J1003,0)</f>
        <v>0</v>
      </c>
      <c r="BG1003" s="205">
        <f>IF(N1003="zákl. přenesená",J1003,0)</f>
        <v>0</v>
      </c>
      <c r="BH1003" s="205">
        <f>IF(N1003="sníž. přenesená",J1003,0)</f>
        <v>0</v>
      </c>
      <c r="BI1003" s="205">
        <f>IF(N1003="nulová",J1003,0)</f>
        <v>0</v>
      </c>
      <c r="BJ1003" s="18" t="s">
        <v>91</v>
      </c>
      <c r="BK1003" s="205">
        <f>ROUND(I1003*H1003,2)</f>
        <v>0</v>
      </c>
      <c r="BL1003" s="18" t="s">
        <v>1710</v>
      </c>
      <c r="BM1003" s="204" t="s">
        <v>1735</v>
      </c>
    </row>
    <row r="1004" spans="1:65" s="2" customFormat="1" ht="48.75" x14ac:dyDescent="0.2">
      <c r="A1004" s="36"/>
      <c r="B1004" s="37"/>
      <c r="C1004" s="38"/>
      <c r="D1004" s="206" t="s">
        <v>199</v>
      </c>
      <c r="E1004" s="38"/>
      <c r="F1004" s="207" t="s">
        <v>1736</v>
      </c>
      <c r="G1004" s="38"/>
      <c r="H1004" s="38"/>
      <c r="I1004" s="208"/>
      <c r="J1004" s="38"/>
      <c r="K1004" s="38"/>
      <c r="L1004" s="41"/>
      <c r="M1004" s="209"/>
      <c r="N1004" s="210"/>
      <c r="O1004" s="73"/>
      <c r="P1004" s="73"/>
      <c r="Q1004" s="73"/>
      <c r="R1004" s="73"/>
      <c r="S1004" s="73"/>
      <c r="T1004" s="74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T1004" s="18" t="s">
        <v>199</v>
      </c>
      <c r="AU1004" s="18" t="s">
        <v>93</v>
      </c>
    </row>
    <row r="1005" spans="1:65" s="14" customFormat="1" ht="11.25" x14ac:dyDescent="0.2">
      <c r="B1005" s="229"/>
      <c r="C1005" s="230"/>
      <c r="D1005" s="206" t="s">
        <v>277</v>
      </c>
      <c r="E1005" s="231" t="s">
        <v>1</v>
      </c>
      <c r="F1005" s="232" t="s">
        <v>806</v>
      </c>
      <c r="G1005" s="230"/>
      <c r="H1005" s="231" t="s">
        <v>1</v>
      </c>
      <c r="I1005" s="233"/>
      <c r="J1005" s="230"/>
      <c r="K1005" s="230"/>
      <c r="L1005" s="234"/>
      <c r="M1005" s="235"/>
      <c r="N1005" s="236"/>
      <c r="O1005" s="236"/>
      <c r="P1005" s="236"/>
      <c r="Q1005" s="236"/>
      <c r="R1005" s="236"/>
      <c r="S1005" s="236"/>
      <c r="T1005" s="237"/>
      <c r="AT1005" s="238" t="s">
        <v>277</v>
      </c>
      <c r="AU1005" s="238" t="s">
        <v>93</v>
      </c>
      <c r="AV1005" s="14" t="s">
        <v>91</v>
      </c>
      <c r="AW1005" s="14" t="s">
        <v>38</v>
      </c>
      <c r="AX1005" s="14" t="s">
        <v>83</v>
      </c>
      <c r="AY1005" s="238" t="s">
        <v>189</v>
      </c>
    </row>
    <row r="1006" spans="1:65" s="13" customFormat="1" ht="11.25" x14ac:dyDescent="0.2">
      <c r="B1006" s="215"/>
      <c r="C1006" s="216"/>
      <c r="D1006" s="206" t="s">
        <v>277</v>
      </c>
      <c r="E1006" s="239" t="s">
        <v>1</v>
      </c>
      <c r="F1006" s="217" t="s">
        <v>1737</v>
      </c>
      <c r="G1006" s="216"/>
      <c r="H1006" s="218">
        <v>712.572</v>
      </c>
      <c r="I1006" s="219"/>
      <c r="J1006" s="216"/>
      <c r="K1006" s="216"/>
      <c r="L1006" s="220"/>
      <c r="M1006" s="221"/>
      <c r="N1006" s="222"/>
      <c r="O1006" s="222"/>
      <c r="P1006" s="222"/>
      <c r="Q1006" s="222"/>
      <c r="R1006" s="222"/>
      <c r="S1006" s="222"/>
      <c r="T1006" s="223"/>
      <c r="AT1006" s="224" t="s">
        <v>277</v>
      </c>
      <c r="AU1006" s="224" t="s">
        <v>93</v>
      </c>
      <c r="AV1006" s="13" t="s">
        <v>93</v>
      </c>
      <c r="AW1006" s="13" t="s">
        <v>38</v>
      </c>
      <c r="AX1006" s="13" t="s">
        <v>83</v>
      </c>
      <c r="AY1006" s="224" t="s">
        <v>189</v>
      </c>
    </row>
    <row r="1007" spans="1:65" s="15" customFormat="1" ht="11.25" x14ac:dyDescent="0.2">
      <c r="B1007" s="240"/>
      <c r="C1007" s="241"/>
      <c r="D1007" s="206" t="s">
        <v>277</v>
      </c>
      <c r="E1007" s="242" t="s">
        <v>1</v>
      </c>
      <c r="F1007" s="243" t="s">
        <v>355</v>
      </c>
      <c r="G1007" s="241"/>
      <c r="H1007" s="244">
        <v>712.572</v>
      </c>
      <c r="I1007" s="245"/>
      <c r="J1007" s="241"/>
      <c r="K1007" s="241"/>
      <c r="L1007" s="246"/>
      <c r="M1007" s="247"/>
      <c r="N1007" s="248"/>
      <c r="O1007" s="248"/>
      <c r="P1007" s="248"/>
      <c r="Q1007" s="248"/>
      <c r="R1007" s="248"/>
      <c r="S1007" s="248"/>
      <c r="T1007" s="249"/>
      <c r="AT1007" s="250" t="s">
        <v>277</v>
      </c>
      <c r="AU1007" s="250" t="s">
        <v>93</v>
      </c>
      <c r="AV1007" s="15" t="s">
        <v>211</v>
      </c>
      <c r="AW1007" s="15" t="s">
        <v>38</v>
      </c>
      <c r="AX1007" s="15" t="s">
        <v>91</v>
      </c>
      <c r="AY1007" s="250" t="s">
        <v>189</v>
      </c>
    </row>
    <row r="1008" spans="1:65" s="12" customFormat="1" ht="22.9" customHeight="1" x14ac:dyDescent="0.2">
      <c r="B1008" s="177"/>
      <c r="C1008" s="178"/>
      <c r="D1008" s="179" t="s">
        <v>82</v>
      </c>
      <c r="E1008" s="191" t="s">
        <v>1738</v>
      </c>
      <c r="F1008" s="191" t="s">
        <v>1739</v>
      </c>
      <c r="G1008" s="178"/>
      <c r="H1008" s="178"/>
      <c r="I1008" s="181"/>
      <c r="J1008" s="192">
        <f>BK1008</f>
        <v>0</v>
      </c>
      <c r="K1008" s="178"/>
      <c r="L1008" s="183"/>
      <c r="M1008" s="184"/>
      <c r="N1008" s="185"/>
      <c r="O1008" s="185"/>
      <c r="P1008" s="186">
        <f>SUM(P1009:P1013)</f>
        <v>0</v>
      </c>
      <c r="Q1008" s="185"/>
      <c r="R1008" s="186">
        <f>SUM(R1009:R1013)</f>
        <v>0</v>
      </c>
      <c r="S1008" s="185"/>
      <c r="T1008" s="187">
        <f>SUM(T1009:T1013)</f>
        <v>0</v>
      </c>
      <c r="AR1008" s="188" t="s">
        <v>211</v>
      </c>
      <c r="AT1008" s="189" t="s">
        <v>82</v>
      </c>
      <c r="AU1008" s="189" t="s">
        <v>91</v>
      </c>
      <c r="AY1008" s="188" t="s">
        <v>189</v>
      </c>
      <c r="BK1008" s="190">
        <f>SUM(BK1009:BK1013)</f>
        <v>0</v>
      </c>
    </row>
    <row r="1009" spans="1:65" s="2" customFormat="1" ht="16.5" customHeight="1" x14ac:dyDescent="0.2">
      <c r="A1009" s="36"/>
      <c r="B1009" s="37"/>
      <c r="C1009" s="193" t="s">
        <v>1740</v>
      </c>
      <c r="D1009" s="193" t="s">
        <v>192</v>
      </c>
      <c r="E1009" s="194" t="s">
        <v>1741</v>
      </c>
      <c r="F1009" s="195" t="s">
        <v>1742</v>
      </c>
      <c r="G1009" s="196" t="s">
        <v>285</v>
      </c>
      <c r="H1009" s="197">
        <v>6</v>
      </c>
      <c r="I1009" s="198"/>
      <c r="J1009" s="199">
        <f>ROUND(I1009*H1009,2)</f>
        <v>0</v>
      </c>
      <c r="K1009" s="195" t="s">
        <v>303</v>
      </c>
      <c r="L1009" s="41"/>
      <c r="M1009" s="200" t="s">
        <v>1</v>
      </c>
      <c r="N1009" s="201" t="s">
        <v>48</v>
      </c>
      <c r="O1009" s="73"/>
      <c r="P1009" s="202">
        <f>O1009*H1009</f>
        <v>0</v>
      </c>
      <c r="Q1009" s="202">
        <v>0</v>
      </c>
      <c r="R1009" s="202">
        <f>Q1009*H1009</f>
        <v>0</v>
      </c>
      <c r="S1009" s="202">
        <v>0</v>
      </c>
      <c r="T1009" s="203">
        <f>S1009*H1009</f>
        <v>0</v>
      </c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R1009" s="204" t="s">
        <v>1710</v>
      </c>
      <c r="AT1009" s="204" t="s">
        <v>192</v>
      </c>
      <c r="AU1009" s="204" t="s">
        <v>93</v>
      </c>
      <c r="AY1009" s="18" t="s">
        <v>189</v>
      </c>
      <c r="BE1009" s="205">
        <f>IF(N1009="základní",J1009,0)</f>
        <v>0</v>
      </c>
      <c r="BF1009" s="205">
        <f>IF(N1009="snížená",J1009,0)</f>
        <v>0</v>
      </c>
      <c r="BG1009" s="205">
        <f>IF(N1009="zákl. přenesená",J1009,0)</f>
        <v>0</v>
      </c>
      <c r="BH1009" s="205">
        <f>IF(N1009="sníž. přenesená",J1009,0)</f>
        <v>0</v>
      </c>
      <c r="BI1009" s="205">
        <f>IF(N1009="nulová",J1009,0)</f>
        <v>0</v>
      </c>
      <c r="BJ1009" s="18" t="s">
        <v>91</v>
      </c>
      <c r="BK1009" s="205">
        <f>ROUND(I1009*H1009,2)</f>
        <v>0</v>
      </c>
      <c r="BL1009" s="18" t="s">
        <v>1710</v>
      </c>
      <c r="BM1009" s="204" t="s">
        <v>1743</v>
      </c>
    </row>
    <row r="1010" spans="1:65" s="2" customFormat="1" ht="16.5" customHeight="1" x14ac:dyDescent="0.2">
      <c r="A1010" s="36"/>
      <c r="B1010" s="37"/>
      <c r="C1010" s="193" t="s">
        <v>1744</v>
      </c>
      <c r="D1010" s="193" t="s">
        <v>192</v>
      </c>
      <c r="E1010" s="194" t="s">
        <v>1745</v>
      </c>
      <c r="F1010" s="195" t="s">
        <v>1746</v>
      </c>
      <c r="G1010" s="196" t="s">
        <v>285</v>
      </c>
      <c r="H1010" s="197">
        <v>20</v>
      </c>
      <c r="I1010" s="198"/>
      <c r="J1010" s="199">
        <f>ROUND(I1010*H1010,2)</f>
        <v>0</v>
      </c>
      <c r="K1010" s="195" t="s">
        <v>303</v>
      </c>
      <c r="L1010" s="41"/>
      <c r="M1010" s="200" t="s">
        <v>1</v>
      </c>
      <c r="N1010" s="201" t="s">
        <v>48</v>
      </c>
      <c r="O1010" s="73"/>
      <c r="P1010" s="202">
        <f>O1010*H1010</f>
        <v>0</v>
      </c>
      <c r="Q1010" s="202">
        <v>0</v>
      </c>
      <c r="R1010" s="202">
        <f>Q1010*H1010</f>
        <v>0</v>
      </c>
      <c r="S1010" s="202">
        <v>0</v>
      </c>
      <c r="T1010" s="203">
        <f>S1010*H1010</f>
        <v>0</v>
      </c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R1010" s="204" t="s">
        <v>1710</v>
      </c>
      <c r="AT1010" s="204" t="s">
        <v>192</v>
      </c>
      <c r="AU1010" s="204" t="s">
        <v>93</v>
      </c>
      <c r="AY1010" s="18" t="s">
        <v>189</v>
      </c>
      <c r="BE1010" s="205">
        <f>IF(N1010="základní",J1010,0)</f>
        <v>0</v>
      </c>
      <c r="BF1010" s="205">
        <f>IF(N1010="snížená",J1010,0)</f>
        <v>0</v>
      </c>
      <c r="BG1010" s="205">
        <f>IF(N1010="zákl. přenesená",J1010,0)</f>
        <v>0</v>
      </c>
      <c r="BH1010" s="205">
        <f>IF(N1010="sníž. přenesená",J1010,0)</f>
        <v>0</v>
      </c>
      <c r="BI1010" s="205">
        <f>IF(N1010="nulová",J1010,0)</f>
        <v>0</v>
      </c>
      <c r="BJ1010" s="18" t="s">
        <v>91</v>
      </c>
      <c r="BK1010" s="205">
        <f>ROUND(I1010*H1010,2)</f>
        <v>0</v>
      </c>
      <c r="BL1010" s="18" t="s">
        <v>1710</v>
      </c>
      <c r="BM1010" s="204" t="s">
        <v>1747</v>
      </c>
    </row>
    <row r="1011" spans="1:65" s="2" customFormat="1" ht="16.5" customHeight="1" x14ac:dyDescent="0.2">
      <c r="A1011" s="36"/>
      <c r="B1011" s="37"/>
      <c r="C1011" s="193" t="s">
        <v>1748</v>
      </c>
      <c r="D1011" s="193" t="s">
        <v>192</v>
      </c>
      <c r="E1011" s="194" t="s">
        <v>1749</v>
      </c>
      <c r="F1011" s="195" t="s">
        <v>1750</v>
      </c>
      <c r="G1011" s="196" t="s">
        <v>289</v>
      </c>
      <c r="H1011" s="197">
        <v>36</v>
      </c>
      <c r="I1011" s="198"/>
      <c r="J1011" s="199">
        <f>ROUND(I1011*H1011,2)</f>
        <v>0</v>
      </c>
      <c r="K1011" s="195" t="s">
        <v>303</v>
      </c>
      <c r="L1011" s="41"/>
      <c r="M1011" s="200" t="s">
        <v>1</v>
      </c>
      <c r="N1011" s="201" t="s">
        <v>48</v>
      </c>
      <c r="O1011" s="73"/>
      <c r="P1011" s="202">
        <f>O1011*H1011</f>
        <v>0</v>
      </c>
      <c r="Q1011" s="202">
        <v>0</v>
      </c>
      <c r="R1011" s="202">
        <f>Q1011*H1011</f>
        <v>0</v>
      </c>
      <c r="S1011" s="202">
        <v>0</v>
      </c>
      <c r="T1011" s="203">
        <f>S1011*H1011</f>
        <v>0</v>
      </c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R1011" s="204" t="s">
        <v>1710</v>
      </c>
      <c r="AT1011" s="204" t="s">
        <v>192</v>
      </c>
      <c r="AU1011" s="204" t="s">
        <v>93</v>
      </c>
      <c r="AY1011" s="18" t="s">
        <v>189</v>
      </c>
      <c r="BE1011" s="205">
        <f>IF(N1011="základní",J1011,0)</f>
        <v>0</v>
      </c>
      <c r="BF1011" s="205">
        <f>IF(N1011="snížená",J1011,0)</f>
        <v>0</v>
      </c>
      <c r="BG1011" s="205">
        <f>IF(N1011="zákl. přenesená",J1011,0)</f>
        <v>0</v>
      </c>
      <c r="BH1011" s="205">
        <f>IF(N1011="sníž. přenesená",J1011,0)</f>
        <v>0</v>
      </c>
      <c r="BI1011" s="205">
        <f>IF(N1011="nulová",J1011,0)</f>
        <v>0</v>
      </c>
      <c r="BJ1011" s="18" t="s">
        <v>91</v>
      </c>
      <c r="BK1011" s="205">
        <f>ROUND(I1011*H1011,2)</f>
        <v>0</v>
      </c>
      <c r="BL1011" s="18" t="s">
        <v>1710</v>
      </c>
      <c r="BM1011" s="204" t="s">
        <v>1751</v>
      </c>
    </row>
    <row r="1012" spans="1:65" s="2" customFormat="1" ht="16.5" customHeight="1" x14ac:dyDescent="0.2">
      <c r="A1012" s="36"/>
      <c r="B1012" s="37"/>
      <c r="C1012" s="193" t="s">
        <v>1752</v>
      </c>
      <c r="D1012" s="193" t="s">
        <v>192</v>
      </c>
      <c r="E1012" s="194" t="s">
        <v>1753</v>
      </c>
      <c r="F1012" s="195" t="s">
        <v>1754</v>
      </c>
      <c r="G1012" s="196" t="s">
        <v>285</v>
      </c>
      <c r="H1012" s="197">
        <v>1</v>
      </c>
      <c r="I1012" s="198"/>
      <c r="J1012" s="199">
        <f>ROUND(I1012*H1012,2)</f>
        <v>0</v>
      </c>
      <c r="K1012" s="195" t="s">
        <v>303</v>
      </c>
      <c r="L1012" s="41"/>
      <c r="M1012" s="200" t="s">
        <v>1</v>
      </c>
      <c r="N1012" s="201" t="s">
        <v>48</v>
      </c>
      <c r="O1012" s="73"/>
      <c r="P1012" s="202">
        <f>O1012*H1012</f>
        <v>0</v>
      </c>
      <c r="Q1012" s="202">
        <v>0</v>
      </c>
      <c r="R1012" s="202">
        <f>Q1012*H1012</f>
        <v>0</v>
      </c>
      <c r="S1012" s="202">
        <v>0</v>
      </c>
      <c r="T1012" s="203">
        <f>S1012*H1012</f>
        <v>0</v>
      </c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R1012" s="204" t="s">
        <v>1710</v>
      </c>
      <c r="AT1012" s="204" t="s">
        <v>192</v>
      </c>
      <c r="AU1012" s="204" t="s">
        <v>93</v>
      </c>
      <c r="AY1012" s="18" t="s">
        <v>189</v>
      </c>
      <c r="BE1012" s="205">
        <f>IF(N1012="základní",J1012,0)</f>
        <v>0</v>
      </c>
      <c r="BF1012" s="205">
        <f>IF(N1012="snížená",J1012,0)</f>
        <v>0</v>
      </c>
      <c r="BG1012" s="205">
        <f>IF(N1012="zákl. přenesená",J1012,0)</f>
        <v>0</v>
      </c>
      <c r="BH1012" s="205">
        <f>IF(N1012="sníž. přenesená",J1012,0)</f>
        <v>0</v>
      </c>
      <c r="BI1012" s="205">
        <f>IF(N1012="nulová",J1012,0)</f>
        <v>0</v>
      </c>
      <c r="BJ1012" s="18" t="s">
        <v>91</v>
      </c>
      <c r="BK1012" s="205">
        <f>ROUND(I1012*H1012,2)</f>
        <v>0</v>
      </c>
      <c r="BL1012" s="18" t="s">
        <v>1710</v>
      </c>
      <c r="BM1012" s="204" t="s">
        <v>1755</v>
      </c>
    </row>
    <row r="1013" spans="1:65" s="2" customFormat="1" ht="16.5" customHeight="1" x14ac:dyDescent="0.2">
      <c r="A1013" s="36"/>
      <c r="B1013" s="37"/>
      <c r="C1013" s="193" t="s">
        <v>1756</v>
      </c>
      <c r="D1013" s="193" t="s">
        <v>192</v>
      </c>
      <c r="E1013" s="194" t="s">
        <v>1757</v>
      </c>
      <c r="F1013" s="195" t="s">
        <v>1758</v>
      </c>
      <c r="G1013" s="196" t="s">
        <v>285</v>
      </c>
      <c r="H1013" s="197">
        <v>1</v>
      </c>
      <c r="I1013" s="198"/>
      <c r="J1013" s="199">
        <f>ROUND(I1013*H1013,2)</f>
        <v>0</v>
      </c>
      <c r="K1013" s="195" t="s">
        <v>303</v>
      </c>
      <c r="L1013" s="41"/>
      <c r="M1013" s="200" t="s">
        <v>1</v>
      </c>
      <c r="N1013" s="201" t="s">
        <v>48</v>
      </c>
      <c r="O1013" s="73"/>
      <c r="P1013" s="202">
        <f>O1013*H1013</f>
        <v>0</v>
      </c>
      <c r="Q1013" s="202">
        <v>0</v>
      </c>
      <c r="R1013" s="202">
        <f>Q1013*H1013</f>
        <v>0</v>
      </c>
      <c r="S1013" s="202">
        <v>0</v>
      </c>
      <c r="T1013" s="203">
        <f>S1013*H1013</f>
        <v>0</v>
      </c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R1013" s="204" t="s">
        <v>1710</v>
      </c>
      <c r="AT1013" s="204" t="s">
        <v>192</v>
      </c>
      <c r="AU1013" s="204" t="s">
        <v>93</v>
      </c>
      <c r="AY1013" s="18" t="s">
        <v>189</v>
      </c>
      <c r="BE1013" s="205">
        <f>IF(N1013="základní",J1013,0)</f>
        <v>0</v>
      </c>
      <c r="BF1013" s="205">
        <f>IF(N1013="snížená",J1013,0)</f>
        <v>0</v>
      </c>
      <c r="BG1013" s="205">
        <f>IF(N1013="zákl. přenesená",J1013,0)</f>
        <v>0</v>
      </c>
      <c r="BH1013" s="205">
        <f>IF(N1013="sníž. přenesená",J1013,0)</f>
        <v>0</v>
      </c>
      <c r="BI1013" s="205">
        <f>IF(N1013="nulová",J1013,0)</f>
        <v>0</v>
      </c>
      <c r="BJ1013" s="18" t="s">
        <v>91</v>
      </c>
      <c r="BK1013" s="205">
        <f>ROUND(I1013*H1013,2)</f>
        <v>0</v>
      </c>
      <c r="BL1013" s="18" t="s">
        <v>1710</v>
      </c>
      <c r="BM1013" s="204" t="s">
        <v>1759</v>
      </c>
    </row>
    <row r="1014" spans="1:65" s="12" customFormat="1" ht="22.9" customHeight="1" x14ac:dyDescent="0.2">
      <c r="B1014" s="177"/>
      <c r="C1014" s="178"/>
      <c r="D1014" s="179" t="s">
        <v>82</v>
      </c>
      <c r="E1014" s="191" t="s">
        <v>1760</v>
      </c>
      <c r="F1014" s="191" t="s">
        <v>1761</v>
      </c>
      <c r="G1014" s="178"/>
      <c r="H1014" s="178"/>
      <c r="I1014" s="181"/>
      <c r="J1014" s="192">
        <f>BK1014</f>
        <v>0</v>
      </c>
      <c r="K1014" s="178"/>
      <c r="L1014" s="183"/>
      <c r="M1014" s="184"/>
      <c r="N1014" s="185"/>
      <c r="O1014" s="185"/>
      <c r="P1014" s="186">
        <f>SUM(P1015:P1044)</f>
        <v>0</v>
      </c>
      <c r="Q1014" s="185"/>
      <c r="R1014" s="186">
        <f>SUM(R1015:R1044)</f>
        <v>0</v>
      </c>
      <c r="S1014" s="185"/>
      <c r="T1014" s="187">
        <f>SUM(T1015:T1044)</f>
        <v>0</v>
      </c>
      <c r="AR1014" s="188" t="s">
        <v>211</v>
      </c>
      <c r="AT1014" s="189" t="s">
        <v>82</v>
      </c>
      <c r="AU1014" s="189" t="s">
        <v>91</v>
      </c>
      <c r="AY1014" s="188" t="s">
        <v>189</v>
      </c>
      <c r="BK1014" s="190">
        <f>SUM(BK1015:BK1044)</f>
        <v>0</v>
      </c>
    </row>
    <row r="1015" spans="1:65" s="2" customFormat="1" ht="16.5" customHeight="1" x14ac:dyDescent="0.2">
      <c r="A1015" s="36"/>
      <c r="B1015" s="37"/>
      <c r="C1015" s="193" t="s">
        <v>1762</v>
      </c>
      <c r="D1015" s="193" t="s">
        <v>192</v>
      </c>
      <c r="E1015" s="194" t="s">
        <v>1763</v>
      </c>
      <c r="F1015" s="195" t="s">
        <v>1764</v>
      </c>
      <c r="G1015" s="196" t="s">
        <v>289</v>
      </c>
      <c r="H1015" s="197">
        <v>6.5</v>
      </c>
      <c r="I1015" s="198"/>
      <c r="J1015" s="199">
        <f>ROUND(I1015*H1015,2)</f>
        <v>0</v>
      </c>
      <c r="K1015" s="195" t="s">
        <v>303</v>
      </c>
      <c r="L1015" s="41"/>
      <c r="M1015" s="200" t="s">
        <v>1</v>
      </c>
      <c r="N1015" s="201" t="s">
        <v>48</v>
      </c>
      <c r="O1015" s="73"/>
      <c r="P1015" s="202">
        <f>O1015*H1015</f>
        <v>0</v>
      </c>
      <c r="Q1015" s="202">
        <v>0</v>
      </c>
      <c r="R1015" s="202">
        <f>Q1015*H1015</f>
        <v>0</v>
      </c>
      <c r="S1015" s="202">
        <v>0</v>
      </c>
      <c r="T1015" s="203">
        <f>S1015*H1015</f>
        <v>0</v>
      </c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R1015" s="204" t="s">
        <v>1710</v>
      </c>
      <c r="AT1015" s="204" t="s">
        <v>192</v>
      </c>
      <c r="AU1015" s="204" t="s">
        <v>93</v>
      </c>
      <c r="AY1015" s="18" t="s">
        <v>189</v>
      </c>
      <c r="BE1015" s="205">
        <f>IF(N1015="základní",J1015,0)</f>
        <v>0</v>
      </c>
      <c r="BF1015" s="205">
        <f>IF(N1015="snížená",J1015,0)</f>
        <v>0</v>
      </c>
      <c r="BG1015" s="205">
        <f>IF(N1015="zákl. přenesená",J1015,0)</f>
        <v>0</v>
      </c>
      <c r="BH1015" s="205">
        <f>IF(N1015="sníž. přenesená",J1015,0)</f>
        <v>0</v>
      </c>
      <c r="BI1015" s="205">
        <f>IF(N1015="nulová",J1015,0)</f>
        <v>0</v>
      </c>
      <c r="BJ1015" s="18" t="s">
        <v>91</v>
      </c>
      <c r="BK1015" s="205">
        <f>ROUND(I1015*H1015,2)</f>
        <v>0</v>
      </c>
      <c r="BL1015" s="18" t="s">
        <v>1710</v>
      </c>
      <c r="BM1015" s="204" t="s">
        <v>1765</v>
      </c>
    </row>
    <row r="1016" spans="1:65" s="2" customFormat="1" ht="39" x14ac:dyDescent="0.2">
      <c r="A1016" s="36"/>
      <c r="B1016" s="37"/>
      <c r="C1016" s="38"/>
      <c r="D1016" s="206" t="s">
        <v>199</v>
      </c>
      <c r="E1016" s="38"/>
      <c r="F1016" s="207" t="s">
        <v>1440</v>
      </c>
      <c r="G1016" s="38"/>
      <c r="H1016" s="38"/>
      <c r="I1016" s="208"/>
      <c r="J1016" s="38"/>
      <c r="K1016" s="38"/>
      <c r="L1016" s="41"/>
      <c r="M1016" s="209"/>
      <c r="N1016" s="210"/>
      <c r="O1016" s="73"/>
      <c r="P1016" s="73"/>
      <c r="Q1016" s="73"/>
      <c r="R1016" s="73"/>
      <c r="S1016" s="73"/>
      <c r="T1016" s="74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T1016" s="18" t="s">
        <v>199</v>
      </c>
      <c r="AU1016" s="18" t="s">
        <v>93</v>
      </c>
    </row>
    <row r="1017" spans="1:65" s="2" customFormat="1" ht="16.5" customHeight="1" x14ac:dyDescent="0.2">
      <c r="A1017" s="36"/>
      <c r="B1017" s="37"/>
      <c r="C1017" s="193" t="s">
        <v>1766</v>
      </c>
      <c r="D1017" s="193" t="s">
        <v>192</v>
      </c>
      <c r="E1017" s="194" t="s">
        <v>1767</v>
      </c>
      <c r="F1017" s="195" t="s">
        <v>1768</v>
      </c>
      <c r="G1017" s="196" t="s">
        <v>289</v>
      </c>
      <c r="H1017" s="197">
        <v>7</v>
      </c>
      <c r="I1017" s="198"/>
      <c r="J1017" s="199">
        <f>ROUND(I1017*H1017,2)</f>
        <v>0</v>
      </c>
      <c r="K1017" s="195" t="s">
        <v>303</v>
      </c>
      <c r="L1017" s="41"/>
      <c r="M1017" s="200" t="s">
        <v>1</v>
      </c>
      <c r="N1017" s="201" t="s">
        <v>48</v>
      </c>
      <c r="O1017" s="73"/>
      <c r="P1017" s="202">
        <f>O1017*H1017</f>
        <v>0</v>
      </c>
      <c r="Q1017" s="202">
        <v>0</v>
      </c>
      <c r="R1017" s="202">
        <f>Q1017*H1017</f>
        <v>0</v>
      </c>
      <c r="S1017" s="202">
        <v>0</v>
      </c>
      <c r="T1017" s="203">
        <f>S1017*H1017</f>
        <v>0</v>
      </c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R1017" s="204" t="s">
        <v>1710</v>
      </c>
      <c r="AT1017" s="204" t="s">
        <v>192</v>
      </c>
      <c r="AU1017" s="204" t="s">
        <v>93</v>
      </c>
      <c r="AY1017" s="18" t="s">
        <v>189</v>
      </c>
      <c r="BE1017" s="205">
        <f>IF(N1017="základní",J1017,0)</f>
        <v>0</v>
      </c>
      <c r="BF1017" s="205">
        <f>IF(N1017="snížená",J1017,0)</f>
        <v>0</v>
      </c>
      <c r="BG1017" s="205">
        <f>IF(N1017="zákl. přenesená",J1017,0)</f>
        <v>0</v>
      </c>
      <c r="BH1017" s="205">
        <f>IF(N1017="sníž. přenesená",J1017,0)</f>
        <v>0</v>
      </c>
      <c r="BI1017" s="205">
        <f>IF(N1017="nulová",J1017,0)</f>
        <v>0</v>
      </c>
      <c r="BJ1017" s="18" t="s">
        <v>91</v>
      </c>
      <c r="BK1017" s="205">
        <f>ROUND(I1017*H1017,2)</f>
        <v>0</v>
      </c>
      <c r="BL1017" s="18" t="s">
        <v>1710</v>
      </c>
      <c r="BM1017" s="204" t="s">
        <v>1769</v>
      </c>
    </row>
    <row r="1018" spans="1:65" s="2" customFormat="1" ht="39" x14ac:dyDescent="0.2">
      <c r="A1018" s="36"/>
      <c r="B1018" s="37"/>
      <c r="C1018" s="38"/>
      <c r="D1018" s="206" t="s">
        <v>199</v>
      </c>
      <c r="E1018" s="38"/>
      <c r="F1018" s="207" t="s">
        <v>1440</v>
      </c>
      <c r="G1018" s="38"/>
      <c r="H1018" s="38"/>
      <c r="I1018" s="208"/>
      <c r="J1018" s="38"/>
      <c r="K1018" s="38"/>
      <c r="L1018" s="41"/>
      <c r="M1018" s="209"/>
      <c r="N1018" s="210"/>
      <c r="O1018" s="73"/>
      <c r="P1018" s="73"/>
      <c r="Q1018" s="73"/>
      <c r="R1018" s="73"/>
      <c r="S1018" s="73"/>
      <c r="T1018" s="74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T1018" s="18" t="s">
        <v>199</v>
      </c>
      <c r="AU1018" s="18" t="s">
        <v>93</v>
      </c>
    </row>
    <row r="1019" spans="1:65" s="2" customFormat="1" ht="16.5" customHeight="1" x14ac:dyDescent="0.2">
      <c r="A1019" s="36"/>
      <c r="B1019" s="37"/>
      <c r="C1019" s="193" t="s">
        <v>1770</v>
      </c>
      <c r="D1019" s="193" t="s">
        <v>192</v>
      </c>
      <c r="E1019" s="194" t="s">
        <v>1771</v>
      </c>
      <c r="F1019" s="195" t="s">
        <v>1772</v>
      </c>
      <c r="G1019" s="196" t="s">
        <v>289</v>
      </c>
      <c r="H1019" s="197">
        <v>2.2000000000000002</v>
      </c>
      <c r="I1019" s="198"/>
      <c r="J1019" s="199">
        <f>ROUND(I1019*H1019,2)</f>
        <v>0</v>
      </c>
      <c r="K1019" s="195" t="s">
        <v>303</v>
      </c>
      <c r="L1019" s="41"/>
      <c r="M1019" s="200" t="s">
        <v>1</v>
      </c>
      <c r="N1019" s="201" t="s">
        <v>48</v>
      </c>
      <c r="O1019" s="73"/>
      <c r="P1019" s="202">
        <f>O1019*H1019</f>
        <v>0</v>
      </c>
      <c r="Q1019" s="202">
        <v>0</v>
      </c>
      <c r="R1019" s="202">
        <f>Q1019*H1019</f>
        <v>0</v>
      </c>
      <c r="S1019" s="202">
        <v>0</v>
      </c>
      <c r="T1019" s="203">
        <f>S1019*H1019</f>
        <v>0</v>
      </c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R1019" s="204" t="s">
        <v>1710</v>
      </c>
      <c r="AT1019" s="204" t="s">
        <v>192</v>
      </c>
      <c r="AU1019" s="204" t="s">
        <v>93</v>
      </c>
      <c r="AY1019" s="18" t="s">
        <v>189</v>
      </c>
      <c r="BE1019" s="205">
        <f>IF(N1019="základní",J1019,0)</f>
        <v>0</v>
      </c>
      <c r="BF1019" s="205">
        <f>IF(N1019="snížená",J1019,0)</f>
        <v>0</v>
      </c>
      <c r="BG1019" s="205">
        <f>IF(N1019="zákl. přenesená",J1019,0)</f>
        <v>0</v>
      </c>
      <c r="BH1019" s="205">
        <f>IF(N1019="sníž. přenesená",J1019,0)</f>
        <v>0</v>
      </c>
      <c r="BI1019" s="205">
        <f>IF(N1019="nulová",J1019,0)</f>
        <v>0</v>
      </c>
      <c r="BJ1019" s="18" t="s">
        <v>91</v>
      </c>
      <c r="BK1019" s="205">
        <f>ROUND(I1019*H1019,2)</f>
        <v>0</v>
      </c>
      <c r="BL1019" s="18" t="s">
        <v>1710</v>
      </c>
      <c r="BM1019" s="204" t="s">
        <v>1773</v>
      </c>
    </row>
    <row r="1020" spans="1:65" s="2" customFormat="1" ht="39" x14ac:dyDescent="0.2">
      <c r="A1020" s="36"/>
      <c r="B1020" s="37"/>
      <c r="C1020" s="38"/>
      <c r="D1020" s="206" t="s">
        <v>199</v>
      </c>
      <c r="E1020" s="38"/>
      <c r="F1020" s="207" t="s">
        <v>1440</v>
      </c>
      <c r="G1020" s="38"/>
      <c r="H1020" s="38"/>
      <c r="I1020" s="208"/>
      <c r="J1020" s="38"/>
      <c r="K1020" s="38"/>
      <c r="L1020" s="41"/>
      <c r="M1020" s="209"/>
      <c r="N1020" s="210"/>
      <c r="O1020" s="73"/>
      <c r="P1020" s="73"/>
      <c r="Q1020" s="73"/>
      <c r="R1020" s="73"/>
      <c r="S1020" s="73"/>
      <c r="T1020" s="74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T1020" s="18" t="s">
        <v>199</v>
      </c>
      <c r="AU1020" s="18" t="s">
        <v>93</v>
      </c>
    </row>
    <row r="1021" spans="1:65" s="2" customFormat="1" ht="16.5" customHeight="1" x14ac:dyDescent="0.2">
      <c r="A1021" s="36"/>
      <c r="B1021" s="37"/>
      <c r="C1021" s="193" t="s">
        <v>1774</v>
      </c>
      <c r="D1021" s="193" t="s">
        <v>192</v>
      </c>
      <c r="E1021" s="194" t="s">
        <v>1775</v>
      </c>
      <c r="F1021" s="195" t="s">
        <v>1776</v>
      </c>
      <c r="G1021" s="196" t="s">
        <v>289</v>
      </c>
      <c r="H1021" s="197">
        <v>5.9</v>
      </c>
      <c r="I1021" s="198"/>
      <c r="J1021" s="199">
        <f>ROUND(I1021*H1021,2)</f>
        <v>0</v>
      </c>
      <c r="K1021" s="195" t="s">
        <v>303</v>
      </c>
      <c r="L1021" s="41"/>
      <c r="M1021" s="200" t="s">
        <v>1</v>
      </c>
      <c r="N1021" s="201" t="s">
        <v>48</v>
      </c>
      <c r="O1021" s="73"/>
      <c r="P1021" s="202">
        <f>O1021*H1021</f>
        <v>0</v>
      </c>
      <c r="Q1021" s="202">
        <v>0</v>
      </c>
      <c r="R1021" s="202">
        <f>Q1021*H1021</f>
        <v>0</v>
      </c>
      <c r="S1021" s="202">
        <v>0</v>
      </c>
      <c r="T1021" s="203">
        <f>S1021*H1021</f>
        <v>0</v>
      </c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R1021" s="204" t="s">
        <v>1710</v>
      </c>
      <c r="AT1021" s="204" t="s">
        <v>192</v>
      </c>
      <c r="AU1021" s="204" t="s">
        <v>93</v>
      </c>
      <c r="AY1021" s="18" t="s">
        <v>189</v>
      </c>
      <c r="BE1021" s="205">
        <f>IF(N1021="základní",J1021,0)</f>
        <v>0</v>
      </c>
      <c r="BF1021" s="205">
        <f>IF(N1021="snížená",J1021,0)</f>
        <v>0</v>
      </c>
      <c r="BG1021" s="205">
        <f>IF(N1021="zákl. přenesená",J1021,0)</f>
        <v>0</v>
      </c>
      <c r="BH1021" s="205">
        <f>IF(N1021="sníž. přenesená",J1021,0)</f>
        <v>0</v>
      </c>
      <c r="BI1021" s="205">
        <f>IF(N1021="nulová",J1021,0)</f>
        <v>0</v>
      </c>
      <c r="BJ1021" s="18" t="s">
        <v>91</v>
      </c>
      <c r="BK1021" s="205">
        <f>ROUND(I1021*H1021,2)</f>
        <v>0</v>
      </c>
      <c r="BL1021" s="18" t="s">
        <v>1710</v>
      </c>
      <c r="BM1021" s="204" t="s">
        <v>1777</v>
      </c>
    </row>
    <row r="1022" spans="1:65" s="2" customFormat="1" ht="39" x14ac:dyDescent="0.2">
      <c r="A1022" s="36"/>
      <c r="B1022" s="37"/>
      <c r="C1022" s="38"/>
      <c r="D1022" s="206" t="s">
        <v>199</v>
      </c>
      <c r="E1022" s="38"/>
      <c r="F1022" s="207" t="s">
        <v>1440</v>
      </c>
      <c r="G1022" s="38"/>
      <c r="H1022" s="38"/>
      <c r="I1022" s="208"/>
      <c r="J1022" s="38"/>
      <c r="K1022" s="38"/>
      <c r="L1022" s="41"/>
      <c r="M1022" s="209"/>
      <c r="N1022" s="210"/>
      <c r="O1022" s="73"/>
      <c r="P1022" s="73"/>
      <c r="Q1022" s="73"/>
      <c r="R1022" s="73"/>
      <c r="S1022" s="73"/>
      <c r="T1022" s="74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T1022" s="18" t="s">
        <v>199</v>
      </c>
      <c r="AU1022" s="18" t="s">
        <v>93</v>
      </c>
    </row>
    <row r="1023" spans="1:65" s="2" customFormat="1" ht="16.5" customHeight="1" x14ac:dyDescent="0.2">
      <c r="A1023" s="36"/>
      <c r="B1023" s="37"/>
      <c r="C1023" s="193" t="s">
        <v>1778</v>
      </c>
      <c r="D1023" s="193" t="s">
        <v>192</v>
      </c>
      <c r="E1023" s="194" t="s">
        <v>1779</v>
      </c>
      <c r="F1023" s="195" t="s">
        <v>1780</v>
      </c>
      <c r="G1023" s="196" t="s">
        <v>289</v>
      </c>
      <c r="H1023" s="197">
        <v>34.200000000000003</v>
      </c>
      <c r="I1023" s="198"/>
      <c r="J1023" s="199">
        <f>ROUND(I1023*H1023,2)</f>
        <v>0</v>
      </c>
      <c r="K1023" s="195" t="s">
        <v>303</v>
      </c>
      <c r="L1023" s="41"/>
      <c r="M1023" s="200" t="s">
        <v>1</v>
      </c>
      <c r="N1023" s="201" t="s">
        <v>48</v>
      </c>
      <c r="O1023" s="73"/>
      <c r="P1023" s="202">
        <f>O1023*H1023</f>
        <v>0</v>
      </c>
      <c r="Q1023" s="202">
        <v>0</v>
      </c>
      <c r="R1023" s="202">
        <f>Q1023*H1023</f>
        <v>0</v>
      </c>
      <c r="S1023" s="202">
        <v>0</v>
      </c>
      <c r="T1023" s="203">
        <f>S1023*H1023</f>
        <v>0</v>
      </c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R1023" s="204" t="s">
        <v>1710</v>
      </c>
      <c r="AT1023" s="204" t="s">
        <v>192</v>
      </c>
      <c r="AU1023" s="204" t="s">
        <v>93</v>
      </c>
      <c r="AY1023" s="18" t="s">
        <v>189</v>
      </c>
      <c r="BE1023" s="205">
        <f>IF(N1023="základní",J1023,0)</f>
        <v>0</v>
      </c>
      <c r="BF1023" s="205">
        <f>IF(N1023="snížená",J1023,0)</f>
        <v>0</v>
      </c>
      <c r="BG1023" s="205">
        <f>IF(N1023="zákl. přenesená",J1023,0)</f>
        <v>0</v>
      </c>
      <c r="BH1023" s="205">
        <f>IF(N1023="sníž. přenesená",J1023,0)</f>
        <v>0</v>
      </c>
      <c r="BI1023" s="205">
        <f>IF(N1023="nulová",J1023,0)</f>
        <v>0</v>
      </c>
      <c r="BJ1023" s="18" t="s">
        <v>91</v>
      </c>
      <c r="BK1023" s="205">
        <f>ROUND(I1023*H1023,2)</f>
        <v>0</v>
      </c>
      <c r="BL1023" s="18" t="s">
        <v>1710</v>
      </c>
      <c r="BM1023" s="204" t="s">
        <v>1781</v>
      </c>
    </row>
    <row r="1024" spans="1:65" s="2" customFormat="1" ht="39" x14ac:dyDescent="0.2">
      <c r="A1024" s="36"/>
      <c r="B1024" s="37"/>
      <c r="C1024" s="38"/>
      <c r="D1024" s="206" t="s">
        <v>199</v>
      </c>
      <c r="E1024" s="38"/>
      <c r="F1024" s="207" t="s">
        <v>1440</v>
      </c>
      <c r="G1024" s="38"/>
      <c r="H1024" s="38"/>
      <c r="I1024" s="208"/>
      <c r="J1024" s="38"/>
      <c r="K1024" s="38"/>
      <c r="L1024" s="41"/>
      <c r="M1024" s="209"/>
      <c r="N1024" s="210"/>
      <c r="O1024" s="73"/>
      <c r="P1024" s="73"/>
      <c r="Q1024" s="73"/>
      <c r="R1024" s="73"/>
      <c r="S1024" s="73"/>
      <c r="T1024" s="74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T1024" s="18" t="s">
        <v>199</v>
      </c>
      <c r="AU1024" s="18" t="s">
        <v>93</v>
      </c>
    </row>
    <row r="1025" spans="1:65" s="2" customFormat="1" ht="16.5" customHeight="1" x14ac:dyDescent="0.2">
      <c r="A1025" s="36"/>
      <c r="B1025" s="37"/>
      <c r="C1025" s="193" t="s">
        <v>1782</v>
      </c>
      <c r="D1025" s="193" t="s">
        <v>192</v>
      </c>
      <c r="E1025" s="194" t="s">
        <v>1783</v>
      </c>
      <c r="F1025" s="195" t="s">
        <v>1784</v>
      </c>
      <c r="G1025" s="196" t="s">
        <v>289</v>
      </c>
      <c r="H1025" s="197">
        <v>9.1999999999999993</v>
      </c>
      <c r="I1025" s="198"/>
      <c r="J1025" s="199">
        <f>ROUND(I1025*H1025,2)</f>
        <v>0</v>
      </c>
      <c r="K1025" s="195" t="s">
        <v>303</v>
      </c>
      <c r="L1025" s="41"/>
      <c r="M1025" s="200" t="s">
        <v>1</v>
      </c>
      <c r="N1025" s="201" t="s">
        <v>48</v>
      </c>
      <c r="O1025" s="73"/>
      <c r="P1025" s="202">
        <f>O1025*H1025</f>
        <v>0</v>
      </c>
      <c r="Q1025" s="202">
        <v>0</v>
      </c>
      <c r="R1025" s="202">
        <f>Q1025*H1025</f>
        <v>0</v>
      </c>
      <c r="S1025" s="202">
        <v>0</v>
      </c>
      <c r="T1025" s="203">
        <f>S1025*H1025</f>
        <v>0</v>
      </c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R1025" s="204" t="s">
        <v>1710</v>
      </c>
      <c r="AT1025" s="204" t="s">
        <v>192</v>
      </c>
      <c r="AU1025" s="204" t="s">
        <v>93</v>
      </c>
      <c r="AY1025" s="18" t="s">
        <v>189</v>
      </c>
      <c r="BE1025" s="205">
        <f>IF(N1025="základní",J1025,0)</f>
        <v>0</v>
      </c>
      <c r="BF1025" s="205">
        <f>IF(N1025="snížená",J1025,0)</f>
        <v>0</v>
      </c>
      <c r="BG1025" s="205">
        <f>IF(N1025="zákl. přenesená",J1025,0)</f>
        <v>0</v>
      </c>
      <c r="BH1025" s="205">
        <f>IF(N1025="sníž. přenesená",J1025,0)</f>
        <v>0</v>
      </c>
      <c r="BI1025" s="205">
        <f>IF(N1025="nulová",J1025,0)</f>
        <v>0</v>
      </c>
      <c r="BJ1025" s="18" t="s">
        <v>91</v>
      </c>
      <c r="BK1025" s="205">
        <f>ROUND(I1025*H1025,2)</f>
        <v>0</v>
      </c>
      <c r="BL1025" s="18" t="s">
        <v>1710</v>
      </c>
      <c r="BM1025" s="204" t="s">
        <v>1785</v>
      </c>
    </row>
    <row r="1026" spans="1:65" s="2" customFormat="1" ht="39" x14ac:dyDescent="0.2">
      <c r="A1026" s="36"/>
      <c r="B1026" s="37"/>
      <c r="C1026" s="38"/>
      <c r="D1026" s="206" t="s">
        <v>199</v>
      </c>
      <c r="E1026" s="38"/>
      <c r="F1026" s="207" t="s">
        <v>1440</v>
      </c>
      <c r="G1026" s="38"/>
      <c r="H1026" s="38"/>
      <c r="I1026" s="208"/>
      <c r="J1026" s="38"/>
      <c r="K1026" s="38"/>
      <c r="L1026" s="41"/>
      <c r="M1026" s="209"/>
      <c r="N1026" s="210"/>
      <c r="O1026" s="73"/>
      <c r="P1026" s="73"/>
      <c r="Q1026" s="73"/>
      <c r="R1026" s="73"/>
      <c r="S1026" s="73"/>
      <c r="T1026" s="74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T1026" s="18" t="s">
        <v>199</v>
      </c>
      <c r="AU1026" s="18" t="s">
        <v>93</v>
      </c>
    </row>
    <row r="1027" spans="1:65" s="2" customFormat="1" ht="16.5" customHeight="1" x14ac:dyDescent="0.2">
      <c r="A1027" s="36"/>
      <c r="B1027" s="37"/>
      <c r="C1027" s="193" t="s">
        <v>1786</v>
      </c>
      <c r="D1027" s="193" t="s">
        <v>192</v>
      </c>
      <c r="E1027" s="194" t="s">
        <v>1787</v>
      </c>
      <c r="F1027" s="195" t="s">
        <v>1788</v>
      </c>
      <c r="G1027" s="196" t="s">
        <v>285</v>
      </c>
      <c r="H1027" s="197">
        <v>2</v>
      </c>
      <c r="I1027" s="198"/>
      <c r="J1027" s="199">
        <f>ROUND(I1027*H1027,2)</f>
        <v>0</v>
      </c>
      <c r="K1027" s="195" t="s">
        <v>303</v>
      </c>
      <c r="L1027" s="41"/>
      <c r="M1027" s="200" t="s">
        <v>1</v>
      </c>
      <c r="N1027" s="201" t="s">
        <v>48</v>
      </c>
      <c r="O1027" s="73"/>
      <c r="P1027" s="202">
        <f>O1027*H1027</f>
        <v>0</v>
      </c>
      <c r="Q1027" s="202">
        <v>0</v>
      </c>
      <c r="R1027" s="202">
        <f>Q1027*H1027</f>
        <v>0</v>
      </c>
      <c r="S1027" s="202">
        <v>0</v>
      </c>
      <c r="T1027" s="203">
        <f>S1027*H1027</f>
        <v>0</v>
      </c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R1027" s="204" t="s">
        <v>1710</v>
      </c>
      <c r="AT1027" s="204" t="s">
        <v>192</v>
      </c>
      <c r="AU1027" s="204" t="s">
        <v>93</v>
      </c>
      <c r="AY1027" s="18" t="s">
        <v>189</v>
      </c>
      <c r="BE1027" s="205">
        <f>IF(N1027="základní",J1027,0)</f>
        <v>0</v>
      </c>
      <c r="BF1027" s="205">
        <f>IF(N1027="snížená",J1027,0)</f>
        <v>0</v>
      </c>
      <c r="BG1027" s="205">
        <f>IF(N1027="zákl. přenesená",J1027,0)</f>
        <v>0</v>
      </c>
      <c r="BH1027" s="205">
        <f>IF(N1027="sníž. přenesená",J1027,0)</f>
        <v>0</v>
      </c>
      <c r="BI1027" s="205">
        <f>IF(N1027="nulová",J1027,0)</f>
        <v>0</v>
      </c>
      <c r="BJ1027" s="18" t="s">
        <v>91</v>
      </c>
      <c r="BK1027" s="205">
        <f>ROUND(I1027*H1027,2)</f>
        <v>0</v>
      </c>
      <c r="BL1027" s="18" t="s">
        <v>1710</v>
      </c>
      <c r="BM1027" s="204" t="s">
        <v>1789</v>
      </c>
    </row>
    <row r="1028" spans="1:65" s="2" customFormat="1" ht="39" x14ac:dyDescent="0.2">
      <c r="A1028" s="36"/>
      <c r="B1028" s="37"/>
      <c r="C1028" s="38"/>
      <c r="D1028" s="206" t="s">
        <v>199</v>
      </c>
      <c r="E1028" s="38"/>
      <c r="F1028" s="207" t="s">
        <v>1440</v>
      </c>
      <c r="G1028" s="38"/>
      <c r="H1028" s="38"/>
      <c r="I1028" s="208"/>
      <c r="J1028" s="38"/>
      <c r="K1028" s="38"/>
      <c r="L1028" s="41"/>
      <c r="M1028" s="209"/>
      <c r="N1028" s="210"/>
      <c r="O1028" s="73"/>
      <c r="P1028" s="73"/>
      <c r="Q1028" s="73"/>
      <c r="R1028" s="73"/>
      <c r="S1028" s="73"/>
      <c r="T1028" s="74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T1028" s="18" t="s">
        <v>199</v>
      </c>
      <c r="AU1028" s="18" t="s">
        <v>93</v>
      </c>
    </row>
    <row r="1029" spans="1:65" s="2" customFormat="1" ht="16.5" customHeight="1" x14ac:dyDescent="0.2">
      <c r="A1029" s="36"/>
      <c r="B1029" s="37"/>
      <c r="C1029" s="193" t="s">
        <v>1790</v>
      </c>
      <c r="D1029" s="193" t="s">
        <v>192</v>
      </c>
      <c r="E1029" s="194" t="s">
        <v>1791</v>
      </c>
      <c r="F1029" s="195" t="s">
        <v>1792</v>
      </c>
      <c r="G1029" s="196" t="s">
        <v>1358</v>
      </c>
      <c r="H1029" s="197">
        <v>38</v>
      </c>
      <c r="I1029" s="198"/>
      <c r="J1029" s="199">
        <f>ROUND(I1029*H1029,2)</f>
        <v>0</v>
      </c>
      <c r="K1029" s="195" t="s">
        <v>303</v>
      </c>
      <c r="L1029" s="41"/>
      <c r="M1029" s="200" t="s">
        <v>1</v>
      </c>
      <c r="N1029" s="201" t="s">
        <v>48</v>
      </c>
      <c r="O1029" s="73"/>
      <c r="P1029" s="202">
        <f>O1029*H1029</f>
        <v>0</v>
      </c>
      <c r="Q1029" s="202">
        <v>0</v>
      </c>
      <c r="R1029" s="202">
        <f>Q1029*H1029</f>
        <v>0</v>
      </c>
      <c r="S1029" s="202">
        <v>0</v>
      </c>
      <c r="T1029" s="203">
        <f>S1029*H1029</f>
        <v>0</v>
      </c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R1029" s="204" t="s">
        <v>1710</v>
      </c>
      <c r="AT1029" s="204" t="s">
        <v>192</v>
      </c>
      <c r="AU1029" s="204" t="s">
        <v>93</v>
      </c>
      <c r="AY1029" s="18" t="s">
        <v>189</v>
      </c>
      <c r="BE1029" s="205">
        <f>IF(N1029="základní",J1029,0)</f>
        <v>0</v>
      </c>
      <c r="BF1029" s="205">
        <f>IF(N1029="snížená",J1029,0)</f>
        <v>0</v>
      </c>
      <c r="BG1029" s="205">
        <f>IF(N1029="zákl. přenesená",J1029,0)</f>
        <v>0</v>
      </c>
      <c r="BH1029" s="205">
        <f>IF(N1029="sníž. přenesená",J1029,0)</f>
        <v>0</v>
      </c>
      <c r="BI1029" s="205">
        <f>IF(N1029="nulová",J1029,0)</f>
        <v>0</v>
      </c>
      <c r="BJ1029" s="18" t="s">
        <v>91</v>
      </c>
      <c r="BK1029" s="205">
        <f>ROUND(I1029*H1029,2)</f>
        <v>0</v>
      </c>
      <c r="BL1029" s="18" t="s">
        <v>1710</v>
      </c>
      <c r="BM1029" s="204" t="s">
        <v>1793</v>
      </c>
    </row>
    <row r="1030" spans="1:65" s="2" customFormat="1" ht="39" x14ac:dyDescent="0.2">
      <c r="A1030" s="36"/>
      <c r="B1030" s="37"/>
      <c r="C1030" s="38"/>
      <c r="D1030" s="206" t="s">
        <v>199</v>
      </c>
      <c r="E1030" s="38"/>
      <c r="F1030" s="207" t="s">
        <v>1440</v>
      </c>
      <c r="G1030" s="38"/>
      <c r="H1030" s="38"/>
      <c r="I1030" s="208"/>
      <c r="J1030" s="38"/>
      <c r="K1030" s="38"/>
      <c r="L1030" s="41"/>
      <c r="M1030" s="209"/>
      <c r="N1030" s="210"/>
      <c r="O1030" s="73"/>
      <c r="P1030" s="73"/>
      <c r="Q1030" s="73"/>
      <c r="R1030" s="73"/>
      <c r="S1030" s="73"/>
      <c r="T1030" s="74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T1030" s="18" t="s">
        <v>199</v>
      </c>
      <c r="AU1030" s="18" t="s">
        <v>93</v>
      </c>
    </row>
    <row r="1031" spans="1:65" s="2" customFormat="1" ht="16.5" customHeight="1" x14ac:dyDescent="0.2">
      <c r="A1031" s="36"/>
      <c r="B1031" s="37"/>
      <c r="C1031" s="193" t="s">
        <v>1794</v>
      </c>
      <c r="D1031" s="193" t="s">
        <v>192</v>
      </c>
      <c r="E1031" s="194" t="s">
        <v>1795</v>
      </c>
      <c r="F1031" s="195" t="s">
        <v>1796</v>
      </c>
      <c r="G1031" s="196" t="s">
        <v>289</v>
      </c>
      <c r="H1031" s="197">
        <v>2.7</v>
      </c>
      <c r="I1031" s="198"/>
      <c r="J1031" s="199">
        <f>ROUND(I1031*H1031,2)</f>
        <v>0</v>
      </c>
      <c r="K1031" s="195" t="s">
        <v>303</v>
      </c>
      <c r="L1031" s="41"/>
      <c r="M1031" s="200" t="s">
        <v>1</v>
      </c>
      <c r="N1031" s="201" t="s">
        <v>48</v>
      </c>
      <c r="O1031" s="73"/>
      <c r="P1031" s="202">
        <f>O1031*H1031</f>
        <v>0</v>
      </c>
      <c r="Q1031" s="202">
        <v>0</v>
      </c>
      <c r="R1031" s="202">
        <f>Q1031*H1031</f>
        <v>0</v>
      </c>
      <c r="S1031" s="202">
        <v>0</v>
      </c>
      <c r="T1031" s="203">
        <f>S1031*H1031</f>
        <v>0</v>
      </c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R1031" s="204" t="s">
        <v>1710</v>
      </c>
      <c r="AT1031" s="204" t="s">
        <v>192</v>
      </c>
      <c r="AU1031" s="204" t="s">
        <v>93</v>
      </c>
      <c r="AY1031" s="18" t="s">
        <v>189</v>
      </c>
      <c r="BE1031" s="205">
        <f>IF(N1031="základní",J1031,0)</f>
        <v>0</v>
      </c>
      <c r="BF1031" s="205">
        <f>IF(N1031="snížená",J1031,0)</f>
        <v>0</v>
      </c>
      <c r="BG1031" s="205">
        <f>IF(N1031="zákl. přenesená",J1031,0)</f>
        <v>0</v>
      </c>
      <c r="BH1031" s="205">
        <f>IF(N1031="sníž. přenesená",J1031,0)</f>
        <v>0</v>
      </c>
      <c r="BI1031" s="205">
        <f>IF(N1031="nulová",J1031,0)</f>
        <v>0</v>
      </c>
      <c r="BJ1031" s="18" t="s">
        <v>91</v>
      </c>
      <c r="BK1031" s="205">
        <f>ROUND(I1031*H1031,2)</f>
        <v>0</v>
      </c>
      <c r="BL1031" s="18" t="s">
        <v>1710</v>
      </c>
      <c r="BM1031" s="204" t="s">
        <v>1797</v>
      </c>
    </row>
    <row r="1032" spans="1:65" s="2" customFormat="1" ht="39" x14ac:dyDescent="0.2">
      <c r="A1032" s="36"/>
      <c r="B1032" s="37"/>
      <c r="C1032" s="38"/>
      <c r="D1032" s="206" t="s">
        <v>199</v>
      </c>
      <c r="E1032" s="38"/>
      <c r="F1032" s="207" t="s">
        <v>1440</v>
      </c>
      <c r="G1032" s="38"/>
      <c r="H1032" s="38"/>
      <c r="I1032" s="208"/>
      <c r="J1032" s="38"/>
      <c r="K1032" s="38"/>
      <c r="L1032" s="41"/>
      <c r="M1032" s="209"/>
      <c r="N1032" s="210"/>
      <c r="O1032" s="73"/>
      <c r="P1032" s="73"/>
      <c r="Q1032" s="73"/>
      <c r="R1032" s="73"/>
      <c r="S1032" s="73"/>
      <c r="T1032" s="74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T1032" s="18" t="s">
        <v>199</v>
      </c>
      <c r="AU1032" s="18" t="s">
        <v>93</v>
      </c>
    </row>
    <row r="1033" spans="1:65" s="2" customFormat="1" ht="16.5" customHeight="1" x14ac:dyDescent="0.2">
      <c r="A1033" s="36"/>
      <c r="B1033" s="37"/>
      <c r="C1033" s="193" t="s">
        <v>1798</v>
      </c>
      <c r="D1033" s="193" t="s">
        <v>192</v>
      </c>
      <c r="E1033" s="194" t="s">
        <v>1799</v>
      </c>
      <c r="F1033" s="195" t="s">
        <v>1800</v>
      </c>
      <c r="G1033" s="196" t="s">
        <v>285</v>
      </c>
      <c r="H1033" s="197">
        <v>7</v>
      </c>
      <c r="I1033" s="198"/>
      <c r="J1033" s="199">
        <f>ROUND(I1033*H1033,2)</f>
        <v>0</v>
      </c>
      <c r="K1033" s="195" t="s">
        <v>303</v>
      </c>
      <c r="L1033" s="41"/>
      <c r="M1033" s="200" t="s">
        <v>1</v>
      </c>
      <c r="N1033" s="201" t="s">
        <v>48</v>
      </c>
      <c r="O1033" s="73"/>
      <c r="P1033" s="202">
        <f>O1033*H1033</f>
        <v>0</v>
      </c>
      <c r="Q1033" s="202">
        <v>0</v>
      </c>
      <c r="R1033" s="202">
        <f>Q1033*H1033</f>
        <v>0</v>
      </c>
      <c r="S1033" s="202">
        <v>0</v>
      </c>
      <c r="T1033" s="203">
        <f>S1033*H1033</f>
        <v>0</v>
      </c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R1033" s="204" t="s">
        <v>1710</v>
      </c>
      <c r="AT1033" s="204" t="s">
        <v>192</v>
      </c>
      <c r="AU1033" s="204" t="s">
        <v>93</v>
      </c>
      <c r="AY1033" s="18" t="s">
        <v>189</v>
      </c>
      <c r="BE1033" s="205">
        <f>IF(N1033="základní",J1033,0)</f>
        <v>0</v>
      </c>
      <c r="BF1033" s="205">
        <f>IF(N1033="snížená",J1033,0)</f>
        <v>0</v>
      </c>
      <c r="BG1033" s="205">
        <f>IF(N1033="zákl. přenesená",J1033,0)</f>
        <v>0</v>
      </c>
      <c r="BH1033" s="205">
        <f>IF(N1033="sníž. přenesená",J1033,0)</f>
        <v>0</v>
      </c>
      <c r="BI1033" s="205">
        <f>IF(N1033="nulová",J1033,0)</f>
        <v>0</v>
      </c>
      <c r="BJ1033" s="18" t="s">
        <v>91</v>
      </c>
      <c r="BK1033" s="205">
        <f>ROUND(I1033*H1033,2)</f>
        <v>0</v>
      </c>
      <c r="BL1033" s="18" t="s">
        <v>1710</v>
      </c>
      <c r="BM1033" s="204" t="s">
        <v>1801</v>
      </c>
    </row>
    <row r="1034" spans="1:65" s="2" customFormat="1" ht="39" x14ac:dyDescent="0.2">
      <c r="A1034" s="36"/>
      <c r="B1034" s="37"/>
      <c r="C1034" s="38"/>
      <c r="D1034" s="206" t="s">
        <v>199</v>
      </c>
      <c r="E1034" s="38"/>
      <c r="F1034" s="207" t="s">
        <v>1440</v>
      </c>
      <c r="G1034" s="38"/>
      <c r="H1034" s="38"/>
      <c r="I1034" s="208"/>
      <c r="J1034" s="38"/>
      <c r="K1034" s="38"/>
      <c r="L1034" s="41"/>
      <c r="M1034" s="209"/>
      <c r="N1034" s="210"/>
      <c r="O1034" s="73"/>
      <c r="P1034" s="73"/>
      <c r="Q1034" s="73"/>
      <c r="R1034" s="73"/>
      <c r="S1034" s="73"/>
      <c r="T1034" s="74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T1034" s="18" t="s">
        <v>199</v>
      </c>
      <c r="AU1034" s="18" t="s">
        <v>93</v>
      </c>
    </row>
    <row r="1035" spans="1:65" s="2" customFormat="1" ht="16.5" customHeight="1" x14ac:dyDescent="0.2">
      <c r="A1035" s="36"/>
      <c r="B1035" s="37"/>
      <c r="C1035" s="193" t="s">
        <v>1802</v>
      </c>
      <c r="D1035" s="193" t="s">
        <v>192</v>
      </c>
      <c r="E1035" s="194" t="s">
        <v>1803</v>
      </c>
      <c r="F1035" s="195" t="s">
        <v>1804</v>
      </c>
      <c r="G1035" s="196" t="s">
        <v>285</v>
      </c>
      <c r="H1035" s="197">
        <v>1</v>
      </c>
      <c r="I1035" s="198"/>
      <c r="J1035" s="199">
        <f>ROUND(I1035*H1035,2)</f>
        <v>0</v>
      </c>
      <c r="K1035" s="195" t="s">
        <v>303</v>
      </c>
      <c r="L1035" s="41"/>
      <c r="M1035" s="200" t="s">
        <v>1</v>
      </c>
      <c r="N1035" s="201" t="s">
        <v>48</v>
      </c>
      <c r="O1035" s="73"/>
      <c r="P1035" s="202">
        <f>O1035*H1035</f>
        <v>0</v>
      </c>
      <c r="Q1035" s="202">
        <v>0</v>
      </c>
      <c r="R1035" s="202">
        <f>Q1035*H1035</f>
        <v>0</v>
      </c>
      <c r="S1035" s="202">
        <v>0</v>
      </c>
      <c r="T1035" s="203">
        <f>S1035*H1035</f>
        <v>0</v>
      </c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R1035" s="204" t="s">
        <v>1710</v>
      </c>
      <c r="AT1035" s="204" t="s">
        <v>192</v>
      </c>
      <c r="AU1035" s="204" t="s">
        <v>93</v>
      </c>
      <c r="AY1035" s="18" t="s">
        <v>189</v>
      </c>
      <c r="BE1035" s="205">
        <f>IF(N1035="základní",J1035,0)</f>
        <v>0</v>
      </c>
      <c r="BF1035" s="205">
        <f>IF(N1035="snížená",J1035,0)</f>
        <v>0</v>
      </c>
      <c r="BG1035" s="205">
        <f>IF(N1035="zákl. přenesená",J1035,0)</f>
        <v>0</v>
      </c>
      <c r="BH1035" s="205">
        <f>IF(N1035="sníž. přenesená",J1035,0)</f>
        <v>0</v>
      </c>
      <c r="BI1035" s="205">
        <f>IF(N1035="nulová",J1035,0)</f>
        <v>0</v>
      </c>
      <c r="BJ1035" s="18" t="s">
        <v>91</v>
      </c>
      <c r="BK1035" s="205">
        <f>ROUND(I1035*H1035,2)</f>
        <v>0</v>
      </c>
      <c r="BL1035" s="18" t="s">
        <v>1710</v>
      </c>
      <c r="BM1035" s="204" t="s">
        <v>1805</v>
      </c>
    </row>
    <row r="1036" spans="1:65" s="2" customFormat="1" ht="39" x14ac:dyDescent="0.2">
      <c r="A1036" s="36"/>
      <c r="B1036" s="37"/>
      <c r="C1036" s="38"/>
      <c r="D1036" s="206" t="s">
        <v>199</v>
      </c>
      <c r="E1036" s="38"/>
      <c r="F1036" s="207" t="s">
        <v>1440</v>
      </c>
      <c r="G1036" s="38"/>
      <c r="H1036" s="38"/>
      <c r="I1036" s="208"/>
      <c r="J1036" s="38"/>
      <c r="K1036" s="38"/>
      <c r="L1036" s="41"/>
      <c r="M1036" s="209"/>
      <c r="N1036" s="210"/>
      <c r="O1036" s="73"/>
      <c r="P1036" s="73"/>
      <c r="Q1036" s="73"/>
      <c r="R1036" s="73"/>
      <c r="S1036" s="73"/>
      <c r="T1036" s="74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T1036" s="18" t="s">
        <v>199</v>
      </c>
      <c r="AU1036" s="18" t="s">
        <v>93</v>
      </c>
    </row>
    <row r="1037" spans="1:65" s="2" customFormat="1" ht="16.5" customHeight="1" x14ac:dyDescent="0.2">
      <c r="A1037" s="36"/>
      <c r="B1037" s="37"/>
      <c r="C1037" s="193" t="s">
        <v>1806</v>
      </c>
      <c r="D1037" s="193" t="s">
        <v>192</v>
      </c>
      <c r="E1037" s="194" t="s">
        <v>1807</v>
      </c>
      <c r="F1037" s="195" t="s">
        <v>1808</v>
      </c>
      <c r="G1037" s="196" t="s">
        <v>1358</v>
      </c>
      <c r="H1037" s="197">
        <v>149</v>
      </c>
      <c r="I1037" s="198"/>
      <c r="J1037" s="199">
        <f>ROUND(I1037*H1037,2)</f>
        <v>0</v>
      </c>
      <c r="K1037" s="195" t="s">
        <v>303</v>
      </c>
      <c r="L1037" s="41"/>
      <c r="M1037" s="200" t="s">
        <v>1</v>
      </c>
      <c r="N1037" s="201" t="s">
        <v>48</v>
      </c>
      <c r="O1037" s="73"/>
      <c r="P1037" s="202">
        <f>O1037*H1037</f>
        <v>0</v>
      </c>
      <c r="Q1037" s="202">
        <v>0</v>
      </c>
      <c r="R1037" s="202">
        <f>Q1037*H1037</f>
        <v>0</v>
      </c>
      <c r="S1037" s="202">
        <v>0</v>
      </c>
      <c r="T1037" s="203">
        <f>S1037*H1037</f>
        <v>0</v>
      </c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R1037" s="204" t="s">
        <v>1710</v>
      </c>
      <c r="AT1037" s="204" t="s">
        <v>192</v>
      </c>
      <c r="AU1037" s="204" t="s">
        <v>93</v>
      </c>
      <c r="AY1037" s="18" t="s">
        <v>189</v>
      </c>
      <c r="BE1037" s="205">
        <f>IF(N1037="základní",J1037,0)</f>
        <v>0</v>
      </c>
      <c r="BF1037" s="205">
        <f>IF(N1037="snížená",J1037,0)</f>
        <v>0</v>
      </c>
      <c r="BG1037" s="205">
        <f>IF(N1037="zákl. přenesená",J1037,0)</f>
        <v>0</v>
      </c>
      <c r="BH1037" s="205">
        <f>IF(N1037="sníž. přenesená",J1037,0)</f>
        <v>0</v>
      </c>
      <c r="BI1037" s="205">
        <f>IF(N1037="nulová",J1037,0)</f>
        <v>0</v>
      </c>
      <c r="BJ1037" s="18" t="s">
        <v>91</v>
      </c>
      <c r="BK1037" s="205">
        <f>ROUND(I1037*H1037,2)</f>
        <v>0</v>
      </c>
      <c r="BL1037" s="18" t="s">
        <v>1710</v>
      </c>
      <c r="BM1037" s="204" t="s">
        <v>1809</v>
      </c>
    </row>
    <row r="1038" spans="1:65" s="2" customFormat="1" ht="39" x14ac:dyDescent="0.2">
      <c r="A1038" s="36"/>
      <c r="B1038" s="37"/>
      <c r="C1038" s="38"/>
      <c r="D1038" s="206" t="s">
        <v>199</v>
      </c>
      <c r="E1038" s="38"/>
      <c r="F1038" s="207" t="s">
        <v>1440</v>
      </c>
      <c r="G1038" s="38"/>
      <c r="H1038" s="38"/>
      <c r="I1038" s="208"/>
      <c r="J1038" s="38"/>
      <c r="K1038" s="38"/>
      <c r="L1038" s="41"/>
      <c r="M1038" s="209"/>
      <c r="N1038" s="210"/>
      <c r="O1038" s="73"/>
      <c r="P1038" s="73"/>
      <c r="Q1038" s="73"/>
      <c r="R1038" s="73"/>
      <c r="S1038" s="73"/>
      <c r="T1038" s="74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T1038" s="18" t="s">
        <v>199</v>
      </c>
      <c r="AU1038" s="18" t="s">
        <v>93</v>
      </c>
    </row>
    <row r="1039" spans="1:65" s="2" customFormat="1" ht="16.5" customHeight="1" x14ac:dyDescent="0.2">
      <c r="A1039" s="36"/>
      <c r="B1039" s="37"/>
      <c r="C1039" s="193" t="s">
        <v>1810</v>
      </c>
      <c r="D1039" s="193" t="s">
        <v>192</v>
      </c>
      <c r="E1039" s="194" t="s">
        <v>1811</v>
      </c>
      <c r="F1039" s="195" t="s">
        <v>1812</v>
      </c>
      <c r="G1039" s="196" t="s">
        <v>1358</v>
      </c>
      <c r="H1039" s="197">
        <v>254</v>
      </c>
      <c r="I1039" s="198"/>
      <c r="J1039" s="199">
        <f>ROUND(I1039*H1039,2)</f>
        <v>0</v>
      </c>
      <c r="K1039" s="195" t="s">
        <v>303</v>
      </c>
      <c r="L1039" s="41"/>
      <c r="M1039" s="200" t="s">
        <v>1</v>
      </c>
      <c r="N1039" s="201" t="s">
        <v>48</v>
      </c>
      <c r="O1039" s="73"/>
      <c r="P1039" s="202">
        <f>O1039*H1039</f>
        <v>0</v>
      </c>
      <c r="Q1039" s="202">
        <v>0</v>
      </c>
      <c r="R1039" s="202">
        <f>Q1039*H1039</f>
        <v>0</v>
      </c>
      <c r="S1039" s="202">
        <v>0</v>
      </c>
      <c r="T1039" s="203">
        <f>S1039*H1039</f>
        <v>0</v>
      </c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R1039" s="204" t="s">
        <v>1710</v>
      </c>
      <c r="AT1039" s="204" t="s">
        <v>192</v>
      </c>
      <c r="AU1039" s="204" t="s">
        <v>93</v>
      </c>
      <c r="AY1039" s="18" t="s">
        <v>189</v>
      </c>
      <c r="BE1039" s="205">
        <f>IF(N1039="základní",J1039,0)</f>
        <v>0</v>
      </c>
      <c r="BF1039" s="205">
        <f>IF(N1039="snížená",J1039,0)</f>
        <v>0</v>
      </c>
      <c r="BG1039" s="205">
        <f>IF(N1039="zákl. přenesená",J1039,0)</f>
        <v>0</v>
      </c>
      <c r="BH1039" s="205">
        <f>IF(N1039="sníž. přenesená",J1039,0)</f>
        <v>0</v>
      </c>
      <c r="BI1039" s="205">
        <f>IF(N1039="nulová",J1039,0)</f>
        <v>0</v>
      </c>
      <c r="BJ1039" s="18" t="s">
        <v>91</v>
      </c>
      <c r="BK1039" s="205">
        <f>ROUND(I1039*H1039,2)</f>
        <v>0</v>
      </c>
      <c r="BL1039" s="18" t="s">
        <v>1710</v>
      </c>
      <c r="BM1039" s="204" t="s">
        <v>1813</v>
      </c>
    </row>
    <row r="1040" spans="1:65" s="2" customFormat="1" ht="39" x14ac:dyDescent="0.2">
      <c r="A1040" s="36"/>
      <c r="B1040" s="37"/>
      <c r="C1040" s="38"/>
      <c r="D1040" s="206" t="s">
        <v>199</v>
      </c>
      <c r="E1040" s="38"/>
      <c r="F1040" s="207" t="s">
        <v>1440</v>
      </c>
      <c r="G1040" s="38"/>
      <c r="H1040" s="38"/>
      <c r="I1040" s="208"/>
      <c r="J1040" s="38"/>
      <c r="K1040" s="38"/>
      <c r="L1040" s="41"/>
      <c r="M1040" s="209"/>
      <c r="N1040" s="210"/>
      <c r="O1040" s="73"/>
      <c r="P1040" s="73"/>
      <c r="Q1040" s="73"/>
      <c r="R1040" s="73"/>
      <c r="S1040" s="73"/>
      <c r="T1040" s="74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T1040" s="18" t="s">
        <v>199</v>
      </c>
      <c r="AU1040" s="18" t="s">
        <v>93</v>
      </c>
    </row>
    <row r="1041" spans="1:65" s="2" customFormat="1" ht="16.5" customHeight="1" x14ac:dyDescent="0.2">
      <c r="A1041" s="36"/>
      <c r="B1041" s="37"/>
      <c r="C1041" s="193" t="s">
        <v>1814</v>
      </c>
      <c r="D1041" s="193" t="s">
        <v>192</v>
      </c>
      <c r="E1041" s="194" t="s">
        <v>1815</v>
      </c>
      <c r="F1041" s="195" t="s">
        <v>1816</v>
      </c>
      <c r="G1041" s="196" t="s">
        <v>1358</v>
      </c>
      <c r="H1041" s="197">
        <v>202</v>
      </c>
      <c r="I1041" s="198"/>
      <c r="J1041" s="199">
        <f>ROUND(I1041*H1041,2)</f>
        <v>0</v>
      </c>
      <c r="K1041" s="195" t="s">
        <v>303</v>
      </c>
      <c r="L1041" s="41"/>
      <c r="M1041" s="200" t="s">
        <v>1</v>
      </c>
      <c r="N1041" s="201" t="s">
        <v>48</v>
      </c>
      <c r="O1041" s="73"/>
      <c r="P1041" s="202">
        <f>O1041*H1041</f>
        <v>0</v>
      </c>
      <c r="Q1041" s="202">
        <v>0</v>
      </c>
      <c r="R1041" s="202">
        <f>Q1041*H1041</f>
        <v>0</v>
      </c>
      <c r="S1041" s="202">
        <v>0</v>
      </c>
      <c r="T1041" s="203">
        <f>S1041*H1041</f>
        <v>0</v>
      </c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R1041" s="204" t="s">
        <v>1710</v>
      </c>
      <c r="AT1041" s="204" t="s">
        <v>192</v>
      </c>
      <c r="AU1041" s="204" t="s">
        <v>93</v>
      </c>
      <c r="AY1041" s="18" t="s">
        <v>189</v>
      </c>
      <c r="BE1041" s="205">
        <f>IF(N1041="základní",J1041,0)</f>
        <v>0</v>
      </c>
      <c r="BF1041" s="205">
        <f>IF(N1041="snížená",J1041,0)</f>
        <v>0</v>
      </c>
      <c r="BG1041" s="205">
        <f>IF(N1041="zákl. přenesená",J1041,0)</f>
        <v>0</v>
      </c>
      <c r="BH1041" s="205">
        <f>IF(N1041="sníž. přenesená",J1041,0)</f>
        <v>0</v>
      </c>
      <c r="BI1041" s="205">
        <f>IF(N1041="nulová",J1041,0)</f>
        <v>0</v>
      </c>
      <c r="BJ1041" s="18" t="s">
        <v>91</v>
      </c>
      <c r="BK1041" s="205">
        <f>ROUND(I1041*H1041,2)</f>
        <v>0</v>
      </c>
      <c r="BL1041" s="18" t="s">
        <v>1710</v>
      </c>
      <c r="BM1041" s="204" t="s">
        <v>1817</v>
      </c>
    </row>
    <row r="1042" spans="1:65" s="2" customFormat="1" ht="39" x14ac:dyDescent="0.2">
      <c r="A1042" s="36"/>
      <c r="B1042" s="37"/>
      <c r="C1042" s="38"/>
      <c r="D1042" s="206" t="s">
        <v>199</v>
      </c>
      <c r="E1042" s="38"/>
      <c r="F1042" s="207" t="s">
        <v>1440</v>
      </c>
      <c r="G1042" s="38"/>
      <c r="H1042" s="38"/>
      <c r="I1042" s="208"/>
      <c r="J1042" s="38"/>
      <c r="K1042" s="38"/>
      <c r="L1042" s="41"/>
      <c r="M1042" s="209"/>
      <c r="N1042" s="210"/>
      <c r="O1042" s="73"/>
      <c r="P1042" s="73"/>
      <c r="Q1042" s="73"/>
      <c r="R1042" s="73"/>
      <c r="S1042" s="73"/>
      <c r="T1042" s="74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T1042" s="18" t="s">
        <v>199</v>
      </c>
      <c r="AU1042" s="18" t="s">
        <v>93</v>
      </c>
    </row>
    <row r="1043" spans="1:65" s="2" customFormat="1" ht="16.5" customHeight="1" x14ac:dyDescent="0.2">
      <c r="A1043" s="36"/>
      <c r="B1043" s="37"/>
      <c r="C1043" s="193" t="s">
        <v>1818</v>
      </c>
      <c r="D1043" s="193" t="s">
        <v>192</v>
      </c>
      <c r="E1043" s="194" t="s">
        <v>1819</v>
      </c>
      <c r="F1043" s="195" t="s">
        <v>1820</v>
      </c>
      <c r="G1043" s="196" t="s">
        <v>1358</v>
      </c>
      <c r="H1043" s="197">
        <v>1527.0319999999999</v>
      </c>
      <c r="I1043" s="198"/>
      <c r="J1043" s="199">
        <f>ROUND(I1043*H1043,2)</f>
        <v>0</v>
      </c>
      <c r="K1043" s="195" t="s">
        <v>303</v>
      </c>
      <c r="L1043" s="41"/>
      <c r="M1043" s="200" t="s">
        <v>1</v>
      </c>
      <c r="N1043" s="201" t="s">
        <v>48</v>
      </c>
      <c r="O1043" s="73"/>
      <c r="P1043" s="202">
        <f>O1043*H1043</f>
        <v>0</v>
      </c>
      <c r="Q1043" s="202">
        <v>0</v>
      </c>
      <c r="R1043" s="202">
        <f>Q1043*H1043</f>
        <v>0</v>
      </c>
      <c r="S1043" s="202">
        <v>0</v>
      </c>
      <c r="T1043" s="203">
        <f>S1043*H1043</f>
        <v>0</v>
      </c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R1043" s="204" t="s">
        <v>1710</v>
      </c>
      <c r="AT1043" s="204" t="s">
        <v>192</v>
      </c>
      <c r="AU1043" s="204" t="s">
        <v>93</v>
      </c>
      <c r="AY1043" s="18" t="s">
        <v>189</v>
      </c>
      <c r="BE1043" s="205">
        <f>IF(N1043="základní",J1043,0)</f>
        <v>0</v>
      </c>
      <c r="BF1043" s="205">
        <f>IF(N1043="snížená",J1043,0)</f>
        <v>0</v>
      </c>
      <c r="BG1043" s="205">
        <f>IF(N1043="zákl. přenesená",J1043,0)</f>
        <v>0</v>
      </c>
      <c r="BH1043" s="205">
        <f>IF(N1043="sníž. přenesená",J1043,0)</f>
        <v>0</v>
      </c>
      <c r="BI1043" s="205">
        <f>IF(N1043="nulová",J1043,0)</f>
        <v>0</v>
      </c>
      <c r="BJ1043" s="18" t="s">
        <v>91</v>
      </c>
      <c r="BK1043" s="205">
        <f>ROUND(I1043*H1043,2)</f>
        <v>0</v>
      </c>
      <c r="BL1043" s="18" t="s">
        <v>1710</v>
      </c>
      <c r="BM1043" s="204" t="s">
        <v>1821</v>
      </c>
    </row>
    <row r="1044" spans="1:65" s="2" customFormat="1" ht="39" x14ac:dyDescent="0.2">
      <c r="A1044" s="36"/>
      <c r="B1044" s="37"/>
      <c r="C1044" s="38"/>
      <c r="D1044" s="206" t="s">
        <v>199</v>
      </c>
      <c r="E1044" s="38"/>
      <c r="F1044" s="207" t="s">
        <v>1440</v>
      </c>
      <c r="G1044" s="38"/>
      <c r="H1044" s="38"/>
      <c r="I1044" s="208"/>
      <c r="J1044" s="38"/>
      <c r="K1044" s="38"/>
      <c r="L1044" s="41"/>
      <c r="M1044" s="209"/>
      <c r="N1044" s="210"/>
      <c r="O1044" s="73"/>
      <c r="P1044" s="73"/>
      <c r="Q1044" s="73"/>
      <c r="R1044" s="73"/>
      <c r="S1044" s="73"/>
      <c r="T1044" s="74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T1044" s="18" t="s">
        <v>199</v>
      </c>
      <c r="AU1044" s="18" t="s">
        <v>93</v>
      </c>
    </row>
    <row r="1045" spans="1:65" s="12" customFormat="1" ht="22.9" customHeight="1" x14ac:dyDescent="0.2">
      <c r="B1045" s="177"/>
      <c r="C1045" s="178"/>
      <c r="D1045" s="179" t="s">
        <v>82</v>
      </c>
      <c r="E1045" s="191" t="s">
        <v>1822</v>
      </c>
      <c r="F1045" s="191" t="s">
        <v>1823</v>
      </c>
      <c r="G1045" s="178"/>
      <c r="H1045" s="178"/>
      <c r="I1045" s="181"/>
      <c r="J1045" s="192">
        <f>BK1045</f>
        <v>0</v>
      </c>
      <c r="K1045" s="178"/>
      <c r="L1045" s="183"/>
      <c r="M1045" s="184"/>
      <c r="N1045" s="185"/>
      <c r="O1045" s="185"/>
      <c r="P1045" s="186">
        <f>SUM(P1046:P1130)</f>
        <v>0</v>
      </c>
      <c r="Q1045" s="185"/>
      <c r="R1045" s="186">
        <f>SUM(R1046:R1130)</f>
        <v>0.63161500000000004</v>
      </c>
      <c r="S1045" s="185"/>
      <c r="T1045" s="187">
        <f>SUM(T1046:T1130)</f>
        <v>0</v>
      </c>
      <c r="AR1045" s="188" t="s">
        <v>211</v>
      </c>
      <c r="AT1045" s="189" t="s">
        <v>82</v>
      </c>
      <c r="AU1045" s="189" t="s">
        <v>91</v>
      </c>
      <c r="AY1045" s="188" t="s">
        <v>189</v>
      </c>
      <c r="BK1045" s="190">
        <f>SUM(BK1046:BK1130)</f>
        <v>0</v>
      </c>
    </row>
    <row r="1046" spans="1:65" s="2" customFormat="1" ht="24.2" customHeight="1" x14ac:dyDescent="0.2">
      <c r="A1046" s="36"/>
      <c r="B1046" s="37"/>
      <c r="C1046" s="193" t="s">
        <v>1824</v>
      </c>
      <c r="D1046" s="193" t="s">
        <v>192</v>
      </c>
      <c r="E1046" s="194" t="s">
        <v>1825</v>
      </c>
      <c r="F1046" s="195" t="s">
        <v>1826</v>
      </c>
      <c r="G1046" s="196" t="s">
        <v>262</v>
      </c>
      <c r="H1046" s="197">
        <v>390.15</v>
      </c>
      <c r="I1046" s="198"/>
      <c r="J1046" s="199">
        <f>ROUND(I1046*H1046,2)</f>
        <v>0</v>
      </c>
      <c r="K1046" s="195" t="s">
        <v>303</v>
      </c>
      <c r="L1046" s="41"/>
      <c r="M1046" s="200" t="s">
        <v>1</v>
      </c>
      <c r="N1046" s="201" t="s">
        <v>48</v>
      </c>
      <c r="O1046" s="73"/>
      <c r="P1046" s="202">
        <f>O1046*H1046</f>
        <v>0</v>
      </c>
      <c r="Q1046" s="202">
        <v>0</v>
      </c>
      <c r="R1046" s="202">
        <f>Q1046*H1046</f>
        <v>0</v>
      </c>
      <c r="S1046" s="202">
        <v>0</v>
      </c>
      <c r="T1046" s="203">
        <f>S1046*H1046</f>
        <v>0</v>
      </c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R1046" s="204" t="s">
        <v>1710</v>
      </c>
      <c r="AT1046" s="204" t="s">
        <v>192</v>
      </c>
      <c r="AU1046" s="204" t="s">
        <v>93</v>
      </c>
      <c r="AY1046" s="18" t="s">
        <v>189</v>
      </c>
      <c r="BE1046" s="205">
        <f>IF(N1046="základní",J1046,0)</f>
        <v>0</v>
      </c>
      <c r="BF1046" s="205">
        <f>IF(N1046="snížená",J1046,0)</f>
        <v>0</v>
      </c>
      <c r="BG1046" s="205">
        <f>IF(N1046="zákl. přenesená",J1046,0)</f>
        <v>0</v>
      </c>
      <c r="BH1046" s="205">
        <f>IF(N1046="sníž. přenesená",J1046,0)</f>
        <v>0</v>
      </c>
      <c r="BI1046" s="205">
        <f>IF(N1046="nulová",J1046,0)</f>
        <v>0</v>
      </c>
      <c r="BJ1046" s="18" t="s">
        <v>91</v>
      </c>
      <c r="BK1046" s="205">
        <f>ROUND(I1046*H1046,2)</f>
        <v>0</v>
      </c>
      <c r="BL1046" s="18" t="s">
        <v>1710</v>
      </c>
      <c r="BM1046" s="204" t="s">
        <v>1827</v>
      </c>
    </row>
    <row r="1047" spans="1:65" s="2" customFormat="1" ht="39" x14ac:dyDescent="0.2">
      <c r="A1047" s="36"/>
      <c r="B1047" s="37"/>
      <c r="C1047" s="38"/>
      <c r="D1047" s="206" t="s">
        <v>199</v>
      </c>
      <c r="E1047" s="38"/>
      <c r="F1047" s="207" t="s">
        <v>1828</v>
      </c>
      <c r="G1047" s="38"/>
      <c r="H1047" s="38"/>
      <c r="I1047" s="208"/>
      <c r="J1047" s="38"/>
      <c r="K1047" s="38"/>
      <c r="L1047" s="41"/>
      <c r="M1047" s="209"/>
      <c r="N1047" s="210"/>
      <c r="O1047" s="73"/>
      <c r="P1047" s="73"/>
      <c r="Q1047" s="73"/>
      <c r="R1047" s="73"/>
      <c r="S1047" s="73"/>
      <c r="T1047" s="74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T1047" s="18" t="s">
        <v>199</v>
      </c>
      <c r="AU1047" s="18" t="s">
        <v>93</v>
      </c>
    </row>
    <row r="1048" spans="1:65" s="13" customFormat="1" ht="11.25" x14ac:dyDescent="0.2">
      <c r="B1048" s="215"/>
      <c r="C1048" s="216"/>
      <c r="D1048" s="206" t="s">
        <v>277</v>
      </c>
      <c r="E1048" s="239" t="s">
        <v>1</v>
      </c>
      <c r="F1048" s="217" t="s">
        <v>1829</v>
      </c>
      <c r="G1048" s="216"/>
      <c r="H1048" s="218">
        <v>174.4</v>
      </c>
      <c r="I1048" s="219"/>
      <c r="J1048" s="216"/>
      <c r="K1048" s="216"/>
      <c r="L1048" s="220"/>
      <c r="M1048" s="221"/>
      <c r="N1048" s="222"/>
      <c r="O1048" s="222"/>
      <c r="P1048" s="222"/>
      <c r="Q1048" s="222"/>
      <c r="R1048" s="222"/>
      <c r="S1048" s="222"/>
      <c r="T1048" s="223"/>
      <c r="AT1048" s="224" t="s">
        <v>277</v>
      </c>
      <c r="AU1048" s="224" t="s">
        <v>93</v>
      </c>
      <c r="AV1048" s="13" t="s">
        <v>93</v>
      </c>
      <c r="AW1048" s="13" t="s">
        <v>38</v>
      </c>
      <c r="AX1048" s="13" t="s">
        <v>83</v>
      </c>
      <c r="AY1048" s="224" t="s">
        <v>189</v>
      </c>
    </row>
    <row r="1049" spans="1:65" s="13" customFormat="1" ht="11.25" x14ac:dyDescent="0.2">
      <c r="B1049" s="215"/>
      <c r="C1049" s="216"/>
      <c r="D1049" s="206" t="s">
        <v>277</v>
      </c>
      <c r="E1049" s="239" t="s">
        <v>1</v>
      </c>
      <c r="F1049" s="217" t="s">
        <v>1830</v>
      </c>
      <c r="G1049" s="216"/>
      <c r="H1049" s="218">
        <v>154.80000000000001</v>
      </c>
      <c r="I1049" s="219"/>
      <c r="J1049" s="216"/>
      <c r="K1049" s="216"/>
      <c r="L1049" s="220"/>
      <c r="M1049" s="221"/>
      <c r="N1049" s="222"/>
      <c r="O1049" s="222"/>
      <c r="P1049" s="222"/>
      <c r="Q1049" s="222"/>
      <c r="R1049" s="222"/>
      <c r="S1049" s="222"/>
      <c r="T1049" s="223"/>
      <c r="AT1049" s="224" t="s">
        <v>277</v>
      </c>
      <c r="AU1049" s="224" t="s">
        <v>93</v>
      </c>
      <c r="AV1049" s="13" t="s">
        <v>93</v>
      </c>
      <c r="AW1049" s="13" t="s">
        <v>38</v>
      </c>
      <c r="AX1049" s="13" t="s">
        <v>83</v>
      </c>
      <c r="AY1049" s="224" t="s">
        <v>189</v>
      </c>
    </row>
    <row r="1050" spans="1:65" s="14" customFormat="1" ht="11.25" x14ac:dyDescent="0.2">
      <c r="B1050" s="229"/>
      <c r="C1050" s="230"/>
      <c r="D1050" s="206" t="s">
        <v>277</v>
      </c>
      <c r="E1050" s="231" t="s">
        <v>1</v>
      </c>
      <c r="F1050" s="232" t="s">
        <v>1831</v>
      </c>
      <c r="G1050" s="230"/>
      <c r="H1050" s="231" t="s">
        <v>1</v>
      </c>
      <c r="I1050" s="233"/>
      <c r="J1050" s="230"/>
      <c r="K1050" s="230"/>
      <c r="L1050" s="234"/>
      <c r="M1050" s="235"/>
      <c r="N1050" s="236"/>
      <c r="O1050" s="236"/>
      <c r="P1050" s="236"/>
      <c r="Q1050" s="236"/>
      <c r="R1050" s="236"/>
      <c r="S1050" s="236"/>
      <c r="T1050" s="237"/>
      <c r="AT1050" s="238" t="s">
        <v>277</v>
      </c>
      <c r="AU1050" s="238" t="s">
        <v>93</v>
      </c>
      <c r="AV1050" s="14" t="s">
        <v>91</v>
      </c>
      <c r="AW1050" s="14" t="s">
        <v>38</v>
      </c>
      <c r="AX1050" s="14" t="s">
        <v>83</v>
      </c>
      <c r="AY1050" s="238" t="s">
        <v>189</v>
      </c>
    </row>
    <row r="1051" spans="1:65" s="13" customFormat="1" ht="11.25" x14ac:dyDescent="0.2">
      <c r="B1051" s="215"/>
      <c r="C1051" s="216"/>
      <c r="D1051" s="206" t="s">
        <v>277</v>
      </c>
      <c r="E1051" s="239" t="s">
        <v>1</v>
      </c>
      <c r="F1051" s="217" t="s">
        <v>1832</v>
      </c>
      <c r="G1051" s="216"/>
      <c r="H1051" s="218">
        <v>6.9</v>
      </c>
      <c r="I1051" s="219"/>
      <c r="J1051" s="216"/>
      <c r="K1051" s="216"/>
      <c r="L1051" s="220"/>
      <c r="M1051" s="221"/>
      <c r="N1051" s="222"/>
      <c r="O1051" s="222"/>
      <c r="P1051" s="222"/>
      <c r="Q1051" s="222"/>
      <c r="R1051" s="222"/>
      <c r="S1051" s="222"/>
      <c r="T1051" s="223"/>
      <c r="AT1051" s="224" t="s">
        <v>277</v>
      </c>
      <c r="AU1051" s="224" t="s">
        <v>93</v>
      </c>
      <c r="AV1051" s="13" t="s">
        <v>93</v>
      </c>
      <c r="AW1051" s="13" t="s">
        <v>38</v>
      </c>
      <c r="AX1051" s="13" t="s">
        <v>83</v>
      </c>
      <c r="AY1051" s="224" t="s">
        <v>189</v>
      </c>
    </row>
    <row r="1052" spans="1:65" s="13" customFormat="1" ht="11.25" x14ac:dyDescent="0.2">
      <c r="B1052" s="215"/>
      <c r="C1052" s="216"/>
      <c r="D1052" s="206" t="s">
        <v>277</v>
      </c>
      <c r="E1052" s="239" t="s">
        <v>1</v>
      </c>
      <c r="F1052" s="217" t="s">
        <v>1833</v>
      </c>
      <c r="G1052" s="216"/>
      <c r="H1052" s="218">
        <v>28.29</v>
      </c>
      <c r="I1052" s="219"/>
      <c r="J1052" s="216"/>
      <c r="K1052" s="216"/>
      <c r="L1052" s="220"/>
      <c r="M1052" s="221"/>
      <c r="N1052" s="222"/>
      <c r="O1052" s="222"/>
      <c r="P1052" s="222"/>
      <c r="Q1052" s="222"/>
      <c r="R1052" s="222"/>
      <c r="S1052" s="222"/>
      <c r="T1052" s="223"/>
      <c r="AT1052" s="224" t="s">
        <v>277</v>
      </c>
      <c r="AU1052" s="224" t="s">
        <v>93</v>
      </c>
      <c r="AV1052" s="13" t="s">
        <v>93</v>
      </c>
      <c r="AW1052" s="13" t="s">
        <v>38</v>
      </c>
      <c r="AX1052" s="13" t="s">
        <v>83</v>
      </c>
      <c r="AY1052" s="224" t="s">
        <v>189</v>
      </c>
    </row>
    <row r="1053" spans="1:65" s="13" customFormat="1" ht="11.25" x14ac:dyDescent="0.2">
      <c r="B1053" s="215"/>
      <c r="C1053" s="216"/>
      <c r="D1053" s="206" t="s">
        <v>277</v>
      </c>
      <c r="E1053" s="239" t="s">
        <v>1</v>
      </c>
      <c r="F1053" s="217" t="s">
        <v>1834</v>
      </c>
      <c r="G1053" s="216"/>
      <c r="H1053" s="218">
        <v>9.1999999999999993</v>
      </c>
      <c r="I1053" s="219"/>
      <c r="J1053" s="216"/>
      <c r="K1053" s="216"/>
      <c r="L1053" s="220"/>
      <c r="M1053" s="221"/>
      <c r="N1053" s="222"/>
      <c r="O1053" s="222"/>
      <c r="P1053" s="222"/>
      <c r="Q1053" s="222"/>
      <c r="R1053" s="222"/>
      <c r="S1053" s="222"/>
      <c r="T1053" s="223"/>
      <c r="AT1053" s="224" t="s">
        <v>277</v>
      </c>
      <c r="AU1053" s="224" t="s">
        <v>93</v>
      </c>
      <c r="AV1053" s="13" t="s">
        <v>93</v>
      </c>
      <c r="AW1053" s="13" t="s">
        <v>38</v>
      </c>
      <c r="AX1053" s="13" t="s">
        <v>83</v>
      </c>
      <c r="AY1053" s="224" t="s">
        <v>189</v>
      </c>
    </row>
    <row r="1054" spans="1:65" s="13" customFormat="1" ht="11.25" x14ac:dyDescent="0.2">
      <c r="B1054" s="215"/>
      <c r="C1054" s="216"/>
      <c r="D1054" s="206" t="s">
        <v>277</v>
      </c>
      <c r="E1054" s="239" t="s">
        <v>1</v>
      </c>
      <c r="F1054" s="217" t="s">
        <v>1835</v>
      </c>
      <c r="G1054" s="216"/>
      <c r="H1054" s="218">
        <v>16.559999999999999</v>
      </c>
      <c r="I1054" s="219"/>
      <c r="J1054" s="216"/>
      <c r="K1054" s="216"/>
      <c r="L1054" s="220"/>
      <c r="M1054" s="221"/>
      <c r="N1054" s="222"/>
      <c r="O1054" s="222"/>
      <c r="P1054" s="222"/>
      <c r="Q1054" s="222"/>
      <c r="R1054" s="222"/>
      <c r="S1054" s="222"/>
      <c r="T1054" s="223"/>
      <c r="AT1054" s="224" t="s">
        <v>277</v>
      </c>
      <c r="AU1054" s="224" t="s">
        <v>93</v>
      </c>
      <c r="AV1054" s="13" t="s">
        <v>93</v>
      </c>
      <c r="AW1054" s="13" t="s">
        <v>38</v>
      </c>
      <c r="AX1054" s="13" t="s">
        <v>83</v>
      </c>
      <c r="AY1054" s="224" t="s">
        <v>189</v>
      </c>
    </row>
    <row r="1055" spans="1:65" s="15" customFormat="1" ht="11.25" x14ac:dyDescent="0.2">
      <c r="B1055" s="240"/>
      <c r="C1055" s="241"/>
      <c r="D1055" s="206" t="s">
        <v>277</v>
      </c>
      <c r="E1055" s="242" t="s">
        <v>1</v>
      </c>
      <c r="F1055" s="243" t="s">
        <v>355</v>
      </c>
      <c r="G1055" s="241"/>
      <c r="H1055" s="244">
        <v>390.15</v>
      </c>
      <c r="I1055" s="245"/>
      <c r="J1055" s="241"/>
      <c r="K1055" s="241"/>
      <c r="L1055" s="246"/>
      <c r="M1055" s="247"/>
      <c r="N1055" s="248"/>
      <c r="O1055" s="248"/>
      <c r="P1055" s="248"/>
      <c r="Q1055" s="248"/>
      <c r="R1055" s="248"/>
      <c r="S1055" s="248"/>
      <c r="T1055" s="249"/>
      <c r="AT1055" s="250" t="s">
        <v>277</v>
      </c>
      <c r="AU1055" s="250" t="s">
        <v>93</v>
      </c>
      <c r="AV1055" s="15" t="s">
        <v>211</v>
      </c>
      <c r="AW1055" s="15" t="s">
        <v>38</v>
      </c>
      <c r="AX1055" s="15" t="s">
        <v>91</v>
      </c>
      <c r="AY1055" s="250" t="s">
        <v>189</v>
      </c>
    </row>
    <row r="1056" spans="1:65" s="2" customFormat="1" ht="16.5" customHeight="1" x14ac:dyDescent="0.2">
      <c r="A1056" s="36"/>
      <c r="B1056" s="37"/>
      <c r="C1056" s="193" t="s">
        <v>1836</v>
      </c>
      <c r="D1056" s="193" t="s">
        <v>192</v>
      </c>
      <c r="E1056" s="194" t="s">
        <v>1837</v>
      </c>
      <c r="F1056" s="195" t="s">
        <v>1838</v>
      </c>
      <c r="G1056" s="196" t="s">
        <v>1286</v>
      </c>
      <c r="H1056" s="197">
        <v>1</v>
      </c>
      <c r="I1056" s="198"/>
      <c r="J1056" s="199">
        <f>ROUND(I1056*H1056,2)</f>
        <v>0</v>
      </c>
      <c r="K1056" s="195" t="s">
        <v>303</v>
      </c>
      <c r="L1056" s="41"/>
      <c r="M1056" s="200" t="s">
        <v>1</v>
      </c>
      <c r="N1056" s="201" t="s">
        <v>48</v>
      </c>
      <c r="O1056" s="73"/>
      <c r="P1056" s="202">
        <f>O1056*H1056</f>
        <v>0</v>
      </c>
      <c r="Q1056" s="202">
        <v>0</v>
      </c>
      <c r="R1056" s="202">
        <f>Q1056*H1056</f>
        <v>0</v>
      </c>
      <c r="S1056" s="202">
        <v>0</v>
      </c>
      <c r="T1056" s="203">
        <f>S1056*H1056</f>
        <v>0</v>
      </c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R1056" s="204" t="s">
        <v>1710</v>
      </c>
      <c r="AT1056" s="204" t="s">
        <v>192</v>
      </c>
      <c r="AU1056" s="204" t="s">
        <v>93</v>
      </c>
      <c r="AY1056" s="18" t="s">
        <v>189</v>
      </c>
      <c r="BE1056" s="205">
        <f>IF(N1056="základní",J1056,0)</f>
        <v>0</v>
      </c>
      <c r="BF1056" s="205">
        <f>IF(N1056="snížená",J1056,0)</f>
        <v>0</v>
      </c>
      <c r="BG1056" s="205">
        <f>IF(N1056="zákl. přenesená",J1056,0)</f>
        <v>0</v>
      </c>
      <c r="BH1056" s="205">
        <f>IF(N1056="sníž. přenesená",J1056,0)</f>
        <v>0</v>
      </c>
      <c r="BI1056" s="205">
        <f>IF(N1056="nulová",J1056,0)</f>
        <v>0</v>
      </c>
      <c r="BJ1056" s="18" t="s">
        <v>91</v>
      </c>
      <c r="BK1056" s="205">
        <f>ROUND(I1056*H1056,2)</f>
        <v>0</v>
      </c>
      <c r="BL1056" s="18" t="s">
        <v>1710</v>
      </c>
      <c r="BM1056" s="204" t="s">
        <v>1839</v>
      </c>
    </row>
    <row r="1057" spans="1:65" s="2" customFormat="1" ht="39" x14ac:dyDescent="0.2">
      <c r="A1057" s="36"/>
      <c r="B1057" s="37"/>
      <c r="C1057" s="38"/>
      <c r="D1057" s="206" t="s">
        <v>199</v>
      </c>
      <c r="E1057" s="38"/>
      <c r="F1057" s="207" t="s">
        <v>1457</v>
      </c>
      <c r="G1057" s="38"/>
      <c r="H1057" s="38"/>
      <c r="I1057" s="208"/>
      <c r="J1057" s="38"/>
      <c r="K1057" s="38"/>
      <c r="L1057" s="41"/>
      <c r="M1057" s="209"/>
      <c r="N1057" s="210"/>
      <c r="O1057" s="73"/>
      <c r="P1057" s="73"/>
      <c r="Q1057" s="73"/>
      <c r="R1057" s="73"/>
      <c r="S1057" s="73"/>
      <c r="T1057" s="74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T1057" s="18" t="s">
        <v>199</v>
      </c>
      <c r="AU1057" s="18" t="s">
        <v>93</v>
      </c>
    </row>
    <row r="1058" spans="1:65" s="2" customFormat="1" ht="16.5" customHeight="1" x14ac:dyDescent="0.2">
      <c r="A1058" s="36"/>
      <c r="B1058" s="37"/>
      <c r="C1058" s="193" t="s">
        <v>1840</v>
      </c>
      <c r="D1058" s="193" t="s">
        <v>192</v>
      </c>
      <c r="E1058" s="194" t="s">
        <v>1841</v>
      </c>
      <c r="F1058" s="195" t="s">
        <v>1842</v>
      </c>
      <c r="G1058" s="196" t="s">
        <v>1286</v>
      </c>
      <c r="H1058" s="197">
        <v>1</v>
      </c>
      <c r="I1058" s="198"/>
      <c r="J1058" s="199">
        <f>ROUND(I1058*H1058,2)</f>
        <v>0</v>
      </c>
      <c r="K1058" s="195" t="s">
        <v>303</v>
      </c>
      <c r="L1058" s="41"/>
      <c r="M1058" s="200" t="s">
        <v>1</v>
      </c>
      <c r="N1058" s="201" t="s">
        <v>48</v>
      </c>
      <c r="O1058" s="73"/>
      <c r="P1058" s="202">
        <f>O1058*H1058</f>
        <v>0</v>
      </c>
      <c r="Q1058" s="202">
        <v>0</v>
      </c>
      <c r="R1058" s="202">
        <f>Q1058*H1058</f>
        <v>0</v>
      </c>
      <c r="S1058" s="202">
        <v>0</v>
      </c>
      <c r="T1058" s="203">
        <f>S1058*H1058</f>
        <v>0</v>
      </c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R1058" s="204" t="s">
        <v>1710</v>
      </c>
      <c r="AT1058" s="204" t="s">
        <v>192</v>
      </c>
      <c r="AU1058" s="204" t="s">
        <v>93</v>
      </c>
      <c r="AY1058" s="18" t="s">
        <v>189</v>
      </c>
      <c r="BE1058" s="205">
        <f>IF(N1058="základní",J1058,0)</f>
        <v>0</v>
      </c>
      <c r="BF1058" s="205">
        <f>IF(N1058="snížená",J1058,0)</f>
        <v>0</v>
      </c>
      <c r="BG1058" s="205">
        <f>IF(N1058="zákl. přenesená",J1058,0)</f>
        <v>0</v>
      </c>
      <c r="BH1058" s="205">
        <f>IF(N1058="sníž. přenesená",J1058,0)</f>
        <v>0</v>
      </c>
      <c r="BI1058" s="205">
        <f>IF(N1058="nulová",J1058,0)</f>
        <v>0</v>
      </c>
      <c r="BJ1058" s="18" t="s">
        <v>91</v>
      </c>
      <c r="BK1058" s="205">
        <f>ROUND(I1058*H1058,2)</f>
        <v>0</v>
      </c>
      <c r="BL1058" s="18" t="s">
        <v>1710</v>
      </c>
      <c r="BM1058" s="204" t="s">
        <v>1843</v>
      </c>
    </row>
    <row r="1059" spans="1:65" s="2" customFormat="1" ht="39" x14ac:dyDescent="0.2">
      <c r="A1059" s="36"/>
      <c r="B1059" s="37"/>
      <c r="C1059" s="38"/>
      <c r="D1059" s="206" t="s">
        <v>199</v>
      </c>
      <c r="E1059" s="38"/>
      <c r="F1059" s="207" t="s">
        <v>1457</v>
      </c>
      <c r="G1059" s="38"/>
      <c r="H1059" s="38"/>
      <c r="I1059" s="208"/>
      <c r="J1059" s="38"/>
      <c r="K1059" s="38"/>
      <c r="L1059" s="41"/>
      <c r="M1059" s="209"/>
      <c r="N1059" s="210"/>
      <c r="O1059" s="73"/>
      <c r="P1059" s="73"/>
      <c r="Q1059" s="73"/>
      <c r="R1059" s="73"/>
      <c r="S1059" s="73"/>
      <c r="T1059" s="74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T1059" s="18" t="s">
        <v>199</v>
      </c>
      <c r="AU1059" s="18" t="s">
        <v>93</v>
      </c>
    </row>
    <row r="1060" spans="1:65" s="2" customFormat="1" ht="16.5" customHeight="1" x14ac:dyDescent="0.2">
      <c r="A1060" s="36"/>
      <c r="B1060" s="37"/>
      <c r="C1060" s="193" t="s">
        <v>1844</v>
      </c>
      <c r="D1060" s="193" t="s">
        <v>192</v>
      </c>
      <c r="E1060" s="194" t="s">
        <v>1845</v>
      </c>
      <c r="F1060" s="195" t="s">
        <v>1846</v>
      </c>
      <c r="G1060" s="196" t="s">
        <v>1286</v>
      </c>
      <c r="H1060" s="197">
        <v>3</v>
      </c>
      <c r="I1060" s="198"/>
      <c r="J1060" s="199">
        <f>ROUND(I1060*H1060,2)</f>
        <v>0</v>
      </c>
      <c r="K1060" s="195" t="s">
        <v>303</v>
      </c>
      <c r="L1060" s="41"/>
      <c r="M1060" s="200" t="s">
        <v>1</v>
      </c>
      <c r="N1060" s="201" t="s">
        <v>48</v>
      </c>
      <c r="O1060" s="73"/>
      <c r="P1060" s="202">
        <f>O1060*H1060</f>
        <v>0</v>
      </c>
      <c r="Q1060" s="202">
        <v>0</v>
      </c>
      <c r="R1060" s="202">
        <f>Q1060*H1060</f>
        <v>0</v>
      </c>
      <c r="S1060" s="202">
        <v>0</v>
      </c>
      <c r="T1060" s="203">
        <f>S1060*H1060</f>
        <v>0</v>
      </c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R1060" s="204" t="s">
        <v>1710</v>
      </c>
      <c r="AT1060" s="204" t="s">
        <v>192</v>
      </c>
      <c r="AU1060" s="204" t="s">
        <v>93</v>
      </c>
      <c r="AY1060" s="18" t="s">
        <v>189</v>
      </c>
      <c r="BE1060" s="205">
        <f>IF(N1060="základní",J1060,0)</f>
        <v>0</v>
      </c>
      <c r="BF1060" s="205">
        <f>IF(N1060="snížená",J1060,0)</f>
        <v>0</v>
      </c>
      <c r="BG1060" s="205">
        <f>IF(N1060="zákl. přenesená",J1060,0)</f>
        <v>0</v>
      </c>
      <c r="BH1060" s="205">
        <f>IF(N1060="sníž. přenesená",J1060,0)</f>
        <v>0</v>
      </c>
      <c r="BI1060" s="205">
        <f>IF(N1060="nulová",J1060,0)</f>
        <v>0</v>
      </c>
      <c r="BJ1060" s="18" t="s">
        <v>91</v>
      </c>
      <c r="BK1060" s="205">
        <f>ROUND(I1060*H1060,2)</f>
        <v>0</v>
      </c>
      <c r="BL1060" s="18" t="s">
        <v>1710</v>
      </c>
      <c r="BM1060" s="204" t="s">
        <v>1847</v>
      </c>
    </row>
    <row r="1061" spans="1:65" s="2" customFormat="1" ht="39" x14ac:dyDescent="0.2">
      <c r="A1061" s="36"/>
      <c r="B1061" s="37"/>
      <c r="C1061" s="38"/>
      <c r="D1061" s="206" t="s">
        <v>199</v>
      </c>
      <c r="E1061" s="38"/>
      <c r="F1061" s="207" t="s">
        <v>1848</v>
      </c>
      <c r="G1061" s="38"/>
      <c r="H1061" s="38"/>
      <c r="I1061" s="208"/>
      <c r="J1061" s="38"/>
      <c r="K1061" s="38"/>
      <c r="L1061" s="41"/>
      <c r="M1061" s="209"/>
      <c r="N1061" s="210"/>
      <c r="O1061" s="73"/>
      <c r="P1061" s="73"/>
      <c r="Q1061" s="73"/>
      <c r="R1061" s="73"/>
      <c r="S1061" s="73"/>
      <c r="T1061" s="74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T1061" s="18" t="s">
        <v>199</v>
      </c>
      <c r="AU1061" s="18" t="s">
        <v>93</v>
      </c>
    </row>
    <row r="1062" spans="1:65" s="2" customFormat="1" ht="16.5" customHeight="1" x14ac:dyDescent="0.2">
      <c r="A1062" s="36"/>
      <c r="B1062" s="37"/>
      <c r="C1062" s="193" t="s">
        <v>1849</v>
      </c>
      <c r="D1062" s="193" t="s">
        <v>192</v>
      </c>
      <c r="E1062" s="194" t="s">
        <v>1850</v>
      </c>
      <c r="F1062" s="195" t="s">
        <v>1851</v>
      </c>
      <c r="G1062" s="196" t="s">
        <v>1286</v>
      </c>
      <c r="H1062" s="197">
        <v>5</v>
      </c>
      <c r="I1062" s="198"/>
      <c r="J1062" s="199">
        <f>ROUND(I1062*H1062,2)</f>
        <v>0</v>
      </c>
      <c r="K1062" s="195" t="s">
        <v>303</v>
      </c>
      <c r="L1062" s="41"/>
      <c r="M1062" s="200" t="s">
        <v>1</v>
      </c>
      <c r="N1062" s="201" t="s">
        <v>48</v>
      </c>
      <c r="O1062" s="73"/>
      <c r="P1062" s="202">
        <f>O1062*H1062</f>
        <v>0</v>
      </c>
      <c r="Q1062" s="202">
        <v>0</v>
      </c>
      <c r="R1062" s="202">
        <f>Q1062*H1062</f>
        <v>0</v>
      </c>
      <c r="S1062" s="202">
        <v>0</v>
      </c>
      <c r="T1062" s="203">
        <f>S1062*H1062</f>
        <v>0</v>
      </c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R1062" s="204" t="s">
        <v>1710</v>
      </c>
      <c r="AT1062" s="204" t="s">
        <v>192</v>
      </c>
      <c r="AU1062" s="204" t="s">
        <v>93</v>
      </c>
      <c r="AY1062" s="18" t="s">
        <v>189</v>
      </c>
      <c r="BE1062" s="205">
        <f>IF(N1062="základní",J1062,0)</f>
        <v>0</v>
      </c>
      <c r="BF1062" s="205">
        <f>IF(N1062="snížená",J1062,0)</f>
        <v>0</v>
      </c>
      <c r="BG1062" s="205">
        <f>IF(N1062="zákl. přenesená",J1062,0)</f>
        <v>0</v>
      </c>
      <c r="BH1062" s="205">
        <f>IF(N1062="sníž. přenesená",J1062,0)</f>
        <v>0</v>
      </c>
      <c r="BI1062" s="205">
        <f>IF(N1062="nulová",J1062,0)</f>
        <v>0</v>
      </c>
      <c r="BJ1062" s="18" t="s">
        <v>91</v>
      </c>
      <c r="BK1062" s="205">
        <f>ROUND(I1062*H1062,2)</f>
        <v>0</v>
      </c>
      <c r="BL1062" s="18" t="s">
        <v>1710</v>
      </c>
      <c r="BM1062" s="204" t="s">
        <v>1852</v>
      </c>
    </row>
    <row r="1063" spans="1:65" s="2" customFormat="1" ht="39" x14ac:dyDescent="0.2">
      <c r="A1063" s="36"/>
      <c r="B1063" s="37"/>
      <c r="C1063" s="38"/>
      <c r="D1063" s="206" t="s">
        <v>199</v>
      </c>
      <c r="E1063" s="38"/>
      <c r="F1063" s="207" t="s">
        <v>1848</v>
      </c>
      <c r="G1063" s="38"/>
      <c r="H1063" s="38"/>
      <c r="I1063" s="208"/>
      <c r="J1063" s="38"/>
      <c r="K1063" s="38"/>
      <c r="L1063" s="41"/>
      <c r="M1063" s="209"/>
      <c r="N1063" s="210"/>
      <c r="O1063" s="73"/>
      <c r="P1063" s="73"/>
      <c r="Q1063" s="73"/>
      <c r="R1063" s="73"/>
      <c r="S1063" s="73"/>
      <c r="T1063" s="74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T1063" s="18" t="s">
        <v>199</v>
      </c>
      <c r="AU1063" s="18" t="s">
        <v>93</v>
      </c>
    </row>
    <row r="1064" spans="1:65" s="2" customFormat="1" ht="16.5" customHeight="1" x14ac:dyDescent="0.2">
      <c r="A1064" s="36"/>
      <c r="B1064" s="37"/>
      <c r="C1064" s="193" t="s">
        <v>1853</v>
      </c>
      <c r="D1064" s="193" t="s">
        <v>192</v>
      </c>
      <c r="E1064" s="194" t="s">
        <v>1854</v>
      </c>
      <c r="F1064" s="195" t="s">
        <v>1855</v>
      </c>
      <c r="G1064" s="196" t="s">
        <v>1286</v>
      </c>
      <c r="H1064" s="197">
        <v>1</v>
      </c>
      <c r="I1064" s="198"/>
      <c r="J1064" s="199">
        <f>ROUND(I1064*H1064,2)</f>
        <v>0</v>
      </c>
      <c r="K1064" s="195" t="s">
        <v>303</v>
      </c>
      <c r="L1064" s="41"/>
      <c r="M1064" s="200" t="s">
        <v>1</v>
      </c>
      <c r="N1064" s="201" t="s">
        <v>48</v>
      </c>
      <c r="O1064" s="73"/>
      <c r="P1064" s="202">
        <f>O1064*H1064</f>
        <v>0</v>
      </c>
      <c r="Q1064" s="202">
        <v>0</v>
      </c>
      <c r="R1064" s="202">
        <f>Q1064*H1064</f>
        <v>0</v>
      </c>
      <c r="S1064" s="202">
        <v>0</v>
      </c>
      <c r="T1064" s="203">
        <f>S1064*H1064</f>
        <v>0</v>
      </c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R1064" s="204" t="s">
        <v>1710</v>
      </c>
      <c r="AT1064" s="204" t="s">
        <v>192</v>
      </c>
      <c r="AU1064" s="204" t="s">
        <v>93</v>
      </c>
      <c r="AY1064" s="18" t="s">
        <v>189</v>
      </c>
      <c r="BE1064" s="205">
        <f>IF(N1064="základní",J1064,0)</f>
        <v>0</v>
      </c>
      <c r="BF1064" s="205">
        <f>IF(N1064="snížená",J1064,0)</f>
        <v>0</v>
      </c>
      <c r="BG1064" s="205">
        <f>IF(N1064="zákl. přenesená",J1064,0)</f>
        <v>0</v>
      </c>
      <c r="BH1064" s="205">
        <f>IF(N1064="sníž. přenesená",J1064,0)</f>
        <v>0</v>
      </c>
      <c r="BI1064" s="205">
        <f>IF(N1064="nulová",J1064,0)</f>
        <v>0</v>
      </c>
      <c r="BJ1064" s="18" t="s">
        <v>91</v>
      </c>
      <c r="BK1064" s="205">
        <f>ROUND(I1064*H1064,2)</f>
        <v>0</v>
      </c>
      <c r="BL1064" s="18" t="s">
        <v>1710</v>
      </c>
      <c r="BM1064" s="204" t="s">
        <v>1856</v>
      </c>
    </row>
    <row r="1065" spans="1:65" s="2" customFormat="1" ht="39" x14ac:dyDescent="0.2">
      <c r="A1065" s="36"/>
      <c r="B1065" s="37"/>
      <c r="C1065" s="38"/>
      <c r="D1065" s="206" t="s">
        <v>199</v>
      </c>
      <c r="E1065" s="38"/>
      <c r="F1065" s="207" t="s">
        <v>1848</v>
      </c>
      <c r="G1065" s="38"/>
      <c r="H1065" s="38"/>
      <c r="I1065" s="208"/>
      <c r="J1065" s="38"/>
      <c r="K1065" s="38"/>
      <c r="L1065" s="41"/>
      <c r="M1065" s="209"/>
      <c r="N1065" s="210"/>
      <c r="O1065" s="73"/>
      <c r="P1065" s="73"/>
      <c r="Q1065" s="73"/>
      <c r="R1065" s="73"/>
      <c r="S1065" s="73"/>
      <c r="T1065" s="74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T1065" s="18" t="s">
        <v>199</v>
      </c>
      <c r="AU1065" s="18" t="s">
        <v>93</v>
      </c>
    </row>
    <row r="1066" spans="1:65" s="2" customFormat="1" ht="16.5" customHeight="1" x14ac:dyDescent="0.2">
      <c r="A1066" s="36"/>
      <c r="B1066" s="37"/>
      <c r="C1066" s="193" t="s">
        <v>1857</v>
      </c>
      <c r="D1066" s="193" t="s">
        <v>192</v>
      </c>
      <c r="E1066" s="194" t="s">
        <v>1858</v>
      </c>
      <c r="F1066" s="195" t="s">
        <v>1859</v>
      </c>
      <c r="G1066" s="196" t="s">
        <v>1286</v>
      </c>
      <c r="H1066" s="197">
        <v>2</v>
      </c>
      <c r="I1066" s="198"/>
      <c r="J1066" s="199">
        <f>ROUND(I1066*H1066,2)</f>
        <v>0</v>
      </c>
      <c r="K1066" s="195" t="s">
        <v>303</v>
      </c>
      <c r="L1066" s="41"/>
      <c r="M1066" s="200" t="s">
        <v>1</v>
      </c>
      <c r="N1066" s="201" t="s">
        <v>48</v>
      </c>
      <c r="O1066" s="73"/>
      <c r="P1066" s="202">
        <f>O1066*H1066</f>
        <v>0</v>
      </c>
      <c r="Q1066" s="202">
        <v>0</v>
      </c>
      <c r="R1066" s="202">
        <f>Q1066*H1066</f>
        <v>0</v>
      </c>
      <c r="S1066" s="202">
        <v>0</v>
      </c>
      <c r="T1066" s="203">
        <f>S1066*H1066</f>
        <v>0</v>
      </c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R1066" s="204" t="s">
        <v>1710</v>
      </c>
      <c r="AT1066" s="204" t="s">
        <v>192</v>
      </c>
      <c r="AU1066" s="204" t="s">
        <v>93</v>
      </c>
      <c r="AY1066" s="18" t="s">
        <v>189</v>
      </c>
      <c r="BE1066" s="205">
        <f>IF(N1066="základní",J1066,0)</f>
        <v>0</v>
      </c>
      <c r="BF1066" s="205">
        <f>IF(N1066="snížená",J1066,0)</f>
        <v>0</v>
      </c>
      <c r="BG1066" s="205">
        <f>IF(N1066="zákl. přenesená",J1066,0)</f>
        <v>0</v>
      </c>
      <c r="BH1066" s="205">
        <f>IF(N1066="sníž. přenesená",J1066,0)</f>
        <v>0</v>
      </c>
      <c r="BI1066" s="205">
        <f>IF(N1066="nulová",J1066,0)</f>
        <v>0</v>
      </c>
      <c r="BJ1066" s="18" t="s">
        <v>91</v>
      </c>
      <c r="BK1066" s="205">
        <f>ROUND(I1066*H1066,2)</f>
        <v>0</v>
      </c>
      <c r="BL1066" s="18" t="s">
        <v>1710</v>
      </c>
      <c r="BM1066" s="204" t="s">
        <v>1860</v>
      </c>
    </row>
    <row r="1067" spans="1:65" s="2" customFormat="1" ht="39" x14ac:dyDescent="0.2">
      <c r="A1067" s="36"/>
      <c r="B1067" s="37"/>
      <c r="C1067" s="38"/>
      <c r="D1067" s="206" t="s">
        <v>199</v>
      </c>
      <c r="E1067" s="38"/>
      <c r="F1067" s="207" t="s">
        <v>1848</v>
      </c>
      <c r="G1067" s="38"/>
      <c r="H1067" s="38"/>
      <c r="I1067" s="208"/>
      <c r="J1067" s="38"/>
      <c r="K1067" s="38"/>
      <c r="L1067" s="41"/>
      <c r="M1067" s="209"/>
      <c r="N1067" s="210"/>
      <c r="O1067" s="73"/>
      <c r="P1067" s="73"/>
      <c r="Q1067" s="73"/>
      <c r="R1067" s="73"/>
      <c r="S1067" s="73"/>
      <c r="T1067" s="74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T1067" s="18" t="s">
        <v>199</v>
      </c>
      <c r="AU1067" s="18" t="s">
        <v>93</v>
      </c>
    </row>
    <row r="1068" spans="1:65" s="2" customFormat="1" ht="16.5" customHeight="1" x14ac:dyDescent="0.2">
      <c r="A1068" s="36"/>
      <c r="B1068" s="37"/>
      <c r="C1068" s="193" t="s">
        <v>1861</v>
      </c>
      <c r="D1068" s="193" t="s">
        <v>192</v>
      </c>
      <c r="E1068" s="194" t="s">
        <v>1862</v>
      </c>
      <c r="F1068" s="195" t="s">
        <v>1863</v>
      </c>
      <c r="G1068" s="196" t="s">
        <v>1286</v>
      </c>
      <c r="H1068" s="197">
        <v>1</v>
      </c>
      <c r="I1068" s="198"/>
      <c r="J1068" s="199">
        <f>ROUND(I1068*H1068,2)</f>
        <v>0</v>
      </c>
      <c r="K1068" s="195" t="s">
        <v>303</v>
      </c>
      <c r="L1068" s="41"/>
      <c r="M1068" s="200" t="s">
        <v>1</v>
      </c>
      <c r="N1068" s="201" t="s">
        <v>48</v>
      </c>
      <c r="O1068" s="73"/>
      <c r="P1068" s="202">
        <f>O1068*H1068</f>
        <v>0</v>
      </c>
      <c r="Q1068" s="202">
        <v>0</v>
      </c>
      <c r="R1068" s="202">
        <f>Q1068*H1068</f>
        <v>0</v>
      </c>
      <c r="S1068" s="202">
        <v>0</v>
      </c>
      <c r="T1068" s="203">
        <f>S1068*H1068</f>
        <v>0</v>
      </c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R1068" s="204" t="s">
        <v>1710</v>
      </c>
      <c r="AT1068" s="204" t="s">
        <v>192</v>
      </c>
      <c r="AU1068" s="204" t="s">
        <v>93</v>
      </c>
      <c r="AY1068" s="18" t="s">
        <v>189</v>
      </c>
      <c r="BE1068" s="205">
        <f>IF(N1068="základní",J1068,0)</f>
        <v>0</v>
      </c>
      <c r="BF1068" s="205">
        <f>IF(N1068="snížená",J1068,0)</f>
        <v>0</v>
      </c>
      <c r="BG1068" s="205">
        <f>IF(N1068="zákl. přenesená",J1068,0)</f>
        <v>0</v>
      </c>
      <c r="BH1068" s="205">
        <f>IF(N1068="sníž. přenesená",J1068,0)</f>
        <v>0</v>
      </c>
      <c r="BI1068" s="205">
        <f>IF(N1068="nulová",J1068,0)</f>
        <v>0</v>
      </c>
      <c r="BJ1068" s="18" t="s">
        <v>91</v>
      </c>
      <c r="BK1068" s="205">
        <f>ROUND(I1068*H1068,2)</f>
        <v>0</v>
      </c>
      <c r="BL1068" s="18" t="s">
        <v>1710</v>
      </c>
      <c r="BM1068" s="204" t="s">
        <v>1864</v>
      </c>
    </row>
    <row r="1069" spans="1:65" s="2" customFormat="1" ht="39" x14ac:dyDescent="0.2">
      <c r="A1069" s="36"/>
      <c r="B1069" s="37"/>
      <c r="C1069" s="38"/>
      <c r="D1069" s="206" t="s">
        <v>199</v>
      </c>
      <c r="E1069" s="38"/>
      <c r="F1069" s="207" t="s">
        <v>1848</v>
      </c>
      <c r="G1069" s="38"/>
      <c r="H1069" s="38"/>
      <c r="I1069" s="208"/>
      <c r="J1069" s="38"/>
      <c r="K1069" s="38"/>
      <c r="L1069" s="41"/>
      <c r="M1069" s="209"/>
      <c r="N1069" s="210"/>
      <c r="O1069" s="73"/>
      <c r="P1069" s="73"/>
      <c r="Q1069" s="73"/>
      <c r="R1069" s="73"/>
      <c r="S1069" s="73"/>
      <c r="T1069" s="74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T1069" s="18" t="s">
        <v>199</v>
      </c>
      <c r="AU1069" s="18" t="s">
        <v>93</v>
      </c>
    </row>
    <row r="1070" spans="1:65" s="2" customFormat="1" ht="16.5" customHeight="1" x14ac:dyDescent="0.2">
      <c r="A1070" s="36"/>
      <c r="B1070" s="37"/>
      <c r="C1070" s="193" t="s">
        <v>1865</v>
      </c>
      <c r="D1070" s="193" t="s">
        <v>192</v>
      </c>
      <c r="E1070" s="194" t="s">
        <v>1866</v>
      </c>
      <c r="F1070" s="195" t="s">
        <v>1867</v>
      </c>
      <c r="G1070" s="196" t="s">
        <v>1286</v>
      </c>
      <c r="H1070" s="197">
        <v>3</v>
      </c>
      <c r="I1070" s="198"/>
      <c r="J1070" s="199">
        <f>ROUND(I1070*H1070,2)</f>
        <v>0</v>
      </c>
      <c r="K1070" s="195" t="s">
        <v>303</v>
      </c>
      <c r="L1070" s="41"/>
      <c r="M1070" s="200" t="s">
        <v>1</v>
      </c>
      <c r="N1070" s="201" t="s">
        <v>48</v>
      </c>
      <c r="O1070" s="73"/>
      <c r="P1070" s="202">
        <f>O1070*H1070</f>
        <v>0</v>
      </c>
      <c r="Q1070" s="202">
        <v>0</v>
      </c>
      <c r="R1070" s="202">
        <f>Q1070*H1070</f>
        <v>0</v>
      </c>
      <c r="S1070" s="202">
        <v>0</v>
      </c>
      <c r="T1070" s="203">
        <f>S1070*H1070</f>
        <v>0</v>
      </c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R1070" s="204" t="s">
        <v>1710</v>
      </c>
      <c r="AT1070" s="204" t="s">
        <v>192</v>
      </c>
      <c r="AU1070" s="204" t="s">
        <v>93</v>
      </c>
      <c r="AY1070" s="18" t="s">
        <v>189</v>
      </c>
      <c r="BE1070" s="205">
        <f>IF(N1070="základní",J1070,0)</f>
        <v>0</v>
      </c>
      <c r="BF1070" s="205">
        <f>IF(N1070="snížená",J1070,0)</f>
        <v>0</v>
      </c>
      <c r="BG1070" s="205">
        <f>IF(N1070="zákl. přenesená",J1070,0)</f>
        <v>0</v>
      </c>
      <c r="BH1070" s="205">
        <f>IF(N1070="sníž. přenesená",J1070,0)</f>
        <v>0</v>
      </c>
      <c r="BI1070" s="205">
        <f>IF(N1070="nulová",J1070,0)</f>
        <v>0</v>
      </c>
      <c r="BJ1070" s="18" t="s">
        <v>91</v>
      </c>
      <c r="BK1070" s="205">
        <f>ROUND(I1070*H1070,2)</f>
        <v>0</v>
      </c>
      <c r="BL1070" s="18" t="s">
        <v>1710</v>
      </c>
      <c r="BM1070" s="204" t="s">
        <v>1868</v>
      </c>
    </row>
    <row r="1071" spans="1:65" s="2" customFormat="1" ht="39" x14ac:dyDescent="0.2">
      <c r="A1071" s="36"/>
      <c r="B1071" s="37"/>
      <c r="C1071" s="38"/>
      <c r="D1071" s="206" t="s">
        <v>199</v>
      </c>
      <c r="E1071" s="38"/>
      <c r="F1071" s="207" t="s">
        <v>1848</v>
      </c>
      <c r="G1071" s="38"/>
      <c r="H1071" s="38"/>
      <c r="I1071" s="208"/>
      <c r="J1071" s="38"/>
      <c r="K1071" s="38"/>
      <c r="L1071" s="41"/>
      <c r="M1071" s="209"/>
      <c r="N1071" s="210"/>
      <c r="O1071" s="73"/>
      <c r="P1071" s="73"/>
      <c r="Q1071" s="73"/>
      <c r="R1071" s="73"/>
      <c r="S1071" s="73"/>
      <c r="T1071" s="74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T1071" s="18" t="s">
        <v>199</v>
      </c>
      <c r="AU1071" s="18" t="s">
        <v>93</v>
      </c>
    </row>
    <row r="1072" spans="1:65" s="2" customFormat="1" ht="16.5" customHeight="1" x14ac:dyDescent="0.2">
      <c r="A1072" s="36"/>
      <c r="B1072" s="37"/>
      <c r="C1072" s="193" t="s">
        <v>1869</v>
      </c>
      <c r="D1072" s="193" t="s">
        <v>192</v>
      </c>
      <c r="E1072" s="194" t="s">
        <v>1870</v>
      </c>
      <c r="F1072" s="195" t="s">
        <v>1871</v>
      </c>
      <c r="G1072" s="196" t="s">
        <v>1286</v>
      </c>
      <c r="H1072" s="197">
        <v>1</v>
      </c>
      <c r="I1072" s="198"/>
      <c r="J1072" s="199">
        <f>ROUND(I1072*H1072,2)</f>
        <v>0</v>
      </c>
      <c r="K1072" s="195" t="s">
        <v>303</v>
      </c>
      <c r="L1072" s="41"/>
      <c r="M1072" s="200" t="s">
        <v>1</v>
      </c>
      <c r="N1072" s="201" t="s">
        <v>48</v>
      </c>
      <c r="O1072" s="73"/>
      <c r="P1072" s="202">
        <f>O1072*H1072</f>
        <v>0</v>
      </c>
      <c r="Q1072" s="202">
        <v>0</v>
      </c>
      <c r="R1072" s="202">
        <f>Q1072*H1072</f>
        <v>0</v>
      </c>
      <c r="S1072" s="202">
        <v>0</v>
      </c>
      <c r="T1072" s="203">
        <f>S1072*H1072</f>
        <v>0</v>
      </c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R1072" s="204" t="s">
        <v>1710</v>
      </c>
      <c r="AT1072" s="204" t="s">
        <v>192</v>
      </c>
      <c r="AU1072" s="204" t="s">
        <v>93</v>
      </c>
      <c r="AY1072" s="18" t="s">
        <v>189</v>
      </c>
      <c r="BE1072" s="205">
        <f>IF(N1072="základní",J1072,0)</f>
        <v>0</v>
      </c>
      <c r="BF1072" s="205">
        <f>IF(N1072="snížená",J1072,0)</f>
        <v>0</v>
      </c>
      <c r="BG1072" s="205">
        <f>IF(N1072="zákl. přenesená",J1072,0)</f>
        <v>0</v>
      </c>
      <c r="BH1072" s="205">
        <f>IF(N1072="sníž. přenesená",J1072,0)</f>
        <v>0</v>
      </c>
      <c r="BI1072" s="205">
        <f>IF(N1072="nulová",J1072,0)</f>
        <v>0</v>
      </c>
      <c r="BJ1072" s="18" t="s">
        <v>91</v>
      </c>
      <c r="BK1072" s="205">
        <f>ROUND(I1072*H1072,2)</f>
        <v>0</v>
      </c>
      <c r="BL1072" s="18" t="s">
        <v>1710</v>
      </c>
      <c r="BM1072" s="204" t="s">
        <v>1872</v>
      </c>
    </row>
    <row r="1073" spans="1:65" s="2" customFormat="1" ht="39" x14ac:dyDescent="0.2">
      <c r="A1073" s="36"/>
      <c r="B1073" s="37"/>
      <c r="C1073" s="38"/>
      <c r="D1073" s="206" t="s">
        <v>199</v>
      </c>
      <c r="E1073" s="38"/>
      <c r="F1073" s="207" t="s">
        <v>1848</v>
      </c>
      <c r="G1073" s="38"/>
      <c r="H1073" s="38"/>
      <c r="I1073" s="208"/>
      <c r="J1073" s="38"/>
      <c r="K1073" s="38"/>
      <c r="L1073" s="41"/>
      <c r="M1073" s="209"/>
      <c r="N1073" s="210"/>
      <c r="O1073" s="73"/>
      <c r="P1073" s="73"/>
      <c r="Q1073" s="73"/>
      <c r="R1073" s="73"/>
      <c r="S1073" s="73"/>
      <c r="T1073" s="74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T1073" s="18" t="s">
        <v>199</v>
      </c>
      <c r="AU1073" s="18" t="s">
        <v>93</v>
      </c>
    </row>
    <row r="1074" spans="1:65" s="2" customFormat="1" ht="16.5" customHeight="1" x14ac:dyDescent="0.2">
      <c r="A1074" s="36"/>
      <c r="B1074" s="37"/>
      <c r="C1074" s="193" t="s">
        <v>1873</v>
      </c>
      <c r="D1074" s="193" t="s">
        <v>192</v>
      </c>
      <c r="E1074" s="194" t="s">
        <v>1874</v>
      </c>
      <c r="F1074" s="195" t="s">
        <v>1875</v>
      </c>
      <c r="G1074" s="196" t="s">
        <v>1286</v>
      </c>
      <c r="H1074" s="197">
        <v>7</v>
      </c>
      <c r="I1074" s="198"/>
      <c r="J1074" s="199">
        <f>ROUND(I1074*H1074,2)</f>
        <v>0</v>
      </c>
      <c r="K1074" s="195" t="s">
        <v>303</v>
      </c>
      <c r="L1074" s="41"/>
      <c r="M1074" s="200" t="s">
        <v>1</v>
      </c>
      <c r="N1074" s="201" t="s">
        <v>48</v>
      </c>
      <c r="O1074" s="73"/>
      <c r="P1074" s="202">
        <f>O1074*H1074</f>
        <v>0</v>
      </c>
      <c r="Q1074" s="202">
        <v>0</v>
      </c>
      <c r="R1074" s="202">
        <f>Q1074*H1074</f>
        <v>0</v>
      </c>
      <c r="S1074" s="202">
        <v>0</v>
      </c>
      <c r="T1074" s="203">
        <f>S1074*H1074</f>
        <v>0</v>
      </c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R1074" s="204" t="s">
        <v>1710</v>
      </c>
      <c r="AT1074" s="204" t="s">
        <v>192</v>
      </c>
      <c r="AU1074" s="204" t="s">
        <v>93</v>
      </c>
      <c r="AY1074" s="18" t="s">
        <v>189</v>
      </c>
      <c r="BE1074" s="205">
        <f>IF(N1074="základní",J1074,0)</f>
        <v>0</v>
      </c>
      <c r="BF1074" s="205">
        <f>IF(N1074="snížená",J1074,0)</f>
        <v>0</v>
      </c>
      <c r="BG1074" s="205">
        <f>IF(N1074="zákl. přenesená",J1074,0)</f>
        <v>0</v>
      </c>
      <c r="BH1074" s="205">
        <f>IF(N1074="sníž. přenesená",J1074,0)</f>
        <v>0</v>
      </c>
      <c r="BI1074" s="205">
        <f>IF(N1074="nulová",J1074,0)</f>
        <v>0</v>
      </c>
      <c r="BJ1074" s="18" t="s">
        <v>91</v>
      </c>
      <c r="BK1074" s="205">
        <f>ROUND(I1074*H1074,2)</f>
        <v>0</v>
      </c>
      <c r="BL1074" s="18" t="s">
        <v>1710</v>
      </c>
      <c r="BM1074" s="204" t="s">
        <v>1876</v>
      </c>
    </row>
    <row r="1075" spans="1:65" s="2" customFormat="1" ht="39" x14ac:dyDescent="0.2">
      <c r="A1075" s="36"/>
      <c r="B1075" s="37"/>
      <c r="C1075" s="38"/>
      <c r="D1075" s="206" t="s">
        <v>199</v>
      </c>
      <c r="E1075" s="38"/>
      <c r="F1075" s="207" t="s">
        <v>1848</v>
      </c>
      <c r="G1075" s="38"/>
      <c r="H1075" s="38"/>
      <c r="I1075" s="208"/>
      <c r="J1075" s="38"/>
      <c r="K1075" s="38"/>
      <c r="L1075" s="41"/>
      <c r="M1075" s="209"/>
      <c r="N1075" s="210"/>
      <c r="O1075" s="73"/>
      <c r="P1075" s="73"/>
      <c r="Q1075" s="73"/>
      <c r="R1075" s="73"/>
      <c r="S1075" s="73"/>
      <c r="T1075" s="74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T1075" s="18" t="s">
        <v>199</v>
      </c>
      <c r="AU1075" s="18" t="s">
        <v>93</v>
      </c>
    </row>
    <row r="1076" spans="1:65" s="2" customFormat="1" ht="16.5" customHeight="1" x14ac:dyDescent="0.2">
      <c r="A1076" s="36"/>
      <c r="B1076" s="37"/>
      <c r="C1076" s="193" t="s">
        <v>1877</v>
      </c>
      <c r="D1076" s="193" t="s">
        <v>192</v>
      </c>
      <c r="E1076" s="194" t="s">
        <v>1878</v>
      </c>
      <c r="F1076" s="195" t="s">
        <v>1879</v>
      </c>
      <c r="G1076" s="196" t="s">
        <v>1286</v>
      </c>
      <c r="H1076" s="197">
        <v>2</v>
      </c>
      <c r="I1076" s="198"/>
      <c r="J1076" s="199">
        <f>ROUND(I1076*H1076,2)</f>
        <v>0</v>
      </c>
      <c r="K1076" s="195" t="s">
        <v>303</v>
      </c>
      <c r="L1076" s="41"/>
      <c r="M1076" s="200" t="s">
        <v>1</v>
      </c>
      <c r="N1076" s="201" t="s">
        <v>48</v>
      </c>
      <c r="O1076" s="73"/>
      <c r="P1076" s="202">
        <f>O1076*H1076</f>
        <v>0</v>
      </c>
      <c r="Q1076" s="202">
        <v>0</v>
      </c>
      <c r="R1076" s="202">
        <f>Q1076*H1076</f>
        <v>0</v>
      </c>
      <c r="S1076" s="202">
        <v>0</v>
      </c>
      <c r="T1076" s="203">
        <f>S1076*H1076</f>
        <v>0</v>
      </c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R1076" s="204" t="s">
        <v>1710</v>
      </c>
      <c r="AT1076" s="204" t="s">
        <v>192</v>
      </c>
      <c r="AU1076" s="204" t="s">
        <v>93</v>
      </c>
      <c r="AY1076" s="18" t="s">
        <v>189</v>
      </c>
      <c r="BE1076" s="205">
        <f>IF(N1076="základní",J1076,0)</f>
        <v>0</v>
      </c>
      <c r="BF1076" s="205">
        <f>IF(N1076="snížená",J1076,0)</f>
        <v>0</v>
      </c>
      <c r="BG1076" s="205">
        <f>IF(N1076="zákl. přenesená",J1076,0)</f>
        <v>0</v>
      </c>
      <c r="BH1076" s="205">
        <f>IF(N1076="sníž. přenesená",J1076,0)</f>
        <v>0</v>
      </c>
      <c r="BI1076" s="205">
        <f>IF(N1076="nulová",J1076,0)</f>
        <v>0</v>
      </c>
      <c r="BJ1076" s="18" t="s">
        <v>91</v>
      </c>
      <c r="BK1076" s="205">
        <f>ROUND(I1076*H1076,2)</f>
        <v>0</v>
      </c>
      <c r="BL1076" s="18" t="s">
        <v>1710</v>
      </c>
      <c r="BM1076" s="204" t="s">
        <v>1880</v>
      </c>
    </row>
    <row r="1077" spans="1:65" s="2" customFormat="1" ht="39" x14ac:dyDescent="0.2">
      <c r="A1077" s="36"/>
      <c r="B1077" s="37"/>
      <c r="C1077" s="38"/>
      <c r="D1077" s="206" t="s">
        <v>199</v>
      </c>
      <c r="E1077" s="38"/>
      <c r="F1077" s="207" t="s">
        <v>1848</v>
      </c>
      <c r="G1077" s="38"/>
      <c r="H1077" s="38"/>
      <c r="I1077" s="208"/>
      <c r="J1077" s="38"/>
      <c r="K1077" s="38"/>
      <c r="L1077" s="41"/>
      <c r="M1077" s="209"/>
      <c r="N1077" s="210"/>
      <c r="O1077" s="73"/>
      <c r="P1077" s="73"/>
      <c r="Q1077" s="73"/>
      <c r="R1077" s="73"/>
      <c r="S1077" s="73"/>
      <c r="T1077" s="74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T1077" s="18" t="s">
        <v>199</v>
      </c>
      <c r="AU1077" s="18" t="s">
        <v>93</v>
      </c>
    </row>
    <row r="1078" spans="1:65" s="2" customFormat="1" ht="16.5" customHeight="1" x14ac:dyDescent="0.2">
      <c r="A1078" s="36"/>
      <c r="B1078" s="37"/>
      <c r="C1078" s="193" t="s">
        <v>1881</v>
      </c>
      <c r="D1078" s="193" t="s">
        <v>192</v>
      </c>
      <c r="E1078" s="194" t="s">
        <v>1882</v>
      </c>
      <c r="F1078" s="195" t="s">
        <v>1883</v>
      </c>
      <c r="G1078" s="196" t="s">
        <v>1286</v>
      </c>
      <c r="H1078" s="197">
        <v>3</v>
      </c>
      <c r="I1078" s="198"/>
      <c r="J1078" s="199">
        <f>ROUND(I1078*H1078,2)</f>
        <v>0</v>
      </c>
      <c r="K1078" s="195" t="s">
        <v>303</v>
      </c>
      <c r="L1078" s="41"/>
      <c r="M1078" s="200" t="s">
        <v>1</v>
      </c>
      <c r="N1078" s="201" t="s">
        <v>48</v>
      </c>
      <c r="O1078" s="73"/>
      <c r="P1078" s="202">
        <f>O1078*H1078</f>
        <v>0</v>
      </c>
      <c r="Q1078" s="202">
        <v>0</v>
      </c>
      <c r="R1078" s="202">
        <f>Q1078*H1078</f>
        <v>0</v>
      </c>
      <c r="S1078" s="202">
        <v>0</v>
      </c>
      <c r="T1078" s="203">
        <f>S1078*H1078</f>
        <v>0</v>
      </c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R1078" s="204" t="s">
        <v>1710</v>
      </c>
      <c r="AT1078" s="204" t="s">
        <v>192</v>
      </c>
      <c r="AU1078" s="204" t="s">
        <v>93</v>
      </c>
      <c r="AY1078" s="18" t="s">
        <v>189</v>
      </c>
      <c r="BE1078" s="205">
        <f>IF(N1078="základní",J1078,0)</f>
        <v>0</v>
      </c>
      <c r="BF1078" s="205">
        <f>IF(N1078="snížená",J1078,0)</f>
        <v>0</v>
      </c>
      <c r="BG1078" s="205">
        <f>IF(N1078="zákl. přenesená",J1078,0)</f>
        <v>0</v>
      </c>
      <c r="BH1078" s="205">
        <f>IF(N1078="sníž. přenesená",J1078,0)</f>
        <v>0</v>
      </c>
      <c r="BI1078" s="205">
        <f>IF(N1078="nulová",J1078,0)</f>
        <v>0</v>
      </c>
      <c r="BJ1078" s="18" t="s">
        <v>91</v>
      </c>
      <c r="BK1078" s="205">
        <f>ROUND(I1078*H1078,2)</f>
        <v>0</v>
      </c>
      <c r="BL1078" s="18" t="s">
        <v>1710</v>
      </c>
      <c r="BM1078" s="204" t="s">
        <v>1884</v>
      </c>
    </row>
    <row r="1079" spans="1:65" s="2" customFormat="1" ht="39" x14ac:dyDescent="0.2">
      <c r="A1079" s="36"/>
      <c r="B1079" s="37"/>
      <c r="C1079" s="38"/>
      <c r="D1079" s="206" t="s">
        <v>199</v>
      </c>
      <c r="E1079" s="38"/>
      <c r="F1079" s="207" t="s">
        <v>1848</v>
      </c>
      <c r="G1079" s="38"/>
      <c r="H1079" s="38"/>
      <c r="I1079" s="208"/>
      <c r="J1079" s="38"/>
      <c r="K1079" s="38"/>
      <c r="L1079" s="41"/>
      <c r="M1079" s="209"/>
      <c r="N1079" s="210"/>
      <c r="O1079" s="73"/>
      <c r="P1079" s="73"/>
      <c r="Q1079" s="73"/>
      <c r="R1079" s="73"/>
      <c r="S1079" s="73"/>
      <c r="T1079" s="74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T1079" s="18" t="s">
        <v>199</v>
      </c>
      <c r="AU1079" s="18" t="s">
        <v>93</v>
      </c>
    </row>
    <row r="1080" spans="1:65" s="2" customFormat="1" ht="16.5" customHeight="1" x14ac:dyDescent="0.2">
      <c r="A1080" s="36"/>
      <c r="B1080" s="37"/>
      <c r="C1080" s="193" t="s">
        <v>1885</v>
      </c>
      <c r="D1080" s="193" t="s">
        <v>192</v>
      </c>
      <c r="E1080" s="194" t="s">
        <v>1886</v>
      </c>
      <c r="F1080" s="195" t="s">
        <v>1887</v>
      </c>
      <c r="G1080" s="196" t="s">
        <v>1286</v>
      </c>
      <c r="H1080" s="197">
        <v>1</v>
      </c>
      <c r="I1080" s="198"/>
      <c r="J1080" s="199">
        <f>ROUND(I1080*H1080,2)</f>
        <v>0</v>
      </c>
      <c r="K1080" s="195" t="s">
        <v>303</v>
      </c>
      <c r="L1080" s="41"/>
      <c r="M1080" s="200" t="s">
        <v>1</v>
      </c>
      <c r="N1080" s="201" t="s">
        <v>48</v>
      </c>
      <c r="O1080" s="73"/>
      <c r="P1080" s="202">
        <f>O1080*H1080</f>
        <v>0</v>
      </c>
      <c r="Q1080" s="202">
        <v>0</v>
      </c>
      <c r="R1080" s="202">
        <f>Q1080*H1080</f>
        <v>0</v>
      </c>
      <c r="S1080" s="202">
        <v>0</v>
      </c>
      <c r="T1080" s="203">
        <f>S1080*H1080</f>
        <v>0</v>
      </c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R1080" s="204" t="s">
        <v>1710</v>
      </c>
      <c r="AT1080" s="204" t="s">
        <v>192</v>
      </c>
      <c r="AU1080" s="204" t="s">
        <v>93</v>
      </c>
      <c r="AY1080" s="18" t="s">
        <v>189</v>
      </c>
      <c r="BE1080" s="205">
        <f>IF(N1080="základní",J1080,0)</f>
        <v>0</v>
      </c>
      <c r="BF1080" s="205">
        <f>IF(N1080="snížená",J1080,0)</f>
        <v>0</v>
      </c>
      <c r="BG1080" s="205">
        <f>IF(N1080="zákl. přenesená",J1080,0)</f>
        <v>0</v>
      </c>
      <c r="BH1080" s="205">
        <f>IF(N1080="sníž. přenesená",J1080,0)</f>
        <v>0</v>
      </c>
      <c r="BI1080" s="205">
        <f>IF(N1080="nulová",J1080,0)</f>
        <v>0</v>
      </c>
      <c r="BJ1080" s="18" t="s">
        <v>91</v>
      </c>
      <c r="BK1080" s="205">
        <f>ROUND(I1080*H1080,2)</f>
        <v>0</v>
      </c>
      <c r="BL1080" s="18" t="s">
        <v>1710</v>
      </c>
      <c r="BM1080" s="204" t="s">
        <v>1888</v>
      </c>
    </row>
    <row r="1081" spans="1:65" s="2" customFormat="1" ht="39" x14ac:dyDescent="0.2">
      <c r="A1081" s="36"/>
      <c r="B1081" s="37"/>
      <c r="C1081" s="38"/>
      <c r="D1081" s="206" t="s">
        <v>199</v>
      </c>
      <c r="E1081" s="38"/>
      <c r="F1081" s="207" t="s">
        <v>1848</v>
      </c>
      <c r="G1081" s="38"/>
      <c r="H1081" s="38"/>
      <c r="I1081" s="208"/>
      <c r="J1081" s="38"/>
      <c r="K1081" s="38"/>
      <c r="L1081" s="41"/>
      <c r="M1081" s="209"/>
      <c r="N1081" s="210"/>
      <c r="O1081" s="73"/>
      <c r="P1081" s="73"/>
      <c r="Q1081" s="73"/>
      <c r="R1081" s="73"/>
      <c r="S1081" s="73"/>
      <c r="T1081" s="74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T1081" s="18" t="s">
        <v>199</v>
      </c>
      <c r="AU1081" s="18" t="s">
        <v>93</v>
      </c>
    </row>
    <row r="1082" spans="1:65" s="2" customFormat="1" ht="16.5" customHeight="1" x14ac:dyDescent="0.2">
      <c r="A1082" s="36"/>
      <c r="B1082" s="37"/>
      <c r="C1082" s="193" t="s">
        <v>1889</v>
      </c>
      <c r="D1082" s="193" t="s">
        <v>192</v>
      </c>
      <c r="E1082" s="194" t="s">
        <v>1890</v>
      </c>
      <c r="F1082" s="195" t="s">
        <v>1891</v>
      </c>
      <c r="G1082" s="196" t="s">
        <v>1286</v>
      </c>
      <c r="H1082" s="197">
        <v>1</v>
      </c>
      <c r="I1082" s="198"/>
      <c r="J1082" s="199">
        <f>ROUND(I1082*H1082,2)</f>
        <v>0</v>
      </c>
      <c r="K1082" s="195" t="s">
        <v>303</v>
      </c>
      <c r="L1082" s="41"/>
      <c r="M1082" s="200" t="s">
        <v>1</v>
      </c>
      <c r="N1082" s="201" t="s">
        <v>48</v>
      </c>
      <c r="O1082" s="73"/>
      <c r="P1082" s="202">
        <f>O1082*H1082</f>
        <v>0</v>
      </c>
      <c r="Q1082" s="202">
        <v>0</v>
      </c>
      <c r="R1082" s="202">
        <f>Q1082*H1082</f>
        <v>0</v>
      </c>
      <c r="S1082" s="202">
        <v>0</v>
      </c>
      <c r="T1082" s="203">
        <f>S1082*H1082</f>
        <v>0</v>
      </c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R1082" s="204" t="s">
        <v>1710</v>
      </c>
      <c r="AT1082" s="204" t="s">
        <v>192</v>
      </c>
      <c r="AU1082" s="204" t="s">
        <v>93</v>
      </c>
      <c r="AY1082" s="18" t="s">
        <v>189</v>
      </c>
      <c r="BE1082" s="205">
        <f>IF(N1082="základní",J1082,0)</f>
        <v>0</v>
      </c>
      <c r="BF1082" s="205">
        <f>IF(N1082="snížená",J1082,0)</f>
        <v>0</v>
      </c>
      <c r="BG1082" s="205">
        <f>IF(N1082="zákl. přenesená",J1082,0)</f>
        <v>0</v>
      </c>
      <c r="BH1082" s="205">
        <f>IF(N1082="sníž. přenesená",J1082,0)</f>
        <v>0</v>
      </c>
      <c r="BI1082" s="205">
        <f>IF(N1082="nulová",J1082,0)</f>
        <v>0</v>
      </c>
      <c r="BJ1082" s="18" t="s">
        <v>91</v>
      </c>
      <c r="BK1082" s="205">
        <f>ROUND(I1082*H1082,2)</f>
        <v>0</v>
      </c>
      <c r="BL1082" s="18" t="s">
        <v>1710</v>
      </c>
      <c r="BM1082" s="204" t="s">
        <v>1892</v>
      </c>
    </row>
    <row r="1083" spans="1:65" s="2" customFormat="1" ht="39" x14ac:dyDescent="0.2">
      <c r="A1083" s="36"/>
      <c r="B1083" s="37"/>
      <c r="C1083" s="38"/>
      <c r="D1083" s="206" t="s">
        <v>199</v>
      </c>
      <c r="E1083" s="38"/>
      <c r="F1083" s="207" t="s">
        <v>1848</v>
      </c>
      <c r="G1083" s="38"/>
      <c r="H1083" s="38"/>
      <c r="I1083" s="208"/>
      <c r="J1083" s="38"/>
      <c r="K1083" s="38"/>
      <c r="L1083" s="41"/>
      <c r="M1083" s="209"/>
      <c r="N1083" s="210"/>
      <c r="O1083" s="73"/>
      <c r="P1083" s="73"/>
      <c r="Q1083" s="73"/>
      <c r="R1083" s="73"/>
      <c r="S1083" s="73"/>
      <c r="T1083" s="74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T1083" s="18" t="s">
        <v>199</v>
      </c>
      <c r="AU1083" s="18" t="s">
        <v>93</v>
      </c>
    </row>
    <row r="1084" spans="1:65" s="2" customFormat="1" ht="16.5" customHeight="1" x14ac:dyDescent="0.2">
      <c r="A1084" s="36"/>
      <c r="B1084" s="37"/>
      <c r="C1084" s="193" t="s">
        <v>1893</v>
      </c>
      <c r="D1084" s="193" t="s">
        <v>192</v>
      </c>
      <c r="E1084" s="194" t="s">
        <v>1894</v>
      </c>
      <c r="F1084" s="195" t="s">
        <v>1895</v>
      </c>
      <c r="G1084" s="196" t="s">
        <v>1286</v>
      </c>
      <c r="H1084" s="197">
        <v>1</v>
      </c>
      <c r="I1084" s="198"/>
      <c r="J1084" s="199">
        <f>ROUND(I1084*H1084,2)</f>
        <v>0</v>
      </c>
      <c r="K1084" s="195" t="s">
        <v>303</v>
      </c>
      <c r="L1084" s="41"/>
      <c r="M1084" s="200" t="s">
        <v>1</v>
      </c>
      <c r="N1084" s="201" t="s">
        <v>48</v>
      </c>
      <c r="O1084" s="73"/>
      <c r="P1084" s="202">
        <f>O1084*H1084</f>
        <v>0</v>
      </c>
      <c r="Q1084" s="202">
        <v>0</v>
      </c>
      <c r="R1084" s="202">
        <f>Q1084*H1084</f>
        <v>0</v>
      </c>
      <c r="S1084" s="202">
        <v>0</v>
      </c>
      <c r="T1084" s="203">
        <f>S1084*H1084</f>
        <v>0</v>
      </c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R1084" s="204" t="s">
        <v>1710</v>
      </c>
      <c r="AT1084" s="204" t="s">
        <v>192</v>
      </c>
      <c r="AU1084" s="204" t="s">
        <v>93</v>
      </c>
      <c r="AY1084" s="18" t="s">
        <v>189</v>
      </c>
      <c r="BE1084" s="205">
        <f>IF(N1084="základní",J1084,0)</f>
        <v>0</v>
      </c>
      <c r="BF1084" s="205">
        <f>IF(N1084="snížená",J1084,0)</f>
        <v>0</v>
      </c>
      <c r="BG1084" s="205">
        <f>IF(N1084="zákl. přenesená",J1084,0)</f>
        <v>0</v>
      </c>
      <c r="BH1084" s="205">
        <f>IF(N1084="sníž. přenesená",J1084,0)</f>
        <v>0</v>
      </c>
      <c r="BI1084" s="205">
        <f>IF(N1084="nulová",J1084,0)</f>
        <v>0</v>
      </c>
      <c r="BJ1084" s="18" t="s">
        <v>91</v>
      </c>
      <c r="BK1084" s="205">
        <f>ROUND(I1084*H1084,2)</f>
        <v>0</v>
      </c>
      <c r="BL1084" s="18" t="s">
        <v>1710</v>
      </c>
      <c r="BM1084" s="204" t="s">
        <v>1896</v>
      </c>
    </row>
    <row r="1085" spans="1:65" s="2" customFormat="1" ht="39" x14ac:dyDescent="0.2">
      <c r="A1085" s="36"/>
      <c r="B1085" s="37"/>
      <c r="C1085" s="38"/>
      <c r="D1085" s="206" t="s">
        <v>199</v>
      </c>
      <c r="E1085" s="38"/>
      <c r="F1085" s="207" t="s">
        <v>1848</v>
      </c>
      <c r="G1085" s="38"/>
      <c r="H1085" s="38"/>
      <c r="I1085" s="208"/>
      <c r="J1085" s="38"/>
      <c r="K1085" s="38"/>
      <c r="L1085" s="41"/>
      <c r="M1085" s="209"/>
      <c r="N1085" s="210"/>
      <c r="O1085" s="73"/>
      <c r="P1085" s="73"/>
      <c r="Q1085" s="73"/>
      <c r="R1085" s="73"/>
      <c r="S1085" s="73"/>
      <c r="T1085" s="74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T1085" s="18" t="s">
        <v>199</v>
      </c>
      <c r="AU1085" s="18" t="s">
        <v>93</v>
      </c>
    </row>
    <row r="1086" spans="1:65" s="2" customFormat="1" ht="16.5" customHeight="1" x14ac:dyDescent="0.2">
      <c r="A1086" s="36"/>
      <c r="B1086" s="37"/>
      <c r="C1086" s="193" t="s">
        <v>1897</v>
      </c>
      <c r="D1086" s="193" t="s">
        <v>192</v>
      </c>
      <c r="E1086" s="194" t="s">
        <v>1898</v>
      </c>
      <c r="F1086" s="195" t="s">
        <v>1899</v>
      </c>
      <c r="G1086" s="196" t="s">
        <v>1286</v>
      </c>
      <c r="H1086" s="197">
        <v>5</v>
      </c>
      <c r="I1086" s="198"/>
      <c r="J1086" s="199">
        <f>ROUND(I1086*H1086,2)</f>
        <v>0</v>
      </c>
      <c r="K1086" s="195" t="s">
        <v>303</v>
      </c>
      <c r="L1086" s="41"/>
      <c r="M1086" s="200" t="s">
        <v>1</v>
      </c>
      <c r="N1086" s="201" t="s">
        <v>48</v>
      </c>
      <c r="O1086" s="73"/>
      <c r="P1086" s="202">
        <f>O1086*H1086</f>
        <v>0</v>
      </c>
      <c r="Q1086" s="202">
        <v>0</v>
      </c>
      <c r="R1086" s="202">
        <f>Q1086*H1086</f>
        <v>0</v>
      </c>
      <c r="S1086" s="202">
        <v>0</v>
      </c>
      <c r="T1086" s="203">
        <f>S1086*H1086</f>
        <v>0</v>
      </c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R1086" s="204" t="s">
        <v>1710</v>
      </c>
      <c r="AT1086" s="204" t="s">
        <v>192</v>
      </c>
      <c r="AU1086" s="204" t="s">
        <v>93</v>
      </c>
      <c r="AY1086" s="18" t="s">
        <v>189</v>
      </c>
      <c r="BE1086" s="205">
        <f>IF(N1086="základní",J1086,0)</f>
        <v>0</v>
      </c>
      <c r="BF1086" s="205">
        <f>IF(N1086="snížená",J1086,0)</f>
        <v>0</v>
      </c>
      <c r="BG1086" s="205">
        <f>IF(N1086="zákl. přenesená",J1086,0)</f>
        <v>0</v>
      </c>
      <c r="BH1086" s="205">
        <f>IF(N1086="sníž. přenesená",J1086,0)</f>
        <v>0</v>
      </c>
      <c r="BI1086" s="205">
        <f>IF(N1086="nulová",J1086,0)</f>
        <v>0</v>
      </c>
      <c r="BJ1086" s="18" t="s">
        <v>91</v>
      </c>
      <c r="BK1086" s="205">
        <f>ROUND(I1086*H1086,2)</f>
        <v>0</v>
      </c>
      <c r="BL1086" s="18" t="s">
        <v>1710</v>
      </c>
      <c r="BM1086" s="204" t="s">
        <v>1900</v>
      </c>
    </row>
    <row r="1087" spans="1:65" s="2" customFormat="1" ht="39" x14ac:dyDescent="0.2">
      <c r="A1087" s="36"/>
      <c r="B1087" s="37"/>
      <c r="C1087" s="38"/>
      <c r="D1087" s="206" t="s">
        <v>199</v>
      </c>
      <c r="E1087" s="38"/>
      <c r="F1087" s="207" t="s">
        <v>1848</v>
      </c>
      <c r="G1087" s="38"/>
      <c r="H1087" s="38"/>
      <c r="I1087" s="208"/>
      <c r="J1087" s="38"/>
      <c r="K1087" s="38"/>
      <c r="L1087" s="41"/>
      <c r="M1087" s="209"/>
      <c r="N1087" s="210"/>
      <c r="O1087" s="73"/>
      <c r="P1087" s="73"/>
      <c r="Q1087" s="73"/>
      <c r="R1087" s="73"/>
      <c r="S1087" s="73"/>
      <c r="T1087" s="74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T1087" s="18" t="s">
        <v>199</v>
      </c>
      <c r="AU1087" s="18" t="s">
        <v>93</v>
      </c>
    </row>
    <row r="1088" spans="1:65" s="2" customFormat="1" ht="16.5" customHeight="1" x14ac:dyDescent="0.2">
      <c r="A1088" s="36"/>
      <c r="B1088" s="37"/>
      <c r="C1088" s="193" t="s">
        <v>1901</v>
      </c>
      <c r="D1088" s="193" t="s">
        <v>192</v>
      </c>
      <c r="E1088" s="194" t="s">
        <v>1902</v>
      </c>
      <c r="F1088" s="195" t="s">
        <v>1903</v>
      </c>
      <c r="G1088" s="196" t="s">
        <v>1286</v>
      </c>
      <c r="H1088" s="197">
        <v>3</v>
      </c>
      <c r="I1088" s="198"/>
      <c r="J1088" s="199">
        <f>ROUND(I1088*H1088,2)</f>
        <v>0</v>
      </c>
      <c r="K1088" s="195" t="s">
        <v>303</v>
      </c>
      <c r="L1088" s="41"/>
      <c r="M1088" s="200" t="s">
        <v>1</v>
      </c>
      <c r="N1088" s="201" t="s">
        <v>48</v>
      </c>
      <c r="O1088" s="73"/>
      <c r="P1088" s="202">
        <f>O1088*H1088</f>
        <v>0</v>
      </c>
      <c r="Q1088" s="202">
        <v>0</v>
      </c>
      <c r="R1088" s="202">
        <f>Q1088*H1088</f>
        <v>0</v>
      </c>
      <c r="S1088" s="202">
        <v>0</v>
      </c>
      <c r="T1088" s="203">
        <f>S1088*H1088</f>
        <v>0</v>
      </c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R1088" s="204" t="s">
        <v>1710</v>
      </c>
      <c r="AT1088" s="204" t="s">
        <v>192</v>
      </c>
      <c r="AU1088" s="204" t="s">
        <v>93</v>
      </c>
      <c r="AY1088" s="18" t="s">
        <v>189</v>
      </c>
      <c r="BE1088" s="205">
        <f>IF(N1088="základní",J1088,0)</f>
        <v>0</v>
      </c>
      <c r="BF1088" s="205">
        <f>IF(N1088="snížená",J1088,0)</f>
        <v>0</v>
      </c>
      <c r="BG1088" s="205">
        <f>IF(N1088="zákl. přenesená",J1088,0)</f>
        <v>0</v>
      </c>
      <c r="BH1088" s="205">
        <f>IF(N1088="sníž. přenesená",J1088,0)</f>
        <v>0</v>
      </c>
      <c r="BI1088" s="205">
        <f>IF(N1088="nulová",J1088,0)</f>
        <v>0</v>
      </c>
      <c r="BJ1088" s="18" t="s">
        <v>91</v>
      </c>
      <c r="BK1088" s="205">
        <f>ROUND(I1088*H1088,2)</f>
        <v>0</v>
      </c>
      <c r="BL1088" s="18" t="s">
        <v>1710</v>
      </c>
      <c r="BM1088" s="204" t="s">
        <v>1904</v>
      </c>
    </row>
    <row r="1089" spans="1:65" s="2" customFormat="1" ht="39" x14ac:dyDescent="0.2">
      <c r="A1089" s="36"/>
      <c r="B1089" s="37"/>
      <c r="C1089" s="38"/>
      <c r="D1089" s="206" t="s">
        <v>199</v>
      </c>
      <c r="E1089" s="38"/>
      <c r="F1089" s="207" t="s">
        <v>1848</v>
      </c>
      <c r="G1089" s="38"/>
      <c r="H1089" s="38"/>
      <c r="I1089" s="208"/>
      <c r="J1089" s="38"/>
      <c r="K1089" s="38"/>
      <c r="L1089" s="41"/>
      <c r="M1089" s="209"/>
      <c r="N1089" s="210"/>
      <c r="O1089" s="73"/>
      <c r="P1089" s="73"/>
      <c r="Q1089" s="73"/>
      <c r="R1089" s="73"/>
      <c r="S1089" s="73"/>
      <c r="T1089" s="74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T1089" s="18" t="s">
        <v>199</v>
      </c>
      <c r="AU1089" s="18" t="s">
        <v>93</v>
      </c>
    </row>
    <row r="1090" spans="1:65" s="2" customFormat="1" ht="16.5" customHeight="1" x14ac:dyDescent="0.2">
      <c r="A1090" s="36"/>
      <c r="B1090" s="37"/>
      <c r="C1090" s="193" t="s">
        <v>1905</v>
      </c>
      <c r="D1090" s="193" t="s">
        <v>192</v>
      </c>
      <c r="E1090" s="194" t="s">
        <v>1906</v>
      </c>
      <c r="F1090" s="195" t="s">
        <v>1907</v>
      </c>
      <c r="G1090" s="196" t="s">
        <v>1286</v>
      </c>
      <c r="H1090" s="197">
        <v>1</v>
      </c>
      <c r="I1090" s="198"/>
      <c r="J1090" s="199">
        <f>ROUND(I1090*H1090,2)</f>
        <v>0</v>
      </c>
      <c r="K1090" s="195" t="s">
        <v>303</v>
      </c>
      <c r="L1090" s="41"/>
      <c r="M1090" s="200" t="s">
        <v>1</v>
      </c>
      <c r="N1090" s="201" t="s">
        <v>48</v>
      </c>
      <c r="O1090" s="73"/>
      <c r="P1090" s="202">
        <f>O1090*H1090</f>
        <v>0</v>
      </c>
      <c r="Q1090" s="202">
        <v>0</v>
      </c>
      <c r="R1090" s="202">
        <f>Q1090*H1090</f>
        <v>0</v>
      </c>
      <c r="S1090" s="202">
        <v>0</v>
      </c>
      <c r="T1090" s="203">
        <f>S1090*H1090</f>
        <v>0</v>
      </c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R1090" s="204" t="s">
        <v>1710</v>
      </c>
      <c r="AT1090" s="204" t="s">
        <v>192</v>
      </c>
      <c r="AU1090" s="204" t="s">
        <v>93</v>
      </c>
      <c r="AY1090" s="18" t="s">
        <v>189</v>
      </c>
      <c r="BE1090" s="205">
        <f>IF(N1090="základní",J1090,0)</f>
        <v>0</v>
      </c>
      <c r="BF1090" s="205">
        <f>IF(N1090="snížená",J1090,0)</f>
        <v>0</v>
      </c>
      <c r="BG1090" s="205">
        <f>IF(N1090="zákl. přenesená",J1090,0)</f>
        <v>0</v>
      </c>
      <c r="BH1090" s="205">
        <f>IF(N1090="sníž. přenesená",J1090,0)</f>
        <v>0</v>
      </c>
      <c r="BI1090" s="205">
        <f>IF(N1090="nulová",J1090,0)</f>
        <v>0</v>
      </c>
      <c r="BJ1090" s="18" t="s">
        <v>91</v>
      </c>
      <c r="BK1090" s="205">
        <f>ROUND(I1090*H1090,2)</f>
        <v>0</v>
      </c>
      <c r="BL1090" s="18" t="s">
        <v>1710</v>
      </c>
      <c r="BM1090" s="204" t="s">
        <v>1908</v>
      </c>
    </row>
    <row r="1091" spans="1:65" s="2" customFormat="1" ht="39" x14ac:dyDescent="0.2">
      <c r="A1091" s="36"/>
      <c r="B1091" s="37"/>
      <c r="C1091" s="38"/>
      <c r="D1091" s="206" t="s">
        <v>199</v>
      </c>
      <c r="E1091" s="38"/>
      <c r="F1091" s="207" t="s">
        <v>1848</v>
      </c>
      <c r="G1091" s="38"/>
      <c r="H1091" s="38"/>
      <c r="I1091" s="208"/>
      <c r="J1091" s="38"/>
      <c r="K1091" s="38"/>
      <c r="L1091" s="41"/>
      <c r="M1091" s="209"/>
      <c r="N1091" s="210"/>
      <c r="O1091" s="73"/>
      <c r="P1091" s="73"/>
      <c r="Q1091" s="73"/>
      <c r="R1091" s="73"/>
      <c r="S1091" s="73"/>
      <c r="T1091" s="74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T1091" s="18" t="s">
        <v>199</v>
      </c>
      <c r="AU1091" s="18" t="s">
        <v>93</v>
      </c>
    </row>
    <row r="1092" spans="1:65" s="2" customFormat="1" ht="16.5" customHeight="1" x14ac:dyDescent="0.2">
      <c r="A1092" s="36"/>
      <c r="B1092" s="37"/>
      <c r="C1092" s="193" t="s">
        <v>1909</v>
      </c>
      <c r="D1092" s="193" t="s">
        <v>192</v>
      </c>
      <c r="E1092" s="194" t="s">
        <v>1910</v>
      </c>
      <c r="F1092" s="195" t="s">
        <v>1911</v>
      </c>
      <c r="G1092" s="196" t="s">
        <v>1286</v>
      </c>
      <c r="H1092" s="197">
        <v>1</v>
      </c>
      <c r="I1092" s="198"/>
      <c r="J1092" s="199">
        <f>ROUND(I1092*H1092,2)</f>
        <v>0</v>
      </c>
      <c r="K1092" s="195" t="s">
        <v>303</v>
      </c>
      <c r="L1092" s="41"/>
      <c r="M1092" s="200" t="s">
        <v>1</v>
      </c>
      <c r="N1092" s="201" t="s">
        <v>48</v>
      </c>
      <c r="O1092" s="73"/>
      <c r="P1092" s="202">
        <f>O1092*H1092</f>
        <v>0</v>
      </c>
      <c r="Q1092" s="202">
        <v>0</v>
      </c>
      <c r="R1092" s="202">
        <f>Q1092*H1092</f>
        <v>0</v>
      </c>
      <c r="S1092" s="202">
        <v>0</v>
      </c>
      <c r="T1092" s="203">
        <f>S1092*H1092</f>
        <v>0</v>
      </c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R1092" s="204" t="s">
        <v>1710</v>
      </c>
      <c r="AT1092" s="204" t="s">
        <v>192</v>
      </c>
      <c r="AU1092" s="204" t="s">
        <v>93</v>
      </c>
      <c r="AY1092" s="18" t="s">
        <v>189</v>
      </c>
      <c r="BE1092" s="205">
        <f>IF(N1092="základní",J1092,0)</f>
        <v>0</v>
      </c>
      <c r="BF1092" s="205">
        <f>IF(N1092="snížená",J1092,0)</f>
        <v>0</v>
      </c>
      <c r="BG1092" s="205">
        <f>IF(N1092="zákl. přenesená",J1092,0)</f>
        <v>0</v>
      </c>
      <c r="BH1092" s="205">
        <f>IF(N1092="sníž. přenesená",J1092,0)</f>
        <v>0</v>
      </c>
      <c r="BI1092" s="205">
        <f>IF(N1092="nulová",J1092,0)</f>
        <v>0</v>
      </c>
      <c r="BJ1092" s="18" t="s">
        <v>91</v>
      </c>
      <c r="BK1092" s="205">
        <f>ROUND(I1092*H1092,2)</f>
        <v>0</v>
      </c>
      <c r="BL1092" s="18" t="s">
        <v>1710</v>
      </c>
      <c r="BM1092" s="204" t="s">
        <v>1912</v>
      </c>
    </row>
    <row r="1093" spans="1:65" s="2" customFormat="1" ht="39" x14ac:dyDescent="0.2">
      <c r="A1093" s="36"/>
      <c r="B1093" s="37"/>
      <c r="C1093" s="38"/>
      <c r="D1093" s="206" t="s">
        <v>199</v>
      </c>
      <c r="E1093" s="38"/>
      <c r="F1093" s="207" t="s">
        <v>1848</v>
      </c>
      <c r="G1093" s="38"/>
      <c r="H1093" s="38"/>
      <c r="I1093" s="208"/>
      <c r="J1093" s="38"/>
      <c r="K1093" s="38"/>
      <c r="L1093" s="41"/>
      <c r="M1093" s="209"/>
      <c r="N1093" s="210"/>
      <c r="O1093" s="73"/>
      <c r="P1093" s="73"/>
      <c r="Q1093" s="73"/>
      <c r="R1093" s="73"/>
      <c r="S1093" s="73"/>
      <c r="T1093" s="74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T1093" s="18" t="s">
        <v>199</v>
      </c>
      <c r="AU1093" s="18" t="s">
        <v>93</v>
      </c>
    </row>
    <row r="1094" spans="1:65" s="2" customFormat="1" ht="16.5" customHeight="1" x14ac:dyDescent="0.2">
      <c r="A1094" s="36"/>
      <c r="B1094" s="37"/>
      <c r="C1094" s="193" t="s">
        <v>1913</v>
      </c>
      <c r="D1094" s="193" t="s">
        <v>192</v>
      </c>
      <c r="E1094" s="194" t="s">
        <v>1914</v>
      </c>
      <c r="F1094" s="195" t="s">
        <v>1915</v>
      </c>
      <c r="G1094" s="196" t="s">
        <v>1286</v>
      </c>
      <c r="H1094" s="197">
        <v>1</v>
      </c>
      <c r="I1094" s="198"/>
      <c r="J1094" s="199">
        <f>ROUND(I1094*H1094,2)</f>
        <v>0</v>
      </c>
      <c r="K1094" s="195" t="s">
        <v>303</v>
      </c>
      <c r="L1094" s="41"/>
      <c r="M1094" s="200" t="s">
        <v>1</v>
      </c>
      <c r="N1094" s="201" t="s">
        <v>48</v>
      </c>
      <c r="O1094" s="73"/>
      <c r="P1094" s="202">
        <f>O1094*H1094</f>
        <v>0</v>
      </c>
      <c r="Q1094" s="202">
        <v>0</v>
      </c>
      <c r="R1094" s="202">
        <f>Q1094*H1094</f>
        <v>0</v>
      </c>
      <c r="S1094" s="202">
        <v>0</v>
      </c>
      <c r="T1094" s="203">
        <f>S1094*H1094</f>
        <v>0</v>
      </c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R1094" s="204" t="s">
        <v>1710</v>
      </c>
      <c r="AT1094" s="204" t="s">
        <v>192</v>
      </c>
      <c r="AU1094" s="204" t="s">
        <v>93</v>
      </c>
      <c r="AY1094" s="18" t="s">
        <v>189</v>
      </c>
      <c r="BE1094" s="205">
        <f>IF(N1094="základní",J1094,0)</f>
        <v>0</v>
      </c>
      <c r="BF1094" s="205">
        <f>IF(N1094="snížená",J1094,0)</f>
        <v>0</v>
      </c>
      <c r="BG1094" s="205">
        <f>IF(N1094="zákl. přenesená",J1094,0)</f>
        <v>0</v>
      </c>
      <c r="BH1094" s="205">
        <f>IF(N1094="sníž. přenesená",J1094,0)</f>
        <v>0</v>
      </c>
      <c r="BI1094" s="205">
        <f>IF(N1094="nulová",J1094,0)</f>
        <v>0</v>
      </c>
      <c r="BJ1094" s="18" t="s">
        <v>91</v>
      </c>
      <c r="BK1094" s="205">
        <f>ROUND(I1094*H1094,2)</f>
        <v>0</v>
      </c>
      <c r="BL1094" s="18" t="s">
        <v>1710</v>
      </c>
      <c r="BM1094" s="204" t="s">
        <v>1916</v>
      </c>
    </row>
    <row r="1095" spans="1:65" s="2" customFormat="1" ht="39" x14ac:dyDescent="0.2">
      <c r="A1095" s="36"/>
      <c r="B1095" s="37"/>
      <c r="C1095" s="38"/>
      <c r="D1095" s="206" t="s">
        <v>199</v>
      </c>
      <c r="E1095" s="38"/>
      <c r="F1095" s="207" t="s">
        <v>1848</v>
      </c>
      <c r="G1095" s="38"/>
      <c r="H1095" s="38"/>
      <c r="I1095" s="208"/>
      <c r="J1095" s="38"/>
      <c r="K1095" s="38"/>
      <c r="L1095" s="41"/>
      <c r="M1095" s="209"/>
      <c r="N1095" s="210"/>
      <c r="O1095" s="73"/>
      <c r="P1095" s="73"/>
      <c r="Q1095" s="73"/>
      <c r="R1095" s="73"/>
      <c r="S1095" s="73"/>
      <c r="T1095" s="74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T1095" s="18" t="s">
        <v>199</v>
      </c>
      <c r="AU1095" s="18" t="s">
        <v>93</v>
      </c>
    </row>
    <row r="1096" spans="1:65" s="2" customFormat="1" ht="16.5" customHeight="1" x14ac:dyDescent="0.2">
      <c r="A1096" s="36"/>
      <c r="B1096" s="37"/>
      <c r="C1096" s="193" t="s">
        <v>1917</v>
      </c>
      <c r="D1096" s="193" t="s">
        <v>192</v>
      </c>
      <c r="E1096" s="194" t="s">
        <v>1918</v>
      </c>
      <c r="F1096" s="195" t="s">
        <v>1919</v>
      </c>
      <c r="G1096" s="196" t="s">
        <v>1286</v>
      </c>
      <c r="H1096" s="197">
        <v>1</v>
      </c>
      <c r="I1096" s="198"/>
      <c r="J1096" s="199">
        <f>ROUND(I1096*H1096,2)</f>
        <v>0</v>
      </c>
      <c r="K1096" s="195" t="s">
        <v>303</v>
      </c>
      <c r="L1096" s="41"/>
      <c r="M1096" s="200" t="s">
        <v>1</v>
      </c>
      <c r="N1096" s="201" t="s">
        <v>48</v>
      </c>
      <c r="O1096" s="73"/>
      <c r="P1096" s="202">
        <f>O1096*H1096</f>
        <v>0</v>
      </c>
      <c r="Q1096" s="202">
        <v>0</v>
      </c>
      <c r="R1096" s="202">
        <f>Q1096*H1096</f>
        <v>0</v>
      </c>
      <c r="S1096" s="202">
        <v>0</v>
      </c>
      <c r="T1096" s="203">
        <f>S1096*H1096</f>
        <v>0</v>
      </c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R1096" s="204" t="s">
        <v>1710</v>
      </c>
      <c r="AT1096" s="204" t="s">
        <v>192</v>
      </c>
      <c r="AU1096" s="204" t="s">
        <v>93</v>
      </c>
      <c r="AY1096" s="18" t="s">
        <v>189</v>
      </c>
      <c r="BE1096" s="205">
        <f>IF(N1096="základní",J1096,0)</f>
        <v>0</v>
      </c>
      <c r="BF1096" s="205">
        <f>IF(N1096="snížená",J1096,0)</f>
        <v>0</v>
      </c>
      <c r="BG1096" s="205">
        <f>IF(N1096="zákl. přenesená",J1096,0)</f>
        <v>0</v>
      </c>
      <c r="BH1096" s="205">
        <f>IF(N1096="sníž. přenesená",J1096,0)</f>
        <v>0</v>
      </c>
      <c r="BI1096" s="205">
        <f>IF(N1096="nulová",J1096,0)</f>
        <v>0</v>
      </c>
      <c r="BJ1096" s="18" t="s">
        <v>91</v>
      </c>
      <c r="BK1096" s="205">
        <f>ROUND(I1096*H1096,2)</f>
        <v>0</v>
      </c>
      <c r="BL1096" s="18" t="s">
        <v>1710</v>
      </c>
      <c r="BM1096" s="204" t="s">
        <v>1920</v>
      </c>
    </row>
    <row r="1097" spans="1:65" s="2" customFormat="1" ht="39" x14ac:dyDescent="0.2">
      <c r="A1097" s="36"/>
      <c r="B1097" s="37"/>
      <c r="C1097" s="38"/>
      <c r="D1097" s="206" t="s">
        <v>199</v>
      </c>
      <c r="E1097" s="38"/>
      <c r="F1097" s="207" t="s">
        <v>1848</v>
      </c>
      <c r="G1097" s="38"/>
      <c r="H1097" s="38"/>
      <c r="I1097" s="208"/>
      <c r="J1097" s="38"/>
      <c r="K1097" s="38"/>
      <c r="L1097" s="41"/>
      <c r="M1097" s="209"/>
      <c r="N1097" s="210"/>
      <c r="O1097" s="73"/>
      <c r="P1097" s="73"/>
      <c r="Q1097" s="73"/>
      <c r="R1097" s="73"/>
      <c r="S1097" s="73"/>
      <c r="T1097" s="74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T1097" s="18" t="s">
        <v>199</v>
      </c>
      <c r="AU1097" s="18" t="s">
        <v>93</v>
      </c>
    </row>
    <row r="1098" spans="1:65" s="2" customFormat="1" ht="16.5" customHeight="1" x14ac:dyDescent="0.2">
      <c r="A1098" s="36"/>
      <c r="B1098" s="37"/>
      <c r="C1098" s="193" t="s">
        <v>1921</v>
      </c>
      <c r="D1098" s="193" t="s">
        <v>192</v>
      </c>
      <c r="E1098" s="194" t="s">
        <v>1922</v>
      </c>
      <c r="F1098" s="195" t="s">
        <v>1923</v>
      </c>
      <c r="G1098" s="196" t="s">
        <v>1286</v>
      </c>
      <c r="H1098" s="197">
        <v>1</v>
      </c>
      <c r="I1098" s="198"/>
      <c r="J1098" s="199">
        <f>ROUND(I1098*H1098,2)</f>
        <v>0</v>
      </c>
      <c r="K1098" s="195" t="s">
        <v>303</v>
      </c>
      <c r="L1098" s="41"/>
      <c r="M1098" s="200" t="s">
        <v>1</v>
      </c>
      <c r="N1098" s="201" t="s">
        <v>48</v>
      </c>
      <c r="O1098" s="73"/>
      <c r="P1098" s="202">
        <f>O1098*H1098</f>
        <v>0</v>
      </c>
      <c r="Q1098" s="202">
        <v>0</v>
      </c>
      <c r="R1098" s="202">
        <f>Q1098*H1098</f>
        <v>0</v>
      </c>
      <c r="S1098" s="202">
        <v>0</v>
      </c>
      <c r="T1098" s="203">
        <f>S1098*H1098</f>
        <v>0</v>
      </c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R1098" s="204" t="s">
        <v>1710</v>
      </c>
      <c r="AT1098" s="204" t="s">
        <v>192</v>
      </c>
      <c r="AU1098" s="204" t="s">
        <v>93</v>
      </c>
      <c r="AY1098" s="18" t="s">
        <v>189</v>
      </c>
      <c r="BE1098" s="205">
        <f>IF(N1098="základní",J1098,0)</f>
        <v>0</v>
      </c>
      <c r="BF1098" s="205">
        <f>IF(N1098="snížená",J1098,0)</f>
        <v>0</v>
      </c>
      <c r="BG1098" s="205">
        <f>IF(N1098="zákl. přenesená",J1098,0)</f>
        <v>0</v>
      </c>
      <c r="BH1098" s="205">
        <f>IF(N1098="sníž. přenesená",J1098,0)</f>
        <v>0</v>
      </c>
      <c r="BI1098" s="205">
        <f>IF(N1098="nulová",J1098,0)</f>
        <v>0</v>
      </c>
      <c r="BJ1098" s="18" t="s">
        <v>91</v>
      </c>
      <c r="BK1098" s="205">
        <f>ROUND(I1098*H1098,2)</f>
        <v>0</v>
      </c>
      <c r="BL1098" s="18" t="s">
        <v>1710</v>
      </c>
      <c r="BM1098" s="204" t="s">
        <v>1924</v>
      </c>
    </row>
    <row r="1099" spans="1:65" s="2" customFormat="1" ht="39" x14ac:dyDescent="0.2">
      <c r="A1099" s="36"/>
      <c r="B1099" s="37"/>
      <c r="C1099" s="38"/>
      <c r="D1099" s="206" t="s">
        <v>199</v>
      </c>
      <c r="E1099" s="38"/>
      <c r="F1099" s="207" t="s">
        <v>1848</v>
      </c>
      <c r="G1099" s="38"/>
      <c r="H1099" s="38"/>
      <c r="I1099" s="208"/>
      <c r="J1099" s="38"/>
      <c r="K1099" s="38"/>
      <c r="L1099" s="41"/>
      <c r="M1099" s="209"/>
      <c r="N1099" s="210"/>
      <c r="O1099" s="73"/>
      <c r="P1099" s="73"/>
      <c r="Q1099" s="73"/>
      <c r="R1099" s="73"/>
      <c r="S1099" s="73"/>
      <c r="T1099" s="74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T1099" s="18" t="s">
        <v>199</v>
      </c>
      <c r="AU1099" s="18" t="s">
        <v>93</v>
      </c>
    </row>
    <row r="1100" spans="1:65" s="2" customFormat="1" ht="16.5" customHeight="1" x14ac:dyDescent="0.2">
      <c r="A1100" s="36"/>
      <c r="B1100" s="37"/>
      <c r="C1100" s="193" t="s">
        <v>1925</v>
      </c>
      <c r="D1100" s="193" t="s">
        <v>192</v>
      </c>
      <c r="E1100" s="194" t="s">
        <v>1926</v>
      </c>
      <c r="F1100" s="195" t="s">
        <v>1927</v>
      </c>
      <c r="G1100" s="196" t="s">
        <v>1286</v>
      </c>
      <c r="H1100" s="197">
        <v>1</v>
      </c>
      <c r="I1100" s="198"/>
      <c r="J1100" s="199">
        <f>ROUND(I1100*H1100,2)</f>
        <v>0</v>
      </c>
      <c r="K1100" s="195" t="s">
        <v>303</v>
      </c>
      <c r="L1100" s="41"/>
      <c r="M1100" s="200" t="s">
        <v>1</v>
      </c>
      <c r="N1100" s="201" t="s">
        <v>48</v>
      </c>
      <c r="O1100" s="73"/>
      <c r="P1100" s="202">
        <f>O1100*H1100</f>
        <v>0</v>
      </c>
      <c r="Q1100" s="202">
        <v>0</v>
      </c>
      <c r="R1100" s="202">
        <f>Q1100*H1100</f>
        <v>0</v>
      </c>
      <c r="S1100" s="202">
        <v>0</v>
      </c>
      <c r="T1100" s="203">
        <f>S1100*H1100</f>
        <v>0</v>
      </c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R1100" s="204" t="s">
        <v>1710</v>
      </c>
      <c r="AT1100" s="204" t="s">
        <v>192</v>
      </c>
      <c r="AU1100" s="204" t="s">
        <v>93</v>
      </c>
      <c r="AY1100" s="18" t="s">
        <v>189</v>
      </c>
      <c r="BE1100" s="205">
        <f>IF(N1100="základní",J1100,0)</f>
        <v>0</v>
      </c>
      <c r="BF1100" s="205">
        <f>IF(N1100="snížená",J1100,0)</f>
        <v>0</v>
      </c>
      <c r="BG1100" s="205">
        <f>IF(N1100="zákl. přenesená",J1100,0)</f>
        <v>0</v>
      </c>
      <c r="BH1100" s="205">
        <f>IF(N1100="sníž. přenesená",J1100,0)</f>
        <v>0</v>
      </c>
      <c r="BI1100" s="205">
        <f>IF(N1100="nulová",J1100,0)</f>
        <v>0</v>
      </c>
      <c r="BJ1100" s="18" t="s">
        <v>91</v>
      </c>
      <c r="BK1100" s="205">
        <f>ROUND(I1100*H1100,2)</f>
        <v>0</v>
      </c>
      <c r="BL1100" s="18" t="s">
        <v>1710</v>
      </c>
      <c r="BM1100" s="204" t="s">
        <v>1928</v>
      </c>
    </row>
    <row r="1101" spans="1:65" s="2" customFormat="1" ht="39" x14ac:dyDescent="0.2">
      <c r="A1101" s="36"/>
      <c r="B1101" s="37"/>
      <c r="C1101" s="38"/>
      <c r="D1101" s="206" t="s">
        <v>199</v>
      </c>
      <c r="E1101" s="38"/>
      <c r="F1101" s="207" t="s">
        <v>1848</v>
      </c>
      <c r="G1101" s="38"/>
      <c r="H1101" s="38"/>
      <c r="I1101" s="208"/>
      <c r="J1101" s="38"/>
      <c r="K1101" s="38"/>
      <c r="L1101" s="41"/>
      <c r="M1101" s="209"/>
      <c r="N1101" s="210"/>
      <c r="O1101" s="73"/>
      <c r="P1101" s="73"/>
      <c r="Q1101" s="73"/>
      <c r="R1101" s="73"/>
      <c r="S1101" s="73"/>
      <c r="T1101" s="74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T1101" s="18" t="s">
        <v>199</v>
      </c>
      <c r="AU1101" s="18" t="s">
        <v>93</v>
      </c>
    </row>
    <row r="1102" spans="1:65" s="2" customFormat="1" ht="21.75" customHeight="1" x14ac:dyDescent="0.2">
      <c r="A1102" s="36"/>
      <c r="B1102" s="37"/>
      <c r="C1102" s="193" t="s">
        <v>1929</v>
      </c>
      <c r="D1102" s="193" t="s">
        <v>192</v>
      </c>
      <c r="E1102" s="194" t="s">
        <v>1930</v>
      </c>
      <c r="F1102" s="195" t="s">
        <v>1931</v>
      </c>
      <c r="G1102" s="196" t="s">
        <v>1286</v>
      </c>
      <c r="H1102" s="197">
        <v>2</v>
      </c>
      <c r="I1102" s="198"/>
      <c r="J1102" s="199">
        <f>ROUND(I1102*H1102,2)</f>
        <v>0</v>
      </c>
      <c r="K1102" s="195" t="s">
        <v>303</v>
      </c>
      <c r="L1102" s="41"/>
      <c r="M1102" s="200" t="s">
        <v>1</v>
      </c>
      <c r="N1102" s="201" t="s">
        <v>48</v>
      </c>
      <c r="O1102" s="73"/>
      <c r="P1102" s="202">
        <f>O1102*H1102</f>
        <v>0</v>
      </c>
      <c r="Q1102" s="202">
        <v>0</v>
      </c>
      <c r="R1102" s="202">
        <f>Q1102*H1102</f>
        <v>0</v>
      </c>
      <c r="S1102" s="202">
        <v>0</v>
      </c>
      <c r="T1102" s="203">
        <f>S1102*H1102</f>
        <v>0</v>
      </c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R1102" s="204" t="s">
        <v>1710</v>
      </c>
      <c r="AT1102" s="204" t="s">
        <v>192</v>
      </c>
      <c r="AU1102" s="204" t="s">
        <v>93</v>
      </c>
      <c r="AY1102" s="18" t="s">
        <v>189</v>
      </c>
      <c r="BE1102" s="205">
        <f>IF(N1102="základní",J1102,0)</f>
        <v>0</v>
      </c>
      <c r="BF1102" s="205">
        <f>IF(N1102="snížená",J1102,0)</f>
        <v>0</v>
      </c>
      <c r="BG1102" s="205">
        <f>IF(N1102="zákl. přenesená",J1102,0)</f>
        <v>0</v>
      </c>
      <c r="BH1102" s="205">
        <f>IF(N1102="sníž. přenesená",J1102,0)</f>
        <v>0</v>
      </c>
      <c r="BI1102" s="205">
        <f>IF(N1102="nulová",J1102,0)</f>
        <v>0</v>
      </c>
      <c r="BJ1102" s="18" t="s">
        <v>91</v>
      </c>
      <c r="BK1102" s="205">
        <f>ROUND(I1102*H1102,2)</f>
        <v>0</v>
      </c>
      <c r="BL1102" s="18" t="s">
        <v>1710</v>
      </c>
      <c r="BM1102" s="204" t="s">
        <v>1932</v>
      </c>
    </row>
    <row r="1103" spans="1:65" s="2" customFormat="1" ht="39" x14ac:dyDescent="0.2">
      <c r="A1103" s="36"/>
      <c r="B1103" s="37"/>
      <c r="C1103" s="38"/>
      <c r="D1103" s="206" t="s">
        <v>199</v>
      </c>
      <c r="E1103" s="38"/>
      <c r="F1103" s="207" t="s">
        <v>1848</v>
      </c>
      <c r="G1103" s="38"/>
      <c r="H1103" s="38"/>
      <c r="I1103" s="208"/>
      <c r="J1103" s="38"/>
      <c r="K1103" s="38"/>
      <c r="L1103" s="41"/>
      <c r="M1103" s="209"/>
      <c r="N1103" s="210"/>
      <c r="O1103" s="73"/>
      <c r="P1103" s="73"/>
      <c r="Q1103" s="73"/>
      <c r="R1103" s="73"/>
      <c r="S1103" s="73"/>
      <c r="T1103" s="74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T1103" s="18" t="s">
        <v>199</v>
      </c>
      <c r="AU1103" s="18" t="s">
        <v>93</v>
      </c>
    </row>
    <row r="1104" spans="1:65" s="2" customFormat="1" ht="21.75" customHeight="1" x14ac:dyDescent="0.2">
      <c r="A1104" s="36"/>
      <c r="B1104" s="37"/>
      <c r="C1104" s="193" t="s">
        <v>1933</v>
      </c>
      <c r="D1104" s="193" t="s">
        <v>192</v>
      </c>
      <c r="E1104" s="194" t="s">
        <v>1934</v>
      </c>
      <c r="F1104" s="195" t="s">
        <v>1935</v>
      </c>
      <c r="G1104" s="196" t="s">
        <v>1286</v>
      </c>
      <c r="H1104" s="197">
        <v>3</v>
      </c>
      <c r="I1104" s="198"/>
      <c r="J1104" s="199">
        <f>ROUND(I1104*H1104,2)</f>
        <v>0</v>
      </c>
      <c r="K1104" s="195" t="s">
        <v>303</v>
      </c>
      <c r="L1104" s="41"/>
      <c r="M1104" s="200" t="s">
        <v>1</v>
      </c>
      <c r="N1104" s="201" t="s">
        <v>48</v>
      </c>
      <c r="O1104" s="73"/>
      <c r="P1104" s="202">
        <f>O1104*H1104</f>
        <v>0</v>
      </c>
      <c r="Q1104" s="202">
        <v>0</v>
      </c>
      <c r="R1104" s="202">
        <f>Q1104*H1104</f>
        <v>0</v>
      </c>
      <c r="S1104" s="202">
        <v>0</v>
      </c>
      <c r="T1104" s="203">
        <f>S1104*H1104</f>
        <v>0</v>
      </c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R1104" s="204" t="s">
        <v>1710</v>
      </c>
      <c r="AT1104" s="204" t="s">
        <v>192</v>
      </c>
      <c r="AU1104" s="204" t="s">
        <v>93</v>
      </c>
      <c r="AY1104" s="18" t="s">
        <v>189</v>
      </c>
      <c r="BE1104" s="205">
        <f>IF(N1104="základní",J1104,0)</f>
        <v>0</v>
      </c>
      <c r="BF1104" s="205">
        <f>IF(N1104="snížená",J1104,0)</f>
        <v>0</v>
      </c>
      <c r="BG1104" s="205">
        <f>IF(N1104="zákl. přenesená",J1104,0)</f>
        <v>0</v>
      </c>
      <c r="BH1104" s="205">
        <f>IF(N1104="sníž. přenesená",J1104,0)</f>
        <v>0</v>
      </c>
      <c r="BI1104" s="205">
        <f>IF(N1104="nulová",J1104,0)</f>
        <v>0</v>
      </c>
      <c r="BJ1104" s="18" t="s">
        <v>91</v>
      </c>
      <c r="BK1104" s="205">
        <f>ROUND(I1104*H1104,2)</f>
        <v>0</v>
      </c>
      <c r="BL1104" s="18" t="s">
        <v>1710</v>
      </c>
      <c r="BM1104" s="204" t="s">
        <v>1936</v>
      </c>
    </row>
    <row r="1105" spans="1:65" s="2" customFormat="1" ht="39" x14ac:dyDescent="0.2">
      <c r="A1105" s="36"/>
      <c r="B1105" s="37"/>
      <c r="C1105" s="38"/>
      <c r="D1105" s="206" t="s">
        <v>199</v>
      </c>
      <c r="E1105" s="38"/>
      <c r="F1105" s="207" t="s">
        <v>1848</v>
      </c>
      <c r="G1105" s="38"/>
      <c r="H1105" s="38"/>
      <c r="I1105" s="208"/>
      <c r="J1105" s="38"/>
      <c r="K1105" s="38"/>
      <c r="L1105" s="41"/>
      <c r="M1105" s="209"/>
      <c r="N1105" s="210"/>
      <c r="O1105" s="73"/>
      <c r="P1105" s="73"/>
      <c r="Q1105" s="73"/>
      <c r="R1105" s="73"/>
      <c r="S1105" s="73"/>
      <c r="T1105" s="74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T1105" s="18" t="s">
        <v>199</v>
      </c>
      <c r="AU1105" s="18" t="s">
        <v>93</v>
      </c>
    </row>
    <row r="1106" spans="1:65" s="2" customFormat="1" ht="21.75" customHeight="1" x14ac:dyDescent="0.2">
      <c r="A1106" s="36"/>
      <c r="B1106" s="37"/>
      <c r="C1106" s="193" t="s">
        <v>1937</v>
      </c>
      <c r="D1106" s="193" t="s">
        <v>192</v>
      </c>
      <c r="E1106" s="194" t="s">
        <v>1938</v>
      </c>
      <c r="F1106" s="195" t="s">
        <v>1939</v>
      </c>
      <c r="G1106" s="196" t="s">
        <v>1286</v>
      </c>
      <c r="H1106" s="197">
        <v>1</v>
      </c>
      <c r="I1106" s="198"/>
      <c r="J1106" s="199">
        <f>ROUND(I1106*H1106,2)</f>
        <v>0</v>
      </c>
      <c r="K1106" s="195" t="s">
        <v>303</v>
      </c>
      <c r="L1106" s="41"/>
      <c r="M1106" s="200" t="s">
        <v>1</v>
      </c>
      <c r="N1106" s="201" t="s">
        <v>48</v>
      </c>
      <c r="O1106" s="73"/>
      <c r="P1106" s="202">
        <f>O1106*H1106</f>
        <v>0</v>
      </c>
      <c r="Q1106" s="202">
        <v>0</v>
      </c>
      <c r="R1106" s="202">
        <f>Q1106*H1106</f>
        <v>0</v>
      </c>
      <c r="S1106" s="202">
        <v>0</v>
      </c>
      <c r="T1106" s="203">
        <f>S1106*H1106</f>
        <v>0</v>
      </c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R1106" s="204" t="s">
        <v>1710</v>
      </c>
      <c r="AT1106" s="204" t="s">
        <v>192</v>
      </c>
      <c r="AU1106" s="204" t="s">
        <v>93</v>
      </c>
      <c r="AY1106" s="18" t="s">
        <v>189</v>
      </c>
      <c r="BE1106" s="205">
        <f>IF(N1106="základní",J1106,0)</f>
        <v>0</v>
      </c>
      <c r="BF1106" s="205">
        <f>IF(N1106="snížená",J1106,0)</f>
        <v>0</v>
      </c>
      <c r="BG1106" s="205">
        <f>IF(N1106="zákl. přenesená",J1106,0)</f>
        <v>0</v>
      </c>
      <c r="BH1106" s="205">
        <f>IF(N1106="sníž. přenesená",J1106,0)</f>
        <v>0</v>
      </c>
      <c r="BI1106" s="205">
        <f>IF(N1106="nulová",J1106,0)</f>
        <v>0</v>
      </c>
      <c r="BJ1106" s="18" t="s">
        <v>91</v>
      </c>
      <c r="BK1106" s="205">
        <f>ROUND(I1106*H1106,2)</f>
        <v>0</v>
      </c>
      <c r="BL1106" s="18" t="s">
        <v>1710</v>
      </c>
      <c r="BM1106" s="204" t="s">
        <v>1940</v>
      </c>
    </row>
    <row r="1107" spans="1:65" s="2" customFormat="1" ht="39" x14ac:dyDescent="0.2">
      <c r="A1107" s="36"/>
      <c r="B1107" s="37"/>
      <c r="C1107" s="38"/>
      <c r="D1107" s="206" t="s">
        <v>199</v>
      </c>
      <c r="E1107" s="38"/>
      <c r="F1107" s="207" t="s">
        <v>1848</v>
      </c>
      <c r="G1107" s="38"/>
      <c r="H1107" s="38"/>
      <c r="I1107" s="208"/>
      <c r="J1107" s="38"/>
      <c r="K1107" s="38"/>
      <c r="L1107" s="41"/>
      <c r="M1107" s="209"/>
      <c r="N1107" s="210"/>
      <c r="O1107" s="73"/>
      <c r="P1107" s="73"/>
      <c r="Q1107" s="73"/>
      <c r="R1107" s="73"/>
      <c r="S1107" s="73"/>
      <c r="T1107" s="74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T1107" s="18" t="s">
        <v>199</v>
      </c>
      <c r="AU1107" s="18" t="s">
        <v>93</v>
      </c>
    </row>
    <row r="1108" spans="1:65" s="2" customFormat="1" ht="21.75" customHeight="1" x14ac:dyDescent="0.2">
      <c r="A1108" s="36"/>
      <c r="B1108" s="37"/>
      <c r="C1108" s="193" t="s">
        <v>1941</v>
      </c>
      <c r="D1108" s="193" t="s">
        <v>192</v>
      </c>
      <c r="E1108" s="194" t="s">
        <v>1942</v>
      </c>
      <c r="F1108" s="195" t="s">
        <v>1943</v>
      </c>
      <c r="G1108" s="196" t="s">
        <v>1286</v>
      </c>
      <c r="H1108" s="197">
        <v>1</v>
      </c>
      <c r="I1108" s="198"/>
      <c r="J1108" s="199">
        <f>ROUND(I1108*H1108,2)</f>
        <v>0</v>
      </c>
      <c r="K1108" s="195" t="s">
        <v>303</v>
      </c>
      <c r="L1108" s="41"/>
      <c r="M1108" s="200" t="s">
        <v>1</v>
      </c>
      <c r="N1108" s="201" t="s">
        <v>48</v>
      </c>
      <c r="O1108" s="73"/>
      <c r="P1108" s="202">
        <f>O1108*H1108</f>
        <v>0</v>
      </c>
      <c r="Q1108" s="202">
        <v>0</v>
      </c>
      <c r="R1108" s="202">
        <f>Q1108*H1108</f>
        <v>0</v>
      </c>
      <c r="S1108" s="202">
        <v>0</v>
      </c>
      <c r="T1108" s="203">
        <f>S1108*H1108</f>
        <v>0</v>
      </c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R1108" s="204" t="s">
        <v>1710</v>
      </c>
      <c r="AT1108" s="204" t="s">
        <v>192</v>
      </c>
      <c r="AU1108" s="204" t="s">
        <v>93</v>
      </c>
      <c r="AY1108" s="18" t="s">
        <v>189</v>
      </c>
      <c r="BE1108" s="205">
        <f>IF(N1108="základní",J1108,0)</f>
        <v>0</v>
      </c>
      <c r="BF1108" s="205">
        <f>IF(N1108="snížená",J1108,0)</f>
        <v>0</v>
      </c>
      <c r="BG1108" s="205">
        <f>IF(N1108="zákl. přenesená",J1108,0)</f>
        <v>0</v>
      </c>
      <c r="BH1108" s="205">
        <f>IF(N1108="sníž. přenesená",J1108,0)</f>
        <v>0</v>
      </c>
      <c r="BI1108" s="205">
        <f>IF(N1108="nulová",J1108,0)</f>
        <v>0</v>
      </c>
      <c r="BJ1108" s="18" t="s">
        <v>91</v>
      </c>
      <c r="BK1108" s="205">
        <f>ROUND(I1108*H1108,2)</f>
        <v>0</v>
      </c>
      <c r="BL1108" s="18" t="s">
        <v>1710</v>
      </c>
      <c r="BM1108" s="204" t="s">
        <v>1944</v>
      </c>
    </row>
    <row r="1109" spans="1:65" s="2" customFormat="1" ht="39" x14ac:dyDescent="0.2">
      <c r="A1109" s="36"/>
      <c r="B1109" s="37"/>
      <c r="C1109" s="38"/>
      <c r="D1109" s="206" t="s">
        <v>199</v>
      </c>
      <c r="E1109" s="38"/>
      <c r="F1109" s="207" t="s">
        <v>1848</v>
      </c>
      <c r="G1109" s="38"/>
      <c r="H1109" s="38"/>
      <c r="I1109" s="208"/>
      <c r="J1109" s="38"/>
      <c r="K1109" s="38"/>
      <c r="L1109" s="41"/>
      <c r="M1109" s="209"/>
      <c r="N1109" s="210"/>
      <c r="O1109" s="73"/>
      <c r="P1109" s="73"/>
      <c r="Q1109" s="73"/>
      <c r="R1109" s="73"/>
      <c r="S1109" s="73"/>
      <c r="T1109" s="74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T1109" s="18" t="s">
        <v>199</v>
      </c>
      <c r="AU1109" s="18" t="s">
        <v>93</v>
      </c>
    </row>
    <row r="1110" spans="1:65" s="2" customFormat="1" ht="21.75" customHeight="1" x14ac:dyDescent="0.2">
      <c r="A1110" s="36"/>
      <c r="B1110" s="37"/>
      <c r="C1110" s="193" t="s">
        <v>1945</v>
      </c>
      <c r="D1110" s="193" t="s">
        <v>192</v>
      </c>
      <c r="E1110" s="194" t="s">
        <v>1946</v>
      </c>
      <c r="F1110" s="195" t="s">
        <v>1947</v>
      </c>
      <c r="G1110" s="196" t="s">
        <v>1286</v>
      </c>
      <c r="H1110" s="197">
        <v>1</v>
      </c>
      <c r="I1110" s="198"/>
      <c r="J1110" s="199">
        <f>ROUND(I1110*H1110,2)</f>
        <v>0</v>
      </c>
      <c r="K1110" s="195" t="s">
        <v>303</v>
      </c>
      <c r="L1110" s="41"/>
      <c r="M1110" s="200" t="s">
        <v>1</v>
      </c>
      <c r="N1110" s="201" t="s">
        <v>48</v>
      </c>
      <c r="O1110" s="73"/>
      <c r="P1110" s="202">
        <f>O1110*H1110</f>
        <v>0</v>
      </c>
      <c r="Q1110" s="202">
        <v>0</v>
      </c>
      <c r="R1110" s="202">
        <f>Q1110*H1110</f>
        <v>0</v>
      </c>
      <c r="S1110" s="202">
        <v>0</v>
      </c>
      <c r="T1110" s="203">
        <f>S1110*H1110</f>
        <v>0</v>
      </c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R1110" s="204" t="s">
        <v>1710</v>
      </c>
      <c r="AT1110" s="204" t="s">
        <v>192</v>
      </c>
      <c r="AU1110" s="204" t="s">
        <v>93</v>
      </c>
      <c r="AY1110" s="18" t="s">
        <v>189</v>
      </c>
      <c r="BE1110" s="205">
        <f>IF(N1110="základní",J1110,0)</f>
        <v>0</v>
      </c>
      <c r="BF1110" s="205">
        <f>IF(N1110="snížená",J1110,0)</f>
        <v>0</v>
      </c>
      <c r="BG1110" s="205">
        <f>IF(N1110="zákl. přenesená",J1110,0)</f>
        <v>0</v>
      </c>
      <c r="BH1110" s="205">
        <f>IF(N1110="sníž. přenesená",J1110,0)</f>
        <v>0</v>
      </c>
      <c r="BI1110" s="205">
        <f>IF(N1110="nulová",J1110,0)</f>
        <v>0</v>
      </c>
      <c r="BJ1110" s="18" t="s">
        <v>91</v>
      </c>
      <c r="BK1110" s="205">
        <f>ROUND(I1110*H1110,2)</f>
        <v>0</v>
      </c>
      <c r="BL1110" s="18" t="s">
        <v>1710</v>
      </c>
      <c r="BM1110" s="204" t="s">
        <v>1948</v>
      </c>
    </row>
    <row r="1111" spans="1:65" s="2" customFormat="1" ht="39" x14ac:dyDescent="0.2">
      <c r="A1111" s="36"/>
      <c r="B1111" s="37"/>
      <c r="C1111" s="38"/>
      <c r="D1111" s="206" t="s">
        <v>199</v>
      </c>
      <c r="E1111" s="38"/>
      <c r="F1111" s="207" t="s">
        <v>1848</v>
      </c>
      <c r="G1111" s="38"/>
      <c r="H1111" s="38"/>
      <c r="I1111" s="208"/>
      <c r="J1111" s="38"/>
      <c r="K1111" s="38"/>
      <c r="L1111" s="41"/>
      <c r="M1111" s="209"/>
      <c r="N1111" s="210"/>
      <c r="O1111" s="73"/>
      <c r="P1111" s="73"/>
      <c r="Q1111" s="73"/>
      <c r="R1111" s="73"/>
      <c r="S1111" s="73"/>
      <c r="T1111" s="74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T1111" s="18" t="s">
        <v>199</v>
      </c>
      <c r="AU1111" s="18" t="s">
        <v>93</v>
      </c>
    </row>
    <row r="1112" spans="1:65" s="2" customFormat="1" ht="21.75" customHeight="1" x14ac:dyDescent="0.2">
      <c r="A1112" s="36"/>
      <c r="B1112" s="37"/>
      <c r="C1112" s="193" t="s">
        <v>1949</v>
      </c>
      <c r="D1112" s="193" t="s">
        <v>192</v>
      </c>
      <c r="E1112" s="194" t="s">
        <v>1950</v>
      </c>
      <c r="F1112" s="195" t="s">
        <v>1951</v>
      </c>
      <c r="G1112" s="196" t="s">
        <v>1286</v>
      </c>
      <c r="H1112" s="197">
        <v>1</v>
      </c>
      <c r="I1112" s="198"/>
      <c r="J1112" s="199">
        <f>ROUND(I1112*H1112,2)</f>
        <v>0</v>
      </c>
      <c r="K1112" s="195" t="s">
        <v>303</v>
      </c>
      <c r="L1112" s="41"/>
      <c r="M1112" s="200" t="s">
        <v>1</v>
      </c>
      <c r="N1112" s="201" t="s">
        <v>48</v>
      </c>
      <c r="O1112" s="73"/>
      <c r="P1112" s="202">
        <f>O1112*H1112</f>
        <v>0</v>
      </c>
      <c r="Q1112" s="202">
        <v>0</v>
      </c>
      <c r="R1112" s="202">
        <f>Q1112*H1112</f>
        <v>0</v>
      </c>
      <c r="S1112" s="202">
        <v>0</v>
      </c>
      <c r="T1112" s="203">
        <f>S1112*H1112</f>
        <v>0</v>
      </c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R1112" s="204" t="s">
        <v>1710</v>
      </c>
      <c r="AT1112" s="204" t="s">
        <v>192</v>
      </c>
      <c r="AU1112" s="204" t="s">
        <v>93</v>
      </c>
      <c r="AY1112" s="18" t="s">
        <v>189</v>
      </c>
      <c r="BE1112" s="205">
        <f>IF(N1112="základní",J1112,0)</f>
        <v>0</v>
      </c>
      <c r="BF1112" s="205">
        <f>IF(N1112="snížená",J1112,0)</f>
        <v>0</v>
      </c>
      <c r="BG1112" s="205">
        <f>IF(N1112="zákl. přenesená",J1112,0)</f>
        <v>0</v>
      </c>
      <c r="BH1112" s="205">
        <f>IF(N1112="sníž. přenesená",J1112,0)</f>
        <v>0</v>
      </c>
      <c r="BI1112" s="205">
        <f>IF(N1112="nulová",J1112,0)</f>
        <v>0</v>
      </c>
      <c r="BJ1112" s="18" t="s">
        <v>91</v>
      </c>
      <c r="BK1112" s="205">
        <f>ROUND(I1112*H1112,2)</f>
        <v>0</v>
      </c>
      <c r="BL1112" s="18" t="s">
        <v>1710</v>
      </c>
      <c r="BM1112" s="204" t="s">
        <v>1952</v>
      </c>
    </row>
    <row r="1113" spans="1:65" s="2" customFormat="1" ht="39" x14ac:dyDescent="0.2">
      <c r="A1113" s="36"/>
      <c r="B1113" s="37"/>
      <c r="C1113" s="38"/>
      <c r="D1113" s="206" t="s">
        <v>199</v>
      </c>
      <c r="E1113" s="38"/>
      <c r="F1113" s="207" t="s">
        <v>1848</v>
      </c>
      <c r="G1113" s="38"/>
      <c r="H1113" s="38"/>
      <c r="I1113" s="208"/>
      <c r="J1113" s="38"/>
      <c r="K1113" s="38"/>
      <c r="L1113" s="41"/>
      <c r="M1113" s="209"/>
      <c r="N1113" s="210"/>
      <c r="O1113" s="73"/>
      <c r="P1113" s="73"/>
      <c r="Q1113" s="73"/>
      <c r="R1113" s="73"/>
      <c r="S1113" s="73"/>
      <c r="T1113" s="74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T1113" s="18" t="s">
        <v>199</v>
      </c>
      <c r="AU1113" s="18" t="s">
        <v>93</v>
      </c>
    </row>
    <row r="1114" spans="1:65" s="2" customFormat="1" ht="21.75" customHeight="1" x14ac:dyDescent="0.2">
      <c r="A1114" s="36"/>
      <c r="B1114" s="37"/>
      <c r="C1114" s="193" t="s">
        <v>1953</v>
      </c>
      <c r="D1114" s="193" t="s">
        <v>192</v>
      </c>
      <c r="E1114" s="194" t="s">
        <v>1954</v>
      </c>
      <c r="F1114" s="195" t="s">
        <v>1955</v>
      </c>
      <c r="G1114" s="196" t="s">
        <v>1286</v>
      </c>
      <c r="H1114" s="197">
        <v>1</v>
      </c>
      <c r="I1114" s="198"/>
      <c r="J1114" s="199">
        <f>ROUND(I1114*H1114,2)</f>
        <v>0</v>
      </c>
      <c r="K1114" s="195" t="s">
        <v>303</v>
      </c>
      <c r="L1114" s="41"/>
      <c r="M1114" s="200" t="s">
        <v>1</v>
      </c>
      <c r="N1114" s="201" t="s">
        <v>48</v>
      </c>
      <c r="O1114" s="73"/>
      <c r="P1114" s="202">
        <f>O1114*H1114</f>
        <v>0</v>
      </c>
      <c r="Q1114" s="202">
        <v>0</v>
      </c>
      <c r="R1114" s="202">
        <f>Q1114*H1114</f>
        <v>0</v>
      </c>
      <c r="S1114" s="202">
        <v>0</v>
      </c>
      <c r="T1114" s="203">
        <f>S1114*H1114</f>
        <v>0</v>
      </c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R1114" s="204" t="s">
        <v>1710</v>
      </c>
      <c r="AT1114" s="204" t="s">
        <v>192</v>
      </c>
      <c r="AU1114" s="204" t="s">
        <v>93</v>
      </c>
      <c r="AY1114" s="18" t="s">
        <v>189</v>
      </c>
      <c r="BE1114" s="205">
        <f>IF(N1114="základní",J1114,0)</f>
        <v>0</v>
      </c>
      <c r="BF1114" s="205">
        <f>IF(N1114="snížená",J1114,0)</f>
        <v>0</v>
      </c>
      <c r="BG1114" s="205">
        <f>IF(N1114="zákl. přenesená",J1114,0)</f>
        <v>0</v>
      </c>
      <c r="BH1114" s="205">
        <f>IF(N1114="sníž. přenesená",J1114,0)</f>
        <v>0</v>
      </c>
      <c r="BI1114" s="205">
        <f>IF(N1114="nulová",J1114,0)</f>
        <v>0</v>
      </c>
      <c r="BJ1114" s="18" t="s">
        <v>91</v>
      </c>
      <c r="BK1114" s="205">
        <f>ROUND(I1114*H1114,2)</f>
        <v>0</v>
      </c>
      <c r="BL1114" s="18" t="s">
        <v>1710</v>
      </c>
      <c r="BM1114" s="204" t="s">
        <v>1956</v>
      </c>
    </row>
    <row r="1115" spans="1:65" s="2" customFormat="1" ht="39" x14ac:dyDescent="0.2">
      <c r="A1115" s="36"/>
      <c r="B1115" s="37"/>
      <c r="C1115" s="38"/>
      <c r="D1115" s="206" t="s">
        <v>199</v>
      </c>
      <c r="E1115" s="38"/>
      <c r="F1115" s="207" t="s">
        <v>1848</v>
      </c>
      <c r="G1115" s="38"/>
      <c r="H1115" s="38"/>
      <c r="I1115" s="208"/>
      <c r="J1115" s="38"/>
      <c r="K1115" s="38"/>
      <c r="L1115" s="41"/>
      <c r="M1115" s="209"/>
      <c r="N1115" s="210"/>
      <c r="O1115" s="73"/>
      <c r="P1115" s="73"/>
      <c r="Q1115" s="73"/>
      <c r="R1115" s="73"/>
      <c r="S1115" s="73"/>
      <c r="T1115" s="74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T1115" s="18" t="s">
        <v>199</v>
      </c>
      <c r="AU1115" s="18" t="s">
        <v>93</v>
      </c>
    </row>
    <row r="1116" spans="1:65" s="2" customFormat="1" ht="21.75" customHeight="1" x14ac:dyDescent="0.2">
      <c r="A1116" s="36"/>
      <c r="B1116" s="37"/>
      <c r="C1116" s="193" t="s">
        <v>1957</v>
      </c>
      <c r="D1116" s="193" t="s">
        <v>192</v>
      </c>
      <c r="E1116" s="194" t="s">
        <v>1154</v>
      </c>
      <c r="F1116" s="195" t="s">
        <v>1155</v>
      </c>
      <c r="G1116" s="196" t="s">
        <v>262</v>
      </c>
      <c r="H1116" s="197">
        <v>61.5</v>
      </c>
      <c r="I1116" s="198"/>
      <c r="J1116" s="199">
        <f>ROUND(I1116*H1116,2)</f>
        <v>0</v>
      </c>
      <c r="K1116" s="195" t="s">
        <v>196</v>
      </c>
      <c r="L1116" s="41"/>
      <c r="M1116" s="200" t="s">
        <v>1</v>
      </c>
      <c r="N1116" s="201" t="s">
        <v>48</v>
      </c>
      <c r="O1116" s="73"/>
      <c r="P1116" s="202">
        <f>O1116*H1116</f>
        <v>0</v>
      </c>
      <c r="Q1116" s="202">
        <v>1.2E-4</v>
      </c>
      <c r="R1116" s="202">
        <f>Q1116*H1116</f>
        <v>7.3800000000000003E-3</v>
      </c>
      <c r="S1116" s="202">
        <v>0</v>
      </c>
      <c r="T1116" s="203">
        <f>S1116*H1116</f>
        <v>0</v>
      </c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R1116" s="204" t="s">
        <v>1710</v>
      </c>
      <c r="AT1116" s="204" t="s">
        <v>192</v>
      </c>
      <c r="AU1116" s="204" t="s">
        <v>93</v>
      </c>
      <c r="AY1116" s="18" t="s">
        <v>189</v>
      </c>
      <c r="BE1116" s="205">
        <f>IF(N1116="základní",J1116,0)</f>
        <v>0</v>
      </c>
      <c r="BF1116" s="205">
        <f>IF(N1116="snížená",J1116,0)</f>
        <v>0</v>
      </c>
      <c r="BG1116" s="205">
        <f>IF(N1116="zákl. přenesená",J1116,0)</f>
        <v>0</v>
      </c>
      <c r="BH1116" s="205">
        <f>IF(N1116="sníž. přenesená",J1116,0)</f>
        <v>0</v>
      </c>
      <c r="BI1116" s="205">
        <f>IF(N1116="nulová",J1116,0)</f>
        <v>0</v>
      </c>
      <c r="BJ1116" s="18" t="s">
        <v>91</v>
      </c>
      <c r="BK1116" s="205">
        <f>ROUND(I1116*H1116,2)</f>
        <v>0</v>
      </c>
      <c r="BL1116" s="18" t="s">
        <v>1710</v>
      </c>
      <c r="BM1116" s="204" t="s">
        <v>1958</v>
      </c>
    </row>
    <row r="1117" spans="1:65" s="13" customFormat="1" ht="11.25" x14ac:dyDescent="0.2">
      <c r="B1117" s="215"/>
      <c r="C1117" s="216"/>
      <c r="D1117" s="206" t="s">
        <v>277</v>
      </c>
      <c r="E1117" s="239" t="s">
        <v>1</v>
      </c>
      <c r="F1117" s="217" t="s">
        <v>1959</v>
      </c>
      <c r="G1117" s="216"/>
      <c r="H1117" s="218">
        <v>61.5</v>
      </c>
      <c r="I1117" s="219"/>
      <c r="J1117" s="216"/>
      <c r="K1117" s="216"/>
      <c r="L1117" s="220"/>
      <c r="M1117" s="221"/>
      <c r="N1117" s="222"/>
      <c r="O1117" s="222"/>
      <c r="P1117" s="222"/>
      <c r="Q1117" s="222"/>
      <c r="R1117" s="222"/>
      <c r="S1117" s="222"/>
      <c r="T1117" s="223"/>
      <c r="AT1117" s="224" t="s">
        <v>277</v>
      </c>
      <c r="AU1117" s="224" t="s">
        <v>93</v>
      </c>
      <c r="AV1117" s="13" t="s">
        <v>93</v>
      </c>
      <c r="AW1117" s="13" t="s">
        <v>38</v>
      </c>
      <c r="AX1117" s="13" t="s">
        <v>83</v>
      </c>
      <c r="AY1117" s="224" t="s">
        <v>189</v>
      </c>
    </row>
    <row r="1118" spans="1:65" s="15" customFormat="1" ht="11.25" x14ac:dyDescent="0.2">
      <c r="B1118" s="240"/>
      <c r="C1118" s="241"/>
      <c r="D1118" s="206" t="s">
        <v>277</v>
      </c>
      <c r="E1118" s="242" t="s">
        <v>1</v>
      </c>
      <c r="F1118" s="243" t="s">
        <v>355</v>
      </c>
      <c r="G1118" s="241"/>
      <c r="H1118" s="244">
        <v>61.5</v>
      </c>
      <c r="I1118" s="245"/>
      <c r="J1118" s="241"/>
      <c r="K1118" s="241"/>
      <c r="L1118" s="246"/>
      <c r="M1118" s="247"/>
      <c r="N1118" s="248"/>
      <c r="O1118" s="248"/>
      <c r="P1118" s="248"/>
      <c r="Q1118" s="248"/>
      <c r="R1118" s="248"/>
      <c r="S1118" s="248"/>
      <c r="T1118" s="249"/>
      <c r="AT1118" s="250" t="s">
        <v>277</v>
      </c>
      <c r="AU1118" s="250" t="s">
        <v>93</v>
      </c>
      <c r="AV1118" s="15" t="s">
        <v>211</v>
      </c>
      <c r="AW1118" s="15" t="s">
        <v>38</v>
      </c>
      <c r="AX1118" s="15" t="s">
        <v>91</v>
      </c>
      <c r="AY1118" s="250" t="s">
        <v>189</v>
      </c>
    </row>
    <row r="1119" spans="1:65" s="2" customFormat="1" ht="16.5" customHeight="1" x14ac:dyDescent="0.2">
      <c r="A1119" s="36"/>
      <c r="B1119" s="37"/>
      <c r="C1119" s="251" t="s">
        <v>1960</v>
      </c>
      <c r="D1119" s="251" t="s">
        <v>364</v>
      </c>
      <c r="E1119" s="252" t="s">
        <v>1961</v>
      </c>
      <c r="F1119" s="253" t="s">
        <v>1962</v>
      </c>
      <c r="G1119" s="254" t="s">
        <v>269</v>
      </c>
      <c r="H1119" s="255">
        <v>12.3</v>
      </c>
      <c r="I1119" s="256"/>
      <c r="J1119" s="257">
        <f>ROUND(I1119*H1119,2)</f>
        <v>0</v>
      </c>
      <c r="K1119" s="253" t="s">
        <v>303</v>
      </c>
      <c r="L1119" s="258"/>
      <c r="M1119" s="259" t="s">
        <v>1</v>
      </c>
      <c r="N1119" s="260" t="s">
        <v>48</v>
      </c>
      <c r="O1119" s="73"/>
      <c r="P1119" s="202">
        <f>O1119*H1119</f>
        <v>0</v>
      </c>
      <c r="Q1119" s="202">
        <v>2.6249999999999999E-2</v>
      </c>
      <c r="R1119" s="202">
        <f>Q1119*H1119</f>
        <v>0.32287500000000002</v>
      </c>
      <c r="S1119" s="202">
        <v>0</v>
      </c>
      <c r="T1119" s="203">
        <f>S1119*H1119</f>
        <v>0</v>
      </c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R1119" s="204" t="s">
        <v>1710</v>
      </c>
      <c r="AT1119" s="204" t="s">
        <v>364</v>
      </c>
      <c r="AU1119" s="204" t="s">
        <v>93</v>
      </c>
      <c r="AY1119" s="18" t="s">
        <v>189</v>
      </c>
      <c r="BE1119" s="205">
        <f>IF(N1119="základní",J1119,0)</f>
        <v>0</v>
      </c>
      <c r="BF1119" s="205">
        <f>IF(N1119="snížená",J1119,0)</f>
        <v>0</v>
      </c>
      <c r="BG1119" s="205">
        <f>IF(N1119="zákl. přenesená",J1119,0)</f>
        <v>0</v>
      </c>
      <c r="BH1119" s="205">
        <f>IF(N1119="sníž. přenesená",J1119,0)</f>
        <v>0</v>
      </c>
      <c r="BI1119" s="205">
        <f>IF(N1119="nulová",J1119,0)</f>
        <v>0</v>
      </c>
      <c r="BJ1119" s="18" t="s">
        <v>91</v>
      </c>
      <c r="BK1119" s="205">
        <f>ROUND(I1119*H1119,2)</f>
        <v>0</v>
      </c>
      <c r="BL1119" s="18" t="s">
        <v>1710</v>
      </c>
      <c r="BM1119" s="204" t="s">
        <v>1963</v>
      </c>
    </row>
    <row r="1120" spans="1:65" s="13" customFormat="1" ht="11.25" x14ac:dyDescent="0.2">
      <c r="B1120" s="215"/>
      <c r="C1120" s="216"/>
      <c r="D1120" s="206" t="s">
        <v>277</v>
      </c>
      <c r="E1120" s="216"/>
      <c r="F1120" s="217" t="s">
        <v>1964</v>
      </c>
      <c r="G1120" s="216"/>
      <c r="H1120" s="218">
        <v>12.3</v>
      </c>
      <c r="I1120" s="219"/>
      <c r="J1120" s="216"/>
      <c r="K1120" s="216"/>
      <c r="L1120" s="220"/>
      <c r="M1120" s="221"/>
      <c r="N1120" s="222"/>
      <c r="O1120" s="222"/>
      <c r="P1120" s="222"/>
      <c r="Q1120" s="222"/>
      <c r="R1120" s="222"/>
      <c r="S1120" s="222"/>
      <c r="T1120" s="223"/>
      <c r="AT1120" s="224" t="s">
        <v>277</v>
      </c>
      <c r="AU1120" s="224" t="s">
        <v>93</v>
      </c>
      <c r="AV1120" s="13" t="s">
        <v>93</v>
      </c>
      <c r="AW1120" s="13" t="s">
        <v>4</v>
      </c>
      <c r="AX1120" s="13" t="s">
        <v>91</v>
      </c>
      <c r="AY1120" s="224" t="s">
        <v>189</v>
      </c>
    </row>
    <row r="1121" spans="1:65" s="2" customFormat="1" ht="21.75" customHeight="1" x14ac:dyDescent="0.2">
      <c r="A1121" s="36"/>
      <c r="B1121" s="37"/>
      <c r="C1121" s="193" t="s">
        <v>1965</v>
      </c>
      <c r="D1121" s="193" t="s">
        <v>192</v>
      </c>
      <c r="E1121" s="194" t="s">
        <v>1122</v>
      </c>
      <c r="F1121" s="195" t="s">
        <v>1123</v>
      </c>
      <c r="G1121" s="196" t="s">
        <v>262</v>
      </c>
      <c r="H1121" s="197">
        <v>143.5</v>
      </c>
      <c r="I1121" s="198"/>
      <c r="J1121" s="199">
        <f>ROUND(I1121*H1121,2)</f>
        <v>0</v>
      </c>
      <c r="K1121" s="195" t="s">
        <v>196</v>
      </c>
      <c r="L1121" s="41"/>
      <c r="M1121" s="200" t="s">
        <v>1</v>
      </c>
      <c r="N1121" s="201" t="s">
        <v>48</v>
      </c>
      <c r="O1121" s="73"/>
      <c r="P1121" s="202">
        <f>O1121*H1121</f>
        <v>0</v>
      </c>
      <c r="Q1121" s="202">
        <v>1.2E-4</v>
      </c>
      <c r="R1121" s="202">
        <f>Q1121*H1121</f>
        <v>1.7219999999999999E-2</v>
      </c>
      <c r="S1121" s="202">
        <v>0</v>
      </c>
      <c r="T1121" s="203">
        <f>S1121*H1121</f>
        <v>0</v>
      </c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R1121" s="204" t="s">
        <v>1710</v>
      </c>
      <c r="AT1121" s="204" t="s">
        <v>192</v>
      </c>
      <c r="AU1121" s="204" t="s">
        <v>93</v>
      </c>
      <c r="AY1121" s="18" t="s">
        <v>189</v>
      </c>
      <c r="BE1121" s="205">
        <f>IF(N1121="základní",J1121,0)</f>
        <v>0</v>
      </c>
      <c r="BF1121" s="205">
        <f>IF(N1121="snížená",J1121,0)</f>
        <v>0</v>
      </c>
      <c r="BG1121" s="205">
        <f>IF(N1121="zákl. přenesená",J1121,0)</f>
        <v>0</v>
      </c>
      <c r="BH1121" s="205">
        <f>IF(N1121="sníž. přenesená",J1121,0)</f>
        <v>0</v>
      </c>
      <c r="BI1121" s="205">
        <f>IF(N1121="nulová",J1121,0)</f>
        <v>0</v>
      </c>
      <c r="BJ1121" s="18" t="s">
        <v>91</v>
      </c>
      <c r="BK1121" s="205">
        <f>ROUND(I1121*H1121,2)</f>
        <v>0</v>
      </c>
      <c r="BL1121" s="18" t="s">
        <v>1710</v>
      </c>
      <c r="BM1121" s="204" t="s">
        <v>1966</v>
      </c>
    </row>
    <row r="1122" spans="1:65" s="13" customFormat="1" ht="11.25" x14ac:dyDescent="0.2">
      <c r="B1122" s="215"/>
      <c r="C1122" s="216"/>
      <c r="D1122" s="206" t="s">
        <v>277</v>
      </c>
      <c r="E1122" s="239" t="s">
        <v>1</v>
      </c>
      <c r="F1122" s="217" t="s">
        <v>1967</v>
      </c>
      <c r="G1122" s="216"/>
      <c r="H1122" s="218">
        <v>121.5</v>
      </c>
      <c r="I1122" s="219"/>
      <c r="J1122" s="216"/>
      <c r="K1122" s="216"/>
      <c r="L1122" s="220"/>
      <c r="M1122" s="221"/>
      <c r="N1122" s="222"/>
      <c r="O1122" s="222"/>
      <c r="P1122" s="222"/>
      <c r="Q1122" s="222"/>
      <c r="R1122" s="222"/>
      <c r="S1122" s="222"/>
      <c r="T1122" s="223"/>
      <c r="AT1122" s="224" t="s">
        <v>277</v>
      </c>
      <c r="AU1122" s="224" t="s">
        <v>93</v>
      </c>
      <c r="AV1122" s="13" t="s">
        <v>93</v>
      </c>
      <c r="AW1122" s="13" t="s">
        <v>38</v>
      </c>
      <c r="AX1122" s="13" t="s">
        <v>83</v>
      </c>
      <c r="AY1122" s="224" t="s">
        <v>189</v>
      </c>
    </row>
    <row r="1123" spans="1:65" s="13" customFormat="1" ht="11.25" x14ac:dyDescent="0.2">
      <c r="B1123" s="215"/>
      <c r="C1123" s="216"/>
      <c r="D1123" s="206" t="s">
        <v>277</v>
      </c>
      <c r="E1123" s="239" t="s">
        <v>1</v>
      </c>
      <c r="F1123" s="217" t="s">
        <v>1968</v>
      </c>
      <c r="G1123" s="216"/>
      <c r="H1123" s="218">
        <v>22</v>
      </c>
      <c r="I1123" s="219"/>
      <c r="J1123" s="216"/>
      <c r="K1123" s="216"/>
      <c r="L1123" s="220"/>
      <c r="M1123" s="221"/>
      <c r="N1123" s="222"/>
      <c r="O1123" s="222"/>
      <c r="P1123" s="222"/>
      <c r="Q1123" s="222"/>
      <c r="R1123" s="222"/>
      <c r="S1123" s="222"/>
      <c r="T1123" s="223"/>
      <c r="AT1123" s="224" t="s">
        <v>277</v>
      </c>
      <c r="AU1123" s="224" t="s">
        <v>93</v>
      </c>
      <c r="AV1123" s="13" t="s">
        <v>93</v>
      </c>
      <c r="AW1123" s="13" t="s">
        <v>38</v>
      </c>
      <c r="AX1123" s="13" t="s">
        <v>83</v>
      </c>
      <c r="AY1123" s="224" t="s">
        <v>189</v>
      </c>
    </row>
    <row r="1124" spans="1:65" s="15" customFormat="1" ht="11.25" x14ac:dyDescent="0.2">
      <c r="B1124" s="240"/>
      <c r="C1124" s="241"/>
      <c r="D1124" s="206" t="s">
        <v>277</v>
      </c>
      <c r="E1124" s="242" t="s">
        <v>1</v>
      </c>
      <c r="F1124" s="243" t="s">
        <v>355</v>
      </c>
      <c r="G1124" s="241"/>
      <c r="H1124" s="244">
        <v>143.5</v>
      </c>
      <c r="I1124" s="245"/>
      <c r="J1124" s="241"/>
      <c r="K1124" s="241"/>
      <c r="L1124" s="246"/>
      <c r="M1124" s="247"/>
      <c r="N1124" s="248"/>
      <c r="O1124" s="248"/>
      <c r="P1124" s="248"/>
      <c r="Q1124" s="248"/>
      <c r="R1124" s="248"/>
      <c r="S1124" s="248"/>
      <c r="T1124" s="249"/>
      <c r="AT1124" s="250" t="s">
        <v>277</v>
      </c>
      <c r="AU1124" s="250" t="s">
        <v>93</v>
      </c>
      <c r="AV1124" s="15" t="s">
        <v>211</v>
      </c>
      <c r="AW1124" s="15" t="s">
        <v>38</v>
      </c>
      <c r="AX1124" s="15" t="s">
        <v>91</v>
      </c>
      <c r="AY1124" s="250" t="s">
        <v>189</v>
      </c>
    </row>
    <row r="1125" spans="1:65" s="2" customFormat="1" ht="16.5" customHeight="1" x14ac:dyDescent="0.2">
      <c r="A1125" s="36"/>
      <c r="B1125" s="37"/>
      <c r="C1125" s="251" t="s">
        <v>1969</v>
      </c>
      <c r="D1125" s="251" t="s">
        <v>364</v>
      </c>
      <c r="E1125" s="252" t="s">
        <v>1970</v>
      </c>
      <c r="F1125" s="253" t="s">
        <v>1971</v>
      </c>
      <c r="G1125" s="254" t="s">
        <v>262</v>
      </c>
      <c r="H1125" s="255">
        <v>14.207000000000001</v>
      </c>
      <c r="I1125" s="256"/>
      <c r="J1125" s="257">
        <f>ROUND(I1125*H1125,2)</f>
        <v>0</v>
      </c>
      <c r="K1125" s="253" t="s">
        <v>303</v>
      </c>
      <c r="L1125" s="258"/>
      <c r="M1125" s="259" t="s">
        <v>1</v>
      </c>
      <c r="N1125" s="260" t="s">
        <v>48</v>
      </c>
      <c r="O1125" s="73"/>
      <c r="P1125" s="202">
        <f>O1125*H1125</f>
        <v>0</v>
      </c>
      <c r="Q1125" s="202">
        <v>0.02</v>
      </c>
      <c r="R1125" s="202">
        <f>Q1125*H1125</f>
        <v>0.28414</v>
      </c>
      <c r="S1125" s="202">
        <v>0</v>
      </c>
      <c r="T1125" s="203">
        <f>S1125*H1125</f>
        <v>0</v>
      </c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R1125" s="204" t="s">
        <v>1710</v>
      </c>
      <c r="AT1125" s="204" t="s">
        <v>364</v>
      </c>
      <c r="AU1125" s="204" t="s">
        <v>93</v>
      </c>
      <c r="AY1125" s="18" t="s">
        <v>189</v>
      </c>
      <c r="BE1125" s="205">
        <f>IF(N1125="základní",J1125,0)</f>
        <v>0</v>
      </c>
      <c r="BF1125" s="205">
        <f>IF(N1125="snížená",J1125,0)</f>
        <v>0</v>
      </c>
      <c r="BG1125" s="205">
        <f>IF(N1125="zákl. přenesená",J1125,0)</f>
        <v>0</v>
      </c>
      <c r="BH1125" s="205">
        <f>IF(N1125="sníž. přenesená",J1125,0)</f>
        <v>0</v>
      </c>
      <c r="BI1125" s="205">
        <f>IF(N1125="nulová",J1125,0)</f>
        <v>0</v>
      </c>
      <c r="BJ1125" s="18" t="s">
        <v>91</v>
      </c>
      <c r="BK1125" s="205">
        <f>ROUND(I1125*H1125,2)</f>
        <v>0</v>
      </c>
      <c r="BL1125" s="18" t="s">
        <v>1710</v>
      </c>
      <c r="BM1125" s="204" t="s">
        <v>1972</v>
      </c>
    </row>
    <row r="1126" spans="1:65" s="13" customFormat="1" ht="11.25" x14ac:dyDescent="0.2">
      <c r="B1126" s="215"/>
      <c r="C1126" s="216"/>
      <c r="D1126" s="206" t="s">
        <v>277</v>
      </c>
      <c r="E1126" s="239" t="s">
        <v>1</v>
      </c>
      <c r="F1126" s="217" t="s">
        <v>1973</v>
      </c>
      <c r="G1126" s="216"/>
      <c r="H1126" s="218">
        <v>6.6829999999999998</v>
      </c>
      <c r="I1126" s="219"/>
      <c r="J1126" s="216"/>
      <c r="K1126" s="216"/>
      <c r="L1126" s="220"/>
      <c r="M1126" s="221"/>
      <c r="N1126" s="222"/>
      <c r="O1126" s="222"/>
      <c r="P1126" s="222"/>
      <c r="Q1126" s="222"/>
      <c r="R1126" s="222"/>
      <c r="S1126" s="222"/>
      <c r="T1126" s="223"/>
      <c r="AT1126" s="224" t="s">
        <v>277</v>
      </c>
      <c r="AU1126" s="224" t="s">
        <v>93</v>
      </c>
      <c r="AV1126" s="13" t="s">
        <v>93</v>
      </c>
      <c r="AW1126" s="13" t="s">
        <v>38</v>
      </c>
      <c r="AX1126" s="13" t="s">
        <v>83</v>
      </c>
      <c r="AY1126" s="224" t="s">
        <v>189</v>
      </c>
    </row>
    <row r="1127" spans="1:65" s="13" customFormat="1" ht="11.25" x14ac:dyDescent="0.2">
      <c r="B1127" s="215"/>
      <c r="C1127" s="216"/>
      <c r="D1127" s="206" t="s">
        <v>277</v>
      </c>
      <c r="E1127" s="239" t="s">
        <v>1</v>
      </c>
      <c r="F1127" s="217" t="s">
        <v>1974</v>
      </c>
      <c r="G1127" s="216"/>
      <c r="H1127" s="218">
        <v>5.3460000000000001</v>
      </c>
      <c r="I1127" s="219"/>
      <c r="J1127" s="216"/>
      <c r="K1127" s="216"/>
      <c r="L1127" s="220"/>
      <c r="M1127" s="221"/>
      <c r="N1127" s="222"/>
      <c r="O1127" s="222"/>
      <c r="P1127" s="222"/>
      <c r="Q1127" s="222"/>
      <c r="R1127" s="222"/>
      <c r="S1127" s="222"/>
      <c r="T1127" s="223"/>
      <c r="AT1127" s="224" t="s">
        <v>277</v>
      </c>
      <c r="AU1127" s="224" t="s">
        <v>93</v>
      </c>
      <c r="AV1127" s="13" t="s">
        <v>93</v>
      </c>
      <c r="AW1127" s="13" t="s">
        <v>38</v>
      </c>
      <c r="AX1127" s="13" t="s">
        <v>83</v>
      </c>
      <c r="AY1127" s="224" t="s">
        <v>189</v>
      </c>
    </row>
    <row r="1128" spans="1:65" s="13" customFormat="1" ht="11.25" x14ac:dyDescent="0.2">
      <c r="B1128" s="215"/>
      <c r="C1128" s="216"/>
      <c r="D1128" s="206" t="s">
        <v>277</v>
      </c>
      <c r="E1128" s="239" t="s">
        <v>1</v>
      </c>
      <c r="F1128" s="217" t="s">
        <v>1975</v>
      </c>
      <c r="G1128" s="216"/>
      <c r="H1128" s="218">
        <v>1.21</v>
      </c>
      <c r="I1128" s="219"/>
      <c r="J1128" s="216"/>
      <c r="K1128" s="216"/>
      <c r="L1128" s="220"/>
      <c r="M1128" s="221"/>
      <c r="N1128" s="222"/>
      <c r="O1128" s="222"/>
      <c r="P1128" s="222"/>
      <c r="Q1128" s="222"/>
      <c r="R1128" s="222"/>
      <c r="S1128" s="222"/>
      <c r="T1128" s="223"/>
      <c r="AT1128" s="224" t="s">
        <v>277</v>
      </c>
      <c r="AU1128" s="224" t="s">
        <v>93</v>
      </c>
      <c r="AV1128" s="13" t="s">
        <v>93</v>
      </c>
      <c r="AW1128" s="13" t="s">
        <v>38</v>
      </c>
      <c r="AX1128" s="13" t="s">
        <v>83</v>
      </c>
      <c r="AY1128" s="224" t="s">
        <v>189</v>
      </c>
    </row>
    <row r="1129" spans="1:65" s="13" customFormat="1" ht="11.25" x14ac:dyDescent="0.2">
      <c r="B1129" s="215"/>
      <c r="C1129" s="216"/>
      <c r="D1129" s="206" t="s">
        <v>277</v>
      </c>
      <c r="E1129" s="239" t="s">
        <v>1</v>
      </c>
      <c r="F1129" s="217" t="s">
        <v>1976</v>
      </c>
      <c r="G1129" s="216"/>
      <c r="H1129" s="218">
        <v>0.96799999999999997</v>
      </c>
      <c r="I1129" s="219"/>
      <c r="J1129" s="216"/>
      <c r="K1129" s="216"/>
      <c r="L1129" s="220"/>
      <c r="M1129" s="221"/>
      <c r="N1129" s="222"/>
      <c r="O1129" s="222"/>
      <c r="P1129" s="222"/>
      <c r="Q1129" s="222"/>
      <c r="R1129" s="222"/>
      <c r="S1129" s="222"/>
      <c r="T1129" s="223"/>
      <c r="AT1129" s="224" t="s">
        <v>277</v>
      </c>
      <c r="AU1129" s="224" t="s">
        <v>93</v>
      </c>
      <c r="AV1129" s="13" t="s">
        <v>93</v>
      </c>
      <c r="AW1129" s="13" t="s">
        <v>38</v>
      </c>
      <c r="AX1129" s="13" t="s">
        <v>83</v>
      </c>
      <c r="AY1129" s="224" t="s">
        <v>189</v>
      </c>
    </row>
    <row r="1130" spans="1:65" s="15" customFormat="1" ht="11.25" x14ac:dyDescent="0.2">
      <c r="B1130" s="240"/>
      <c r="C1130" s="241"/>
      <c r="D1130" s="206" t="s">
        <v>277</v>
      </c>
      <c r="E1130" s="242" t="s">
        <v>1</v>
      </c>
      <c r="F1130" s="243" t="s">
        <v>355</v>
      </c>
      <c r="G1130" s="241"/>
      <c r="H1130" s="244">
        <v>14.207000000000001</v>
      </c>
      <c r="I1130" s="245"/>
      <c r="J1130" s="241"/>
      <c r="K1130" s="241"/>
      <c r="L1130" s="246"/>
      <c r="M1130" s="273"/>
      <c r="N1130" s="274"/>
      <c r="O1130" s="274"/>
      <c r="P1130" s="274"/>
      <c r="Q1130" s="274"/>
      <c r="R1130" s="274"/>
      <c r="S1130" s="274"/>
      <c r="T1130" s="275"/>
      <c r="AT1130" s="250" t="s">
        <v>277</v>
      </c>
      <c r="AU1130" s="250" t="s">
        <v>93</v>
      </c>
      <c r="AV1130" s="15" t="s">
        <v>211</v>
      </c>
      <c r="AW1130" s="15" t="s">
        <v>38</v>
      </c>
      <c r="AX1130" s="15" t="s">
        <v>91</v>
      </c>
      <c r="AY1130" s="250" t="s">
        <v>189</v>
      </c>
    </row>
    <row r="1131" spans="1:65" s="2" customFormat="1" ht="6.95" customHeight="1" x14ac:dyDescent="0.2">
      <c r="A1131" s="36"/>
      <c r="B1131" s="56"/>
      <c r="C1131" s="57"/>
      <c r="D1131" s="57"/>
      <c r="E1131" s="57"/>
      <c r="F1131" s="57"/>
      <c r="G1131" s="57"/>
      <c r="H1131" s="57"/>
      <c r="I1131" s="57"/>
      <c r="J1131" s="57"/>
      <c r="K1131" s="57"/>
      <c r="L1131" s="41"/>
      <c r="M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</row>
  </sheetData>
  <sheetProtection algorithmName="SHA-512" hashValue="dohoXb/sR09EzEBtzHC5l8XakPENhhZEL/NdgTNC8I1KDqH7RTgLTNJMM2GCS18hzys0s4DyOAT08j77D6rQhg==" saltValue="KQwKjC7uY3sxmNQ06CqjBp/iX6aeNuAe8Q2/fH0IKz55kXVKuTPNhmuNmDrP4zEqpyX4pzgGraUyzvZpK1niIg==" spinCount="100000" sheet="1" objects="1" scenarios="1" formatColumns="0" formatRows="0" autoFilter="0"/>
  <autoFilter ref="C150:K1130"/>
  <mergeCells count="12">
    <mergeCell ref="E143:H143"/>
    <mergeCell ref="L2:V2"/>
    <mergeCell ref="E85:H85"/>
    <mergeCell ref="E87:H87"/>
    <mergeCell ref="E89:H89"/>
    <mergeCell ref="E139:H139"/>
    <mergeCell ref="E141:H14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110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1979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>D.1.4.1 - Zdravotně technické instalace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>D.1.4.1 - Zdravotně technické instalace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1982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1983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Fhxg76bFWsKULNG78KSQtkbUxvlKzFvjt+LPjNPMi3n5dfUsF8nRnWSEUjyEjd25nkOuPcRMGRhhmarAFEJ/Fg==" saltValue="w12wy28zlemj7uA/1w3lmaGsy29PZoekAqPXOb5y7CHql7Q9b2RnRJV+Tf1/RhIiTJvsv76QX09cXLlpV9AeGw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113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1984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>D.1.4.2 - Vzduchotechnika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>D.1.4.2 - Vzduchotechnika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1985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1986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PQnah7JjOxVxnpE6AOza1sLKzn0YM63a+yV1U0c9uAo9j/pS+5kXK+6BJ6oc7njukdX9uRv53E+jYG60XWl5XA==" saltValue="2avSd0dd2TVDcwbgt1KUkmeoFZnSeJXWOafSb/1D3Z56TWybyULE6LlVOQMbbWCFDETJqbHUUXwuk7v5RwuLUA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116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1987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>D.1.4.3 - Vytápění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>D.1.4.3 - Vytápění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1988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1989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xgFxAWwSdCZsbWSmP8VkpdSMg3yifCw91xlPzjf4j/g+i8ugLBI7j1tbr8noBuSUFionG6x85bsWYsvx71/7CQ==" saltValue="Fz2U1aQocdZ3aWjgn0GJR2w/DXx2Pv5IwV0I5eYwNq+icZyrJ8x64QXdkXGaeXp89WIt+bPUZyB7cWjnE8HvDQ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119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1990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 xml:space="preserve">D.1.4.4 - Silnoproudá elektrotechnika 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 xml:space="preserve">D.1.4.4 - Silnoproudá elektrotechnika 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1991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1992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jZtPyUQVUEc6paJrRymJ+7E376+x0IBfyVEgaTvfJalvGEgD1RH4Qu8RvLDVhhNAxB3moYlq226Bo6U5JgTzCQ==" saltValue="FgeF1szM+RI4LY0FuO5o1ZC+z0Itw6C/1yMo6rgfSSGJIghIopYSQu8hZBMSxRwkKQpRFdc3F3Yfk4GFbeMVzQ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8" t="s">
        <v>122</v>
      </c>
    </row>
    <row r="3" spans="1:46" s="1" customFormat="1" ht="6.95" customHeight="1" x14ac:dyDescent="0.2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1"/>
      <c r="AT3" s="18" t="s">
        <v>93</v>
      </c>
    </row>
    <row r="4" spans="1:46" s="1" customFormat="1" ht="24.95" customHeight="1" x14ac:dyDescent="0.2">
      <c r="B4" s="21"/>
      <c r="D4" s="119" t="s">
        <v>159</v>
      </c>
      <c r="L4" s="21"/>
      <c r="M4" s="120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21" t="s">
        <v>16</v>
      </c>
      <c r="L6" s="21"/>
    </row>
    <row r="7" spans="1:46" s="1" customFormat="1" ht="16.5" customHeight="1" x14ac:dyDescent="0.2">
      <c r="B7" s="21"/>
      <c r="E7" s="322" t="str">
        <f>'Rekapitulace stavby'!K6</f>
        <v>SPORTOVNÍ HALA _ SLEZSKÁ OSTRAVA</v>
      </c>
      <c r="F7" s="323"/>
      <c r="G7" s="323"/>
      <c r="H7" s="323"/>
      <c r="L7" s="21"/>
    </row>
    <row r="8" spans="1:46" ht="12.75" x14ac:dyDescent="0.2">
      <c r="B8" s="21"/>
      <c r="D8" s="121" t="s">
        <v>160</v>
      </c>
      <c r="L8" s="21"/>
    </row>
    <row r="9" spans="1:46" s="1" customFormat="1" ht="16.5" customHeight="1" x14ac:dyDescent="0.2">
      <c r="B9" s="21"/>
      <c r="E9" s="322" t="s">
        <v>319</v>
      </c>
      <c r="F9" s="321"/>
      <c r="G9" s="321"/>
      <c r="H9" s="321"/>
      <c r="L9" s="21"/>
    </row>
    <row r="10" spans="1:46" s="1" customFormat="1" ht="12" customHeight="1" x14ac:dyDescent="0.2">
      <c r="B10" s="21"/>
      <c r="D10" s="121" t="s">
        <v>320</v>
      </c>
      <c r="L10" s="21"/>
    </row>
    <row r="11" spans="1:46" s="2" customFormat="1" ht="16.5" customHeight="1" x14ac:dyDescent="0.2">
      <c r="A11" s="36"/>
      <c r="B11" s="41"/>
      <c r="C11" s="36"/>
      <c r="D11" s="36"/>
      <c r="E11" s="332" t="s">
        <v>1977</v>
      </c>
      <c r="F11" s="325"/>
      <c r="G11" s="325"/>
      <c r="H11" s="325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21" t="s">
        <v>1978</v>
      </c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 x14ac:dyDescent="0.2">
      <c r="A13" s="36"/>
      <c r="B13" s="41"/>
      <c r="C13" s="36"/>
      <c r="D13" s="36"/>
      <c r="E13" s="324" t="s">
        <v>1993</v>
      </c>
      <c r="F13" s="325"/>
      <c r="G13" s="325"/>
      <c r="H13" s="325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 x14ac:dyDescent="0.2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 x14ac:dyDescent="0.2">
      <c r="A15" s="36"/>
      <c r="B15" s="41"/>
      <c r="C15" s="36"/>
      <c r="D15" s="121" t="s">
        <v>18</v>
      </c>
      <c r="E15" s="36"/>
      <c r="F15" s="112" t="s">
        <v>19</v>
      </c>
      <c r="G15" s="36"/>
      <c r="H15" s="36"/>
      <c r="I15" s="121" t="s">
        <v>20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 x14ac:dyDescent="0.2">
      <c r="A16" s="36"/>
      <c r="B16" s="41"/>
      <c r="C16" s="36"/>
      <c r="D16" s="121" t="s">
        <v>22</v>
      </c>
      <c r="E16" s="36"/>
      <c r="F16" s="112" t="s">
        <v>23</v>
      </c>
      <c r="G16" s="36"/>
      <c r="H16" s="36"/>
      <c r="I16" s="121" t="s">
        <v>24</v>
      </c>
      <c r="J16" s="122" t="str">
        <f>'Rekapitulace stavby'!AN8</f>
        <v>13. 3. 2020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 x14ac:dyDescent="0.2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 x14ac:dyDescent="0.2">
      <c r="A18" s="36"/>
      <c r="B18" s="41"/>
      <c r="C18" s="36"/>
      <c r="D18" s="121" t="s">
        <v>30</v>
      </c>
      <c r="E18" s="36"/>
      <c r="F18" s="36"/>
      <c r="G18" s="36"/>
      <c r="H18" s="36"/>
      <c r="I18" s="121" t="s">
        <v>31</v>
      </c>
      <c r="J18" s="112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 x14ac:dyDescent="0.2">
      <c r="A19" s="36"/>
      <c r="B19" s="41"/>
      <c r="C19" s="36"/>
      <c r="D19" s="36"/>
      <c r="E19" s="112" t="s">
        <v>32</v>
      </c>
      <c r="F19" s="36"/>
      <c r="G19" s="36"/>
      <c r="H19" s="36"/>
      <c r="I19" s="121" t="s">
        <v>33</v>
      </c>
      <c r="J19" s="112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 x14ac:dyDescent="0.2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 x14ac:dyDescent="0.2">
      <c r="A21" s="36"/>
      <c r="B21" s="41"/>
      <c r="C21" s="36"/>
      <c r="D21" s="121" t="s">
        <v>34</v>
      </c>
      <c r="E21" s="36"/>
      <c r="F21" s="36"/>
      <c r="G21" s="36"/>
      <c r="H21" s="36"/>
      <c r="I21" s="121" t="s">
        <v>31</v>
      </c>
      <c r="J21" s="31" t="str">
        <f>'Rekapitulace stavby'!AN13</f>
        <v>Vyplň údaj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 x14ac:dyDescent="0.2">
      <c r="A22" s="36"/>
      <c r="B22" s="41"/>
      <c r="C22" s="36"/>
      <c r="D22" s="36"/>
      <c r="E22" s="326" t="str">
        <f>'Rekapitulace stavby'!E14</f>
        <v>Vyplň údaj</v>
      </c>
      <c r="F22" s="327"/>
      <c r="G22" s="327"/>
      <c r="H22" s="327"/>
      <c r="I22" s="121" t="s">
        <v>33</v>
      </c>
      <c r="J22" s="31" t="str">
        <f>'Rekapitulace stavby'!AN14</f>
        <v>Vyplň údaj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 x14ac:dyDescent="0.2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 x14ac:dyDescent="0.2">
      <c r="A24" s="36"/>
      <c r="B24" s="41"/>
      <c r="C24" s="36"/>
      <c r="D24" s="121" t="s">
        <v>36</v>
      </c>
      <c r="E24" s="36"/>
      <c r="F24" s="36"/>
      <c r="G24" s="36"/>
      <c r="H24" s="36"/>
      <c r="I24" s="121" t="s">
        <v>31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 x14ac:dyDescent="0.2">
      <c r="A25" s="36"/>
      <c r="B25" s="41"/>
      <c r="C25" s="36"/>
      <c r="D25" s="36"/>
      <c r="E25" s="112" t="s">
        <v>37</v>
      </c>
      <c r="F25" s="36"/>
      <c r="G25" s="36"/>
      <c r="H25" s="36"/>
      <c r="I25" s="121" t="s">
        <v>33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 x14ac:dyDescent="0.2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 x14ac:dyDescent="0.2">
      <c r="A27" s="36"/>
      <c r="B27" s="41"/>
      <c r="C27" s="36"/>
      <c r="D27" s="121" t="s">
        <v>39</v>
      </c>
      <c r="E27" s="36"/>
      <c r="F27" s="36"/>
      <c r="G27" s="36"/>
      <c r="H27" s="36"/>
      <c r="I27" s="121" t="s">
        <v>31</v>
      </c>
      <c r="J27" s="112" t="str">
        <f>IF('Rekapitulace stavby'!AN19="","",'Rekapitulace stavby'!AN19)</f>
        <v/>
      </c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 x14ac:dyDescent="0.2">
      <c r="A28" s="36"/>
      <c r="B28" s="41"/>
      <c r="C28" s="36"/>
      <c r="D28" s="36"/>
      <c r="E28" s="112" t="str">
        <f>IF('Rekapitulace stavby'!E20="","",'Rekapitulace stavby'!E20)</f>
        <v xml:space="preserve"> </v>
      </c>
      <c r="F28" s="36"/>
      <c r="G28" s="36"/>
      <c r="H28" s="36"/>
      <c r="I28" s="121" t="s">
        <v>33</v>
      </c>
      <c r="J28" s="112" t="str">
        <f>IF('Rekapitulace stavby'!AN20="","",'Rekapitulace stavby'!AN20)</f>
        <v/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 x14ac:dyDescent="0.2">
      <c r="A30" s="36"/>
      <c r="B30" s="41"/>
      <c r="C30" s="36"/>
      <c r="D30" s="121" t="s">
        <v>41</v>
      </c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 x14ac:dyDescent="0.2">
      <c r="A31" s="123"/>
      <c r="B31" s="124"/>
      <c r="C31" s="123"/>
      <c r="D31" s="123"/>
      <c r="E31" s="328" t="s">
        <v>42</v>
      </c>
      <c r="F31" s="328"/>
      <c r="G31" s="328"/>
      <c r="H31" s="328"/>
      <c r="I31" s="123"/>
      <c r="J31" s="123"/>
      <c r="K31" s="123"/>
      <c r="L31" s="125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2" customFormat="1" ht="6.95" customHeight="1" x14ac:dyDescent="0.2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 x14ac:dyDescent="0.2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 x14ac:dyDescent="0.2">
      <c r="A34" s="36"/>
      <c r="B34" s="41"/>
      <c r="C34" s="36"/>
      <c r="D34" s="127" t="s">
        <v>43</v>
      </c>
      <c r="E34" s="36"/>
      <c r="F34" s="36"/>
      <c r="G34" s="36"/>
      <c r="H34" s="36"/>
      <c r="I34" s="36"/>
      <c r="J34" s="128">
        <f>ROUND(J125,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 x14ac:dyDescent="0.2">
      <c r="A35" s="36"/>
      <c r="B35" s="41"/>
      <c r="C35" s="36"/>
      <c r="D35" s="126"/>
      <c r="E35" s="126"/>
      <c r="F35" s="126"/>
      <c r="G35" s="126"/>
      <c r="H35" s="126"/>
      <c r="I35" s="126"/>
      <c r="J35" s="126"/>
      <c r="K35" s="12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 x14ac:dyDescent="0.2">
      <c r="A36" s="36"/>
      <c r="B36" s="41"/>
      <c r="C36" s="36"/>
      <c r="D36" s="36"/>
      <c r="E36" s="36"/>
      <c r="F36" s="129" t="s">
        <v>45</v>
      </c>
      <c r="G36" s="36"/>
      <c r="H36" s="36"/>
      <c r="I36" s="129" t="s">
        <v>44</v>
      </c>
      <c r="J36" s="129" t="s">
        <v>46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 x14ac:dyDescent="0.2">
      <c r="A37" s="36"/>
      <c r="B37" s="41"/>
      <c r="C37" s="36"/>
      <c r="D37" s="130" t="s">
        <v>47</v>
      </c>
      <c r="E37" s="121" t="s">
        <v>48</v>
      </c>
      <c r="F37" s="131">
        <f>ROUND((SUM(BE125:BE127)),  2)</f>
        <v>0</v>
      </c>
      <c r="G37" s="36"/>
      <c r="H37" s="36"/>
      <c r="I37" s="132">
        <v>0.21</v>
      </c>
      <c r="J37" s="131">
        <f>ROUND(((SUM(BE125:BE127))*I37),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 x14ac:dyDescent="0.2">
      <c r="A38" s="36"/>
      <c r="B38" s="41"/>
      <c r="C38" s="36"/>
      <c r="D38" s="36"/>
      <c r="E38" s="121" t="s">
        <v>49</v>
      </c>
      <c r="F38" s="131">
        <f>ROUND((SUM(BF125:BF127)),  2)</f>
        <v>0</v>
      </c>
      <c r="G38" s="36"/>
      <c r="H38" s="36"/>
      <c r="I38" s="132">
        <v>0.15</v>
      </c>
      <c r="J38" s="131">
        <f>ROUND(((SUM(BF125:BF127))*I38),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 x14ac:dyDescent="0.2">
      <c r="A39" s="36"/>
      <c r="B39" s="41"/>
      <c r="C39" s="36"/>
      <c r="D39" s="36"/>
      <c r="E39" s="121" t="s">
        <v>50</v>
      </c>
      <c r="F39" s="131">
        <f>ROUND((SUM(BG125:BG127)),  2)</f>
        <v>0</v>
      </c>
      <c r="G39" s="36"/>
      <c r="H39" s="36"/>
      <c r="I39" s="132">
        <v>0.21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 x14ac:dyDescent="0.2">
      <c r="A40" s="36"/>
      <c r="B40" s="41"/>
      <c r="C40" s="36"/>
      <c r="D40" s="36"/>
      <c r="E40" s="121" t="s">
        <v>51</v>
      </c>
      <c r="F40" s="131">
        <f>ROUND((SUM(BH125:BH127)),  2)</f>
        <v>0</v>
      </c>
      <c r="G40" s="36"/>
      <c r="H40" s="36"/>
      <c r="I40" s="132">
        <v>0.15</v>
      </c>
      <c r="J40" s="131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 x14ac:dyDescent="0.2">
      <c r="A41" s="36"/>
      <c r="B41" s="41"/>
      <c r="C41" s="36"/>
      <c r="D41" s="36"/>
      <c r="E41" s="121" t="s">
        <v>52</v>
      </c>
      <c r="F41" s="131">
        <f>ROUND((SUM(BI125:BI127)),  2)</f>
        <v>0</v>
      </c>
      <c r="G41" s="36"/>
      <c r="H41" s="36"/>
      <c r="I41" s="132">
        <v>0</v>
      </c>
      <c r="J41" s="131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 x14ac:dyDescent="0.2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 x14ac:dyDescent="0.2">
      <c r="A43" s="36"/>
      <c r="B43" s="41"/>
      <c r="C43" s="133"/>
      <c r="D43" s="134" t="s">
        <v>53</v>
      </c>
      <c r="E43" s="135"/>
      <c r="F43" s="135"/>
      <c r="G43" s="136" t="s">
        <v>54</v>
      </c>
      <c r="H43" s="137" t="s">
        <v>55</v>
      </c>
      <c r="I43" s="135"/>
      <c r="J43" s="138">
        <f>SUM(J34:J41)</f>
        <v>0</v>
      </c>
      <c r="K43" s="139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 x14ac:dyDescent="0.2">
      <c r="A44" s="36"/>
      <c r="B44" s="41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3"/>
      <c r="D50" s="140" t="s">
        <v>56</v>
      </c>
      <c r="E50" s="141"/>
      <c r="F50" s="141"/>
      <c r="G50" s="140" t="s">
        <v>57</v>
      </c>
      <c r="H50" s="141"/>
      <c r="I50" s="141"/>
      <c r="J50" s="141"/>
      <c r="K50" s="141"/>
      <c r="L50" s="53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6"/>
      <c r="B61" s="41"/>
      <c r="C61" s="36"/>
      <c r="D61" s="142" t="s">
        <v>58</v>
      </c>
      <c r="E61" s="143"/>
      <c r="F61" s="144" t="s">
        <v>59</v>
      </c>
      <c r="G61" s="142" t="s">
        <v>58</v>
      </c>
      <c r="H61" s="143"/>
      <c r="I61" s="143"/>
      <c r="J61" s="145" t="s">
        <v>59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6"/>
      <c r="B65" s="41"/>
      <c r="C65" s="36"/>
      <c r="D65" s="140" t="s">
        <v>60</v>
      </c>
      <c r="E65" s="146"/>
      <c r="F65" s="146"/>
      <c r="G65" s="140" t="s">
        <v>61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6"/>
      <c r="B76" s="41"/>
      <c r="C76" s="36"/>
      <c r="D76" s="142" t="s">
        <v>58</v>
      </c>
      <c r="E76" s="143"/>
      <c r="F76" s="144" t="s">
        <v>59</v>
      </c>
      <c r="G76" s="142" t="s">
        <v>58</v>
      </c>
      <c r="H76" s="143"/>
      <c r="I76" s="143"/>
      <c r="J76" s="145" t="s">
        <v>59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 x14ac:dyDescent="0.2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 x14ac:dyDescent="0.2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 x14ac:dyDescent="0.2">
      <c r="A82" s="36"/>
      <c r="B82" s="37"/>
      <c r="C82" s="24" t="s">
        <v>162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 x14ac:dyDescent="0.2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 x14ac:dyDescent="0.2">
      <c r="A85" s="36"/>
      <c r="B85" s="37"/>
      <c r="C85" s="38"/>
      <c r="D85" s="38"/>
      <c r="E85" s="329" t="str">
        <f>E7</f>
        <v>SPORTOVNÍ HALA _ SLEZSKÁ OSTRAVA</v>
      </c>
      <c r="F85" s="330"/>
      <c r="G85" s="330"/>
      <c r="H85" s="330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 x14ac:dyDescent="0.2">
      <c r="B86" s="22"/>
      <c r="C86" s="30" t="s">
        <v>160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 x14ac:dyDescent="0.2">
      <c r="B87" s="22"/>
      <c r="C87" s="23"/>
      <c r="D87" s="23"/>
      <c r="E87" s="329" t="s">
        <v>319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 x14ac:dyDescent="0.2">
      <c r="B88" s="22"/>
      <c r="C88" s="30" t="s">
        <v>320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 x14ac:dyDescent="0.2">
      <c r="A89" s="36"/>
      <c r="B89" s="37"/>
      <c r="C89" s="38"/>
      <c r="D89" s="38"/>
      <c r="E89" s="333" t="s">
        <v>1977</v>
      </c>
      <c r="F89" s="331"/>
      <c r="G89" s="331"/>
      <c r="H89" s="331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 x14ac:dyDescent="0.2">
      <c r="A90" s="36"/>
      <c r="B90" s="37"/>
      <c r="C90" s="30" t="s">
        <v>1978</v>
      </c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 x14ac:dyDescent="0.2">
      <c r="A91" s="36"/>
      <c r="B91" s="37"/>
      <c r="C91" s="38"/>
      <c r="D91" s="38"/>
      <c r="E91" s="276" t="str">
        <f>E13</f>
        <v xml:space="preserve">D.1.4.5 - Slaboproudá elektrotechnika </v>
      </c>
      <c r="F91" s="331"/>
      <c r="G91" s="331"/>
      <c r="H91" s="331"/>
      <c r="I91" s="38"/>
      <c r="J91" s="38"/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 x14ac:dyDescent="0.2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 x14ac:dyDescent="0.2">
      <c r="A93" s="36"/>
      <c r="B93" s="37"/>
      <c r="C93" s="30" t="s">
        <v>22</v>
      </c>
      <c r="D93" s="38"/>
      <c r="E93" s="38"/>
      <c r="F93" s="28" t="str">
        <f>F16</f>
        <v>Slezská Ostrava</v>
      </c>
      <c r="G93" s="38"/>
      <c r="H93" s="38"/>
      <c r="I93" s="30" t="s">
        <v>24</v>
      </c>
      <c r="J93" s="68" t="str">
        <f>IF(J16="","",J16)</f>
        <v>13. 3. 2020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5.2" customHeight="1" x14ac:dyDescent="0.2">
      <c r="A95" s="36"/>
      <c r="B95" s="37"/>
      <c r="C95" s="30" t="s">
        <v>30</v>
      </c>
      <c r="D95" s="38"/>
      <c r="E95" s="38"/>
      <c r="F95" s="28" t="str">
        <f>E19</f>
        <v>Statutární město Ostrava</v>
      </c>
      <c r="G95" s="38"/>
      <c r="H95" s="38"/>
      <c r="I95" s="30" t="s">
        <v>36</v>
      </c>
      <c r="J95" s="34" t="str">
        <f>E25</f>
        <v>PPS Kania, s.r.o</v>
      </c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 x14ac:dyDescent="0.2">
      <c r="A96" s="36"/>
      <c r="B96" s="37"/>
      <c r="C96" s="30" t="s">
        <v>34</v>
      </c>
      <c r="D96" s="38"/>
      <c r="E96" s="38"/>
      <c r="F96" s="28" t="str">
        <f>IF(E22="","",E22)</f>
        <v>Vyplň údaj</v>
      </c>
      <c r="G96" s="38"/>
      <c r="H96" s="38"/>
      <c r="I96" s="30" t="s">
        <v>39</v>
      </c>
      <c r="J96" s="34" t="str">
        <f>E28</f>
        <v xml:space="preserve"> 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 x14ac:dyDescent="0.2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9.25" customHeight="1" x14ac:dyDescent="0.2">
      <c r="A98" s="36"/>
      <c r="B98" s="37"/>
      <c r="C98" s="151" t="s">
        <v>163</v>
      </c>
      <c r="D98" s="152"/>
      <c r="E98" s="152"/>
      <c r="F98" s="152"/>
      <c r="G98" s="152"/>
      <c r="H98" s="152"/>
      <c r="I98" s="152"/>
      <c r="J98" s="153" t="s">
        <v>164</v>
      </c>
      <c r="K98" s="152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47" s="2" customFormat="1" ht="10.35" customHeight="1" x14ac:dyDescent="0.2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47" s="2" customFormat="1" ht="22.9" customHeight="1" x14ac:dyDescent="0.2">
      <c r="A100" s="36"/>
      <c r="B100" s="37"/>
      <c r="C100" s="154" t="s">
        <v>165</v>
      </c>
      <c r="D100" s="38"/>
      <c r="E100" s="38"/>
      <c r="F100" s="38"/>
      <c r="G100" s="38"/>
      <c r="H100" s="38"/>
      <c r="I100" s="38"/>
      <c r="J100" s="86">
        <f>J125</f>
        <v>0</v>
      </c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U100" s="18" t="s">
        <v>166</v>
      </c>
    </row>
    <row r="101" spans="1:47" s="9" customFormat="1" ht="24.95" customHeight="1" x14ac:dyDescent="0.2">
      <c r="B101" s="155"/>
      <c r="C101" s="156"/>
      <c r="D101" s="157" t="s">
        <v>1980</v>
      </c>
      <c r="E101" s="158"/>
      <c r="F101" s="158"/>
      <c r="G101" s="158"/>
      <c r="H101" s="158"/>
      <c r="I101" s="158"/>
      <c r="J101" s="159">
        <f>J126</f>
        <v>0</v>
      </c>
      <c r="K101" s="156"/>
      <c r="L101" s="160"/>
    </row>
    <row r="102" spans="1:47" s="2" customFormat="1" ht="21.75" customHeight="1" x14ac:dyDescent="0.2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5" customHeight="1" x14ac:dyDescent="0.2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5" customHeight="1" x14ac:dyDescent="0.2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5" customHeight="1" x14ac:dyDescent="0.2">
      <c r="A108" s="36"/>
      <c r="B108" s="37"/>
      <c r="C108" s="24" t="s">
        <v>174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5" customHeight="1" x14ac:dyDescent="0.2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 x14ac:dyDescent="0.2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6.5" customHeight="1" x14ac:dyDescent="0.2">
      <c r="A111" s="36"/>
      <c r="B111" s="37"/>
      <c r="C111" s="38"/>
      <c r="D111" s="38"/>
      <c r="E111" s="329" t="str">
        <f>E7</f>
        <v>SPORTOVNÍ HALA _ SLEZSKÁ OSTRAVA</v>
      </c>
      <c r="F111" s="330"/>
      <c r="G111" s="330"/>
      <c r="H111" s="330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 x14ac:dyDescent="0.2">
      <c r="B112" s="22"/>
      <c r="C112" s="30" t="s">
        <v>160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1" customFormat="1" ht="16.5" customHeight="1" x14ac:dyDescent="0.2">
      <c r="B113" s="22"/>
      <c r="C113" s="23"/>
      <c r="D113" s="23"/>
      <c r="E113" s="329" t="s">
        <v>319</v>
      </c>
      <c r="F113" s="306"/>
      <c r="G113" s="306"/>
      <c r="H113" s="306"/>
      <c r="I113" s="23"/>
      <c r="J113" s="23"/>
      <c r="K113" s="23"/>
      <c r="L113" s="21"/>
    </row>
    <row r="114" spans="1:65" s="1" customFormat="1" ht="12" customHeight="1" x14ac:dyDescent="0.2">
      <c r="B114" s="22"/>
      <c r="C114" s="30" t="s">
        <v>320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 x14ac:dyDescent="0.2">
      <c r="A115" s="36"/>
      <c r="B115" s="37"/>
      <c r="C115" s="38"/>
      <c r="D115" s="38"/>
      <c r="E115" s="333" t="s">
        <v>1977</v>
      </c>
      <c r="F115" s="331"/>
      <c r="G115" s="331"/>
      <c r="H115" s="331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 x14ac:dyDescent="0.2">
      <c r="A116" s="36"/>
      <c r="B116" s="37"/>
      <c r="C116" s="30" t="s">
        <v>1978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6.5" customHeight="1" x14ac:dyDescent="0.2">
      <c r="A117" s="36"/>
      <c r="B117" s="37"/>
      <c r="C117" s="38"/>
      <c r="D117" s="38"/>
      <c r="E117" s="276" t="str">
        <f>E13</f>
        <v xml:space="preserve">D.1.4.5 - Slaboproudá elektrotechnika </v>
      </c>
      <c r="F117" s="331"/>
      <c r="G117" s="331"/>
      <c r="H117" s="331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 x14ac:dyDescent="0.2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 x14ac:dyDescent="0.2">
      <c r="A119" s="36"/>
      <c r="B119" s="37"/>
      <c r="C119" s="30" t="s">
        <v>22</v>
      </c>
      <c r="D119" s="38"/>
      <c r="E119" s="38"/>
      <c r="F119" s="28" t="str">
        <f>F16</f>
        <v>Slezská Ostrava</v>
      </c>
      <c r="G119" s="38"/>
      <c r="H119" s="38"/>
      <c r="I119" s="30" t="s">
        <v>24</v>
      </c>
      <c r="J119" s="68" t="str">
        <f>IF(J16="","",J16)</f>
        <v>13. 3. 2020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5" customHeight="1" x14ac:dyDescent="0.2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2" customHeight="1" x14ac:dyDescent="0.2">
      <c r="A121" s="36"/>
      <c r="B121" s="37"/>
      <c r="C121" s="30" t="s">
        <v>30</v>
      </c>
      <c r="D121" s="38"/>
      <c r="E121" s="38"/>
      <c r="F121" s="28" t="str">
        <f>E19</f>
        <v>Statutární město Ostrava</v>
      </c>
      <c r="G121" s="38"/>
      <c r="H121" s="38"/>
      <c r="I121" s="30" t="s">
        <v>36</v>
      </c>
      <c r="J121" s="34" t="str">
        <f>E25</f>
        <v>PPS Kania, s.r.o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2" customHeight="1" x14ac:dyDescent="0.2">
      <c r="A122" s="36"/>
      <c r="B122" s="37"/>
      <c r="C122" s="30" t="s">
        <v>34</v>
      </c>
      <c r="D122" s="38"/>
      <c r="E122" s="38"/>
      <c r="F122" s="28" t="str">
        <f>IF(E22="","",E22)</f>
        <v>Vyplň údaj</v>
      </c>
      <c r="G122" s="38"/>
      <c r="H122" s="38"/>
      <c r="I122" s="30" t="s">
        <v>39</v>
      </c>
      <c r="J122" s="34" t="str">
        <f>E28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 x14ac:dyDescent="0.2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 x14ac:dyDescent="0.2">
      <c r="A124" s="166"/>
      <c r="B124" s="167"/>
      <c r="C124" s="168" t="s">
        <v>175</v>
      </c>
      <c r="D124" s="169" t="s">
        <v>68</v>
      </c>
      <c r="E124" s="169" t="s">
        <v>64</v>
      </c>
      <c r="F124" s="169" t="s">
        <v>65</v>
      </c>
      <c r="G124" s="169" t="s">
        <v>176</v>
      </c>
      <c r="H124" s="169" t="s">
        <v>177</v>
      </c>
      <c r="I124" s="169" t="s">
        <v>178</v>
      </c>
      <c r="J124" s="169" t="s">
        <v>164</v>
      </c>
      <c r="K124" s="170" t="s">
        <v>179</v>
      </c>
      <c r="L124" s="171"/>
      <c r="M124" s="77" t="s">
        <v>1</v>
      </c>
      <c r="N124" s="78" t="s">
        <v>47</v>
      </c>
      <c r="O124" s="78" t="s">
        <v>180</v>
      </c>
      <c r="P124" s="78" t="s">
        <v>181</v>
      </c>
      <c r="Q124" s="78" t="s">
        <v>182</v>
      </c>
      <c r="R124" s="78" t="s">
        <v>183</v>
      </c>
      <c r="S124" s="78" t="s">
        <v>184</v>
      </c>
      <c r="T124" s="79" t="s">
        <v>185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9" customHeight="1" x14ac:dyDescent="0.25">
      <c r="A125" s="36"/>
      <c r="B125" s="37"/>
      <c r="C125" s="84" t="s">
        <v>186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82</v>
      </c>
      <c r="AU125" s="18" t="s">
        <v>166</v>
      </c>
      <c r="BK125" s="176">
        <f>BK126</f>
        <v>0</v>
      </c>
    </row>
    <row r="126" spans="1:65" s="12" customFormat="1" ht="25.9" customHeight="1" x14ac:dyDescent="0.2">
      <c r="B126" s="177"/>
      <c r="C126" s="178"/>
      <c r="D126" s="179" t="s">
        <v>82</v>
      </c>
      <c r="E126" s="180" t="s">
        <v>1705</v>
      </c>
      <c r="F126" s="180" t="s">
        <v>105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</f>
        <v>0</v>
      </c>
      <c r="Q126" s="185"/>
      <c r="R126" s="186">
        <f>R127</f>
        <v>0</v>
      </c>
      <c r="S126" s="185"/>
      <c r="T126" s="187">
        <f>T127</f>
        <v>0</v>
      </c>
      <c r="AR126" s="188" t="s">
        <v>211</v>
      </c>
      <c r="AT126" s="189" t="s">
        <v>82</v>
      </c>
      <c r="AU126" s="189" t="s">
        <v>83</v>
      </c>
      <c r="AY126" s="188" t="s">
        <v>189</v>
      </c>
      <c r="BK126" s="190">
        <f>BK127</f>
        <v>0</v>
      </c>
    </row>
    <row r="127" spans="1:65" s="2" customFormat="1" ht="16.5" customHeight="1" x14ac:dyDescent="0.2">
      <c r="A127" s="36"/>
      <c r="B127" s="37"/>
      <c r="C127" s="193" t="s">
        <v>91</v>
      </c>
      <c r="D127" s="193" t="s">
        <v>192</v>
      </c>
      <c r="E127" s="194" t="s">
        <v>1981</v>
      </c>
      <c r="F127" s="195" t="s">
        <v>1994</v>
      </c>
      <c r="G127" s="196" t="s">
        <v>195</v>
      </c>
      <c r="H127" s="197">
        <v>1</v>
      </c>
      <c r="I127" s="198"/>
      <c r="J127" s="199">
        <f>ROUND(I127*H127,2)</f>
        <v>0</v>
      </c>
      <c r="K127" s="195" t="s">
        <v>1</v>
      </c>
      <c r="L127" s="41"/>
      <c r="M127" s="225" t="s">
        <v>1</v>
      </c>
      <c r="N127" s="226" t="s">
        <v>48</v>
      </c>
      <c r="O127" s="21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1710</v>
      </c>
      <c r="AT127" s="204" t="s">
        <v>192</v>
      </c>
      <c r="AU127" s="204" t="s">
        <v>91</v>
      </c>
      <c r="AY127" s="18" t="s">
        <v>189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8" t="s">
        <v>91</v>
      </c>
      <c r="BK127" s="205">
        <f>ROUND(I127*H127,2)</f>
        <v>0</v>
      </c>
      <c r="BL127" s="18" t="s">
        <v>1710</v>
      </c>
      <c r="BM127" s="204" t="s">
        <v>1995</v>
      </c>
    </row>
    <row r="128" spans="1:65" s="2" customFormat="1" ht="6.95" customHeight="1" x14ac:dyDescent="0.2">
      <c r="A128" s="36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3kHiTzErwx92CeCeLGHsFJ/YpeWbRezbu7Nxdtx5rRnVLuDWnfgzmmzGjcfa0GrvoXHA6zyYSBYYlholIEFAeQ==" saltValue="9020yECcyNyItu4hfzXsyq72tCZUzXqMQNOvrrOuq6DdSLAgVW8fzmEsf7lRqXe0O1H1vaPy+EhK2lwL1dXb8g==" spinCount="100000" sheet="1" objects="1" scenarios="1" formatColumns="0" formatRows="0" autoFilter="0"/>
  <autoFilter ref="C124:K127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40</vt:i4>
      </vt:variant>
    </vt:vector>
  </HeadingPairs>
  <TitlesOfParts>
    <vt:vector size="60" baseType="lpstr">
      <vt:lpstr>Rekapitulace stavby</vt:lpstr>
      <vt:lpstr>VON - Vedlejší a ostatní ...</vt:lpstr>
      <vt:lpstr>SO 01 - Příprava území</vt:lpstr>
      <vt:lpstr>D.1.1-2 - Architektonicko...</vt:lpstr>
      <vt:lpstr>D.1.4.1 - Zdravotně techn...</vt:lpstr>
      <vt:lpstr>D.1.4.2 - Vzduchotechnika</vt:lpstr>
      <vt:lpstr>D.1.4.3 - Vytápění</vt:lpstr>
      <vt:lpstr>D.1.4.4 - Silnoproudá ele...</vt:lpstr>
      <vt:lpstr>D.1.4.5 - Slaboproudá ele...</vt:lpstr>
      <vt:lpstr>D.1.4.6 - Plynoinstalace</vt:lpstr>
      <vt:lpstr>D.1.4.8 - Měření a regulace</vt:lpstr>
      <vt:lpstr>D.1.5 - Sportovní vybavení</vt:lpstr>
      <vt:lpstr>D.2.1 - FOTOVOLTAICKÝ SYSTÉM</vt:lpstr>
      <vt:lpstr>SO 03 - Komunikace a zpev...</vt:lpstr>
      <vt:lpstr>SO 04 - Oplocení</vt:lpstr>
      <vt:lpstr>SO 05 - Sadové úpravy</vt:lpstr>
      <vt:lpstr>IO 01 - Vodovodní přípojka </vt:lpstr>
      <vt:lpstr>IO 02 - Dešťová kanalizac...</vt:lpstr>
      <vt:lpstr>IO 03 - Splašková kanaliz...</vt:lpstr>
      <vt:lpstr>IO 04 - Přípojka plynu </vt:lpstr>
      <vt:lpstr>'D.1.1-2 - Architektonicko...'!Názvy_tisku</vt:lpstr>
      <vt:lpstr>'D.1.4.1 - Zdravotně techn...'!Názvy_tisku</vt:lpstr>
      <vt:lpstr>'D.1.4.2 - Vzduchotechnika'!Názvy_tisku</vt:lpstr>
      <vt:lpstr>'D.1.4.3 - Vytápění'!Názvy_tisku</vt:lpstr>
      <vt:lpstr>'D.1.4.4 - Silnoproudá ele...'!Názvy_tisku</vt:lpstr>
      <vt:lpstr>'D.1.4.5 - Slaboproudá ele...'!Názvy_tisku</vt:lpstr>
      <vt:lpstr>'D.1.4.6 - Plynoinstalace'!Názvy_tisku</vt:lpstr>
      <vt:lpstr>'D.1.4.8 - Měření a regulace'!Názvy_tisku</vt:lpstr>
      <vt:lpstr>'D.1.5 - Sportovní vybavení'!Názvy_tisku</vt:lpstr>
      <vt:lpstr>'D.2.1 - FOTOVOLTAICKÝ SYSTÉM'!Názvy_tisku</vt:lpstr>
      <vt:lpstr>'IO 01 - Vodovodní přípojka '!Názvy_tisku</vt:lpstr>
      <vt:lpstr>'IO 02 - Dešťová kanalizac...'!Názvy_tisku</vt:lpstr>
      <vt:lpstr>'IO 03 - Splašková kanaliz...'!Názvy_tisku</vt:lpstr>
      <vt:lpstr>'IO 04 - Přípojka plynu '!Názvy_tisku</vt:lpstr>
      <vt:lpstr>'Rekapitulace stavby'!Názvy_tisku</vt:lpstr>
      <vt:lpstr>'SO 01 - Příprava území'!Názvy_tisku</vt:lpstr>
      <vt:lpstr>'SO 03 - Komunikace a zpev...'!Názvy_tisku</vt:lpstr>
      <vt:lpstr>'SO 04 - Oplocení'!Názvy_tisku</vt:lpstr>
      <vt:lpstr>'SO 05 - Sadové úpravy'!Názvy_tisku</vt:lpstr>
      <vt:lpstr>'VON - Vedlejší a ostatní ...'!Názvy_tisku</vt:lpstr>
      <vt:lpstr>'D.1.1-2 - Architektonicko...'!Oblast_tisku</vt:lpstr>
      <vt:lpstr>'D.1.4.1 - Zdravotně techn...'!Oblast_tisku</vt:lpstr>
      <vt:lpstr>'D.1.4.2 - Vzduchotechnika'!Oblast_tisku</vt:lpstr>
      <vt:lpstr>'D.1.4.3 - Vytápění'!Oblast_tisku</vt:lpstr>
      <vt:lpstr>'D.1.4.4 - Silnoproudá ele...'!Oblast_tisku</vt:lpstr>
      <vt:lpstr>'D.1.4.5 - Slaboproudá ele...'!Oblast_tisku</vt:lpstr>
      <vt:lpstr>'D.1.4.6 - Plynoinstalace'!Oblast_tisku</vt:lpstr>
      <vt:lpstr>'D.1.4.8 - Měření a regulace'!Oblast_tisku</vt:lpstr>
      <vt:lpstr>'D.1.5 - Sportovní vybavení'!Oblast_tisku</vt:lpstr>
      <vt:lpstr>'D.2.1 - FOTOVOLTAICKÝ SYSTÉM'!Oblast_tisku</vt:lpstr>
      <vt:lpstr>'IO 01 - Vodovodní přípojka '!Oblast_tisku</vt:lpstr>
      <vt:lpstr>'IO 02 - Dešťová kanalizac...'!Oblast_tisku</vt:lpstr>
      <vt:lpstr>'IO 03 - Splašková kanaliz...'!Oblast_tisku</vt:lpstr>
      <vt:lpstr>'IO 04 - Přípojka plynu '!Oblast_tisku</vt:lpstr>
      <vt:lpstr>'Rekapitulace stavby'!Oblast_tisku</vt:lpstr>
      <vt:lpstr>'SO 01 - Příprava území'!Oblast_tisku</vt:lpstr>
      <vt:lpstr>'SO 03 - Komunikace a zpev...'!Oblast_tisku</vt:lpstr>
      <vt:lpstr>'SO 04 - Oplocení'!Oblast_tisku</vt:lpstr>
      <vt:lpstr>'SO 05 - Sadové úpravy'!Oblast_tisku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DESKTOP-4EPUNVH\Moje</dc:creator>
  <cp:lastModifiedBy>inComputer</cp:lastModifiedBy>
  <dcterms:created xsi:type="dcterms:W3CDTF">2021-08-02T18:03:12Z</dcterms:created>
  <dcterms:modified xsi:type="dcterms:W3CDTF">2021-08-02T22:06:24Z</dcterms:modified>
</cp:coreProperties>
</file>