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3"/>
  </bookViews>
  <sheets>
    <sheet name="2 ETAPA VZT" sheetId="13" r:id="rId1"/>
    <sheet name="B 567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0">'2 ETAPA VZT'!$H$40</definedName>
    <definedName name="CelkemDPHVypocet" localSheetId="1">'B 567'!$H$40</definedName>
    <definedName name="CenaCelkem" localSheetId="0">'2 ETAPA VZT'!$G$29</definedName>
    <definedName name="CenaCelkem">'B 567'!$G$29</definedName>
    <definedName name="CenaCelkemBezDPH" localSheetId="0">'2 ETAPA VZT'!$G$28</definedName>
    <definedName name="CenaCelkemBezDPH">'B 567'!$G$28</definedName>
    <definedName name="CenaCelkemVypocet" localSheetId="0">'2 ETAPA VZT'!$I$40</definedName>
    <definedName name="CenaCelkemVypocet" localSheetId="1">'B 567'!$I$40</definedName>
    <definedName name="cisloobjektu" localSheetId="0">'2 ETAPA VZT'!$C$3</definedName>
    <definedName name="cisloobjektu">'B 567'!$C$3</definedName>
    <definedName name="CisloRozpoctu">'[1]Krycí list'!$C$2</definedName>
    <definedName name="CisloStavby" localSheetId="0">'2 ETAPA VZT'!$C$2</definedName>
    <definedName name="CisloStavby" localSheetId="1">'B 567'!$C$2</definedName>
    <definedName name="cislostavby">'[1]Krycí list'!$A$7</definedName>
    <definedName name="CisloStavebnihoRozpoctu" localSheetId="0">'2 ETAPA VZT'!$D$4</definedName>
    <definedName name="CisloStavebnihoRozpoctu">'B 567'!$D$4</definedName>
    <definedName name="dadresa" localSheetId="0">'2 ETAPA VZT'!$D$12:$G$12</definedName>
    <definedName name="dadresa">'B 567'!$D$12:$G$12</definedName>
    <definedName name="DIČ" localSheetId="0">'2 ETAPA VZT'!$I$12</definedName>
    <definedName name="DIČ" localSheetId="1">'B 567'!$I$12</definedName>
    <definedName name="dmisto" localSheetId="0">'2 ETAPA VZT'!$D$13:$G$13</definedName>
    <definedName name="dmisto">'B 567'!$D$13:$G$13</definedName>
    <definedName name="DPHSni" localSheetId="0">'2 ETAPA VZT'!$G$24</definedName>
    <definedName name="DPHSni">'B 567'!$G$24</definedName>
    <definedName name="DPHZakl" localSheetId="0">'2 ETAPA VZT'!$G$26</definedName>
    <definedName name="DPHZakl">'B 567'!$G$26</definedName>
    <definedName name="dpsc" localSheetId="0">'2 ETAPA VZT'!$C$13</definedName>
    <definedName name="dpsc" localSheetId="1">'B 567'!$C$13</definedName>
    <definedName name="IČO" localSheetId="0">'2 ETAPA VZT'!$I$11</definedName>
    <definedName name="IČO" localSheetId="1">'B 567'!$I$11</definedName>
    <definedName name="Mena" localSheetId="0">'2 ETAPA VZT'!$J$29</definedName>
    <definedName name="Mena">'B 567'!$J$29</definedName>
    <definedName name="MistoStavby" localSheetId="0">'2 ETAPA VZT'!$D$4</definedName>
    <definedName name="MistoStavby">'B 567'!$D$4</definedName>
    <definedName name="nazevobjektu" localSheetId="0">'2 ETAPA VZT'!$D$3</definedName>
    <definedName name="nazevobjektu">'B 567'!$D$3</definedName>
    <definedName name="NazevRozpoctu">'[1]Krycí list'!$D$2</definedName>
    <definedName name="NazevStavby" localSheetId="0">'2 ETAPA VZT'!$D$2</definedName>
    <definedName name="NazevStavby" localSheetId="1">'B 567'!$D$2</definedName>
    <definedName name="nazevstavby">'[1]Krycí list'!$C$7</definedName>
    <definedName name="NazevStavebnihoRozpoctu" localSheetId="0">'2 ETAPA VZT'!$E$4</definedName>
    <definedName name="NazevStavebnihoRozpoctu">'B 567'!$E$4</definedName>
    <definedName name="oadresa" localSheetId="0">'2 ETAPA VZT'!$D$6</definedName>
    <definedName name="oadresa">'B 567'!$D$6</definedName>
    <definedName name="Objednatel" localSheetId="0">'2 ETAPA VZT'!$D$5</definedName>
    <definedName name="Objednatel" localSheetId="1">'B 567'!$D$5</definedName>
    <definedName name="Objekt" localSheetId="0">'2 ETAPA VZT'!$B$38</definedName>
    <definedName name="Objekt" localSheetId="1">'B 567'!$B$38</definedName>
    <definedName name="_xlnm.Print_Area" localSheetId="3">' Pol'!$A$1:$U$82</definedName>
    <definedName name="_xlnm.Print_Area" localSheetId="0">'2 ETAPA VZT'!$A$1:$J$55</definedName>
    <definedName name="_xlnm.Print_Area" localSheetId="1">'B 567'!$A$1:$J$55</definedName>
    <definedName name="odic" localSheetId="0">'2 ETAPA VZT'!$I$6</definedName>
    <definedName name="odic" localSheetId="1">'B 567'!$I$6</definedName>
    <definedName name="oico" localSheetId="0">'2 ETAPA VZT'!$I$5</definedName>
    <definedName name="oico" localSheetId="1">'B 567'!$I$5</definedName>
    <definedName name="omisto" localSheetId="0">'2 ETAPA VZT'!$D$7</definedName>
    <definedName name="omisto" localSheetId="1">'B 567'!$D$7</definedName>
    <definedName name="onazev" localSheetId="0">'2 ETAPA VZT'!$D$6</definedName>
    <definedName name="onazev" localSheetId="1">'B 567'!$D$6</definedName>
    <definedName name="opsc" localSheetId="0">'2 ETAPA VZT'!$C$7</definedName>
    <definedName name="opsc" localSheetId="1">'B 567'!$C$7</definedName>
    <definedName name="padresa" localSheetId="0">'2 ETAPA VZT'!$D$9</definedName>
    <definedName name="padresa">'B 567'!$D$9</definedName>
    <definedName name="pdic" localSheetId="0">'2 ETAPA VZT'!$I$9</definedName>
    <definedName name="pdic">'B 567'!$I$9</definedName>
    <definedName name="pico" localSheetId="0">'2 ETAPA VZT'!$I$8</definedName>
    <definedName name="pico">'B 567'!$I$8</definedName>
    <definedName name="pmisto" localSheetId="0">'2 ETAPA VZT'!$D$10</definedName>
    <definedName name="pmisto">'B 567'!$D$10</definedName>
    <definedName name="PocetMJ" localSheetId="0">#REF!</definedName>
    <definedName name="PocetMJ">#REF!</definedName>
    <definedName name="PoptavkaID" localSheetId="0">'2 ETAPA VZT'!$A$1</definedName>
    <definedName name="PoptavkaID">'B 567'!$A$1</definedName>
    <definedName name="pPSC" localSheetId="0">'2 ETAPA VZT'!$C$10</definedName>
    <definedName name="pPSC">'B 567'!$C$10</definedName>
    <definedName name="Projektant" localSheetId="0">'2 ETAPA VZT'!$D$8</definedName>
    <definedName name="Projektant">'B 567'!$D$8</definedName>
    <definedName name="SazbaDPH1" localSheetId="0">'2 ETAPA VZT'!$E$23</definedName>
    <definedName name="SazbaDPH1" localSheetId="1">'B 567'!$E$23</definedName>
    <definedName name="SazbaDPH1">'[1]Krycí list'!$C$30</definedName>
    <definedName name="SazbaDPH2" localSheetId="0">'2 ETAPA VZT'!$E$25</definedName>
    <definedName name="SazbaDPH2" localSheetId="1">'B 567'!$E$25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 localSheetId="0">'2 ETAPA VZT'!$D$14</definedName>
    <definedName name="Vypracoval">'B 567'!$D$14</definedName>
    <definedName name="Z_B7E7C763_C459_487D_8ABA_5CFDDFBD5A84_.wvu.Cols" localSheetId="0" hidden="1">'2 ETAPA VZT'!$A:$A</definedName>
    <definedName name="Z_B7E7C763_C459_487D_8ABA_5CFDDFBD5A84_.wvu.Cols" localSheetId="1" hidden="1">'B 567'!$A:$A</definedName>
    <definedName name="Z_B7E7C763_C459_487D_8ABA_5CFDDFBD5A84_.wvu.PrintArea" localSheetId="0" hidden="1">'2 ETAPA VZT'!$B$1:$J$36</definedName>
    <definedName name="Z_B7E7C763_C459_487D_8ABA_5CFDDFBD5A84_.wvu.PrintArea" localSheetId="1" hidden="1">'B 567'!$B$1:$J$36</definedName>
    <definedName name="ZakladDPHSni" localSheetId="0">'2 ETAPA VZT'!$G$23</definedName>
    <definedName name="ZakladDPHSni">'B 567'!$G$23</definedName>
    <definedName name="ZakladDPHSniVypocet" localSheetId="0">'2 ETAPA VZT'!$F$40</definedName>
    <definedName name="ZakladDPHSniVypocet" localSheetId="1">'B 567'!$F$40</definedName>
    <definedName name="ZakladDPHZakl" localSheetId="0">'2 ETAPA VZT'!$G$25</definedName>
    <definedName name="ZakladDPHZakl">'B 567'!$G$25</definedName>
    <definedName name="ZakladDPHZaklVypocet" localSheetId="0">'2 ETAPA VZT'!$G$40</definedName>
    <definedName name="ZakladDPHZaklVypocet" localSheetId="1">'B 567'!$G$40</definedName>
    <definedName name="Zaokrouhleni" localSheetId="0">'2 ETAPA VZT'!$G$27</definedName>
    <definedName name="Zaokrouhleni">'B 567'!$G$27</definedName>
    <definedName name="Zhotovitel" localSheetId="0">'2 ETAPA VZT'!$D$11:$G$11</definedName>
    <definedName name="Zhotovitel">'B 567'!$D$11:$G$11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8" i="13" l="1"/>
  <c r="F38" i="13"/>
  <c r="J28" i="13"/>
  <c r="J27" i="13"/>
  <c r="G27" i="13"/>
  <c r="J26" i="13"/>
  <c r="E26" i="13"/>
  <c r="J25" i="13"/>
  <c r="J24" i="13"/>
  <c r="E24" i="13"/>
  <c r="J23" i="13"/>
  <c r="AC72" i="12" l="1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I13" i="12"/>
  <c r="O13" i="12"/>
  <c r="Q13" i="12"/>
  <c r="G14" i="12"/>
  <c r="M14" i="12" s="1"/>
  <c r="M13" i="12" s="1"/>
  <c r="I14" i="12"/>
  <c r="K14" i="12"/>
  <c r="K13" i="12" s="1"/>
  <c r="O14" i="12"/>
  <c r="Q14" i="12"/>
  <c r="U14" i="12"/>
  <c r="U13" i="12" s="1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K15" i="12" s="1"/>
  <c r="O17" i="12"/>
  <c r="Q17" i="12"/>
  <c r="U17" i="12"/>
  <c r="G18" i="12"/>
  <c r="I18" i="12"/>
  <c r="K18" i="12"/>
  <c r="M18" i="12"/>
  <c r="O18" i="12"/>
  <c r="Q18" i="12"/>
  <c r="U18" i="12"/>
  <c r="G20" i="12"/>
  <c r="G19" i="12" s="1"/>
  <c r="I50" i="1" s="1"/>
  <c r="I17" i="1" s="1"/>
  <c r="I20" i="12"/>
  <c r="K20" i="12"/>
  <c r="K19" i="12" s="1"/>
  <c r="M20" i="12"/>
  <c r="O20" i="12"/>
  <c r="Q20" i="12"/>
  <c r="U20" i="12"/>
  <c r="G21" i="12"/>
  <c r="I21" i="12"/>
  <c r="K21" i="12"/>
  <c r="M21" i="12"/>
  <c r="O21" i="12"/>
  <c r="O19" i="12" s="1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51" i="1" s="1"/>
  <c r="G25" i="12"/>
  <c r="M25" i="12" s="1"/>
  <c r="I25" i="12"/>
  <c r="I24" i="12" s="1"/>
  <c r="K25" i="12"/>
  <c r="K24" i="12" s="1"/>
  <c r="O25" i="12"/>
  <c r="O24" i="12" s="1"/>
  <c r="Q25" i="12"/>
  <c r="U25" i="12"/>
  <c r="G26" i="12"/>
  <c r="I26" i="12"/>
  <c r="K26" i="12"/>
  <c r="M26" i="12"/>
  <c r="O26" i="12"/>
  <c r="Q26" i="12"/>
  <c r="U26" i="12"/>
  <c r="K27" i="12"/>
  <c r="G28" i="12"/>
  <c r="G27" i="12" s="1"/>
  <c r="I52" i="1" s="1"/>
  <c r="I19" i="1" s="1"/>
  <c r="I28" i="12"/>
  <c r="K28" i="12"/>
  <c r="M28" i="12"/>
  <c r="M27" i="12" s="1"/>
  <c r="O28" i="12"/>
  <c r="O27" i="12" s="1"/>
  <c r="Q28" i="12"/>
  <c r="Q27" i="12" s="1"/>
  <c r="U28" i="12"/>
  <c r="G29" i="12"/>
  <c r="I29" i="12"/>
  <c r="K29" i="12"/>
  <c r="M29" i="12"/>
  <c r="O29" i="12"/>
  <c r="Q29" i="12"/>
  <c r="U29" i="12"/>
  <c r="U27" i="12" s="1"/>
  <c r="G31" i="12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AD72" i="12" l="1"/>
  <c r="F39" i="1"/>
  <c r="F40" i="1" s="1"/>
  <c r="F39" i="13"/>
  <c r="I41" i="12"/>
  <c r="K41" i="12"/>
  <c r="I27" i="12"/>
  <c r="O30" i="12"/>
  <c r="M19" i="12"/>
  <c r="U19" i="12"/>
  <c r="Q19" i="12"/>
  <c r="Q15" i="12"/>
  <c r="O8" i="12"/>
  <c r="M10" i="12"/>
  <c r="I8" i="12"/>
  <c r="G30" i="12"/>
  <c r="I53" i="1" s="1"/>
  <c r="I15" i="12"/>
  <c r="M8" i="12"/>
  <c r="G8" i="12"/>
  <c r="U41" i="12"/>
  <c r="I30" i="12"/>
  <c r="K30" i="12"/>
  <c r="U24" i="12"/>
  <c r="Q24" i="12"/>
  <c r="U30" i="12"/>
  <c r="Q30" i="12"/>
  <c r="G15" i="12"/>
  <c r="I49" i="1" s="1"/>
  <c r="Q41" i="12"/>
  <c r="O41" i="12"/>
  <c r="I19" i="12"/>
  <c r="U8" i="12"/>
  <c r="Q8" i="12"/>
  <c r="G13" i="12"/>
  <c r="I48" i="1" s="1"/>
  <c r="M24" i="12"/>
  <c r="O15" i="12"/>
  <c r="K8" i="12"/>
  <c r="G23" i="1"/>
  <c r="M41" i="12"/>
  <c r="M15" i="12"/>
  <c r="G41" i="12"/>
  <c r="I54" i="1" s="1"/>
  <c r="M31" i="12"/>
  <c r="M30" i="12" s="1"/>
  <c r="F40" i="13" l="1"/>
  <c r="G39" i="1"/>
  <c r="G39" i="13"/>
  <c r="G40" i="13" s="1"/>
  <c r="G72" i="12"/>
  <c r="I47" i="1"/>
  <c r="G24" i="1"/>
  <c r="G40" i="1" l="1"/>
  <c r="H39" i="1"/>
  <c r="H39" i="13"/>
  <c r="H40" i="13" s="1"/>
  <c r="I39" i="13"/>
  <c r="I40" i="13" s="1"/>
  <c r="J39" i="13" s="1"/>
  <c r="J40" i="13" s="1"/>
  <c r="G28" i="13"/>
  <c r="G23" i="13"/>
  <c r="I55" i="1"/>
  <c r="I16" i="1"/>
  <c r="I21" i="1" s="1"/>
  <c r="I16" i="13" s="1"/>
  <c r="I21" i="13" s="1"/>
  <c r="G25" i="13" s="1"/>
  <c r="G26" i="13" s="1"/>
  <c r="G24" i="13" l="1"/>
  <c r="G29" i="13"/>
  <c r="H40" i="1"/>
  <c r="I39" i="1"/>
  <c r="I40" i="1" s="1"/>
  <c r="J39" i="1" s="1"/>
  <c r="J40" i="1" s="1"/>
  <c r="G25" i="1"/>
  <c r="G28" i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<sst xmlns="http://schemas.openxmlformats.org/spreadsheetml/2006/main" count="458" uniqueCount="199">
  <si>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</si>
  <si>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</si>
  <si>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</si>
  <si>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</si>
  <si>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</si>
  <si>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</si>
  <si>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</si>
  <si>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</si>
  <si>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</si>
  <si>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</si>
  <si>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</si>
  <si>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</si>
  <si>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</si>
  <si>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</si>
  <si>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</si>
  <si>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</si>
  <si>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</si>
  <si>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</si>
  <si>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</si>
  <si>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</si>
  <si>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</si>
  <si>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</si>
  <si>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</si>
  <si>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</si>
  <si>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</si>
  <si>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</si>
  <si>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</si>
  <si>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</si>
  <si>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</si>
  <si>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</si>
  <si>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</si>
  <si>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</si>
  <si>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</si>
  <si>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</si>
  <si>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</si>
  <si>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</si>
  <si>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</si>
  <si>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</si>
  <si>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</si>
  <si>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</si>
  <si>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</si>
  <si>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2. ETAPA - B 5 6 7 VZDUCHOTECHNIKA               </t>
  </si>
  <si>
    <t>Rozpočet:</t>
  </si>
  <si>
    <t>Misto</t>
  </si>
  <si>
    <t>REKONSTRUKCE HYG. ZAŘÍZENÍ, MĚÚ HODONÍN, NÁR.TŘÍDA 373/25</t>
  </si>
  <si>
    <t>MĚSTO HODONÍN</t>
  </si>
  <si>
    <t xml:space="preserve">MASARYKOVO NÁMĚSTÍ 53/1 </t>
  </si>
  <si>
    <t>HODONÍN</t>
  </si>
  <si>
    <t>695 35</t>
  </si>
  <si>
    <t>STANISLAV JAVORA</t>
  </si>
  <si>
    <t>RADĚJOV 330</t>
  </si>
  <si>
    <t>696 67</t>
  </si>
  <si>
    <t>12214728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</si>
  <si>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</si>
  <si>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</si>
  <si>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</si>
  <si>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</si>
  <si>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</si>
  <si>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</si>
  <si>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</si>
  <si>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</si>
  <si>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97</t>
  </si>
  <si>
    <t>Bourání konstrukcí</t>
  </si>
  <si>
    <t>767</t>
  </si>
  <si>
    <t>Konstrukce zámečnické</t>
  </si>
  <si>
    <t>783</t>
  </si>
  <si>
    <t>Nátěry</t>
  </si>
  <si>
    <t>VRN</t>
  </si>
  <si>
    <t>VN</t>
  </si>
  <si>
    <t>VZ 1</t>
  </si>
  <si>
    <t>Přívod vzduchu</t>
  </si>
  <si>
    <t>VZ 2+3+4</t>
  </si>
  <si>
    <t xml:space="preserve"> Odvod vzduchu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</si>
  <si>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</si>
  <si>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</si>
  <si>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</si>
  <si>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</si>
  <si>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</si>
  <si>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</si>
  <si>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</si>
  <si>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</si>
  <si>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</si>
  <si>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</si>
  <si>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</si>
  <si>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</si>
  <si>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</si>
  <si>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</si>
  <si>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</si>
  <si>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</si>
  <si>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</si>
  <si>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</si>
  <si>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</si>
  <si>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</si>
  <si>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</si>
  <si>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</si>
  <si>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</si>
  <si>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</si>
  <si>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</si>
  <si>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</si>
  <si>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</si>
  <si>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</si>
  <si>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611401111RT2</t>
  </si>
  <si>
    <t>Oprava omítky na stěnách a stropech do 0,09 m2, vápennou štukovou omítkou</t>
  </si>
  <si>
    <t>kus</t>
  </si>
  <si>
    <t>POL1_0</t>
  </si>
  <si>
    <t>416020111R00</t>
  </si>
  <si>
    <t>Podhledy SDK, kovová kce.HUT, 1x deska RB 12,5 mm, 6x úprava prostupu</t>
  </si>
  <si>
    <t>m2</t>
  </si>
  <si>
    <t>941940031RAA</t>
  </si>
  <si>
    <t>Lešení lehké fasádní, š. 1 m, výška do 10 m, montáž, demontáž, doprava, pronájem 1 měsíc</t>
  </si>
  <si>
    <t>POL2_0</t>
  </si>
  <si>
    <t>999281108R00</t>
  </si>
  <si>
    <t>Přesun hmot pro opravy a údržbu do výšky 12 m</t>
  </si>
  <si>
    <t>t</t>
  </si>
  <si>
    <t>900      R04</t>
  </si>
  <si>
    <t xml:space="preserve">HZS - zkouška VZT zařízení, nastavení , měření průtoku, protokol </t>
  </si>
  <si>
    <t>h</t>
  </si>
  <si>
    <t>974031154R00</t>
  </si>
  <si>
    <t>Vysekání rýh ve zdi cihelné 10 x 15 cm</t>
  </si>
  <si>
    <t>m</t>
  </si>
  <si>
    <t>970031160R00</t>
  </si>
  <si>
    <t>Vrtání jádrové do zdiva cihelného do D 160 mm</t>
  </si>
  <si>
    <t>979100012RA0</t>
  </si>
  <si>
    <t>Odvoz suti a vyb.hmot do 10 km, vnitrost. 25 m, skládka</t>
  </si>
  <si>
    <t>767996801R00</t>
  </si>
  <si>
    <t>Demontáž atypických ocelových konstr. do 50 kg, vč. původních vzduchovodů a VZT prvků</t>
  </si>
  <si>
    <t>kg</t>
  </si>
  <si>
    <t>979081111R00</t>
  </si>
  <si>
    <t>Odvoz  vybour. oceli na sběrný dvůr  do 1 km</t>
  </si>
  <si>
    <t>767995102R00</t>
  </si>
  <si>
    <t>D+M  kov. závěsů a objímek do 10 kg, potrubí, zákryty,jednotka</t>
  </si>
  <si>
    <t>998767101R00</t>
  </si>
  <si>
    <t>Přesun hmot pro zámečnické konstr., výšky do 6 m, vč. demontovaných hmot</t>
  </si>
  <si>
    <t>783521001R00</t>
  </si>
  <si>
    <t>Nátěr syntet. klempíř. konstrukcí  Z + 2x email</t>
  </si>
  <si>
    <t>784452931R00</t>
  </si>
  <si>
    <t>Oprava,směs tekut.2x, 1bar+strop, obrus míst. 3,8m</t>
  </si>
  <si>
    <t>005241010R</t>
  </si>
  <si>
    <t>Dokumentace skutečného provedení 0,5%</t>
  </si>
  <si>
    <t>Soubor</t>
  </si>
  <si>
    <t>005121020R</t>
  </si>
  <si>
    <t>Provoz zařízení staveniště 2%</t>
  </si>
  <si>
    <t>728112111R00</t>
  </si>
  <si>
    <t>Montáž potrubí plechového kruhového do d 225 mm</t>
  </si>
  <si>
    <t>nabídka</t>
  </si>
  <si>
    <t>SPIRO pozink. přímá,  do D 315mm, D160 2,4m</t>
  </si>
  <si>
    <t>728212315R00</t>
  </si>
  <si>
    <t>+ montáž tvarovky plech. kruhové do d 400 mm, vč.krácených trub a dotěsnění</t>
  </si>
  <si>
    <t>728115112R00</t>
  </si>
  <si>
    <t>Montáž potrubí ohebného neizol. z AL do d 200 mm</t>
  </si>
  <si>
    <t>FLEXO ohebné,  do D 160mm, D160  3m</t>
  </si>
  <si>
    <t>728413522R00</t>
  </si>
  <si>
    <t>Montáž talířového ventilu kruhové do d 200 mm</t>
  </si>
  <si>
    <t>katalog</t>
  </si>
  <si>
    <t>Talířový ventil plastový s manžetou, IT 150, plast</t>
  </si>
  <si>
    <t>728 21-2312.</t>
  </si>
  <si>
    <t>Montáž prvku do vzduchovodu do d 160 mm, dotěsnění</t>
  </si>
  <si>
    <t>Tlumič hluku telefonní do potrubí, SDG D150, dl.500mm</t>
  </si>
  <si>
    <t>998728202R00</t>
  </si>
  <si>
    <t>Přesun hmot pro vzduchotechniku, výšky do 12 m, 0,53%</t>
  </si>
  <si>
    <t>SPIRO pozink. přímá do D 315mm, D160 0,3m, D140 7,2m, D125 8,5m</t>
  </si>
  <si>
    <t>+ montáž tvarovky plech. kruhové do d 400 mm, vč.krácení trub a dotěsnění</t>
  </si>
  <si>
    <t>+ SPIRO pozink. tvarovka do D225mm</t>
  </si>
  <si>
    <t>ks</t>
  </si>
  <si>
    <t xml:space="preserve">FLEXO ohebné do D 160mm, D160mm 2m </t>
  </si>
  <si>
    <t>728 11-5412.</t>
  </si>
  <si>
    <t>Montáž potrubí ohebného izolovan. z AL do d 200 mm</t>
  </si>
  <si>
    <t>SONOFLEX  oheb Al+ ziz25mm do D 160mm, D140 5,5m, D125 9.5m, D100 16m</t>
  </si>
  <si>
    <t>Talířový ventil plastový s manžetou, IT 100, plast</t>
  </si>
  <si>
    <t>Talířový ventil plastový s manžetou, IT 125, plast</t>
  </si>
  <si>
    <t>728611113R00</t>
  </si>
  <si>
    <t>Mtž ventilátoru nízkotl.potrub. do 0,07 m2, diagon. radiálního nebo axial.</t>
  </si>
  <si>
    <t xml:space="preserve"> Ventilátor diag.do potr.150mm,230V,250m3/h,125Pa, TD-500-150-V, 55W, tříotáčkový </t>
  </si>
  <si>
    <t xml:space="preserve"> Ventilátor diag.do potr.125mm,230V,100m3/h,90Pa, TD-350-125-V, 45W, dvouotáčkový </t>
  </si>
  <si>
    <t xml:space="preserve"> Ventilátor radiální.100mm,230V,50m3/h,100Pa, EB-100-S, 60W, klapka</t>
  </si>
  <si>
    <t>Montáž prvku do vzduchovodu do d 160 mm</t>
  </si>
  <si>
    <t>těsná motýlová klapka vsuvná, RSKT 150</t>
  </si>
  <si>
    <t>pružná manžeta s 2x sponami nebo šroubem, KAA(VBM) 125-150mm</t>
  </si>
  <si>
    <t>728415122R00</t>
  </si>
  <si>
    <t>Montáž mřížky větrací, ventilační do d 225 mm, nebo stříšky</t>
  </si>
  <si>
    <t>mřížka nerez výfuková s manžetou, KMK 160 , D160mm</t>
  </si>
  <si>
    <t>stříška výfuková se sítí,  RH 200mm</t>
  </si>
  <si>
    <t>713411111R00</t>
  </si>
  <si>
    <t>Izolace tepelná potrubí VZT návlekem 1vrstvá</t>
  </si>
  <si>
    <t>návlek PPEakustik tl.5mm, nebo ovinutí PPE pásem</t>
  </si>
  <si>
    <t>713311221R00</t>
  </si>
  <si>
    <t>Izolace tepelné těles ploch tvarových LSP 1vrstvá</t>
  </si>
  <si>
    <t>rohož z kamenné vlny do 250°C, 40mm s Al fólií</t>
  </si>
  <si>
    <t>713491111R00</t>
  </si>
  <si>
    <t>Izolace -  D+M oplechování pevného potrubí, pozink.plech 0.63mm</t>
  </si>
  <si>
    <t>764330010RAF</t>
  </si>
  <si>
    <t>Lemování prostupu D 200mm z Pz plechu, vč. úpravy povlakové krytiny, ploch.střecha</t>
  </si>
  <si>
    <t/>
  </si>
  <si>
    <t>SUM</t>
  </si>
  <si>
    <t>POPUZIV</t>
  </si>
  <si>
    <t>END</t>
  </si>
  <si>
    <t xml:space="preserve"> 2. ETAPA - VZDUCHOTECHNIKA               </t>
  </si>
  <si>
    <t>SEKCE B 567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</si>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</sst>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8"/>
  <sheetViews>
    <sheetView showGridLines="0" topLeftCell="B3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1" t="s">
        <v>38</v>
      </c>
      <c r="C2" s="82"/>
      <c r="D2" s="228" t="s">
        <v>44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">
      <c r="A3" s="4"/>
      <c r="B3" s="83" t="s">
        <v>43</v>
      </c>
      <c r="C3" s="84"/>
      <c r="D3" s="231" t="s">
        <v>196</v>
      </c>
      <c r="E3" s="232"/>
      <c r="F3" s="232"/>
      <c r="G3" s="232"/>
      <c r="H3" s="232"/>
      <c r="I3" s="232"/>
      <c r="J3" s="233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 t="s">
        <v>49</v>
      </c>
      <c r="E11" s="234"/>
      <c r="F11" s="234"/>
      <c r="G11" s="234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35" t="s">
        <v>50</v>
      </c>
      <c r="E12" s="235"/>
      <c r="F12" s="235"/>
      <c r="G12" s="23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36"/>
      <c r="E13" s="236"/>
      <c r="F13" s="236"/>
      <c r="G13" s="23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23"/>
      <c r="H15" s="223"/>
      <c r="I15" s="223" t="s">
        <v>28</v>
      </c>
      <c r="J15" s="224"/>
    </row>
    <row r="16" spans="1:15" ht="23.25" customHeight="1" x14ac:dyDescent="0.2">
      <c r="A16" s="141" t="s">
        <v>23</v>
      </c>
      <c r="B16" s="142" t="s">
        <v>197</v>
      </c>
      <c r="C16" s="58"/>
      <c r="D16" s="59"/>
      <c r="E16" s="219"/>
      <c r="F16" s="220"/>
      <c r="G16" s="219"/>
      <c r="H16" s="220"/>
      <c r="I16" s="219">
        <f>'B 567'!I21:J21</f>
        <v>0</v>
      </c>
      <c r="J16" s="221"/>
    </row>
    <row r="17" spans="1:10" ht="23.25" customHeight="1" x14ac:dyDescent="0.2">
      <c r="A17" s="141" t="s">
        <v>24</v>
      </c>
      <c r="B17" s="142" t="s">
        <v>27</v>
      </c>
      <c r="C17" s="58"/>
      <c r="D17" s="59"/>
      <c r="E17" s="219"/>
      <c r="F17" s="220"/>
      <c r="G17" s="219"/>
      <c r="H17" s="220"/>
      <c r="I17" s="219">
        <v>0</v>
      </c>
      <c r="J17" s="221"/>
    </row>
    <row r="18" spans="1:10" ht="23.25" customHeight="1" x14ac:dyDescent="0.2">
      <c r="A18" s="141" t="s">
        <v>25</v>
      </c>
      <c r="B18" s="142" t="s">
        <v>27</v>
      </c>
      <c r="C18" s="58"/>
      <c r="D18" s="59"/>
      <c r="E18" s="219"/>
      <c r="F18" s="220"/>
      <c r="G18" s="219"/>
      <c r="H18" s="220"/>
      <c r="I18" s="219">
        <v>0</v>
      </c>
      <c r="J18" s="221"/>
    </row>
    <row r="19" spans="1:10" ht="23.25" customHeight="1" x14ac:dyDescent="0.2">
      <c r="A19" s="141" t="s">
        <v>68</v>
      </c>
      <c r="B19" s="142" t="s">
        <v>27</v>
      </c>
      <c r="C19" s="58"/>
      <c r="D19" s="59"/>
      <c r="E19" s="219"/>
      <c r="F19" s="220"/>
      <c r="G19" s="219"/>
      <c r="H19" s="220"/>
      <c r="I19" s="219">
        <v>0</v>
      </c>
      <c r="J19" s="221"/>
    </row>
    <row r="20" spans="1:10" ht="23.25" customHeight="1" x14ac:dyDescent="0.2">
      <c r="A20" s="141" t="s">
        <v>73</v>
      </c>
      <c r="B20" s="142" t="s">
        <v>27</v>
      </c>
      <c r="C20" s="58"/>
      <c r="D20" s="59"/>
      <c r="E20" s="219"/>
      <c r="F20" s="220"/>
      <c r="G20" s="219"/>
      <c r="H20" s="220"/>
      <c r="I20" s="219"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12"/>
      <c r="F21" s="213"/>
      <c r="G21" s="212"/>
      <c r="H21" s="213"/>
      <c r="I21" s="212">
        <f>SUM(I16:J20)</f>
        <v>0</v>
      </c>
      <c r="J21" s="21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5">
        <f>ZakladDPHSniVypocet</f>
        <v>0</v>
      </c>
      <c r="H23" s="216"/>
      <c r="I23" s="21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7">
        <f>ZakladDPHSni*SazbaDPH1/100</f>
        <v>0</v>
      </c>
      <c r="H24" s="218"/>
      <c r="I24" s="2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5">
        <f>I21</f>
        <v>0</v>
      </c>
      <c r="H25" s="216"/>
      <c r="I25" s="21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4">
        <f>ZakladDPHZakl*SazbaDPH2/100</f>
        <v>0</v>
      </c>
      <c r="H26" s="205"/>
      <c r="I26" s="20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6">
        <f>0</f>
        <v>0</v>
      </c>
      <c r="H27" s="206"/>
      <c r="I27" s="20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8">
        <f>ZakladDPHSni+DPHSni+ZakladDPHZakl+DPHZakl+Zaokrouhleni</f>
        <v>0</v>
      </c>
      <c r="H29" s="208"/>
      <c r="I29" s="208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10"/>
      <c r="D39" s="211"/>
      <c r="E39" s="211"/>
      <c r="F39" s="108">
        <f>' Pol'!AC72</f>
        <v>0</v>
      </c>
      <c r="G39" s="109">
        <f>' Pol'!AD72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1" t="s">
        <v>53</v>
      </c>
      <c r="C40" s="202"/>
      <c r="D40" s="202"/>
      <c r="E40" s="20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x14ac:dyDescent="0.2">
      <c r="B44" s="199" t="s">
        <v>198</v>
      </c>
      <c r="C44" s="200"/>
      <c r="D44" s="200"/>
      <c r="E44" s="200"/>
      <c r="F44" s="200"/>
      <c r="G44" s="200"/>
      <c r="H44" s="200"/>
      <c r="I44" s="200"/>
      <c r="J44" s="200"/>
    </row>
    <row r="45" spans="1:10" x14ac:dyDescent="0.2">
      <c r="B45" s="200"/>
      <c r="C45" s="200"/>
      <c r="D45" s="200"/>
      <c r="E45" s="200"/>
      <c r="F45" s="200"/>
      <c r="G45" s="200"/>
      <c r="H45" s="200"/>
      <c r="I45" s="200"/>
      <c r="J45" s="200"/>
    </row>
    <row r="46" spans="1:10" ht="25.5" customHeight="1" x14ac:dyDescent="0.2">
      <c r="A46" s="121"/>
      <c r="B46" s="200"/>
      <c r="C46" s="200"/>
      <c r="D46" s="200"/>
      <c r="E46" s="200"/>
      <c r="F46" s="200"/>
      <c r="G46" s="200"/>
      <c r="H46" s="200"/>
      <c r="I46" s="200"/>
      <c r="J46" s="200"/>
    </row>
    <row r="47" spans="1:10" ht="25.5" customHeight="1" x14ac:dyDescent="0.2">
      <c r="A47" s="122"/>
      <c r="B47" s="200"/>
      <c r="C47" s="200"/>
      <c r="D47" s="200"/>
      <c r="E47" s="200"/>
      <c r="F47" s="200"/>
      <c r="G47" s="200"/>
      <c r="H47" s="200"/>
      <c r="I47" s="200"/>
      <c r="J47" s="200"/>
    </row>
    <row r="48" spans="1:10" ht="25.5" customHeight="1" x14ac:dyDescent="0.2">
      <c r="A48" s="122"/>
      <c r="B48" s="200"/>
      <c r="C48" s="200"/>
      <c r="D48" s="200"/>
      <c r="E48" s="200"/>
      <c r="F48" s="200"/>
      <c r="G48" s="200"/>
      <c r="H48" s="200"/>
      <c r="I48" s="200"/>
      <c r="J48" s="200"/>
    </row>
    <row r="49" spans="1:10" ht="25.5" customHeight="1" x14ac:dyDescent="0.2">
      <c r="A49" s="122"/>
      <c r="B49" s="200"/>
      <c r="C49" s="200"/>
      <c r="D49" s="200"/>
      <c r="E49" s="200"/>
      <c r="F49" s="200"/>
      <c r="G49" s="200"/>
      <c r="H49" s="200"/>
      <c r="I49" s="200"/>
      <c r="J49" s="200"/>
    </row>
    <row r="50" spans="1:10" ht="25.5" customHeight="1" x14ac:dyDescent="0.2">
      <c r="A50" s="122"/>
      <c r="B50" s="200"/>
      <c r="C50" s="200"/>
      <c r="D50" s="200"/>
      <c r="E50" s="200"/>
      <c r="F50" s="200"/>
      <c r="G50" s="200"/>
      <c r="H50" s="200"/>
      <c r="I50" s="200"/>
      <c r="J50" s="200"/>
    </row>
    <row r="51" spans="1:10" ht="25.5" customHeight="1" x14ac:dyDescent="0.2">
      <c r="A51" s="122"/>
      <c r="B51" s="200"/>
      <c r="C51" s="200"/>
      <c r="D51" s="200"/>
      <c r="E51" s="200"/>
      <c r="F51" s="200"/>
      <c r="G51" s="200"/>
      <c r="H51" s="200"/>
      <c r="I51" s="200"/>
      <c r="J51" s="200"/>
    </row>
    <row r="52" spans="1:10" ht="25.5" customHeight="1" x14ac:dyDescent="0.2">
      <c r="A52" s="122"/>
      <c r="B52" s="200"/>
      <c r="C52" s="200"/>
      <c r="D52" s="200"/>
      <c r="E52" s="200"/>
      <c r="F52" s="200"/>
      <c r="G52" s="200"/>
      <c r="H52" s="200"/>
      <c r="I52" s="200"/>
      <c r="J52" s="200"/>
    </row>
    <row r="53" spans="1:10" ht="25.5" customHeight="1" x14ac:dyDescent="0.2">
      <c r="A53" s="122"/>
      <c r="B53" s="200"/>
      <c r="C53" s="200"/>
      <c r="D53" s="200"/>
      <c r="E53" s="200"/>
      <c r="F53" s="200"/>
      <c r="G53" s="200"/>
      <c r="H53" s="200"/>
      <c r="I53" s="200"/>
      <c r="J53" s="200"/>
    </row>
    <row r="54" spans="1:10" ht="25.5" customHeight="1" x14ac:dyDescent="0.2">
      <c r="A54" s="122"/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ht="25.5" customHeight="1" x14ac:dyDescent="0.2">
      <c r="A55" s="123"/>
      <c r="B55" s="200"/>
      <c r="C55" s="200"/>
      <c r="D55" s="200"/>
      <c r="E55" s="200"/>
      <c r="F55" s="200"/>
      <c r="G55" s="200"/>
      <c r="H55" s="200"/>
      <c r="I55" s="200"/>
      <c r="J55" s="200"/>
    </row>
    <row r="56" spans="1:10" x14ac:dyDescent="0.2">
      <c r="B56" s="200"/>
      <c r="C56" s="200"/>
      <c r="D56" s="200"/>
      <c r="E56" s="200"/>
      <c r="F56" s="200"/>
      <c r="G56" s="200"/>
      <c r="H56" s="200"/>
      <c r="I56" s="200"/>
      <c r="J56" s="200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4:J56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1" t="s">
        <v>38</v>
      </c>
      <c r="C2" s="82"/>
      <c r="D2" s="228" t="s">
        <v>44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">
      <c r="A3" s="4"/>
      <c r="B3" s="83" t="s">
        <v>43</v>
      </c>
      <c r="C3" s="84"/>
      <c r="D3" s="231" t="s">
        <v>41</v>
      </c>
      <c r="E3" s="232"/>
      <c r="F3" s="232"/>
      <c r="G3" s="232"/>
      <c r="H3" s="232"/>
      <c r="I3" s="232"/>
      <c r="J3" s="233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 t="s">
        <v>49</v>
      </c>
      <c r="E11" s="234"/>
      <c r="F11" s="234"/>
      <c r="G11" s="234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35" t="s">
        <v>50</v>
      </c>
      <c r="E12" s="235"/>
      <c r="F12" s="235"/>
      <c r="G12" s="23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36"/>
      <c r="E13" s="236"/>
      <c r="F13" s="236"/>
      <c r="G13" s="23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23"/>
      <c r="H15" s="223"/>
      <c r="I15" s="223" t="s">
        <v>28</v>
      </c>
      <c r="J15" s="22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SUMIF(F47:F54,A16,I47:I54)+SUMIF(F47:F54,"PSU",I47:I54)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SUMIF(F47:F54,A17,I47:I54)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SUMIF(F47:F54,A18,I47:I54)</f>
        <v>0</v>
      </c>
      <c r="J18" s="221"/>
    </row>
    <row r="19" spans="1:10" ht="23.25" customHeight="1" x14ac:dyDescent="0.2">
      <c r="A19" s="141" t="s">
        <v>68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SUMIF(F47:F54,A19,I47:I54)</f>
        <v>0</v>
      </c>
      <c r="J19" s="221"/>
    </row>
    <row r="20" spans="1:10" ht="23.25" customHeight="1" x14ac:dyDescent="0.2">
      <c r="A20" s="141" t="s">
        <v>73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SUMIF(F47:F54,A20,I47:I54)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12"/>
      <c r="F21" s="213"/>
      <c r="G21" s="212"/>
      <c r="H21" s="213"/>
      <c r="I21" s="212">
        <f>SUM(I16:J20)</f>
        <v>0</v>
      </c>
      <c r="J21" s="21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5">
        <f>ZakladDPHSniVypocet</f>
        <v>0</v>
      </c>
      <c r="H23" s="216"/>
      <c r="I23" s="21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7">
        <f>ZakladDPHSni*SazbaDPH1/100</f>
        <v>0</v>
      </c>
      <c r="H24" s="218"/>
      <c r="I24" s="2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5">
        <f>ZakladDPHZaklVypocet</f>
        <v>0</v>
      </c>
      <c r="H25" s="216"/>
      <c r="I25" s="21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4">
        <f>ZakladDPHZakl*SazbaDPH2/100</f>
        <v>0</v>
      </c>
      <c r="H26" s="205"/>
      <c r="I26" s="20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6">
        <f>0</f>
        <v>0</v>
      </c>
      <c r="H27" s="206"/>
      <c r="I27" s="20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8">
        <f>ZakladDPHSni+DPHSni+ZakladDPHZakl+DPHZakl+Zaokrouhleni</f>
        <v>0</v>
      </c>
      <c r="H29" s="208"/>
      <c r="I29" s="208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10"/>
      <c r="D39" s="211"/>
      <c r="E39" s="211"/>
      <c r="F39" s="108">
        <f>' Pol'!AC72</f>
        <v>0</v>
      </c>
      <c r="G39" s="109">
        <f>' Pol'!AD72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1" t="s">
        <v>53</v>
      </c>
      <c r="C40" s="202"/>
      <c r="D40" s="202"/>
      <c r="E40" s="20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40" t="s">
        <v>28</v>
      </c>
      <c r="J46" s="240"/>
    </row>
    <row r="47" spans="1:10" ht="25.5" customHeight="1" x14ac:dyDescent="0.2">
      <c r="A47" s="122"/>
      <c r="B47" s="130" t="s">
        <v>57</v>
      </c>
      <c r="C47" s="242" t="s">
        <v>58</v>
      </c>
      <c r="D47" s="243"/>
      <c r="E47" s="243"/>
      <c r="F47" s="132" t="s">
        <v>23</v>
      </c>
      <c r="G47" s="133"/>
      <c r="H47" s="133"/>
      <c r="I47" s="241">
        <f>' Pol'!G8</f>
        <v>0</v>
      </c>
      <c r="J47" s="241"/>
    </row>
    <row r="48" spans="1:10" ht="25.5" customHeight="1" x14ac:dyDescent="0.2">
      <c r="A48" s="122"/>
      <c r="B48" s="124" t="s">
        <v>59</v>
      </c>
      <c r="C48" s="238" t="s">
        <v>60</v>
      </c>
      <c r="D48" s="239"/>
      <c r="E48" s="239"/>
      <c r="F48" s="134" t="s">
        <v>23</v>
      </c>
      <c r="G48" s="135"/>
      <c r="H48" s="135"/>
      <c r="I48" s="237">
        <f>' Pol'!G13</f>
        <v>0</v>
      </c>
      <c r="J48" s="237"/>
    </row>
    <row r="49" spans="1:10" ht="25.5" customHeight="1" x14ac:dyDescent="0.2">
      <c r="A49" s="122"/>
      <c r="B49" s="124" t="s">
        <v>61</v>
      </c>
      <c r="C49" s="238" t="s">
        <v>62</v>
      </c>
      <c r="D49" s="239"/>
      <c r="E49" s="239"/>
      <c r="F49" s="134" t="s">
        <v>23</v>
      </c>
      <c r="G49" s="135"/>
      <c r="H49" s="135"/>
      <c r="I49" s="237">
        <f>' Pol'!G15</f>
        <v>0</v>
      </c>
      <c r="J49" s="237"/>
    </row>
    <row r="50" spans="1:10" ht="25.5" customHeight="1" x14ac:dyDescent="0.2">
      <c r="A50" s="122"/>
      <c r="B50" s="124" t="s">
        <v>63</v>
      </c>
      <c r="C50" s="238" t="s">
        <v>64</v>
      </c>
      <c r="D50" s="239"/>
      <c r="E50" s="239"/>
      <c r="F50" s="134" t="s">
        <v>24</v>
      </c>
      <c r="G50" s="135"/>
      <c r="H50" s="135"/>
      <c r="I50" s="237">
        <f>' Pol'!G19</f>
        <v>0</v>
      </c>
      <c r="J50" s="237"/>
    </row>
    <row r="51" spans="1:10" ht="25.5" customHeight="1" x14ac:dyDescent="0.2">
      <c r="A51" s="122"/>
      <c r="B51" s="124" t="s">
        <v>65</v>
      </c>
      <c r="C51" s="238" t="s">
        <v>66</v>
      </c>
      <c r="D51" s="239"/>
      <c r="E51" s="239"/>
      <c r="F51" s="134" t="s">
        <v>24</v>
      </c>
      <c r="G51" s="135"/>
      <c r="H51" s="135"/>
      <c r="I51" s="237">
        <f>' Pol'!G24</f>
        <v>0</v>
      </c>
      <c r="J51" s="237"/>
    </row>
    <row r="52" spans="1:10" ht="25.5" customHeight="1" x14ac:dyDescent="0.2">
      <c r="A52" s="122"/>
      <c r="B52" s="124" t="s">
        <v>67</v>
      </c>
      <c r="C52" s="238" t="s">
        <v>26</v>
      </c>
      <c r="D52" s="239"/>
      <c r="E52" s="239"/>
      <c r="F52" s="134" t="s">
        <v>68</v>
      </c>
      <c r="G52" s="135"/>
      <c r="H52" s="135"/>
      <c r="I52" s="237">
        <f>' Pol'!G27</f>
        <v>0</v>
      </c>
      <c r="J52" s="237"/>
    </row>
    <row r="53" spans="1:10" ht="25.5" customHeight="1" x14ac:dyDescent="0.2">
      <c r="A53" s="122"/>
      <c r="B53" s="124" t="s">
        <v>69</v>
      </c>
      <c r="C53" s="238" t="s">
        <v>70</v>
      </c>
      <c r="D53" s="239"/>
      <c r="E53" s="239"/>
      <c r="F53" s="134" t="s">
        <v>23</v>
      </c>
      <c r="G53" s="135"/>
      <c r="H53" s="135"/>
      <c r="I53" s="237">
        <f>' Pol'!G30</f>
        <v>0</v>
      </c>
      <c r="J53" s="237"/>
    </row>
    <row r="54" spans="1:10" ht="25.5" customHeight="1" x14ac:dyDescent="0.2">
      <c r="A54" s="122"/>
      <c r="B54" s="131" t="s">
        <v>71</v>
      </c>
      <c r="C54" s="246" t="s">
        <v>72</v>
      </c>
      <c r="D54" s="247"/>
      <c r="E54" s="247"/>
      <c r="F54" s="136" t="s">
        <v>23</v>
      </c>
      <c r="G54" s="137"/>
      <c r="H54" s="137"/>
      <c r="I54" s="245">
        <f>' Pol'!G41</f>
        <v>0</v>
      </c>
      <c r="J54" s="245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38"/>
      <c r="G55" s="139"/>
      <c r="H55" s="139"/>
      <c r="I55" s="244">
        <f>SUM(I47:I54)</f>
        <v>0</v>
      </c>
      <c r="J55" s="244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9" t="s">
        <v>39</v>
      </c>
      <c r="B2" s="78"/>
      <c r="C2" s="250"/>
      <c r="D2" s="250"/>
      <c r="E2" s="250"/>
      <c r="F2" s="250"/>
      <c r="G2" s="251"/>
    </row>
    <row r="3" spans="1:7" ht="24.95" hidden="1" customHeight="1" x14ac:dyDescent="0.2">
      <c r="A3" s="79" t="s">
        <v>7</v>
      </c>
      <c r="B3" s="78"/>
      <c r="C3" s="250"/>
      <c r="D3" s="250"/>
      <c r="E3" s="250"/>
      <c r="F3" s="250"/>
      <c r="G3" s="251"/>
    </row>
    <row r="4" spans="1:7" ht="24.95" hidden="1" customHeight="1" x14ac:dyDescent="0.2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2"/>
  <sheetViews>
    <sheetView tabSelected="1" topLeftCell="A15" workbookViewId="0">
      <selection activeCell="F13" sqref="F1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4" t="s">
        <v>6</v>
      </c>
      <c r="B1" s="264"/>
      <c r="C1" s="264"/>
      <c r="D1" s="264"/>
      <c r="E1" s="264"/>
      <c r="F1" s="264"/>
      <c r="G1" s="264"/>
      <c r="AE1" t="s">
        <v>75</v>
      </c>
    </row>
    <row r="2" spans="1:60" ht="24.95" customHeight="1" x14ac:dyDescent="0.2">
      <c r="A2" s="145" t="s">
        <v>74</v>
      </c>
      <c r="B2" s="143"/>
      <c r="C2" s="265" t="s">
        <v>44</v>
      </c>
      <c r="D2" s="266"/>
      <c r="E2" s="266"/>
      <c r="F2" s="266"/>
      <c r="G2" s="267"/>
      <c r="AE2" t="s">
        <v>76</v>
      </c>
    </row>
    <row r="3" spans="1:60" ht="24.95" customHeight="1" x14ac:dyDescent="0.2">
      <c r="A3" s="146" t="s">
        <v>7</v>
      </c>
      <c r="B3" s="144"/>
      <c r="C3" s="268" t="s">
        <v>41</v>
      </c>
      <c r="D3" s="269"/>
      <c r="E3" s="269"/>
      <c r="F3" s="269"/>
      <c r="G3" s="270"/>
      <c r="AE3" t="s">
        <v>77</v>
      </c>
    </row>
    <row r="4" spans="1:60" ht="24.95" hidden="1" customHeight="1" x14ac:dyDescent="0.2">
      <c r="A4" s="146" t="s">
        <v>8</v>
      </c>
      <c r="B4" s="144"/>
      <c r="C4" s="268"/>
      <c r="D4" s="269"/>
      <c r="E4" s="269"/>
      <c r="F4" s="269"/>
      <c r="G4" s="270"/>
      <c r="AE4" t="s">
        <v>78</v>
      </c>
    </row>
    <row r="5" spans="1:60" hidden="1" x14ac:dyDescent="0.2">
      <c r="A5" s="147" t="s">
        <v>79</v>
      </c>
      <c r="B5" s="148"/>
      <c r="C5" s="149"/>
      <c r="D5" s="150"/>
      <c r="E5" s="150"/>
      <c r="F5" s="150"/>
      <c r="G5" s="151"/>
      <c r="AE5" t="s">
        <v>80</v>
      </c>
    </row>
    <row r="7" spans="1:60" ht="38.25" x14ac:dyDescent="0.2">
      <c r="A7" s="156" t="s">
        <v>81</v>
      </c>
      <c r="B7" s="157" t="s">
        <v>82</v>
      </c>
      <c r="C7" s="157" t="s">
        <v>83</v>
      </c>
      <c r="D7" s="156" t="s">
        <v>84</v>
      </c>
      <c r="E7" s="156" t="s">
        <v>85</v>
      </c>
      <c r="F7" s="152" t="s">
        <v>86</v>
      </c>
      <c r="G7" s="173" t="s">
        <v>28</v>
      </c>
      <c r="H7" s="174" t="s">
        <v>29</v>
      </c>
      <c r="I7" s="174" t="s">
        <v>87</v>
      </c>
      <c r="J7" s="174" t="s">
        <v>30</v>
      </c>
      <c r="K7" s="174" t="s">
        <v>88</v>
      </c>
      <c r="L7" s="174" t="s">
        <v>89</v>
      </c>
      <c r="M7" s="174" t="s">
        <v>90</v>
      </c>
      <c r="N7" s="174" t="s">
        <v>91</v>
      </c>
      <c r="O7" s="174" t="s">
        <v>92</v>
      </c>
      <c r="P7" s="174" t="s">
        <v>93</v>
      </c>
      <c r="Q7" s="174" t="s">
        <v>94</v>
      </c>
      <c r="R7" s="174" t="s">
        <v>95</v>
      </c>
      <c r="S7" s="174" t="s">
        <v>96</v>
      </c>
      <c r="T7" s="174" t="s">
        <v>97</v>
      </c>
      <c r="U7" s="159" t="s">
        <v>98</v>
      </c>
    </row>
    <row r="8" spans="1:60" x14ac:dyDescent="0.2">
      <c r="A8" s="175" t="s">
        <v>99</v>
      </c>
      <c r="B8" s="176" t="s">
        <v>57</v>
      </c>
      <c r="C8" s="177" t="s">
        <v>58</v>
      </c>
      <c r="D8" s="178"/>
      <c r="E8" s="179"/>
      <c r="F8" s="180"/>
      <c r="G8" s="180">
        <f>SUMIF(AE9:AE12,"&lt;&gt;NOR",G9:G12)</f>
        <v>0</v>
      </c>
      <c r="H8" s="180"/>
      <c r="I8" s="180">
        <f>SUM(I9:I12)</f>
        <v>0</v>
      </c>
      <c r="J8" s="180"/>
      <c r="K8" s="180">
        <f>SUM(K9:K12)</f>
        <v>0</v>
      </c>
      <c r="L8" s="180"/>
      <c r="M8" s="180">
        <f>SUM(M9:M12)</f>
        <v>0</v>
      </c>
      <c r="N8" s="158"/>
      <c r="O8" s="158">
        <f>SUM(O9:O12)</f>
        <v>0.34956999999999999</v>
      </c>
      <c r="P8" s="158"/>
      <c r="Q8" s="158">
        <f>SUM(Q9:Q12)</f>
        <v>0</v>
      </c>
      <c r="R8" s="158"/>
      <c r="S8" s="158"/>
      <c r="T8" s="175"/>
      <c r="U8" s="158">
        <f>SUM(U9:U12)</f>
        <v>9.49</v>
      </c>
      <c r="AE8" t="s">
        <v>100</v>
      </c>
    </row>
    <row r="9" spans="1:60" ht="22.5" outlineLevel="1" x14ac:dyDescent="0.2">
      <c r="A9" s="154">
        <v>1</v>
      </c>
      <c r="B9" s="160" t="s">
        <v>101</v>
      </c>
      <c r="C9" s="193" t="s">
        <v>102</v>
      </c>
      <c r="D9" s="162" t="s">
        <v>103</v>
      </c>
      <c r="E9" s="168">
        <v>8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4.8399999999999997E-3</v>
      </c>
      <c r="O9" s="163">
        <f>ROUND(E9*N9,5)</f>
        <v>3.8719999999999997E-2</v>
      </c>
      <c r="P9" s="163">
        <v>0</v>
      </c>
      <c r="Q9" s="163">
        <f>ROUND(E9*P9,5)</f>
        <v>0</v>
      </c>
      <c r="R9" s="163"/>
      <c r="S9" s="163"/>
      <c r="T9" s="164">
        <v>0.34181</v>
      </c>
      <c r="U9" s="163">
        <f>ROUND(E9*T9,2)</f>
        <v>2.73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105</v>
      </c>
      <c r="C10" s="193" t="s">
        <v>106</v>
      </c>
      <c r="D10" s="162" t="s">
        <v>107</v>
      </c>
      <c r="E10" s="168">
        <v>2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1.12E-2</v>
      </c>
      <c r="O10" s="163">
        <f>ROUND(E10*N10,5)</f>
        <v>2.24E-2</v>
      </c>
      <c r="P10" s="163">
        <v>0</v>
      </c>
      <c r="Q10" s="163">
        <f>ROUND(E10*P10,5)</f>
        <v>0</v>
      </c>
      <c r="R10" s="163"/>
      <c r="S10" s="163"/>
      <c r="T10" s="164">
        <v>0.92</v>
      </c>
      <c r="U10" s="163">
        <f>ROUND(E10*T10,2)</f>
        <v>1.84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104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108</v>
      </c>
      <c r="C11" s="193" t="s">
        <v>109</v>
      </c>
      <c r="D11" s="162" t="s">
        <v>107</v>
      </c>
      <c r="E11" s="168">
        <v>15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1.9230000000000001E-2</v>
      </c>
      <c r="O11" s="163">
        <f>ROUND(E11*N11,5)</f>
        <v>0.28844999999999998</v>
      </c>
      <c r="P11" s="163">
        <v>0</v>
      </c>
      <c r="Q11" s="163">
        <f>ROUND(E11*P11,5)</f>
        <v>0</v>
      </c>
      <c r="R11" s="163"/>
      <c r="S11" s="163"/>
      <c r="T11" s="164">
        <v>0.28399000000000002</v>
      </c>
      <c r="U11" s="163">
        <f>ROUND(E11*T11,2)</f>
        <v>4.26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4</v>
      </c>
      <c r="B12" s="160" t="s">
        <v>111</v>
      </c>
      <c r="C12" s="193" t="s">
        <v>112</v>
      </c>
      <c r="D12" s="162" t="s">
        <v>113</v>
      </c>
      <c r="E12" s="168">
        <v>0.35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1.8919999999999999</v>
      </c>
      <c r="U12" s="163">
        <f>ROUND(E12*T12,2)</f>
        <v>0.66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104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">
      <c r="A13" s="155" t="s">
        <v>99</v>
      </c>
      <c r="B13" s="161" t="s">
        <v>59</v>
      </c>
      <c r="C13" s="194" t="s">
        <v>60</v>
      </c>
      <c r="D13" s="165"/>
      <c r="E13" s="169"/>
      <c r="F13" s="172"/>
      <c r="G13" s="172">
        <f>SUMIF(AE14:AE14,"&lt;&gt;NOR",G14:G14)</f>
        <v>0</v>
      </c>
      <c r="H13" s="172"/>
      <c r="I13" s="172">
        <f>SUM(I14:I14)</f>
        <v>0</v>
      </c>
      <c r="J13" s="172"/>
      <c r="K13" s="172">
        <f>SUM(K14:K14)</f>
        <v>0</v>
      </c>
      <c r="L13" s="172"/>
      <c r="M13" s="172">
        <f>SUM(M14:M14)</f>
        <v>0</v>
      </c>
      <c r="N13" s="166"/>
      <c r="O13" s="166">
        <f>SUM(O14:O14)</f>
        <v>0</v>
      </c>
      <c r="P13" s="166"/>
      <c r="Q13" s="166">
        <f>SUM(Q14:Q14)</f>
        <v>0</v>
      </c>
      <c r="R13" s="166"/>
      <c r="S13" s="166"/>
      <c r="T13" s="167"/>
      <c r="U13" s="166">
        <f>SUM(U14:U14)</f>
        <v>9</v>
      </c>
      <c r="AE13" t="s">
        <v>100</v>
      </c>
    </row>
    <row r="14" spans="1:60" ht="22.5" outlineLevel="1" x14ac:dyDescent="0.2">
      <c r="A14" s="154">
        <v>5</v>
      </c>
      <c r="B14" s="160" t="s">
        <v>114</v>
      </c>
      <c r="C14" s="193" t="s">
        <v>115</v>
      </c>
      <c r="D14" s="162" t="s">
        <v>116</v>
      </c>
      <c r="E14" s="168">
        <v>9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1</v>
      </c>
      <c r="U14" s="163">
        <f>ROUND(E14*T14,2)</f>
        <v>9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104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55" t="s">
        <v>99</v>
      </c>
      <c r="B15" s="161" t="s">
        <v>61</v>
      </c>
      <c r="C15" s="194" t="s">
        <v>62</v>
      </c>
      <c r="D15" s="165"/>
      <c r="E15" s="169"/>
      <c r="F15" s="172"/>
      <c r="G15" s="172">
        <f>SUMIF(AE16:AE18,"&lt;&gt;NOR",G16:G18)</f>
        <v>0</v>
      </c>
      <c r="H15" s="172"/>
      <c r="I15" s="172">
        <f>SUM(I16:I18)</f>
        <v>0</v>
      </c>
      <c r="J15" s="172"/>
      <c r="K15" s="172">
        <f>SUM(K16:K18)</f>
        <v>0</v>
      </c>
      <c r="L15" s="172"/>
      <c r="M15" s="172">
        <f>SUM(M16:M18)</f>
        <v>0</v>
      </c>
      <c r="N15" s="166"/>
      <c r="O15" s="166">
        <f>SUM(O16:O18)</f>
        <v>4.8999999999999998E-4</v>
      </c>
      <c r="P15" s="166"/>
      <c r="Q15" s="166">
        <f>SUM(Q16:Q18)</f>
        <v>3.5130000000000002E-2</v>
      </c>
      <c r="R15" s="166"/>
      <c r="S15" s="166"/>
      <c r="T15" s="167"/>
      <c r="U15" s="166">
        <f>SUM(U16:U18)</f>
        <v>15.709999999999999</v>
      </c>
      <c r="AE15" t="s">
        <v>100</v>
      </c>
    </row>
    <row r="16" spans="1:60" outlineLevel="1" x14ac:dyDescent="0.2">
      <c r="A16" s="154">
        <v>6</v>
      </c>
      <c r="B16" s="160" t="s">
        <v>117</v>
      </c>
      <c r="C16" s="193" t="s">
        <v>118</v>
      </c>
      <c r="D16" s="162" t="s">
        <v>119</v>
      </c>
      <c r="E16" s="168">
        <v>1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3">
        <v>4.8999999999999998E-4</v>
      </c>
      <c r="O16" s="163">
        <f>ROUND(E16*N16,5)</f>
        <v>4.8999999999999998E-4</v>
      </c>
      <c r="P16" s="163">
        <v>2.7E-2</v>
      </c>
      <c r="Q16" s="163">
        <f>ROUND(E16*P16,5)</f>
        <v>2.7E-2</v>
      </c>
      <c r="R16" s="163"/>
      <c r="S16" s="163"/>
      <c r="T16" s="164">
        <v>0.42199999999999999</v>
      </c>
      <c r="U16" s="163">
        <f>ROUND(E16*T16,2)</f>
        <v>0.42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7</v>
      </c>
      <c r="B17" s="160" t="s">
        <v>120</v>
      </c>
      <c r="C17" s="193" t="s">
        <v>121</v>
      </c>
      <c r="D17" s="162" t="s">
        <v>119</v>
      </c>
      <c r="E17" s="168">
        <v>3.8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3">
        <v>0</v>
      </c>
      <c r="O17" s="163">
        <f>ROUND(E17*N17,5)</f>
        <v>0</v>
      </c>
      <c r="P17" s="163">
        <v>2.14E-3</v>
      </c>
      <c r="Q17" s="163">
        <f>ROUND(E17*P17,5)</f>
        <v>8.1300000000000001E-3</v>
      </c>
      <c r="R17" s="163"/>
      <c r="S17" s="163"/>
      <c r="T17" s="164">
        <v>4</v>
      </c>
      <c r="U17" s="163">
        <f>ROUND(E17*T17,2)</f>
        <v>15.2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8</v>
      </c>
      <c r="B18" s="160" t="s">
        <v>122</v>
      </c>
      <c r="C18" s="193" t="s">
        <v>123</v>
      </c>
      <c r="D18" s="162" t="s">
        <v>113</v>
      </c>
      <c r="E18" s="168">
        <v>3.5000000000000003E-2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2.68</v>
      </c>
      <c r="U18" s="163">
        <f>ROUND(E18*T18,2)</f>
        <v>0.09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99</v>
      </c>
      <c r="B19" s="161" t="s">
        <v>63</v>
      </c>
      <c r="C19" s="194" t="s">
        <v>64</v>
      </c>
      <c r="D19" s="165"/>
      <c r="E19" s="169"/>
      <c r="F19" s="172"/>
      <c r="G19" s="172">
        <f>SUMIF(AE20:AE23,"&lt;&gt;NOR",G20:G23)</f>
        <v>0</v>
      </c>
      <c r="H19" s="172"/>
      <c r="I19" s="172">
        <f>SUM(I20:I23)</f>
        <v>0</v>
      </c>
      <c r="J19" s="172"/>
      <c r="K19" s="172">
        <f>SUM(K20:K23)</f>
        <v>0</v>
      </c>
      <c r="L19" s="172"/>
      <c r="M19" s="172">
        <f>SUM(M20:M23)</f>
        <v>0</v>
      </c>
      <c r="N19" s="166"/>
      <c r="O19" s="166">
        <f>SUM(O20:O23)</f>
        <v>3.5000000000000003E-2</v>
      </c>
      <c r="P19" s="166"/>
      <c r="Q19" s="166">
        <f>SUM(Q20:Q23)</f>
        <v>7.4999999999999997E-2</v>
      </c>
      <c r="R19" s="166"/>
      <c r="S19" s="166"/>
      <c r="T19" s="167"/>
      <c r="U19" s="166">
        <f>SUM(U20:U23)</f>
        <v>18.080000000000002</v>
      </c>
      <c r="AE19" t="s">
        <v>100</v>
      </c>
    </row>
    <row r="20" spans="1:60" ht="22.5" outlineLevel="1" x14ac:dyDescent="0.2">
      <c r="A20" s="154">
        <v>9</v>
      </c>
      <c r="B20" s="160" t="s">
        <v>124</v>
      </c>
      <c r="C20" s="193" t="s">
        <v>125</v>
      </c>
      <c r="D20" s="162" t="s">
        <v>126</v>
      </c>
      <c r="E20" s="168">
        <v>75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63">
        <v>0</v>
      </c>
      <c r="O20" s="163">
        <f>ROUND(E20*N20,5)</f>
        <v>0</v>
      </c>
      <c r="P20" s="163">
        <v>1E-3</v>
      </c>
      <c r="Q20" s="163">
        <f>ROUND(E20*P20,5)</f>
        <v>7.4999999999999997E-2</v>
      </c>
      <c r="R20" s="163"/>
      <c r="S20" s="163"/>
      <c r="T20" s="164">
        <v>9.7000000000000003E-2</v>
      </c>
      <c r="U20" s="163">
        <f>ROUND(E20*T20,2)</f>
        <v>7.28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104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10</v>
      </c>
      <c r="B21" s="160" t="s">
        <v>127</v>
      </c>
      <c r="C21" s="193" t="s">
        <v>128</v>
      </c>
      <c r="D21" s="162" t="s">
        <v>113</v>
      </c>
      <c r="E21" s="168">
        <v>7.4999999999999997E-2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0.49</v>
      </c>
      <c r="U21" s="163">
        <f>ROUND(E21*T21,2)</f>
        <v>0.04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104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11</v>
      </c>
      <c r="B22" s="160" t="s">
        <v>129</v>
      </c>
      <c r="C22" s="193" t="s">
        <v>130</v>
      </c>
      <c r="D22" s="162" t="s">
        <v>126</v>
      </c>
      <c r="E22" s="168">
        <v>35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3">
        <v>1E-3</v>
      </c>
      <c r="O22" s="163">
        <f>ROUND(E22*N22,5)</f>
        <v>3.5000000000000003E-2</v>
      </c>
      <c r="P22" s="163">
        <v>0</v>
      </c>
      <c r="Q22" s="163">
        <f>ROUND(E22*P22,5)</f>
        <v>0</v>
      </c>
      <c r="R22" s="163"/>
      <c r="S22" s="163"/>
      <c r="T22" s="164">
        <v>0.30399999999999999</v>
      </c>
      <c r="U22" s="163">
        <f>ROUND(E22*T22,2)</f>
        <v>10.64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12</v>
      </c>
      <c r="B23" s="160" t="s">
        <v>131</v>
      </c>
      <c r="C23" s="193" t="s">
        <v>132</v>
      </c>
      <c r="D23" s="162" t="s">
        <v>113</v>
      </c>
      <c r="E23" s="168">
        <v>3.5000000000000003E-2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3.327</v>
      </c>
      <c r="U23" s="163">
        <f>ROUND(E23*T23,2)</f>
        <v>0.12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104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55" t="s">
        <v>99</v>
      </c>
      <c r="B24" s="161" t="s">
        <v>65</v>
      </c>
      <c r="C24" s="194" t="s">
        <v>66</v>
      </c>
      <c r="D24" s="165"/>
      <c r="E24" s="169"/>
      <c r="F24" s="172"/>
      <c r="G24" s="172">
        <f>SUMIF(AE25:AE26,"&lt;&gt;NOR",G25:G26)</f>
        <v>0</v>
      </c>
      <c r="H24" s="172"/>
      <c r="I24" s="172">
        <f>SUM(I25:I26)</f>
        <v>0</v>
      </c>
      <c r="J24" s="172"/>
      <c r="K24" s="172">
        <f>SUM(K25:K26)</f>
        <v>0</v>
      </c>
      <c r="L24" s="172"/>
      <c r="M24" s="172">
        <f>SUM(M25:M26)</f>
        <v>0</v>
      </c>
      <c r="N24" s="166"/>
      <c r="O24" s="166">
        <f>SUM(O25:O26)</f>
        <v>1.8E-3</v>
      </c>
      <c r="P24" s="166"/>
      <c r="Q24" s="166">
        <f>SUM(Q25:Q26)</f>
        <v>0</v>
      </c>
      <c r="R24" s="166"/>
      <c r="S24" s="166"/>
      <c r="T24" s="167"/>
      <c r="U24" s="166">
        <f>SUM(U25:U26)</f>
        <v>0.93</v>
      </c>
      <c r="AE24" t="s">
        <v>100</v>
      </c>
    </row>
    <row r="25" spans="1:60" outlineLevel="1" x14ac:dyDescent="0.2">
      <c r="A25" s="154">
        <v>13</v>
      </c>
      <c r="B25" s="160" t="s">
        <v>133</v>
      </c>
      <c r="C25" s="193" t="s">
        <v>134</v>
      </c>
      <c r="D25" s="162" t="s">
        <v>107</v>
      </c>
      <c r="E25" s="168">
        <v>1.5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3">
        <v>4.0000000000000002E-4</v>
      </c>
      <c r="O25" s="163">
        <f>ROUND(E25*N25,5)</f>
        <v>5.9999999999999995E-4</v>
      </c>
      <c r="P25" s="163">
        <v>0</v>
      </c>
      <c r="Q25" s="163">
        <f>ROUND(E25*P25,5)</f>
        <v>0</v>
      </c>
      <c r="R25" s="163"/>
      <c r="S25" s="163"/>
      <c r="T25" s="164">
        <v>0.17100000000000001</v>
      </c>
      <c r="U25" s="163">
        <f>ROUND(E25*T25,2)</f>
        <v>0.26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14</v>
      </c>
      <c r="B26" s="160" t="s">
        <v>135</v>
      </c>
      <c r="C26" s="193" t="s">
        <v>136</v>
      </c>
      <c r="D26" s="162" t="s">
        <v>107</v>
      </c>
      <c r="E26" s="168">
        <v>6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3">
        <v>2.0000000000000001E-4</v>
      </c>
      <c r="O26" s="163">
        <f>ROUND(E26*N26,5)</f>
        <v>1.1999999999999999E-3</v>
      </c>
      <c r="P26" s="163">
        <v>0</v>
      </c>
      <c r="Q26" s="163">
        <f>ROUND(E26*P26,5)</f>
        <v>0</v>
      </c>
      <c r="R26" s="163"/>
      <c r="S26" s="163"/>
      <c r="T26" s="164">
        <v>0.11139</v>
      </c>
      <c r="U26" s="163">
        <f>ROUND(E26*T26,2)</f>
        <v>0.67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104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5" t="s">
        <v>99</v>
      </c>
      <c r="B27" s="161" t="s">
        <v>67</v>
      </c>
      <c r="C27" s="194" t="s">
        <v>26</v>
      </c>
      <c r="D27" s="165"/>
      <c r="E27" s="169"/>
      <c r="F27" s="172"/>
      <c r="G27" s="172">
        <f>SUMIF(AE28:AE29,"&lt;&gt;NOR",G28:G29)</f>
        <v>0</v>
      </c>
      <c r="H27" s="172"/>
      <c r="I27" s="172">
        <f>SUM(I28:I29)</f>
        <v>0</v>
      </c>
      <c r="J27" s="172"/>
      <c r="K27" s="172">
        <f>SUM(K28:K29)</f>
        <v>0</v>
      </c>
      <c r="L27" s="172"/>
      <c r="M27" s="172">
        <f>SUM(M28:M29)</f>
        <v>0</v>
      </c>
      <c r="N27" s="166"/>
      <c r="O27" s="166">
        <f>SUM(O28:O29)</f>
        <v>0</v>
      </c>
      <c r="P27" s="166"/>
      <c r="Q27" s="166">
        <f>SUM(Q28:Q29)</f>
        <v>0</v>
      </c>
      <c r="R27" s="166"/>
      <c r="S27" s="166"/>
      <c r="T27" s="167"/>
      <c r="U27" s="166">
        <f>SUM(U28:U29)</f>
        <v>0</v>
      </c>
      <c r="AE27" t="s">
        <v>100</v>
      </c>
    </row>
    <row r="28" spans="1:60" outlineLevel="1" x14ac:dyDescent="0.2">
      <c r="A28" s="154">
        <v>15</v>
      </c>
      <c r="B28" s="160" t="s">
        <v>137</v>
      </c>
      <c r="C28" s="193" t="s">
        <v>138</v>
      </c>
      <c r="D28" s="162" t="s">
        <v>139</v>
      </c>
      <c r="E28" s="168">
        <v>0.5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104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16</v>
      </c>
      <c r="B29" s="160" t="s">
        <v>140</v>
      </c>
      <c r="C29" s="193" t="s">
        <v>141</v>
      </c>
      <c r="D29" s="162" t="s">
        <v>139</v>
      </c>
      <c r="E29" s="168">
        <v>2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</v>
      </c>
      <c r="U29" s="163">
        <f>ROUND(E29*T29,2)</f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104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5" t="s">
        <v>99</v>
      </c>
      <c r="B30" s="161" t="s">
        <v>69</v>
      </c>
      <c r="C30" s="194" t="s">
        <v>70</v>
      </c>
      <c r="D30" s="165"/>
      <c r="E30" s="169"/>
      <c r="F30" s="172"/>
      <c r="G30" s="172">
        <f>SUMIF(AE31:AE40,"&lt;&gt;NOR",G31:G40)</f>
        <v>0</v>
      </c>
      <c r="H30" s="172"/>
      <c r="I30" s="172">
        <f>SUM(I31:I40)</f>
        <v>0</v>
      </c>
      <c r="J30" s="172"/>
      <c r="K30" s="172">
        <f>SUM(K31:K40)</f>
        <v>0</v>
      </c>
      <c r="L30" s="172"/>
      <c r="M30" s="172">
        <f>SUM(M31:M40)</f>
        <v>0</v>
      </c>
      <c r="N30" s="166"/>
      <c r="O30" s="166">
        <f>SUM(O31:O40)</f>
        <v>3.9199999999999999E-2</v>
      </c>
      <c r="P30" s="166"/>
      <c r="Q30" s="166">
        <f>SUM(Q31:Q40)</f>
        <v>0</v>
      </c>
      <c r="R30" s="166"/>
      <c r="S30" s="166"/>
      <c r="T30" s="167"/>
      <c r="U30" s="166">
        <f>SUM(U31:U40)</f>
        <v>17.25</v>
      </c>
      <c r="AE30" t="s">
        <v>100</v>
      </c>
    </row>
    <row r="31" spans="1:60" outlineLevel="1" x14ac:dyDescent="0.2">
      <c r="A31" s="154">
        <v>17</v>
      </c>
      <c r="B31" s="160" t="s">
        <v>142</v>
      </c>
      <c r="C31" s="193" t="s">
        <v>143</v>
      </c>
      <c r="D31" s="162" t="s">
        <v>107</v>
      </c>
      <c r="E31" s="168">
        <v>1.2</v>
      </c>
      <c r="F31" s="170"/>
      <c r="G31" s="171">
        <f t="shared" ref="G31:G40" si="0">ROUND(E31*F31,2)</f>
        <v>0</v>
      </c>
      <c r="H31" s="170"/>
      <c r="I31" s="171">
        <f t="shared" ref="I31:I40" si="1">ROUND(E31*H31,2)</f>
        <v>0</v>
      </c>
      <c r="J31" s="170"/>
      <c r="K31" s="171">
        <f t="shared" ref="K31:K40" si="2">ROUND(E31*J31,2)</f>
        <v>0</v>
      </c>
      <c r="L31" s="171">
        <v>21</v>
      </c>
      <c r="M31" s="171">
        <f t="shared" ref="M31:M40" si="3">G31*(1+L31/100)</f>
        <v>0</v>
      </c>
      <c r="N31" s="163">
        <v>0</v>
      </c>
      <c r="O31" s="163">
        <f t="shared" ref="O31:O40" si="4">ROUND(E31*N31,5)</f>
        <v>0</v>
      </c>
      <c r="P31" s="163">
        <v>0</v>
      </c>
      <c r="Q31" s="163">
        <f t="shared" ref="Q31:Q40" si="5">ROUND(E31*P31,5)</f>
        <v>0</v>
      </c>
      <c r="R31" s="163"/>
      <c r="S31" s="163"/>
      <c r="T31" s="164">
        <v>0.33</v>
      </c>
      <c r="U31" s="163">
        <f t="shared" ref="U31:U40" si="6">ROUND(E31*T31,2)</f>
        <v>0.4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18</v>
      </c>
      <c r="B32" s="160" t="s">
        <v>144</v>
      </c>
      <c r="C32" s="193" t="s">
        <v>145</v>
      </c>
      <c r="D32" s="162" t="s">
        <v>107</v>
      </c>
      <c r="E32" s="168">
        <v>1.2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63">
        <v>5.0000000000000001E-3</v>
      </c>
      <c r="O32" s="163">
        <f t="shared" si="4"/>
        <v>6.0000000000000001E-3</v>
      </c>
      <c r="P32" s="163">
        <v>0</v>
      </c>
      <c r="Q32" s="163">
        <f t="shared" si="5"/>
        <v>0</v>
      </c>
      <c r="R32" s="163"/>
      <c r="S32" s="163"/>
      <c r="T32" s="164">
        <v>1.49</v>
      </c>
      <c r="U32" s="163">
        <f t="shared" si="6"/>
        <v>1.79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19</v>
      </c>
      <c r="B33" s="160" t="s">
        <v>146</v>
      </c>
      <c r="C33" s="193" t="s">
        <v>147</v>
      </c>
      <c r="D33" s="162" t="s">
        <v>103</v>
      </c>
      <c r="E33" s="168">
        <v>4</v>
      </c>
      <c r="F33" s="170"/>
      <c r="G33" s="171">
        <f t="shared" si="0"/>
        <v>0</v>
      </c>
      <c r="H33" s="170"/>
      <c r="I33" s="171">
        <f t="shared" si="1"/>
        <v>0</v>
      </c>
      <c r="J33" s="170"/>
      <c r="K33" s="171">
        <f t="shared" si="2"/>
        <v>0</v>
      </c>
      <c r="L33" s="171">
        <v>21</v>
      </c>
      <c r="M33" s="171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0.83</v>
      </c>
      <c r="U33" s="163">
        <f t="shared" si="6"/>
        <v>3.32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104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20</v>
      </c>
      <c r="B34" s="160" t="s">
        <v>148</v>
      </c>
      <c r="C34" s="193" t="s">
        <v>149</v>
      </c>
      <c r="D34" s="162" t="s">
        <v>107</v>
      </c>
      <c r="E34" s="168">
        <v>1.6</v>
      </c>
      <c r="F34" s="170"/>
      <c r="G34" s="171">
        <f t="shared" si="0"/>
        <v>0</v>
      </c>
      <c r="H34" s="170"/>
      <c r="I34" s="171">
        <f t="shared" si="1"/>
        <v>0</v>
      </c>
      <c r="J34" s="170"/>
      <c r="K34" s="171">
        <f t="shared" si="2"/>
        <v>0</v>
      </c>
      <c r="L34" s="171">
        <v>21</v>
      </c>
      <c r="M34" s="171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0.35</v>
      </c>
      <c r="U34" s="163">
        <f t="shared" si="6"/>
        <v>0.56000000000000005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104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21</v>
      </c>
      <c r="B35" s="160" t="s">
        <v>144</v>
      </c>
      <c r="C35" s="193" t="s">
        <v>150</v>
      </c>
      <c r="D35" s="162" t="s">
        <v>107</v>
      </c>
      <c r="E35" s="168">
        <v>1.6</v>
      </c>
      <c r="F35" s="170"/>
      <c r="G35" s="171">
        <f t="shared" si="0"/>
        <v>0</v>
      </c>
      <c r="H35" s="170"/>
      <c r="I35" s="171">
        <f t="shared" si="1"/>
        <v>0</v>
      </c>
      <c r="J35" s="170"/>
      <c r="K35" s="171">
        <f t="shared" si="2"/>
        <v>0</v>
      </c>
      <c r="L35" s="171">
        <v>21</v>
      </c>
      <c r="M35" s="171">
        <f t="shared" si="3"/>
        <v>0</v>
      </c>
      <c r="N35" s="163">
        <v>2E-3</v>
      </c>
      <c r="O35" s="163">
        <f t="shared" si="4"/>
        <v>3.2000000000000002E-3</v>
      </c>
      <c r="P35" s="163">
        <v>0</v>
      </c>
      <c r="Q35" s="163">
        <f t="shared" si="5"/>
        <v>0</v>
      </c>
      <c r="R35" s="163"/>
      <c r="S35" s="163"/>
      <c r="T35" s="164">
        <v>1.49</v>
      </c>
      <c r="U35" s="163">
        <f t="shared" si="6"/>
        <v>2.38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110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22</v>
      </c>
      <c r="B36" s="160" t="s">
        <v>151</v>
      </c>
      <c r="C36" s="193" t="s">
        <v>152</v>
      </c>
      <c r="D36" s="162" t="s">
        <v>103</v>
      </c>
      <c r="E36" s="168">
        <v>8</v>
      </c>
      <c r="F36" s="170"/>
      <c r="G36" s="171">
        <f t="shared" si="0"/>
        <v>0</v>
      </c>
      <c r="H36" s="170"/>
      <c r="I36" s="171">
        <f t="shared" si="1"/>
        <v>0</v>
      </c>
      <c r="J36" s="170"/>
      <c r="K36" s="171">
        <f t="shared" si="2"/>
        <v>0</v>
      </c>
      <c r="L36" s="171">
        <v>21</v>
      </c>
      <c r="M36" s="171">
        <f t="shared" si="3"/>
        <v>0</v>
      </c>
      <c r="N36" s="163">
        <v>5.0000000000000001E-4</v>
      </c>
      <c r="O36" s="163">
        <f t="shared" si="4"/>
        <v>4.0000000000000001E-3</v>
      </c>
      <c r="P36" s="163">
        <v>0</v>
      </c>
      <c r="Q36" s="163">
        <f t="shared" si="5"/>
        <v>0</v>
      </c>
      <c r="R36" s="163"/>
      <c r="S36" s="163"/>
      <c r="T36" s="164">
        <v>0.37</v>
      </c>
      <c r="U36" s="163">
        <f t="shared" si="6"/>
        <v>2.96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104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23</v>
      </c>
      <c r="B37" s="160" t="s">
        <v>153</v>
      </c>
      <c r="C37" s="193" t="s">
        <v>154</v>
      </c>
      <c r="D37" s="162" t="s">
        <v>103</v>
      </c>
      <c r="E37" s="168">
        <v>8</v>
      </c>
      <c r="F37" s="170"/>
      <c r="G37" s="171">
        <f t="shared" si="0"/>
        <v>0</v>
      </c>
      <c r="H37" s="170"/>
      <c r="I37" s="171">
        <f t="shared" si="1"/>
        <v>0</v>
      </c>
      <c r="J37" s="170"/>
      <c r="K37" s="171">
        <f t="shared" si="2"/>
        <v>0</v>
      </c>
      <c r="L37" s="171">
        <v>21</v>
      </c>
      <c r="M37" s="171">
        <f t="shared" si="3"/>
        <v>0</v>
      </c>
      <c r="N37" s="163">
        <v>2E-3</v>
      </c>
      <c r="O37" s="163">
        <f t="shared" si="4"/>
        <v>1.6E-2</v>
      </c>
      <c r="P37" s="163">
        <v>0</v>
      </c>
      <c r="Q37" s="163">
        <f t="shared" si="5"/>
        <v>0</v>
      </c>
      <c r="R37" s="163"/>
      <c r="S37" s="163"/>
      <c r="T37" s="164">
        <v>0.37</v>
      </c>
      <c r="U37" s="163">
        <f t="shared" si="6"/>
        <v>2.96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110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24</v>
      </c>
      <c r="B38" s="160" t="s">
        <v>155</v>
      </c>
      <c r="C38" s="193" t="s">
        <v>156</v>
      </c>
      <c r="D38" s="162" t="s">
        <v>103</v>
      </c>
      <c r="E38" s="168">
        <v>4</v>
      </c>
      <c r="F38" s="170"/>
      <c r="G38" s="171">
        <f t="shared" si="0"/>
        <v>0</v>
      </c>
      <c r="H38" s="170"/>
      <c r="I38" s="171">
        <f t="shared" si="1"/>
        <v>0</v>
      </c>
      <c r="J38" s="170"/>
      <c r="K38" s="171">
        <f t="shared" si="2"/>
        <v>0</v>
      </c>
      <c r="L38" s="171">
        <v>21</v>
      </c>
      <c r="M38" s="171">
        <f t="shared" si="3"/>
        <v>0</v>
      </c>
      <c r="N38" s="163">
        <v>5.0000000000000001E-4</v>
      </c>
      <c r="O38" s="163">
        <f t="shared" si="4"/>
        <v>2E-3</v>
      </c>
      <c r="P38" s="163">
        <v>0</v>
      </c>
      <c r="Q38" s="163">
        <f t="shared" si="5"/>
        <v>0</v>
      </c>
      <c r="R38" s="163"/>
      <c r="S38" s="163"/>
      <c r="T38" s="164">
        <v>0.35</v>
      </c>
      <c r="U38" s="163">
        <f t="shared" si="6"/>
        <v>1.4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104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25</v>
      </c>
      <c r="B39" s="160" t="s">
        <v>153</v>
      </c>
      <c r="C39" s="193" t="s">
        <v>157</v>
      </c>
      <c r="D39" s="162" t="s">
        <v>103</v>
      </c>
      <c r="E39" s="168">
        <v>4</v>
      </c>
      <c r="F39" s="170"/>
      <c r="G39" s="171">
        <f t="shared" si="0"/>
        <v>0</v>
      </c>
      <c r="H39" s="170"/>
      <c r="I39" s="171">
        <f t="shared" si="1"/>
        <v>0</v>
      </c>
      <c r="J39" s="170"/>
      <c r="K39" s="171">
        <f t="shared" si="2"/>
        <v>0</v>
      </c>
      <c r="L39" s="171">
        <v>21</v>
      </c>
      <c r="M39" s="171">
        <f t="shared" si="3"/>
        <v>0</v>
      </c>
      <c r="N39" s="163">
        <v>2E-3</v>
      </c>
      <c r="O39" s="163">
        <f t="shared" si="4"/>
        <v>8.0000000000000002E-3</v>
      </c>
      <c r="P39" s="163">
        <v>0</v>
      </c>
      <c r="Q39" s="163">
        <f t="shared" si="5"/>
        <v>0</v>
      </c>
      <c r="R39" s="163"/>
      <c r="S39" s="163"/>
      <c r="T39" s="164">
        <v>0.37</v>
      </c>
      <c r="U39" s="163">
        <f t="shared" si="6"/>
        <v>1.48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26</v>
      </c>
      <c r="B40" s="160" t="s">
        <v>158</v>
      </c>
      <c r="C40" s="193" t="s">
        <v>159</v>
      </c>
      <c r="D40" s="162" t="s">
        <v>0</v>
      </c>
      <c r="E40" s="168">
        <v>0.53</v>
      </c>
      <c r="F40" s="170"/>
      <c r="G40" s="171">
        <f t="shared" si="0"/>
        <v>0</v>
      </c>
      <c r="H40" s="170"/>
      <c r="I40" s="171">
        <f t="shared" si="1"/>
        <v>0</v>
      </c>
      <c r="J40" s="170"/>
      <c r="K40" s="171">
        <f t="shared" si="2"/>
        <v>0</v>
      </c>
      <c r="L40" s="171">
        <v>21</v>
      </c>
      <c r="M40" s="171">
        <f t="shared" si="3"/>
        <v>0</v>
      </c>
      <c r="N40" s="163">
        <v>0</v>
      </c>
      <c r="O40" s="163">
        <f t="shared" si="4"/>
        <v>0</v>
      </c>
      <c r="P40" s="163">
        <v>0</v>
      </c>
      <c r="Q40" s="163">
        <f t="shared" si="5"/>
        <v>0</v>
      </c>
      <c r="R40" s="163"/>
      <c r="S40" s="163"/>
      <c r="T40" s="164">
        <v>0</v>
      </c>
      <c r="U40" s="163">
        <f t="shared" si="6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99</v>
      </c>
      <c r="B41" s="161" t="s">
        <v>71</v>
      </c>
      <c r="C41" s="194" t="s">
        <v>72</v>
      </c>
      <c r="D41" s="165"/>
      <c r="E41" s="169"/>
      <c r="F41" s="172"/>
      <c r="G41" s="172">
        <f>SUMIF(AE42:AE70,"&lt;&gt;NOR",G42:G70)</f>
        <v>0</v>
      </c>
      <c r="H41" s="172"/>
      <c r="I41" s="172">
        <f>SUM(I42:I70)</f>
        <v>0</v>
      </c>
      <c r="J41" s="172"/>
      <c r="K41" s="172">
        <f>SUM(K42:K70)</f>
        <v>0</v>
      </c>
      <c r="L41" s="172"/>
      <c r="M41" s="172">
        <f>SUM(M42:M70)</f>
        <v>0</v>
      </c>
      <c r="N41" s="166"/>
      <c r="O41" s="166">
        <f>SUM(O42:O70)</f>
        <v>0.19560000000000008</v>
      </c>
      <c r="P41" s="166"/>
      <c r="Q41" s="166">
        <f>SUM(Q42:Q70)</f>
        <v>0</v>
      </c>
      <c r="R41" s="166"/>
      <c r="S41" s="166"/>
      <c r="T41" s="167"/>
      <c r="U41" s="166">
        <f>SUM(U42:U70)</f>
        <v>137.13000000000002</v>
      </c>
      <c r="AE41" t="s">
        <v>100</v>
      </c>
    </row>
    <row r="42" spans="1:60" outlineLevel="1" x14ac:dyDescent="0.2">
      <c r="A42" s="154">
        <v>27</v>
      </c>
      <c r="B42" s="160" t="s">
        <v>142</v>
      </c>
      <c r="C42" s="193" t="s">
        <v>143</v>
      </c>
      <c r="D42" s="162" t="s">
        <v>107</v>
      </c>
      <c r="E42" s="168">
        <v>6.9</v>
      </c>
      <c r="F42" s="170"/>
      <c r="G42" s="171">
        <f t="shared" ref="G42:G70" si="7">ROUND(E42*F42,2)</f>
        <v>0</v>
      </c>
      <c r="H42" s="170"/>
      <c r="I42" s="171">
        <f t="shared" ref="I42:I70" si="8">ROUND(E42*H42,2)</f>
        <v>0</v>
      </c>
      <c r="J42" s="170"/>
      <c r="K42" s="171">
        <f t="shared" ref="K42:K70" si="9">ROUND(E42*J42,2)</f>
        <v>0</v>
      </c>
      <c r="L42" s="171">
        <v>21</v>
      </c>
      <c r="M42" s="171">
        <f t="shared" ref="M42:M70" si="10">G42*(1+L42/100)</f>
        <v>0</v>
      </c>
      <c r="N42" s="163">
        <v>0</v>
      </c>
      <c r="O42" s="163">
        <f t="shared" ref="O42:O70" si="11">ROUND(E42*N42,5)</f>
        <v>0</v>
      </c>
      <c r="P42" s="163">
        <v>0</v>
      </c>
      <c r="Q42" s="163">
        <f t="shared" ref="Q42:Q70" si="12">ROUND(E42*P42,5)</f>
        <v>0</v>
      </c>
      <c r="R42" s="163"/>
      <c r="S42" s="163"/>
      <c r="T42" s="164">
        <v>0.33</v>
      </c>
      <c r="U42" s="163">
        <f t="shared" ref="U42:U70" si="13">ROUND(E42*T42,2)</f>
        <v>2.2799999999999998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104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28</v>
      </c>
      <c r="B43" s="160" t="s">
        <v>144</v>
      </c>
      <c r="C43" s="193" t="s">
        <v>160</v>
      </c>
      <c r="D43" s="162" t="s">
        <v>107</v>
      </c>
      <c r="E43" s="168">
        <v>6.9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5.0000000000000001E-3</v>
      </c>
      <c r="O43" s="163">
        <f t="shared" si="11"/>
        <v>3.4500000000000003E-2</v>
      </c>
      <c r="P43" s="163">
        <v>0</v>
      </c>
      <c r="Q43" s="163">
        <f t="shared" si="12"/>
        <v>0</v>
      </c>
      <c r="R43" s="163"/>
      <c r="S43" s="163"/>
      <c r="T43" s="164">
        <v>1.49</v>
      </c>
      <c r="U43" s="163">
        <f t="shared" si="13"/>
        <v>10.28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110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29</v>
      </c>
      <c r="B44" s="160" t="s">
        <v>146</v>
      </c>
      <c r="C44" s="193" t="s">
        <v>161</v>
      </c>
      <c r="D44" s="162" t="s">
        <v>103</v>
      </c>
      <c r="E44" s="168">
        <v>20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0</v>
      </c>
      <c r="O44" s="163">
        <f t="shared" si="11"/>
        <v>0</v>
      </c>
      <c r="P44" s="163">
        <v>0</v>
      </c>
      <c r="Q44" s="163">
        <f t="shared" si="12"/>
        <v>0</v>
      </c>
      <c r="R44" s="163"/>
      <c r="S44" s="163"/>
      <c r="T44" s="164">
        <v>0.83</v>
      </c>
      <c r="U44" s="163">
        <f t="shared" si="13"/>
        <v>16.600000000000001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104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30</v>
      </c>
      <c r="B45" s="160" t="s">
        <v>144</v>
      </c>
      <c r="C45" s="193" t="s">
        <v>162</v>
      </c>
      <c r="D45" s="162" t="s">
        <v>163</v>
      </c>
      <c r="E45" s="168">
        <v>20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0</v>
      </c>
      <c r="O45" s="163">
        <f t="shared" si="11"/>
        <v>0</v>
      </c>
      <c r="P45" s="163">
        <v>0</v>
      </c>
      <c r="Q45" s="163">
        <f t="shared" si="12"/>
        <v>0</v>
      </c>
      <c r="R45" s="163"/>
      <c r="S45" s="163"/>
      <c r="T45" s="164">
        <v>1.49</v>
      </c>
      <c r="U45" s="163">
        <f t="shared" si="13"/>
        <v>29.8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31</v>
      </c>
      <c r="B46" s="160" t="s">
        <v>148</v>
      </c>
      <c r="C46" s="193" t="s">
        <v>149</v>
      </c>
      <c r="D46" s="162" t="s">
        <v>107</v>
      </c>
      <c r="E46" s="168">
        <v>1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0</v>
      </c>
      <c r="O46" s="163">
        <f t="shared" si="11"/>
        <v>0</v>
      </c>
      <c r="P46" s="163">
        <v>0</v>
      </c>
      <c r="Q46" s="163">
        <f t="shared" si="12"/>
        <v>0</v>
      </c>
      <c r="R46" s="163"/>
      <c r="S46" s="163"/>
      <c r="T46" s="164">
        <v>0.35</v>
      </c>
      <c r="U46" s="163">
        <f t="shared" si="13"/>
        <v>0.35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104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32</v>
      </c>
      <c r="B47" s="160" t="s">
        <v>144</v>
      </c>
      <c r="C47" s="193" t="s">
        <v>164</v>
      </c>
      <c r="D47" s="162" t="s">
        <v>107</v>
      </c>
      <c r="E47" s="168">
        <v>1</v>
      </c>
      <c r="F47" s="170"/>
      <c r="G47" s="171">
        <f t="shared" si="7"/>
        <v>0</v>
      </c>
      <c r="H47" s="170"/>
      <c r="I47" s="171">
        <f t="shared" si="8"/>
        <v>0</v>
      </c>
      <c r="J47" s="170"/>
      <c r="K47" s="171">
        <f t="shared" si="9"/>
        <v>0</v>
      </c>
      <c r="L47" s="171">
        <v>21</v>
      </c>
      <c r="M47" s="171">
        <f t="shared" si="10"/>
        <v>0</v>
      </c>
      <c r="N47" s="163">
        <v>0</v>
      </c>
      <c r="O47" s="163">
        <f t="shared" si="11"/>
        <v>0</v>
      </c>
      <c r="P47" s="163">
        <v>0</v>
      </c>
      <c r="Q47" s="163">
        <f t="shared" si="12"/>
        <v>0</v>
      </c>
      <c r="R47" s="163"/>
      <c r="S47" s="163"/>
      <c r="T47" s="164">
        <v>1.49</v>
      </c>
      <c r="U47" s="163">
        <f t="shared" si="13"/>
        <v>1.49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110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33</v>
      </c>
      <c r="B48" s="160" t="s">
        <v>165</v>
      </c>
      <c r="C48" s="193" t="s">
        <v>166</v>
      </c>
      <c r="D48" s="162" t="s">
        <v>107</v>
      </c>
      <c r="E48" s="168">
        <v>11.4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0</v>
      </c>
      <c r="O48" s="163">
        <f t="shared" si="11"/>
        <v>0</v>
      </c>
      <c r="P48" s="163">
        <v>0</v>
      </c>
      <c r="Q48" s="163">
        <f t="shared" si="12"/>
        <v>0</v>
      </c>
      <c r="R48" s="163"/>
      <c r="S48" s="163"/>
      <c r="T48" s="164">
        <v>0.39</v>
      </c>
      <c r="U48" s="163">
        <f t="shared" si="13"/>
        <v>4.45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104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34</v>
      </c>
      <c r="B49" s="160" t="s">
        <v>144</v>
      </c>
      <c r="C49" s="193" t="s">
        <v>167</v>
      </c>
      <c r="D49" s="162" t="s">
        <v>107</v>
      </c>
      <c r="E49" s="168">
        <v>11.4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6.0000000000000001E-3</v>
      </c>
      <c r="O49" s="163">
        <f t="shared" si="11"/>
        <v>6.8400000000000002E-2</v>
      </c>
      <c r="P49" s="163">
        <v>0</v>
      </c>
      <c r="Q49" s="163">
        <f t="shared" si="12"/>
        <v>0</v>
      </c>
      <c r="R49" s="163"/>
      <c r="S49" s="163"/>
      <c r="T49" s="164">
        <v>1.49</v>
      </c>
      <c r="U49" s="163">
        <f t="shared" si="13"/>
        <v>16.989999999999998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110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35</v>
      </c>
      <c r="B50" s="160" t="s">
        <v>151</v>
      </c>
      <c r="C50" s="193" t="s">
        <v>152</v>
      </c>
      <c r="D50" s="162" t="s">
        <v>103</v>
      </c>
      <c r="E50" s="168">
        <v>14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5.0000000000000001E-4</v>
      </c>
      <c r="O50" s="163">
        <f t="shared" si="11"/>
        <v>7.0000000000000001E-3</v>
      </c>
      <c r="P50" s="163">
        <v>0</v>
      </c>
      <c r="Q50" s="163">
        <f t="shared" si="12"/>
        <v>0</v>
      </c>
      <c r="R50" s="163"/>
      <c r="S50" s="163"/>
      <c r="T50" s="164">
        <v>0.37</v>
      </c>
      <c r="U50" s="163">
        <f t="shared" si="13"/>
        <v>5.18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36</v>
      </c>
      <c r="B51" s="160" t="s">
        <v>153</v>
      </c>
      <c r="C51" s="193" t="s">
        <v>168</v>
      </c>
      <c r="D51" s="162" t="s">
        <v>103</v>
      </c>
      <c r="E51" s="168">
        <v>8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2E-3</v>
      </c>
      <c r="O51" s="163">
        <f t="shared" si="11"/>
        <v>1.6E-2</v>
      </c>
      <c r="P51" s="163">
        <v>0</v>
      </c>
      <c r="Q51" s="163">
        <f t="shared" si="12"/>
        <v>0</v>
      </c>
      <c r="R51" s="163"/>
      <c r="S51" s="163"/>
      <c r="T51" s="164">
        <v>0.37</v>
      </c>
      <c r="U51" s="163">
        <f t="shared" si="13"/>
        <v>2.96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110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37</v>
      </c>
      <c r="B52" s="160" t="s">
        <v>153</v>
      </c>
      <c r="C52" s="193" t="s">
        <v>169</v>
      </c>
      <c r="D52" s="162" t="s">
        <v>103</v>
      </c>
      <c r="E52" s="168">
        <v>5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2E-3</v>
      </c>
      <c r="O52" s="163">
        <f t="shared" si="11"/>
        <v>0.01</v>
      </c>
      <c r="P52" s="163">
        <v>0</v>
      </c>
      <c r="Q52" s="163">
        <f t="shared" si="12"/>
        <v>0</v>
      </c>
      <c r="R52" s="163"/>
      <c r="S52" s="163"/>
      <c r="T52" s="164">
        <v>0.37</v>
      </c>
      <c r="U52" s="163">
        <f t="shared" si="13"/>
        <v>1.85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110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38</v>
      </c>
      <c r="B53" s="160" t="s">
        <v>153</v>
      </c>
      <c r="C53" s="193" t="s">
        <v>154</v>
      </c>
      <c r="D53" s="162" t="s">
        <v>103</v>
      </c>
      <c r="E53" s="168">
        <v>1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2E-3</v>
      </c>
      <c r="O53" s="163">
        <f t="shared" si="11"/>
        <v>2E-3</v>
      </c>
      <c r="P53" s="163">
        <v>0</v>
      </c>
      <c r="Q53" s="163">
        <f t="shared" si="12"/>
        <v>0</v>
      </c>
      <c r="R53" s="163"/>
      <c r="S53" s="163"/>
      <c r="T53" s="164">
        <v>0.37</v>
      </c>
      <c r="U53" s="163">
        <f t="shared" si="13"/>
        <v>0.37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110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39</v>
      </c>
      <c r="B54" s="160" t="s">
        <v>170</v>
      </c>
      <c r="C54" s="193" t="s">
        <v>171</v>
      </c>
      <c r="D54" s="162" t="s">
        <v>103</v>
      </c>
      <c r="E54" s="168">
        <v>5</v>
      </c>
      <c r="F54" s="170"/>
      <c r="G54" s="171">
        <f t="shared" si="7"/>
        <v>0</v>
      </c>
      <c r="H54" s="170"/>
      <c r="I54" s="171">
        <f t="shared" si="8"/>
        <v>0</v>
      </c>
      <c r="J54" s="170"/>
      <c r="K54" s="171">
        <f t="shared" si="9"/>
        <v>0</v>
      </c>
      <c r="L54" s="171">
        <v>21</v>
      </c>
      <c r="M54" s="171">
        <f t="shared" si="10"/>
        <v>0</v>
      </c>
      <c r="N54" s="163">
        <v>0</v>
      </c>
      <c r="O54" s="163">
        <f t="shared" si="11"/>
        <v>0</v>
      </c>
      <c r="P54" s="163">
        <v>0</v>
      </c>
      <c r="Q54" s="163">
        <f t="shared" si="12"/>
        <v>0</v>
      </c>
      <c r="R54" s="163"/>
      <c r="S54" s="163"/>
      <c r="T54" s="164">
        <v>1.7</v>
      </c>
      <c r="U54" s="163">
        <f t="shared" si="13"/>
        <v>8.5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104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33.75" outlineLevel="1" x14ac:dyDescent="0.2">
      <c r="A55" s="154">
        <v>40</v>
      </c>
      <c r="B55" s="160" t="s">
        <v>153</v>
      </c>
      <c r="C55" s="193" t="s">
        <v>172</v>
      </c>
      <c r="D55" s="162" t="s">
        <v>103</v>
      </c>
      <c r="E55" s="168">
        <v>2</v>
      </c>
      <c r="F55" s="170"/>
      <c r="G55" s="171">
        <f t="shared" si="7"/>
        <v>0</v>
      </c>
      <c r="H55" s="170"/>
      <c r="I55" s="171">
        <f t="shared" si="8"/>
        <v>0</v>
      </c>
      <c r="J55" s="170"/>
      <c r="K55" s="171">
        <f t="shared" si="9"/>
        <v>0</v>
      </c>
      <c r="L55" s="171">
        <v>21</v>
      </c>
      <c r="M55" s="171">
        <f t="shared" si="10"/>
        <v>0</v>
      </c>
      <c r="N55" s="163">
        <v>5.0000000000000001E-3</v>
      </c>
      <c r="O55" s="163">
        <f t="shared" si="11"/>
        <v>0.01</v>
      </c>
      <c r="P55" s="163">
        <v>0</v>
      </c>
      <c r="Q55" s="163">
        <f t="shared" si="12"/>
        <v>0</v>
      </c>
      <c r="R55" s="163"/>
      <c r="S55" s="163"/>
      <c r="T55" s="164">
        <v>1.7</v>
      </c>
      <c r="U55" s="163">
        <f t="shared" si="13"/>
        <v>3.4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110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41</v>
      </c>
      <c r="B56" s="160" t="s">
        <v>153</v>
      </c>
      <c r="C56" s="193" t="s">
        <v>173</v>
      </c>
      <c r="D56" s="162" t="s">
        <v>103</v>
      </c>
      <c r="E56" s="168">
        <v>2</v>
      </c>
      <c r="F56" s="170"/>
      <c r="G56" s="171">
        <f t="shared" si="7"/>
        <v>0</v>
      </c>
      <c r="H56" s="170"/>
      <c r="I56" s="171">
        <f t="shared" si="8"/>
        <v>0</v>
      </c>
      <c r="J56" s="170"/>
      <c r="K56" s="171">
        <f t="shared" si="9"/>
        <v>0</v>
      </c>
      <c r="L56" s="171">
        <v>21</v>
      </c>
      <c r="M56" s="171">
        <f t="shared" si="10"/>
        <v>0</v>
      </c>
      <c r="N56" s="163">
        <v>4.0000000000000001E-3</v>
      </c>
      <c r="O56" s="163">
        <f t="shared" si="11"/>
        <v>8.0000000000000002E-3</v>
      </c>
      <c r="P56" s="163">
        <v>0</v>
      </c>
      <c r="Q56" s="163">
        <f t="shared" si="12"/>
        <v>0</v>
      </c>
      <c r="R56" s="163"/>
      <c r="S56" s="163"/>
      <c r="T56" s="164">
        <v>1.7</v>
      </c>
      <c r="U56" s="163">
        <f t="shared" si="13"/>
        <v>3.4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42</v>
      </c>
      <c r="B57" s="160" t="s">
        <v>153</v>
      </c>
      <c r="C57" s="193" t="s">
        <v>174</v>
      </c>
      <c r="D57" s="162" t="s">
        <v>103</v>
      </c>
      <c r="E57" s="168">
        <v>1</v>
      </c>
      <c r="F57" s="170"/>
      <c r="G57" s="171">
        <f t="shared" si="7"/>
        <v>0</v>
      </c>
      <c r="H57" s="170"/>
      <c r="I57" s="171">
        <f t="shared" si="8"/>
        <v>0</v>
      </c>
      <c r="J57" s="170"/>
      <c r="K57" s="171">
        <f t="shared" si="9"/>
        <v>0</v>
      </c>
      <c r="L57" s="171">
        <v>21</v>
      </c>
      <c r="M57" s="171">
        <f t="shared" si="10"/>
        <v>0</v>
      </c>
      <c r="N57" s="163">
        <v>3.0000000000000001E-3</v>
      </c>
      <c r="O57" s="163">
        <f t="shared" si="11"/>
        <v>3.0000000000000001E-3</v>
      </c>
      <c r="P57" s="163">
        <v>0</v>
      </c>
      <c r="Q57" s="163">
        <f t="shared" si="12"/>
        <v>0</v>
      </c>
      <c r="R57" s="163"/>
      <c r="S57" s="163"/>
      <c r="T57" s="164">
        <v>1.7</v>
      </c>
      <c r="U57" s="163">
        <f t="shared" si="13"/>
        <v>1.7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110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43</v>
      </c>
      <c r="B58" s="160" t="s">
        <v>155</v>
      </c>
      <c r="C58" s="193" t="s">
        <v>175</v>
      </c>
      <c r="D58" s="162" t="s">
        <v>103</v>
      </c>
      <c r="E58" s="168">
        <v>14</v>
      </c>
      <c r="F58" s="170"/>
      <c r="G58" s="171">
        <f t="shared" si="7"/>
        <v>0</v>
      </c>
      <c r="H58" s="170"/>
      <c r="I58" s="171">
        <f t="shared" si="8"/>
        <v>0</v>
      </c>
      <c r="J58" s="170"/>
      <c r="K58" s="171">
        <f t="shared" si="9"/>
        <v>0</v>
      </c>
      <c r="L58" s="171">
        <v>21</v>
      </c>
      <c r="M58" s="171">
        <f t="shared" si="10"/>
        <v>0</v>
      </c>
      <c r="N58" s="163">
        <v>0</v>
      </c>
      <c r="O58" s="163">
        <f t="shared" si="11"/>
        <v>0</v>
      </c>
      <c r="P58" s="163">
        <v>0</v>
      </c>
      <c r="Q58" s="163">
        <f t="shared" si="12"/>
        <v>0</v>
      </c>
      <c r="R58" s="163"/>
      <c r="S58" s="163"/>
      <c r="T58" s="164">
        <v>0.35</v>
      </c>
      <c r="U58" s="163">
        <f t="shared" si="13"/>
        <v>4.9000000000000004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104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44</v>
      </c>
      <c r="B59" s="160" t="s">
        <v>153</v>
      </c>
      <c r="C59" s="193" t="s">
        <v>176</v>
      </c>
      <c r="D59" s="162" t="s">
        <v>103</v>
      </c>
      <c r="E59" s="168">
        <v>4</v>
      </c>
      <c r="F59" s="170"/>
      <c r="G59" s="171">
        <f t="shared" si="7"/>
        <v>0</v>
      </c>
      <c r="H59" s="170"/>
      <c r="I59" s="171">
        <f t="shared" si="8"/>
        <v>0</v>
      </c>
      <c r="J59" s="170"/>
      <c r="K59" s="171">
        <f t="shared" si="9"/>
        <v>0</v>
      </c>
      <c r="L59" s="171">
        <v>21</v>
      </c>
      <c r="M59" s="171">
        <f t="shared" si="10"/>
        <v>0</v>
      </c>
      <c r="N59" s="163">
        <v>1E-3</v>
      </c>
      <c r="O59" s="163">
        <f t="shared" si="11"/>
        <v>4.0000000000000001E-3</v>
      </c>
      <c r="P59" s="163">
        <v>0</v>
      </c>
      <c r="Q59" s="163">
        <f t="shared" si="12"/>
        <v>0</v>
      </c>
      <c r="R59" s="163"/>
      <c r="S59" s="163"/>
      <c r="T59" s="164">
        <v>0.37</v>
      </c>
      <c r="U59" s="163">
        <f t="shared" si="13"/>
        <v>1.48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110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45</v>
      </c>
      <c r="B60" s="160" t="s">
        <v>153</v>
      </c>
      <c r="C60" s="193" t="s">
        <v>177</v>
      </c>
      <c r="D60" s="162" t="s">
        <v>103</v>
      </c>
      <c r="E60" s="168">
        <v>10</v>
      </c>
      <c r="F60" s="170"/>
      <c r="G60" s="171">
        <f t="shared" si="7"/>
        <v>0</v>
      </c>
      <c r="H60" s="170"/>
      <c r="I60" s="171">
        <f t="shared" si="8"/>
        <v>0</v>
      </c>
      <c r="J60" s="170"/>
      <c r="K60" s="171">
        <f t="shared" si="9"/>
        <v>0</v>
      </c>
      <c r="L60" s="171">
        <v>21</v>
      </c>
      <c r="M60" s="171">
        <f t="shared" si="10"/>
        <v>0</v>
      </c>
      <c r="N60" s="163">
        <v>0</v>
      </c>
      <c r="O60" s="163">
        <f t="shared" si="11"/>
        <v>0</v>
      </c>
      <c r="P60" s="163">
        <v>0</v>
      </c>
      <c r="Q60" s="163">
        <f t="shared" si="12"/>
        <v>0</v>
      </c>
      <c r="R60" s="163"/>
      <c r="S60" s="163"/>
      <c r="T60" s="164">
        <v>0.83</v>
      </c>
      <c r="U60" s="163">
        <f t="shared" si="13"/>
        <v>8.3000000000000007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110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46</v>
      </c>
      <c r="B61" s="160" t="s">
        <v>178</v>
      </c>
      <c r="C61" s="193" t="s">
        <v>179</v>
      </c>
      <c r="D61" s="162" t="s">
        <v>103</v>
      </c>
      <c r="E61" s="168">
        <v>3</v>
      </c>
      <c r="F61" s="170"/>
      <c r="G61" s="171">
        <f t="shared" si="7"/>
        <v>0</v>
      </c>
      <c r="H61" s="170"/>
      <c r="I61" s="171">
        <f t="shared" si="8"/>
        <v>0</v>
      </c>
      <c r="J61" s="170"/>
      <c r="K61" s="171">
        <f t="shared" si="9"/>
        <v>0</v>
      </c>
      <c r="L61" s="171">
        <v>21</v>
      </c>
      <c r="M61" s="171">
        <f t="shared" si="10"/>
        <v>0</v>
      </c>
      <c r="N61" s="163">
        <v>0</v>
      </c>
      <c r="O61" s="163">
        <f t="shared" si="11"/>
        <v>0</v>
      </c>
      <c r="P61" s="163">
        <v>0</v>
      </c>
      <c r="Q61" s="163">
        <f t="shared" si="12"/>
        <v>0</v>
      </c>
      <c r="R61" s="163"/>
      <c r="S61" s="163"/>
      <c r="T61" s="164">
        <v>0.75</v>
      </c>
      <c r="U61" s="163">
        <f t="shared" si="13"/>
        <v>2.25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104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47</v>
      </c>
      <c r="B62" s="160" t="s">
        <v>153</v>
      </c>
      <c r="C62" s="193" t="s">
        <v>180</v>
      </c>
      <c r="D62" s="162" t="s">
        <v>103</v>
      </c>
      <c r="E62" s="168">
        <v>2</v>
      </c>
      <c r="F62" s="170"/>
      <c r="G62" s="171">
        <f t="shared" si="7"/>
        <v>0</v>
      </c>
      <c r="H62" s="170"/>
      <c r="I62" s="171">
        <f t="shared" si="8"/>
        <v>0</v>
      </c>
      <c r="J62" s="170"/>
      <c r="K62" s="171">
        <f t="shared" si="9"/>
        <v>0</v>
      </c>
      <c r="L62" s="171">
        <v>21</v>
      </c>
      <c r="M62" s="171">
        <f t="shared" si="10"/>
        <v>0</v>
      </c>
      <c r="N62" s="163">
        <v>1.5E-3</v>
      </c>
      <c r="O62" s="163">
        <f t="shared" si="11"/>
        <v>3.0000000000000001E-3</v>
      </c>
      <c r="P62" s="163">
        <v>0</v>
      </c>
      <c r="Q62" s="163">
        <f t="shared" si="12"/>
        <v>0</v>
      </c>
      <c r="R62" s="163"/>
      <c r="S62" s="163"/>
      <c r="T62" s="164">
        <v>0.75</v>
      </c>
      <c r="U62" s="163">
        <f t="shared" si="13"/>
        <v>1.5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110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48</v>
      </c>
      <c r="B63" s="160" t="s">
        <v>153</v>
      </c>
      <c r="C63" s="193" t="s">
        <v>181</v>
      </c>
      <c r="D63" s="162" t="s">
        <v>103</v>
      </c>
      <c r="E63" s="168">
        <v>1</v>
      </c>
      <c r="F63" s="170"/>
      <c r="G63" s="171">
        <f t="shared" si="7"/>
        <v>0</v>
      </c>
      <c r="H63" s="170"/>
      <c r="I63" s="171">
        <f t="shared" si="8"/>
        <v>0</v>
      </c>
      <c r="J63" s="170"/>
      <c r="K63" s="171">
        <f t="shared" si="9"/>
        <v>0</v>
      </c>
      <c r="L63" s="171">
        <v>21</v>
      </c>
      <c r="M63" s="171">
        <f t="shared" si="10"/>
        <v>0</v>
      </c>
      <c r="N63" s="163">
        <v>3.0000000000000001E-3</v>
      </c>
      <c r="O63" s="163">
        <f t="shared" si="11"/>
        <v>3.0000000000000001E-3</v>
      </c>
      <c r="P63" s="163">
        <v>0</v>
      </c>
      <c r="Q63" s="163">
        <f t="shared" si="12"/>
        <v>0</v>
      </c>
      <c r="R63" s="163"/>
      <c r="S63" s="163"/>
      <c r="T63" s="164">
        <v>0.75</v>
      </c>
      <c r="U63" s="163">
        <f t="shared" si="13"/>
        <v>0.75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110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49</v>
      </c>
      <c r="B64" s="160" t="s">
        <v>182</v>
      </c>
      <c r="C64" s="193" t="s">
        <v>183</v>
      </c>
      <c r="D64" s="162" t="s">
        <v>107</v>
      </c>
      <c r="E64" s="168">
        <v>8.5</v>
      </c>
      <c r="F64" s="170"/>
      <c r="G64" s="171">
        <f t="shared" si="7"/>
        <v>0</v>
      </c>
      <c r="H64" s="170"/>
      <c r="I64" s="171">
        <f t="shared" si="8"/>
        <v>0</v>
      </c>
      <c r="J64" s="170"/>
      <c r="K64" s="171">
        <f t="shared" si="9"/>
        <v>0</v>
      </c>
      <c r="L64" s="171">
        <v>21</v>
      </c>
      <c r="M64" s="171">
        <f t="shared" si="10"/>
        <v>0</v>
      </c>
      <c r="N64" s="163">
        <v>5.1000000000000004E-4</v>
      </c>
      <c r="O64" s="163">
        <f t="shared" si="11"/>
        <v>4.3400000000000001E-3</v>
      </c>
      <c r="P64" s="163">
        <v>0</v>
      </c>
      <c r="Q64" s="163">
        <f t="shared" si="12"/>
        <v>0</v>
      </c>
      <c r="R64" s="163"/>
      <c r="S64" s="163"/>
      <c r="T64" s="164">
        <v>0.26700000000000002</v>
      </c>
      <c r="U64" s="163">
        <f t="shared" si="13"/>
        <v>2.27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50</v>
      </c>
      <c r="B65" s="160" t="s">
        <v>153</v>
      </c>
      <c r="C65" s="193" t="s">
        <v>184</v>
      </c>
      <c r="D65" s="162" t="s">
        <v>107</v>
      </c>
      <c r="E65" s="168">
        <v>8.5</v>
      </c>
      <c r="F65" s="170"/>
      <c r="G65" s="171">
        <f t="shared" si="7"/>
        <v>0</v>
      </c>
      <c r="H65" s="170"/>
      <c r="I65" s="171">
        <f t="shared" si="8"/>
        <v>0</v>
      </c>
      <c r="J65" s="170"/>
      <c r="K65" s="171">
        <f t="shared" si="9"/>
        <v>0</v>
      </c>
      <c r="L65" s="171">
        <v>21</v>
      </c>
      <c r="M65" s="171">
        <f t="shared" si="10"/>
        <v>0</v>
      </c>
      <c r="N65" s="163">
        <v>5.1000000000000004E-4</v>
      </c>
      <c r="O65" s="163">
        <f t="shared" si="11"/>
        <v>4.3400000000000001E-3</v>
      </c>
      <c r="P65" s="163">
        <v>0</v>
      </c>
      <c r="Q65" s="163">
        <f t="shared" si="12"/>
        <v>0</v>
      </c>
      <c r="R65" s="163"/>
      <c r="S65" s="163"/>
      <c r="T65" s="164">
        <v>0.26700000000000002</v>
      </c>
      <c r="U65" s="163">
        <f t="shared" si="13"/>
        <v>2.27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110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51</v>
      </c>
      <c r="B66" s="160" t="s">
        <v>185</v>
      </c>
      <c r="C66" s="193" t="s">
        <v>186</v>
      </c>
      <c r="D66" s="162" t="s">
        <v>107</v>
      </c>
      <c r="E66" s="168">
        <v>4.2</v>
      </c>
      <c r="F66" s="170"/>
      <c r="G66" s="171">
        <f t="shared" si="7"/>
        <v>0</v>
      </c>
      <c r="H66" s="170"/>
      <c r="I66" s="171">
        <f t="shared" si="8"/>
        <v>0</v>
      </c>
      <c r="J66" s="170"/>
      <c r="K66" s="171">
        <f t="shared" si="9"/>
        <v>0</v>
      </c>
      <c r="L66" s="171">
        <v>21</v>
      </c>
      <c r="M66" s="171">
        <f t="shared" si="10"/>
        <v>0</v>
      </c>
      <c r="N66" s="163">
        <v>5.9999999999999995E-4</v>
      </c>
      <c r="O66" s="163">
        <f t="shared" si="11"/>
        <v>2.5200000000000001E-3</v>
      </c>
      <c r="P66" s="163">
        <v>0</v>
      </c>
      <c r="Q66" s="163">
        <f t="shared" si="12"/>
        <v>0</v>
      </c>
      <c r="R66" s="163"/>
      <c r="S66" s="163"/>
      <c r="T66" s="164">
        <v>0.40699999999999997</v>
      </c>
      <c r="U66" s="163">
        <f t="shared" si="13"/>
        <v>1.71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104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52</v>
      </c>
      <c r="B67" s="160" t="s">
        <v>153</v>
      </c>
      <c r="C67" s="193" t="s">
        <v>187</v>
      </c>
      <c r="D67" s="162" t="s">
        <v>107</v>
      </c>
      <c r="E67" s="168">
        <v>4.2</v>
      </c>
      <c r="F67" s="170"/>
      <c r="G67" s="171">
        <f t="shared" si="7"/>
        <v>0</v>
      </c>
      <c r="H67" s="170"/>
      <c r="I67" s="171">
        <f t="shared" si="8"/>
        <v>0</v>
      </c>
      <c r="J67" s="170"/>
      <c r="K67" s="171">
        <f t="shared" si="9"/>
        <v>0</v>
      </c>
      <c r="L67" s="171">
        <v>21</v>
      </c>
      <c r="M67" s="171">
        <f t="shared" si="10"/>
        <v>0</v>
      </c>
      <c r="N67" s="163">
        <v>1.5100000000000001E-3</v>
      </c>
      <c r="O67" s="163">
        <f t="shared" si="11"/>
        <v>6.3400000000000001E-3</v>
      </c>
      <c r="P67" s="163">
        <v>0</v>
      </c>
      <c r="Q67" s="163">
        <f t="shared" si="12"/>
        <v>0</v>
      </c>
      <c r="R67" s="163"/>
      <c r="S67" s="163"/>
      <c r="T67" s="164">
        <v>0.26700000000000002</v>
      </c>
      <c r="U67" s="163">
        <f t="shared" si="13"/>
        <v>1.1200000000000001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110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53</v>
      </c>
      <c r="B68" s="160" t="s">
        <v>188</v>
      </c>
      <c r="C68" s="193" t="s">
        <v>189</v>
      </c>
      <c r="D68" s="162" t="s">
        <v>107</v>
      </c>
      <c r="E68" s="168">
        <v>0.7</v>
      </c>
      <c r="F68" s="170"/>
      <c r="G68" s="171">
        <f t="shared" si="7"/>
        <v>0</v>
      </c>
      <c r="H68" s="170"/>
      <c r="I68" s="171">
        <f t="shared" si="8"/>
        <v>0</v>
      </c>
      <c r="J68" s="170"/>
      <c r="K68" s="171">
        <f t="shared" si="9"/>
        <v>0</v>
      </c>
      <c r="L68" s="171">
        <v>21</v>
      </c>
      <c r="M68" s="171">
        <f t="shared" si="10"/>
        <v>0</v>
      </c>
      <c r="N68" s="163">
        <v>5.0000000000000001E-3</v>
      </c>
      <c r="O68" s="163">
        <f t="shared" si="11"/>
        <v>3.5000000000000001E-3</v>
      </c>
      <c r="P68" s="163">
        <v>0</v>
      </c>
      <c r="Q68" s="163">
        <f t="shared" si="12"/>
        <v>0</v>
      </c>
      <c r="R68" s="163"/>
      <c r="S68" s="163"/>
      <c r="T68" s="164">
        <v>0.374</v>
      </c>
      <c r="U68" s="163">
        <f t="shared" si="13"/>
        <v>0.26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104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54">
        <v>54</v>
      </c>
      <c r="B69" s="160" t="s">
        <v>190</v>
      </c>
      <c r="C69" s="193" t="s">
        <v>191</v>
      </c>
      <c r="D69" s="162" t="s">
        <v>163</v>
      </c>
      <c r="E69" s="168">
        <v>1</v>
      </c>
      <c r="F69" s="170"/>
      <c r="G69" s="171">
        <f t="shared" si="7"/>
        <v>0</v>
      </c>
      <c r="H69" s="170"/>
      <c r="I69" s="171">
        <f t="shared" si="8"/>
        <v>0</v>
      </c>
      <c r="J69" s="170"/>
      <c r="K69" s="171">
        <f t="shared" si="9"/>
        <v>0</v>
      </c>
      <c r="L69" s="171">
        <v>21</v>
      </c>
      <c r="M69" s="171">
        <f t="shared" si="10"/>
        <v>0</v>
      </c>
      <c r="N69" s="163">
        <v>5.6600000000000001E-3</v>
      </c>
      <c r="O69" s="163">
        <f t="shared" si="11"/>
        <v>5.6600000000000001E-3</v>
      </c>
      <c r="P69" s="163">
        <v>0</v>
      </c>
      <c r="Q69" s="163">
        <f t="shared" si="12"/>
        <v>0</v>
      </c>
      <c r="R69" s="163"/>
      <c r="S69" s="163"/>
      <c r="T69" s="164">
        <v>0.72453000000000001</v>
      </c>
      <c r="U69" s="163">
        <f t="shared" si="13"/>
        <v>0.72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110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81">
        <v>55</v>
      </c>
      <c r="B70" s="182" t="s">
        <v>158</v>
      </c>
      <c r="C70" s="195" t="s">
        <v>159</v>
      </c>
      <c r="D70" s="183" t="s">
        <v>0</v>
      </c>
      <c r="E70" s="184">
        <v>0.19600000000000001</v>
      </c>
      <c r="F70" s="185"/>
      <c r="G70" s="186">
        <f t="shared" si="7"/>
        <v>0</v>
      </c>
      <c r="H70" s="185"/>
      <c r="I70" s="186">
        <f t="shared" si="8"/>
        <v>0</v>
      </c>
      <c r="J70" s="185"/>
      <c r="K70" s="186">
        <f t="shared" si="9"/>
        <v>0</v>
      </c>
      <c r="L70" s="186">
        <v>21</v>
      </c>
      <c r="M70" s="186">
        <f t="shared" si="10"/>
        <v>0</v>
      </c>
      <c r="N70" s="187">
        <v>0</v>
      </c>
      <c r="O70" s="187">
        <f t="shared" si="11"/>
        <v>0</v>
      </c>
      <c r="P70" s="187">
        <v>0</v>
      </c>
      <c r="Q70" s="187">
        <f t="shared" si="12"/>
        <v>0</v>
      </c>
      <c r="R70" s="187"/>
      <c r="S70" s="187"/>
      <c r="T70" s="188">
        <v>0</v>
      </c>
      <c r="U70" s="187">
        <f t="shared" si="13"/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104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6"/>
      <c r="B71" s="7" t="s">
        <v>192</v>
      </c>
      <c r="C71" s="196" t="s">
        <v>192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15</v>
      </c>
      <c r="AD71">
        <v>21</v>
      </c>
    </row>
    <row r="72" spans="1:60" x14ac:dyDescent="0.2">
      <c r="A72" s="189"/>
      <c r="B72" s="190">
        <v>26</v>
      </c>
      <c r="C72" s="197" t="s">
        <v>192</v>
      </c>
      <c r="D72" s="191"/>
      <c r="E72" s="191"/>
      <c r="F72" s="191"/>
      <c r="G72" s="192">
        <f>G8+G13+G15+G19+G24+G27+G30+G41</f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f>SUMIF(L7:L70,AC71,G7:G70)</f>
        <v>0</v>
      </c>
      <c r="AD72">
        <f>SUMIF(L7:L70,AD71,G7:G70)</f>
        <v>0</v>
      </c>
      <c r="AE72" t="s">
        <v>193</v>
      </c>
    </row>
    <row r="73" spans="1:60" x14ac:dyDescent="0.2">
      <c r="A73" s="6"/>
      <c r="B73" s="7" t="s">
        <v>192</v>
      </c>
      <c r="C73" s="196" t="s">
        <v>192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6"/>
      <c r="B74" s="7" t="s">
        <v>192</v>
      </c>
      <c r="C74" s="196" t="s">
        <v>192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71">
        <v>33</v>
      </c>
      <c r="B75" s="271"/>
      <c r="C75" s="272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2"/>
      <c r="B76" s="253"/>
      <c r="C76" s="254"/>
      <c r="D76" s="253"/>
      <c r="E76" s="253"/>
      <c r="F76" s="253"/>
      <c r="G76" s="25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E76" t="s">
        <v>194</v>
      </c>
    </row>
    <row r="77" spans="1:60" x14ac:dyDescent="0.2">
      <c r="A77" s="256"/>
      <c r="B77" s="257"/>
      <c r="C77" s="258"/>
      <c r="D77" s="257"/>
      <c r="E77" s="257"/>
      <c r="F77" s="257"/>
      <c r="G77" s="259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6"/>
      <c r="B78" s="257"/>
      <c r="C78" s="258"/>
      <c r="D78" s="257"/>
      <c r="E78" s="257"/>
      <c r="F78" s="257"/>
      <c r="G78" s="259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6"/>
      <c r="B79" s="257"/>
      <c r="C79" s="258"/>
      <c r="D79" s="257"/>
      <c r="E79" s="257"/>
      <c r="F79" s="257"/>
      <c r="G79" s="259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0"/>
      <c r="B80" s="261"/>
      <c r="C80" s="262"/>
      <c r="D80" s="261"/>
      <c r="E80" s="261"/>
      <c r="F80" s="261"/>
      <c r="G80" s="26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192</v>
      </c>
      <c r="C81" s="196" t="s">
        <v>192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C82" s="198"/>
      <c r="AE82" t="s">
        <v>195</v>
      </c>
    </row>
  </sheetData>
  <mergeCells count="6">
    <mergeCell ref="A76:G80"/>
    <mergeCell ref="A1:G1"/>
    <mergeCell ref="C2:G2"/>
    <mergeCell ref="C3:G3"/>
    <mergeCell ref="C4:G4"/>
    <mergeCell ref="A75:C7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89</vt:i4>
      </vt:variant>
    </vt:vector>
  </HeadingPairs>
  <TitlesOfParts>
    <vt:vector size="93" baseType="lpstr">
      <vt:lpstr>2 ETAPA VZT</vt:lpstr>
      <vt:lpstr>B 567</vt:lpstr>
      <vt:lpstr>VzorPolozky</vt:lpstr>
      <vt:lpstr> Pol</vt:lpstr>
      <vt:lpstr>'2 ETAPA VZT'!CelkemDPHVypocet</vt:lpstr>
      <vt:lpstr>'B 567'!CelkemDPHVypocet</vt:lpstr>
      <vt:lpstr>'2 ETAPA VZT'!CenaCelkem</vt:lpstr>
      <vt:lpstr>CenaCelkem</vt:lpstr>
      <vt:lpstr>'2 ETAPA VZT'!CenaCelkemBezDPH</vt:lpstr>
      <vt:lpstr>CenaCelkemBezDPH</vt:lpstr>
      <vt:lpstr>'2 ETAPA VZT'!CenaCelkemVypocet</vt:lpstr>
      <vt:lpstr>'B 567'!CenaCelkemVypocet</vt:lpstr>
      <vt:lpstr>'2 ETAPA VZT'!cisloobjektu</vt:lpstr>
      <vt:lpstr>cisloobjektu</vt:lpstr>
      <vt:lpstr>'2 ETAPA VZT'!CisloStavby</vt:lpstr>
      <vt:lpstr>'B 567'!CisloStavby</vt:lpstr>
      <vt:lpstr>'2 ETAPA VZT'!CisloStavebnihoRozpoctu</vt:lpstr>
      <vt:lpstr>CisloStavebnihoRozpoctu</vt:lpstr>
      <vt:lpstr>'2 ETAPA VZT'!dadresa</vt:lpstr>
      <vt:lpstr>dadresa</vt:lpstr>
      <vt:lpstr>'2 ETAPA VZT'!DIČ</vt:lpstr>
      <vt:lpstr>'B 567'!DIČ</vt:lpstr>
      <vt:lpstr>'2 ETAPA VZT'!dmisto</vt:lpstr>
      <vt:lpstr>dmisto</vt:lpstr>
      <vt:lpstr>'2 ETAPA VZT'!DPHSni</vt:lpstr>
      <vt:lpstr>DPHSni</vt:lpstr>
      <vt:lpstr>'2 ETAPA VZT'!DPHZakl</vt:lpstr>
      <vt:lpstr>DPHZakl</vt:lpstr>
      <vt:lpstr>'2 ETAPA VZT'!dpsc</vt:lpstr>
      <vt:lpstr>'B 567'!dpsc</vt:lpstr>
      <vt:lpstr>'2 ETAPA VZT'!IČO</vt:lpstr>
      <vt:lpstr>'B 567'!IČO</vt:lpstr>
      <vt:lpstr>'2 ETAPA VZT'!Mena</vt:lpstr>
      <vt:lpstr>Mena</vt:lpstr>
      <vt:lpstr>'2 ETAPA VZT'!MistoStavby</vt:lpstr>
      <vt:lpstr>MistoStavby</vt:lpstr>
      <vt:lpstr>'2 ETAPA VZT'!nazevobjektu</vt:lpstr>
      <vt:lpstr>nazevobjektu</vt:lpstr>
      <vt:lpstr>'2 ETAPA VZT'!NazevStavby</vt:lpstr>
      <vt:lpstr>'B 567'!NazevStavby</vt:lpstr>
      <vt:lpstr>'2 ETAPA VZT'!NazevStavebnihoRozpoctu</vt:lpstr>
      <vt:lpstr>NazevStavebnihoRozpoctu</vt:lpstr>
      <vt:lpstr>'2 ETAPA VZT'!oadresa</vt:lpstr>
      <vt:lpstr>oadresa</vt:lpstr>
      <vt:lpstr>'2 ETAPA VZT'!Objednatel</vt:lpstr>
      <vt:lpstr>'B 567'!Objednatel</vt:lpstr>
      <vt:lpstr>'2 ETAPA VZT'!Objekt</vt:lpstr>
      <vt:lpstr>'B 567'!Objekt</vt:lpstr>
      <vt:lpstr>' Pol'!Oblast_tisku</vt:lpstr>
      <vt:lpstr>'2 ETAPA VZT'!Oblast_tisku</vt:lpstr>
      <vt:lpstr>'B 567'!Oblast_tisku</vt:lpstr>
      <vt:lpstr>'2 ETAPA VZT'!odic</vt:lpstr>
      <vt:lpstr>'B 567'!odic</vt:lpstr>
      <vt:lpstr>'2 ETAPA VZT'!oico</vt:lpstr>
      <vt:lpstr>'B 567'!oico</vt:lpstr>
      <vt:lpstr>'2 ETAPA VZT'!omisto</vt:lpstr>
      <vt:lpstr>'B 567'!omisto</vt:lpstr>
      <vt:lpstr>'2 ETAPA VZT'!onazev</vt:lpstr>
      <vt:lpstr>'B 567'!onazev</vt:lpstr>
      <vt:lpstr>'2 ETAPA VZT'!opsc</vt:lpstr>
      <vt:lpstr>'B 567'!opsc</vt:lpstr>
      <vt:lpstr>'2 ETAPA VZT'!padresa</vt:lpstr>
      <vt:lpstr>padresa</vt:lpstr>
      <vt:lpstr>'2 ETAPA VZT'!pdic</vt:lpstr>
      <vt:lpstr>pdic</vt:lpstr>
      <vt:lpstr>'2 ETAPA VZT'!pico</vt:lpstr>
      <vt:lpstr>pico</vt:lpstr>
      <vt:lpstr>'2 ETAPA VZT'!pmisto</vt:lpstr>
      <vt:lpstr>pmisto</vt:lpstr>
      <vt:lpstr>'2 ETAPA VZT'!PoptavkaID</vt:lpstr>
      <vt:lpstr>PoptavkaID</vt:lpstr>
      <vt:lpstr>'2 ETAPA VZT'!pPSC</vt:lpstr>
      <vt:lpstr>pPSC</vt:lpstr>
      <vt:lpstr>'2 ETAPA VZT'!Projektant</vt:lpstr>
      <vt:lpstr>Projektant</vt:lpstr>
      <vt:lpstr>'2 ETAPA VZT'!SazbaDPH1</vt:lpstr>
      <vt:lpstr>'B 567'!SazbaDPH1</vt:lpstr>
      <vt:lpstr>'2 ETAPA VZT'!SazbaDPH2</vt:lpstr>
      <vt:lpstr>'B 567'!SazbaDPH2</vt:lpstr>
      <vt:lpstr>'2 ETAPA VZT'!Vypracoval</vt:lpstr>
      <vt:lpstr>Vypracoval</vt:lpstr>
      <vt:lpstr>'2 ETAPA VZT'!ZakladDPHSni</vt:lpstr>
      <vt:lpstr>ZakladDPHSni</vt:lpstr>
      <vt:lpstr>'2 ETAPA VZT'!ZakladDPHSniVypocet</vt:lpstr>
      <vt:lpstr>'B 567'!ZakladDPHSniVypocet</vt:lpstr>
      <vt:lpstr>'2 ETAPA VZT'!ZakladDPHZakl</vt:lpstr>
      <vt:lpstr>ZakladDPHZakl</vt:lpstr>
      <vt:lpstr>'2 ETAPA VZT'!ZakladDPHZaklVypocet</vt:lpstr>
      <vt:lpstr>'B 567'!ZakladDPHZaklVypocet</vt:lpstr>
      <vt:lpstr>'2 ETAPA VZT'!Zaokrouhleni</vt:lpstr>
      <vt:lpstr>Zaokrouhleni</vt:lpstr>
      <vt:lpstr>'2 ETAPA VZT'!Zhotovitel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2021-05-17T07:04:10Z</dcterms:modified>
</cp:coreProperties>
</file>