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D:\Zakázky\4341_DPO_Montážní kanály III\PRAC\Rozpočty\Hranečník\"/>
    </mc:Choice>
  </mc:AlternateContent>
  <xr:revisionPtr revIDLastSave="0" documentId="13_ncr:1_{C668D538-7930-45AE-BE0B-5BFE2E245E3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01 - SO 10 Stavebně konst..." sheetId="2" r:id="rId2"/>
    <sheet name="02 - SO 20 Elektroinstalace" sheetId="3" r:id="rId3"/>
    <sheet name="03 - SO 30 Ocelové konstr..." sheetId="4" r:id="rId4"/>
  </sheets>
  <definedNames>
    <definedName name="_xlnm._FilterDatabase" localSheetId="1" hidden="1">'01 - SO 10 Stavebně konst...'!$C$98:$K$355</definedName>
    <definedName name="_xlnm._FilterDatabase" localSheetId="2" hidden="1">'02 - SO 20 Elektroinstalace'!$C$83:$K$115</definedName>
    <definedName name="_xlnm._FilterDatabase" localSheetId="3" hidden="1">'03 - SO 30 Ocelové konstr...'!$C$82:$K$91</definedName>
    <definedName name="_xlnm.Print_Titles" localSheetId="1">'01 - SO 10 Stavebně konst...'!$98:$98</definedName>
    <definedName name="_xlnm.Print_Titles" localSheetId="2">'02 - SO 20 Elektroinstalace'!$83:$83</definedName>
    <definedName name="_xlnm.Print_Titles" localSheetId="3">'03 - SO 30 Ocelové konstr...'!$82:$82</definedName>
    <definedName name="_xlnm.Print_Titles" localSheetId="0">'Rekapitulace stavby'!$52:$52</definedName>
    <definedName name="_xlnm.Print_Area" localSheetId="1">'01 - SO 10 Stavebně konst...'!$C$4:$J$39,'01 - SO 10 Stavebně konst...'!$C$45:$J$80,'01 - SO 10 Stavebně konst...'!$C$86:$K$355</definedName>
    <definedName name="_xlnm.Print_Area" localSheetId="2">'02 - SO 20 Elektroinstalace'!$C$4:$J$39,'02 - SO 20 Elektroinstalace'!$C$45:$J$65,'02 - SO 20 Elektroinstalace'!$C$71:$K$115</definedName>
    <definedName name="_xlnm.Print_Area" localSheetId="3">'03 - SO 30 Ocelové konstr...'!$C$4:$J$39,'03 - SO 30 Ocelové konstr...'!$C$45:$J$64,'03 - SO 30 Ocelové konstr...'!$C$70:$K$91</definedName>
    <definedName name="_xlnm.Print_Area" localSheetId="0">'Rekapitulace stavby'!$D$4:$AO$36,'Rekapitulace stavby'!$C$42:$AQ$58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6" i="4"/>
  <c r="BH86" i="4"/>
  <c r="BG86" i="4"/>
  <c r="BF86" i="4"/>
  <c r="T86" i="4"/>
  <c r="T85" i="4"/>
  <c r="T84" i="4" s="1"/>
  <c r="R86" i="4"/>
  <c r="R85" i="4"/>
  <c r="R84" i="4" s="1"/>
  <c r="P86" i="4"/>
  <c r="P85" i="4"/>
  <c r="P84" i="4"/>
  <c r="F77" i="4"/>
  <c r="E75" i="4"/>
  <c r="F52" i="4"/>
  <c r="E50" i="4"/>
  <c r="J24" i="4"/>
  <c r="E24" i="4"/>
  <c r="J80" i="4" s="1"/>
  <c r="J23" i="4"/>
  <c r="J21" i="4"/>
  <c r="E21" i="4"/>
  <c r="J54" i="4" s="1"/>
  <c r="J20" i="4"/>
  <c r="J18" i="4"/>
  <c r="E18" i="4"/>
  <c r="F80" i="4" s="1"/>
  <c r="J17" i="4"/>
  <c r="J15" i="4"/>
  <c r="E15" i="4"/>
  <c r="F79" i="4" s="1"/>
  <c r="J14" i="4"/>
  <c r="J12" i="4"/>
  <c r="J77" i="4"/>
  <c r="E7" i="4"/>
  <c r="E73" i="4"/>
  <c r="J37" i="3"/>
  <c r="J36" i="3"/>
  <c r="AY56" i="1" s="1"/>
  <c r="J35" i="3"/>
  <c r="AX56" i="1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F36" i="3" s="1"/>
  <c r="BG87" i="3"/>
  <c r="BF87" i="3"/>
  <c r="T87" i="3"/>
  <c r="R87" i="3"/>
  <c r="P87" i="3"/>
  <c r="F78" i="3"/>
  <c r="E76" i="3"/>
  <c r="F52" i="3"/>
  <c r="E50" i="3"/>
  <c r="J24" i="3"/>
  <c r="E24" i="3"/>
  <c r="J81" i="3" s="1"/>
  <c r="J23" i="3"/>
  <c r="J21" i="3"/>
  <c r="E21" i="3"/>
  <c r="J80" i="3"/>
  <c r="J20" i="3"/>
  <c r="J18" i="3"/>
  <c r="E18" i="3"/>
  <c r="F81" i="3" s="1"/>
  <c r="J17" i="3"/>
  <c r="J15" i="3"/>
  <c r="E15" i="3"/>
  <c r="F54" i="3"/>
  <c r="J14" i="3"/>
  <c r="J12" i="3"/>
  <c r="J52" i="3" s="1"/>
  <c r="E7" i="3"/>
  <c r="E48" i="3"/>
  <c r="J37" i="2"/>
  <c r="J36" i="2"/>
  <c r="AY55" i="1"/>
  <c r="J35" i="2"/>
  <c r="AX55" i="1" s="1"/>
  <c r="BI352" i="2"/>
  <c r="BH352" i="2"/>
  <c r="BG352" i="2"/>
  <c r="BF352" i="2"/>
  <c r="T352" i="2"/>
  <c r="T351" i="2"/>
  <c r="R352" i="2"/>
  <c r="P352" i="2"/>
  <c r="P351" i="2" s="1"/>
  <c r="BI347" i="2"/>
  <c r="BH347" i="2"/>
  <c r="BG347" i="2"/>
  <c r="BF347" i="2"/>
  <c r="T347" i="2"/>
  <c r="R347" i="2"/>
  <c r="R346" i="2" s="1"/>
  <c r="P347" i="2"/>
  <c r="P346" i="2" s="1"/>
  <c r="BI342" i="2"/>
  <c r="BH342" i="2"/>
  <c r="BG342" i="2"/>
  <c r="BF342" i="2"/>
  <c r="T342" i="2"/>
  <c r="T341" i="2" s="1"/>
  <c r="R342" i="2"/>
  <c r="R341" i="2" s="1"/>
  <c r="P342" i="2"/>
  <c r="P341" i="2" s="1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3" i="2"/>
  <c r="BH293" i="2"/>
  <c r="BG293" i="2"/>
  <c r="BF293" i="2"/>
  <c r="T293" i="2"/>
  <c r="T292" i="2" s="1"/>
  <c r="R293" i="2"/>
  <c r="R292" i="2" s="1"/>
  <c r="P293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T277" i="2" s="1"/>
  <c r="R278" i="2"/>
  <c r="R277" i="2"/>
  <c r="P278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T129" i="2" s="1"/>
  <c r="R130" i="2"/>
  <c r="R129" i="2" s="1"/>
  <c r="P130" i="2"/>
  <c r="P129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2" i="2"/>
  <c r="BH102" i="2"/>
  <c r="BG102" i="2"/>
  <c r="BF102" i="2"/>
  <c r="T102" i="2"/>
  <c r="R102" i="2"/>
  <c r="P102" i="2"/>
  <c r="F93" i="2"/>
  <c r="E91" i="2"/>
  <c r="F52" i="2"/>
  <c r="E50" i="2"/>
  <c r="J24" i="2"/>
  <c r="E24" i="2"/>
  <c r="J96" i="2"/>
  <c r="J23" i="2"/>
  <c r="J21" i="2"/>
  <c r="E21" i="2"/>
  <c r="J95" i="2" s="1"/>
  <c r="J20" i="2"/>
  <c r="J18" i="2"/>
  <c r="E18" i="2"/>
  <c r="F96" i="2"/>
  <c r="J17" i="2"/>
  <c r="J15" i="2"/>
  <c r="E15" i="2"/>
  <c r="F54" i="2" s="1"/>
  <c r="J14" i="2"/>
  <c r="J12" i="2"/>
  <c r="J52" i="2" s="1"/>
  <c r="E7" i="2"/>
  <c r="E48" i="2"/>
  <c r="L50" i="1"/>
  <c r="AM50" i="1"/>
  <c r="AM49" i="1"/>
  <c r="L49" i="1"/>
  <c r="AM47" i="1"/>
  <c r="L47" i="1"/>
  <c r="L45" i="1"/>
  <c r="L44" i="1"/>
  <c r="BK261" i="2"/>
  <c r="BK333" i="2"/>
  <c r="J274" i="2"/>
  <c r="BK91" i="4"/>
  <c r="BK111" i="3"/>
  <c r="J98" i="3"/>
  <c r="BK342" i="2"/>
  <c r="J210" i="2"/>
  <c r="J117" i="2"/>
  <c r="BK268" i="2"/>
  <c r="BK230" i="2"/>
  <c r="J142" i="2"/>
  <c r="BK109" i="3"/>
  <c r="BK99" i="3"/>
  <c r="J198" i="2"/>
  <c r="J89" i="4"/>
  <c r="BK260" i="2"/>
  <c r="BK148" i="2"/>
  <c r="BK92" i="3"/>
  <c r="BK337" i="2"/>
  <c r="BK174" i="2"/>
  <c r="AS54" i="1"/>
  <c r="BK271" i="2"/>
  <c r="BK86" i="4"/>
  <c r="BK278" i="2"/>
  <c r="BK180" i="2"/>
  <c r="BK106" i="3"/>
  <c r="BK327" i="2"/>
  <c r="BK246" i="2"/>
  <c r="J120" i="2"/>
  <c r="BK87" i="3"/>
  <c r="J190" i="2"/>
  <c r="J115" i="3"/>
  <c r="J103" i="3"/>
  <c r="J93" i="3"/>
  <c r="BK120" i="2"/>
  <c r="J319" i="2"/>
  <c r="BK250" i="2"/>
  <c r="BK207" i="2"/>
  <c r="J100" i="3"/>
  <c r="J352" i="2"/>
  <c r="BK234" i="2"/>
  <c r="BK291" i="2"/>
  <c r="J203" i="2"/>
  <c r="BK347" i="2"/>
  <c r="J234" i="2"/>
  <c r="BK281" i="2"/>
  <c r="J151" i="2"/>
  <c r="J109" i="3"/>
  <c r="J101" i="3"/>
  <c r="J304" i="2"/>
  <c r="BK151" i="2"/>
  <c r="BK89" i="3"/>
  <c r="J261" i="2"/>
  <c r="J162" i="2"/>
  <c r="BK112" i="3"/>
  <c r="BK105" i="3"/>
  <c r="J337" i="2"/>
  <c r="BK90" i="4"/>
  <c r="J308" i="2"/>
  <c r="BK171" i="2"/>
  <c r="J88" i="3"/>
  <c r="J194" i="2"/>
  <c r="BK323" i="2"/>
  <c r="J227" i="2"/>
  <c r="J180" i="2"/>
  <c r="J246" i="2"/>
  <c r="J135" i="2"/>
  <c r="BK290" i="2"/>
  <c r="BK223" i="2"/>
  <c r="BK110" i="3"/>
  <c r="J102" i="3"/>
  <c r="J92" i="3"/>
  <c r="BK258" i="2"/>
  <c r="J184" i="2"/>
  <c r="BK90" i="3"/>
  <c r="J291" i="2"/>
  <c r="J250" i="2"/>
  <c r="J113" i="2"/>
  <c r="J106" i="3"/>
  <c r="BK94" i="3"/>
  <c r="BK218" i="2"/>
  <c r="J86" i="4"/>
  <c r="BK262" i="2"/>
  <c r="BK101" i="3"/>
  <c r="BK91" i="3"/>
  <c r="J327" i="2"/>
  <c r="BK254" i="2"/>
  <c r="J112" i="2"/>
  <c r="BK265" i="2"/>
  <c r="BK130" i="2"/>
  <c r="J265" i="2"/>
  <c r="J174" i="2"/>
  <c r="BK308" i="2"/>
  <c r="J130" i="2"/>
  <c r="J112" i="3"/>
  <c r="BK103" i="3"/>
  <c r="J94" i="3"/>
  <c r="J293" i="2"/>
  <c r="BK113" i="2"/>
  <c r="J299" i="2"/>
  <c r="BK227" i="2"/>
  <c r="J148" i="2"/>
  <c r="J114" i="3"/>
  <c r="BK100" i="3"/>
  <c r="J315" i="2"/>
  <c r="BK162" i="2"/>
  <c r="J90" i="4"/>
  <c r="J258" i="2"/>
  <c r="BK177" i="2"/>
  <c r="BK93" i="3"/>
  <c r="BK352" i="2"/>
  <c r="J282" i="2"/>
  <c r="J223" i="2"/>
  <c r="BK108" i="2"/>
  <c r="J278" i="2"/>
  <c r="BK194" i="2"/>
  <c r="J242" i="2"/>
  <c r="J312" i="2"/>
  <c r="J230" i="2"/>
  <c r="BK114" i="3"/>
  <c r="J97" i="3"/>
  <c r="BK312" i="2"/>
  <c r="BK214" i="2"/>
  <c r="BK142" i="2"/>
  <c r="J281" i="2"/>
  <c r="J177" i="2"/>
  <c r="BK112" i="2"/>
  <c r="J110" i="3"/>
  <c r="BK97" i="3"/>
  <c r="J238" i="2"/>
  <c r="BK117" i="2"/>
  <c r="BK282" i="2"/>
  <c r="BK190" i="2"/>
  <c r="BK98" i="3"/>
  <c r="J323" i="2"/>
  <c r="J171" i="2"/>
  <c r="J271" i="2"/>
  <c r="BK184" i="2"/>
  <c r="BK274" i="2"/>
  <c r="J342" i="2"/>
  <c r="BK242" i="2"/>
  <c r="J91" i="4"/>
  <c r="BK107" i="3"/>
  <c r="J99" i="3"/>
  <c r="J89" i="3"/>
  <c r="BK286" i="2"/>
  <c r="BK198" i="2"/>
  <c r="J108" i="2"/>
  <c r="J333" i="2"/>
  <c r="J214" i="2"/>
  <c r="BK89" i="4"/>
  <c r="J107" i="3"/>
  <c r="BK293" i="2"/>
  <c r="J123" i="2"/>
  <c r="BK315" i="2"/>
  <c r="J218" i="2"/>
  <c r="BK135" i="2"/>
  <c r="J90" i="3"/>
  <c r="J347" i="2"/>
  <c r="J260" i="2"/>
  <c r="J167" i="2"/>
  <c r="BK299" i="2"/>
  <c r="BK203" i="2"/>
  <c r="BK319" i="2"/>
  <c r="BK238" i="2"/>
  <c r="BK115" i="3"/>
  <c r="J105" i="3"/>
  <c r="J91" i="3"/>
  <c r="J268" i="2"/>
  <c r="BK167" i="2"/>
  <c r="BK88" i="3"/>
  <c r="J254" i="2"/>
  <c r="J158" i="2"/>
  <c r="J111" i="3"/>
  <c r="BK102" i="3"/>
  <c r="J290" i="2"/>
  <c r="BK102" i="2"/>
  <c r="BK304" i="2"/>
  <c r="BK210" i="2"/>
  <c r="J102" i="2"/>
  <c r="J87" i="3"/>
  <c r="J262" i="2"/>
  <c r="BK123" i="2"/>
  <c r="J286" i="2"/>
  <c r="J207" i="2"/>
  <c r="BK158" i="2"/>
  <c r="R104" i="3" l="1"/>
  <c r="P104" i="3"/>
  <c r="T166" i="2"/>
  <c r="BK298" i="2"/>
  <c r="J298" i="2"/>
  <c r="J72" i="2"/>
  <c r="P314" i="2"/>
  <c r="P313" i="2" s="1"/>
  <c r="R351" i="2"/>
  <c r="BK88" i="4"/>
  <c r="BK87" i="4"/>
  <c r="J87" i="4" s="1"/>
  <c r="J62" i="4" s="1"/>
  <c r="BK134" i="2"/>
  <c r="J134" i="2" s="1"/>
  <c r="J63" i="2" s="1"/>
  <c r="R202" i="2"/>
  <c r="BK314" i="2"/>
  <c r="J314" i="2"/>
  <c r="J74" i="2" s="1"/>
  <c r="BK86" i="3"/>
  <c r="J86" i="3"/>
  <c r="J61" i="3" s="1"/>
  <c r="P86" i="3"/>
  <c r="P85" i="3" s="1"/>
  <c r="R86" i="3"/>
  <c r="R85" i="3"/>
  <c r="T86" i="3"/>
  <c r="T85" i="3"/>
  <c r="BK96" i="3"/>
  <c r="J96" i="3" s="1"/>
  <c r="J63" i="3" s="1"/>
  <c r="P96" i="3"/>
  <c r="P95" i="3"/>
  <c r="R96" i="3"/>
  <c r="R95" i="3" s="1"/>
  <c r="T96" i="3"/>
  <c r="T95" i="3"/>
  <c r="R101" i="2"/>
  <c r="R134" i="2"/>
  <c r="P157" i="2"/>
  <c r="P166" i="2"/>
  <c r="R88" i="4"/>
  <c r="R87" i="4" s="1"/>
  <c r="R83" i="4" s="1"/>
  <c r="T101" i="2"/>
  <c r="P134" i="2"/>
  <c r="BK166" i="2"/>
  <c r="J166" i="2" s="1"/>
  <c r="J65" i="2" s="1"/>
  <c r="T202" i="2"/>
  <c r="P259" i="2"/>
  <c r="P280" i="2"/>
  <c r="T298" i="2"/>
  <c r="R332" i="2"/>
  <c r="R331" i="2"/>
  <c r="BK101" i="2"/>
  <c r="T134" i="2"/>
  <c r="P202" i="2"/>
  <c r="R259" i="2"/>
  <c r="R280" i="2"/>
  <c r="R298" i="2"/>
  <c r="J78" i="3"/>
  <c r="BK157" i="2"/>
  <c r="J157" i="2" s="1"/>
  <c r="J64" i="2" s="1"/>
  <c r="R157" i="2"/>
  <c r="BK202" i="2"/>
  <c r="J202" i="2" s="1"/>
  <c r="J66" i="2" s="1"/>
  <c r="BK259" i="2"/>
  <c r="J259" i="2" s="1"/>
  <c r="J67" i="2" s="1"/>
  <c r="T259" i="2"/>
  <c r="T280" i="2"/>
  <c r="T279" i="2" s="1"/>
  <c r="T314" i="2"/>
  <c r="T313" i="2"/>
  <c r="P332" i="2"/>
  <c r="P331" i="2" s="1"/>
  <c r="T104" i="3"/>
  <c r="BK280" i="2"/>
  <c r="J280" i="2"/>
  <c r="J70" i="2" s="1"/>
  <c r="P298" i="2"/>
  <c r="BK332" i="2"/>
  <c r="T346" i="2"/>
  <c r="P88" i="4"/>
  <c r="P87" i="4" s="1"/>
  <c r="P83" i="4" s="1"/>
  <c r="AU57" i="1" s="1"/>
  <c r="P101" i="2"/>
  <c r="P100" i="2" s="1"/>
  <c r="T157" i="2"/>
  <c r="R166" i="2"/>
  <c r="R314" i="2"/>
  <c r="R313" i="2" s="1"/>
  <c r="T332" i="2"/>
  <c r="T331" i="2"/>
  <c r="BK104" i="3"/>
  <c r="J104" i="3" s="1"/>
  <c r="J64" i="3" s="1"/>
  <c r="T88" i="4"/>
  <c r="T87" i="4" s="1"/>
  <c r="T83" i="4" s="1"/>
  <c r="E89" i="2"/>
  <c r="BE148" i="2"/>
  <c r="BE234" i="2"/>
  <c r="BE238" i="2"/>
  <c r="BE262" i="2"/>
  <c r="F95" i="2"/>
  <c r="BE203" i="2"/>
  <c r="BE278" i="2"/>
  <c r="BE281" i="2"/>
  <c r="BE352" i="2"/>
  <c r="BK346" i="2"/>
  <c r="J346" i="2" s="1"/>
  <c r="J78" i="2" s="1"/>
  <c r="BK351" i="2"/>
  <c r="J351" i="2"/>
  <c r="J79" i="2" s="1"/>
  <c r="J54" i="3"/>
  <c r="BE90" i="3"/>
  <c r="BE91" i="3"/>
  <c r="BE93" i="3"/>
  <c r="BE94" i="3"/>
  <c r="BE100" i="3"/>
  <c r="BE103" i="3"/>
  <c r="BC56" i="1"/>
  <c r="BE89" i="4"/>
  <c r="J55" i="2"/>
  <c r="BE108" i="2"/>
  <c r="BE113" i="2"/>
  <c r="BE120" i="2"/>
  <c r="BE130" i="2"/>
  <c r="BE142" i="2"/>
  <c r="BE194" i="2"/>
  <c r="BE198" i="2"/>
  <c r="BE242" i="2"/>
  <c r="BE246" i="2"/>
  <c r="BE271" i="2"/>
  <c r="BE286" i="2"/>
  <c r="BE337" i="2"/>
  <c r="BE97" i="3"/>
  <c r="BE98" i="3"/>
  <c r="J52" i="4"/>
  <c r="F54" i="4"/>
  <c r="F55" i="4"/>
  <c r="J55" i="4"/>
  <c r="J79" i="4"/>
  <c r="BE86" i="4"/>
  <c r="J54" i="2"/>
  <c r="J93" i="2"/>
  <c r="BE177" i="2"/>
  <c r="BE184" i="2"/>
  <c r="BE190" i="2"/>
  <c r="BE210" i="2"/>
  <c r="BE260" i="2"/>
  <c r="BE261" i="2"/>
  <c r="BE274" i="2"/>
  <c r="BE282" i="2"/>
  <c r="BE312" i="2"/>
  <c r="BE323" i="2"/>
  <c r="BE342" i="2"/>
  <c r="BK277" i="2"/>
  <c r="J277" i="2"/>
  <c r="J68" i="2" s="1"/>
  <c r="BK292" i="2"/>
  <c r="J292" i="2" s="1"/>
  <c r="J71" i="2" s="1"/>
  <c r="E74" i="3"/>
  <c r="F80" i="3"/>
  <c r="BE87" i="3"/>
  <c r="BE88" i="3"/>
  <c r="BE89" i="3"/>
  <c r="BE106" i="3"/>
  <c r="BE107" i="3"/>
  <c r="BE109" i="3"/>
  <c r="BE110" i="3"/>
  <c r="BE111" i="3"/>
  <c r="BE114" i="3"/>
  <c r="BE90" i="4"/>
  <c r="BE102" i="2"/>
  <c r="BE308" i="2"/>
  <c r="BK341" i="2"/>
  <c r="J341" i="2"/>
  <c r="J77" i="2"/>
  <c r="F55" i="3"/>
  <c r="BE91" i="4"/>
  <c r="BE135" i="2"/>
  <c r="BE162" i="2"/>
  <c r="BE171" i="2"/>
  <c r="BE174" i="2"/>
  <c r="BE230" i="2"/>
  <c r="BE319" i="2"/>
  <c r="BE347" i="2"/>
  <c r="BK129" i="2"/>
  <c r="J129" i="2"/>
  <c r="J62" i="2" s="1"/>
  <c r="J55" i="3"/>
  <c r="BE92" i="3"/>
  <c r="BE99" i="3"/>
  <c r="BE101" i="3"/>
  <c r="BE102" i="3"/>
  <c r="BE105" i="3"/>
  <c r="BE112" i="3"/>
  <c r="BE115" i="3"/>
  <c r="BK85" i="4"/>
  <c r="J85" i="4" s="1"/>
  <c r="J61" i="4" s="1"/>
  <c r="F55" i="2"/>
  <c r="BE123" i="2"/>
  <c r="BE158" i="2"/>
  <c r="BE207" i="2"/>
  <c r="BE214" i="2"/>
  <c r="BE218" i="2"/>
  <c r="BE227" i="2"/>
  <c r="BE250" i="2"/>
  <c r="BE254" i="2"/>
  <c r="BE265" i="2"/>
  <c r="BE293" i="2"/>
  <c r="BE299" i="2"/>
  <c r="BE327" i="2"/>
  <c r="E48" i="4"/>
  <c r="BE112" i="2"/>
  <c r="BE117" i="2"/>
  <c r="BE151" i="2"/>
  <c r="BE167" i="2"/>
  <c r="BE180" i="2"/>
  <c r="BE223" i="2"/>
  <c r="BE258" i="2"/>
  <c r="BE268" i="2"/>
  <c r="BE290" i="2"/>
  <c r="BE291" i="2"/>
  <c r="BE304" i="2"/>
  <c r="BE315" i="2"/>
  <c r="BE333" i="2"/>
  <c r="J34" i="4"/>
  <c r="AW57" i="1" s="1"/>
  <c r="F37" i="3"/>
  <c r="BD56" i="1" s="1"/>
  <c r="F34" i="3"/>
  <c r="BA56" i="1"/>
  <c r="F35" i="4"/>
  <c r="BB57" i="1" s="1"/>
  <c r="J34" i="3"/>
  <c r="AW56" i="1" s="1"/>
  <c r="F37" i="2"/>
  <c r="BD55" i="1" s="1"/>
  <c r="F35" i="2"/>
  <c r="BB55" i="1"/>
  <c r="F34" i="4"/>
  <c r="BA57" i="1" s="1"/>
  <c r="J34" i="2"/>
  <c r="AW55" i="1" s="1"/>
  <c r="F35" i="3"/>
  <c r="BB56" i="1" s="1"/>
  <c r="F37" i="4"/>
  <c r="BD57" i="1"/>
  <c r="F36" i="4"/>
  <c r="BC57" i="1" s="1"/>
  <c r="F34" i="2"/>
  <c r="BA55" i="1" s="1"/>
  <c r="F36" i="2"/>
  <c r="BC55" i="1" s="1"/>
  <c r="BK331" i="2" l="1"/>
  <c r="J331" i="2"/>
  <c r="J75" i="2"/>
  <c r="T84" i="3"/>
  <c r="R84" i="3"/>
  <c r="P84" i="3"/>
  <c r="AU56" i="1"/>
  <c r="P279" i="2"/>
  <c r="T100" i="2"/>
  <c r="T99" i="2" s="1"/>
  <c r="R279" i="2"/>
  <c r="P99" i="2"/>
  <c r="AU55" i="1" s="1"/>
  <c r="R100" i="2"/>
  <c r="R99" i="2"/>
  <c r="BK100" i="2"/>
  <c r="J100" i="2" s="1"/>
  <c r="J60" i="2" s="1"/>
  <c r="J332" i="2"/>
  <c r="J76" i="2"/>
  <c r="BK85" i="3"/>
  <c r="J85" i="3"/>
  <c r="J60" i="3"/>
  <c r="BK95" i="3"/>
  <c r="J95" i="3" s="1"/>
  <c r="J62" i="3" s="1"/>
  <c r="J88" i="4"/>
  <c r="J63" i="4"/>
  <c r="J101" i="2"/>
  <c r="J61" i="2"/>
  <c r="BK279" i="2"/>
  <c r="J279" i="2"/>
  <c r="J69" i="2" s="1"/>
  <c r="BK84" i="4"/>
  <c r="J84" i="4"/>
  <c r="J60" i="4"/>
  <c r="BK313" i="2"/>
  <c r="J313" i="2"/>
  <c r="J73" i="2"/>
  <c r="J33" i="2"/>
  <c r="AV55" i="1" s="1"/>
  <c r="AT55" i="1" s="1"/>
  <c r="F33" i="4"/>
  <c r="AZ57" i="1"/>
  <c r="BC54" i="1"/>
  <c r="AY54" i="1"/>
  <c r="F33" i="2"/>
  <c r="AZ55" i="1" s="1"/>
  <c r="BD54" i="1"/>
  <c r="W33" i="1"/>
  <c r="F33" i="3"/>
  <c r="AZ56" i="1"/>
  <c r="BA54" i="1"/>
  <c r="AW54" i="1"/>
  <c r="AK30" i="1"/>
  <c r="BB54" i="1"/>
  <c r="AX54" i="1" s="1"/>
  <c r="J33" i="4"/>
  <c r="AV57" i="1"/>
  <c r="AT57" i="1"/>
  <c r="J33" i="3"/>
  <c r="AV56" i="1"/>
  <c r="AT56" i="1"/>
  <c r="BK84" i="3" l="1"/>
  <c r="J84" i="3"/>
  <c r="J59" i="3"/>
  <c r="BK99" i="2"/>
  <c r="J99" i="2"/>
  <c r="J59" i="2"/>
  <c r="BK83" i="4"/>
  <c r="J83" i="4"/>
  <c r="J59" i="4" s="1"/>
  <c r="AZ54" i="1"/>
  <c r="AV54" i="1" s="1"/>
  <c r="AK29" i="1" s="1"/>
  <c r="W32" i="1"/>
  <c r="W30" i="1"/>
  <c r="AU54" i="1"/>
  <c r="W31" i="1"/>
  <c r="W29" i="1" l="1"/>
  <c r="J30" i="3"/>
  <c r="AG56" i="1"/>
  <c r="AN56" i="1"/>
  <c r="AT54" i="1"/>
  <c r="J30" i="2"/>
  <c r="AG55" i="1" s="1"/>
  <c r="AN55" i="1" s="1"/>
  <c r="J30" i="4"/>
  <c r="AG57" i="1"/>
  <c r="AN57" i="1"/>
  <c r="J39" i="3" l="1"/>
  <c r="J39" i="4"/>
  <c r="J39" i="2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<sst xmlns="http://schemas.openxmlformats.org/spreadsheetml/2006/main" count="3622" uniqueCount="584">
  <si>
    <t>Export Komplet</t>
  </si>
  <si>
    <t>VZ</t>
  </si>
  <si>
    <t>2.0</t>
  </si>
  <si>
    <t>ZAMOK</t>
  </si>
  <si>
    <t>False</t>
  </si>
  <si>
    <t>{dc395e44-97a3-47a7-b7ff-fa2a66a427a0}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</si>
  <si>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</si>
  <si>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</si>
  <si>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</si>
  <si>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</si>
  <si>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</si>
  <si>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</si>
  <si>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</si>
  <si>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</si>
  <si>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</si>
  <si>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</si>
  <si>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</si>
  <si>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Montážní kanály v areálech DPO III - Areál autobusy Hranečník - Hala II</t>
  </si>
  <si>
    <t>KSO:</t>
  </si>
  <si>
    <t/>
  </si>
  <si>
    <t>CC-CZ:</t>
  </si>
  <si>
    <t>Místo:</t>
  </si>
  <si>
    <t xml:space="preserve"> </t>
  </si>
  <si>
    <t>Datum:</t>
  </si>
  <si>
    <t>15. 4. 2020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</si>
  <si>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</si>
  <si>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</si>
  <si>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</si>
  <si>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</si>
  <si>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</si>
  <si>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</si>
  <si>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</si>
  <si>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Projekt HTL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</si>
  <si>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</si>
  <si>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</si>
  <si>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</si>
  <si>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</si>
  <si>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</si>
  <si>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</si>
  <si>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</si>
  <si>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</si>
  <si>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</si>
  <si>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</si>
  <si>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</si>
  <si>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</si>
  <si>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</si>
  <si>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</si>
  <si>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</si>
  <si>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</si>
  <si>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</si>
  <si>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</si>
  <si>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</si>
  <si>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</si>
  <si>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</si>
  <si>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</si>
  <si>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</si>
  <si>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</si>
  <si>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</si>
  <si>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</si>
  <si>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</si>
  <si>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</si>
  <si>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</si>
  <si>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</si>
  <si>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</si>
  <si>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</si>
  <si>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</si>
  <si>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</si>
  <si>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</si>
  <si>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</si>
  <si>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</si>
  <si>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</si>
  <si>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</si>
  <si>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</si>
  <si>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</si>
  <si>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</si>
  <si>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</si>
  <si>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</si>
  <si>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10 Stavebně konstrukční řešení</t>
  </si>
  <si>
    <t>STA</t>
  </si>
  <si>
    <t>1</t>
  </si>
  <si>
    <t>{a483ccde-8cd8-463c-8747-db6c251f7ec1}</t>
  </si>
  <si>
    <t>2</t>
  </si>
  <si>
    <t>02</t>
  </si>
  <si>
    <t>SO 20 Elektroinstalace</t>
  </si>
  <si>
    <t>{5c37ba1d-2dba-4315-94ae-6b44daeca449}</t>
  </si>
  <si>
    <t>03</t>
  </si>
  <si>
    <t>SO 30 Ocelové konstrukce</t>
  </si>
  <si>
    <t>{460e7471-825b-42f6-882e-bc2062822654}</t>
  </si>
  <si>
    <t>KRYCÍ LIST SOUPISU PRACÍ</t>
  </si>
  <si>
    <t>Objekt:</t>
  </si>
  <si>
    <t>01 - SO 10 Stavebně konstrukční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</si>
  <si>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</si>
  <si>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</si>
  <si>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</si>
  <si>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</si>
  <si>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</si>
  <si>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</si>
  <si>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</si>
  <si>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</si>
  <si>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</si>
  <si>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</si>
  <si>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</si>
  <si>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</si>
  <si>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</si>
  <si>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</si>
  <si>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</si>
  <si>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762 - Konstrukce tesařské</t>
  </si>
  <si>
    <t xml:space="preserve">    767 - Konstrukce zámečnické</t>
  </si>
  <si>
    <t>M - Práce a dodávky M</t>
  </si>
  <si>
    <t xml:space="preserve">    23-M - Montáže potrubí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</si>
  <si>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</si>
  <si>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</si>
  <si>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</si>
  <si>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</si>
  <si>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</si>
  <si>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</si>
  <si>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</si>
  <si>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</si>
  <si>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</si>
  <si>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</si>
  <si>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</si>
  <si>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</si>
  <si>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</si>
  <si>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</si>
  <si>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</si>
  <si>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</si>
  <si>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</si>
  <si>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</si>
  <si>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</si>
  <si>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</si>
  <si>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</si>
  <si>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</si>
  <si>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</si>
  <si>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132212211</t>
  </si>
  <si>
    <t>Hloubení rýh š do 2000 mm v soudržných horninách třídy těžitelnosti I, skupiny 3 ručně</t>
  </si>
  <si>
    <t>m3</t>
  </si>
  <si>
    <t>4</t>
  </si>
  <si>
    <t>VV</t>
  </si>
  <si>
    <t>"mezi jámami"</t>
  </si>
  <si>
    <t>1,5*1*(2,05*2+2+2,1)</t>
  </si>
  <si>
    <t>"pro chráničku"</t>
  </si>
  <si>
    <t>0,25*0,35*1,275</t>
  </si>
  <si>
    <t>Součet</t>
  </si>
  <si>
    <t>151101101</t>
  </si>
  <si>
    <t>Zřízení příložného pažení a rozepření stěn rýh hl do 2 m</t>
  </si>
  <si>
    <t>m2</t>
  </si>
  <si>
    <t>1,5*2*(2,05*2+2+2,1)</t>
  </si>
  <si>
    <t>3</t>
  </si>
  <si>
    <t>151101111</t>
  </si>
  <si>
    <t>Odstranění příložného pažení a rozepření stěn rýh hl do 2 m</t>
  </si>
  <si>
    <t>6</t>
  </si>
  <si>
    <t>162751117</t>
  </si>
  <si>
    <t>Vodorovné přemístění do 10000 m výkopku/sypaniny z horniny třídy těžitelnosti I, skupiny 1 až 3</t>
  </si>
  <si>
    <t>8</t>
  </si>
  <si>
    <t>"odvoz přebytečné zeminy na skládku"</t>
  </si>
  <si>
    <t>12,412</t>
  </si>
  <si>
    <t>5</t>
  </si>
  <si>
    <t>171251201</t>
  </si>
  <si>
    <t>Uložení sypaniny na skládky nebo meziskládky</t>
  </si>
  <si>
    <t>10</t>
  </si>
  <si>
    <t>171201221</t>
  </si>
  <si>
    <t>Poplatek za uložení na skládce (skládkovné) zeminy a kamení</t>
  </si>
  <si>
    <t>t</t>
  </si>
  <si>
    <t>12</t>
  </si>
  <si>
    <t>12,412*1,7</t>
  </si>
  <si>
    <t>7</t>
  </si>
  <si>
    <t>181951112</t>
  </si>
  <si>
    <t>Úprava pláně v hornině třídy těžitelnosti I, skupiny 1 až 3 se zhutněním</t>
  </si>
  <si>
    <t>"mezi jámami pod potrubím a podlahou"</t>
  </si>
  <si>
    <t>1*2*(2,05*2+2+2,1)</t>
  </si>
  <si>
    <t>"pod chráničkou a podlahou"</t>
  </si>
  <si>
    <t>0,25*1,275*2</t>
  </si>
  <si>
    <t>Zakládání</t>
  </si>
  <si>
    <t>274313711</t>
  </si>
  <si>
    <t>Základové pásy z betonu tř. C 20/25</t>
  </si>
  <si>
    <t>16</t>
  </si>
  <si>
    <t>"kolem chráničky"</t>
  </si>
  <si>
    <t>Svislé a kompletní konstrukce</t>
  </si>
  <si>
    <t>9</t>
  </si>
  <si>
    <t>380326131</t>
  </si>
  <si>
    <t>Kompletní konstrukce ČOV, nádrží ze ŽB se zvýšenými nároky na prostředí tř. C 30/37 XC2, XD2, XA2 tl 150 mm</t>
  </si>
  <si>
    <t>18</t>
  </si>
  <si>
    <t>"dobetonávky v jamách"</t>
  </si>
  <si>
    <t>"jáma č.1" 0,2</t>
  </si>
  <si>
    <t>"jáma č.2,3,4" 0,25+0,2+0,25</t>
  </si>
  <si>
    <t>"jáma č.5" 0,5</t>
  </si>
  <si>
    <t>"zabetonování jímky - jáma č.1" 0,3*0,3*0,5</t>
  </si>
  <si>
    <t>380356231</t>
  </si>
  <si>
    <t>Bednění kompletních konstrukcí ČOV, nádrží nebo vodojemů neomítaných ploch rovinných zřízení</t>
  </si>
  <si>
    <t>20</t>
  </si>
  <si>
    <t>"jáma č.1" 0,25*(0,21*2+0,71*2)</t>
  </si>
  <si>
    <t>"jáma č.2,3,4" 2*(0,21*2+0,71*2)*0,5+(0,21*2+0,71*2)*0,4</t>
  </si>
  <si>
    <t>"jáma č.5" 1*0,71*4</t>
  </si>
  <si>
    <t>11</t>
  </si>
  <si>
    <t>380356232</t>
  </si>
  <si>
    <t>Bednění kompletních konstrukcí ČOV, nádrží nebo vodojemů neomítaných ploch rovinných odstranění</t>
  </si>
  <si>
    <t>22</t>
  </si>
  <si>
    <t>5,876</t>
  </si>
  <si>
    <t>380361011</t>
  </si>
  <si>
    <t>Výztuž kompletních konstrukcí ČOV, nádrží nebo vodojemů ze svařovaných sítí KARI</t>
  </si>
  <si>
    <t>24</t>
  </si>
  <si>
    <t>"jáma č.1" 3,99*0,001</t>
  </si>
  <si>
    <t>"jáma č.2,3,4" (6,43+7,62*2)*0,001</t>
  </si>
  <si>
    <t>"jáma č.5" 15,95*0,001</t>
  </si>
  <si>
    <t>Vodorovné konstrukce</t>
  </si>
  <si>
    <t>13</t>
  </si>
  <si>
    <t>451541111</t>
  </si>
  <si>
    <t>Násyp nad potrubí otevřený výkop ze štěrkodrtě0-63mm</t>
  </si>
  <si>
    <t>26</t>
  </si>
  <si>
    <t>"nad potrubím"</t>
  </si>
  <si>
    <t>1,16*1*(2+2,05*2+2,1)</t>
  </si>
  <si>
    <t>451572111</t>
  </si>
  <si>
    <t>Lože pod potrubí otevřený výkop z kameniva drobného těženého</t>
  </si>
  <si>
    <t>28</t>
  </si>
  <si>
    <t>"kolem potrubí"</t>
  </si>
  <si>
    <t>0,3*1*(2+2,05*2+2,1)</t>
  </si>
  <si>
    <t>Úpravy povrchů, podlahy a osazování výplní</t>
  </si>
  <si>
    <t>631311235</t>
  </si>
  <si>
    <t>Mazanina tl do 240 mm z betonu prostého se zvýšenými nároky na prostředí tř. C 30/37 XC2, XD2, XA2</t>
  </si>
  <si>
    <t>30</t>
  </si>
  <si>
    <t>"obnovení podlahy"</t>
  </si>
  <si>
    <t>1*0,2*(2+2,05*2+2,1)+0,25*0,2*1,275</t>
  </si>
  <si>
    <t>631319013</t>
  </si>
  <si>
    <t>Příplatek k mazanině tl do 240 mm za přehlazení povrchu</t>
  </si>
  <si>
    <t>32</t>
  </si>
  <si>
    <t>1,704</t>
  </si>
  <si>
    <t>17</t>
  </si>
  <si>
    <t>631319197</t>
  </si>
  <si>
    <t>Příplatek k mazanině tl do 240 mm za plochu do 5 m2</t>
  </si>
  <si>
    <t>34</t>
  </si>
  <si>
    <t>631319203</t>
  </si>
  <si>
    <t>Příplatek k mazaninám za přidání ocelových vláken (drátkobeton) pro objemové vyztužení 22 kg/m3</t>
  </si>
  <si>
    <t>36</t>
  </si>
  <si>
    <t>19</t>
  </si>
  <si>
    <t>631362021</t>
  </si>
  <si>
    <t>Výztuž mazanin svařovanými sítěmi Kari</t>
  </si>
  <si>
    <t>38</t>
  </si>
  <si>
    <t>"jáma č.1 - potěr"</t>
  </si>
  <si>
    <t>35,5*0,001</t>
  </si>
  <si>
    <t>631-nátěr</t>
  </si>
  <si>
    <t>Nátěr betonových povrchů Mastertop TC 428 dvojnásobný</t>
  </si>
  <si>
    <t>40</t>
  </si>
  <si>
    <t>"jáma č.1" 8,47*1+0,46*1+0,25*(0,21*2+0,71*2)</t>
  </si>
  <si>
    <t>"jáma č.2,3,4" 2*(0,21*2+0,71*2)*0,5+(0,21*2+0,71*2)*0,4+1*0,46*3</t>
  </si>
  <si>
    <t>"jáma č.5" 1*0,71*4+1*1</t>
  </si>
  <si>
    <t>631-potěr</t>
  </si>
  <si>
    <t>D+M Potěr PCI Pericem EBF 08 tl.20-120mm</t>
  </si>
  <si>
    <t>42</t>
  </si>
  <si>
    <t>"jáma č.1"</t>
  </si>
  <si>
    <t>8,47*1</t>
  </si>
  <si>
    <t>633992111</t>
  </si>
  <si>
    <t>Odmaštění betonových podlah od olejových nánosů</t>
  </si>
  <si>
    <t>44</t>
  </si>
  <si>
    <t>"jáma č.1 - příprava povrchu před aplikací potěru"</t>
  </si>
  <si>
    <t>23</t>
  </si>
  <si>
    <t>635111242</t>
  </si>
  <si>
    <t>Násyp pod podlahy z hrubého kameniva 0-32 se zhutněním</t>
  </si>
  <si>
    <t>46</t>
  </si>
  <si>
    <t>0,2*1*(2+2,05*2+2,1)</t>
  </si>
  <si>
    <t>Ostatní konstrukce a práce, bourání</t>
  </si>
  <si>
    <t>931994142</t>
  </si>
  <si>
    <t>Těsnění dilatační spáry betonové konstrukce polyuretanovým tmelem do pl 4,0 cm2</t>
  </si>
  <si>
    <t>m</t>
  </si>
  <si>
    <t>48</t>
  </si>
  <si>
    <t>"mezi podlahou a jímkami"</t>
  </si>
  <si>
    <t>1*8</t>
  </si>
  <si>
    <t>25</t>
  </si>
  <si>
    <t>952901221</t>
  </si>
  <si>
    <t>Vyčištění budov průmyslových objektů při jakékoliv výšce podlaží</t>
  </si>
  <si>
    <t>50</t>
  </si>
  <si>
    <t>200</t>
  </si>
  <si>
    <t>953312122</t>
  </si>
  <si>
    <t>Vložky do svislých dilatačních spár z extrudovaných polystyrénových desek tl 20 mm</t>
  </si>
  <si>
    <t>52</t>
  </si>
  <si>
    <t>1*8*0,2</t>
  </si>
  <si>
    <t>27</t>
  </si>
  <si>
    <t>962052210</t>
  </si>
  <si>
    <t>Bourání zdiva nadzákladového ze ŽB do 1 m3</t>
  </si>
  <si>
    <t>54</t>
  </si>
  <si>
    <t>"odbourání části dna jam"</t>
  </si>
  <si>
    <t>0,8+0,45+0,4+0,45+0,3</t>
  </si>
  <si>
    <t>963015141</t>
  </si>
  <si>
    <t>Demontáž prefabrikovaných krycích desek kanálů, šachet nebo žump do hmotnosti 0,5 t</t>
  </si>
  <si>
    <t>kus</t>
  </si>
  <si>
    <t>56</t>
  </si>
  <si>
    <t>"dle výkresu číslo V011"</t>
  </si>
  <si>
    <t>"demontáž zakrytí jámy"</t>
  </si>
  <si>
    <t>2+1+1</t>
  </si>
  <si>
    <t>29</t>
  </si>
  <si>
    <t>965042231</t>
  </si>
  <si>
    <t>Bourání podkladů pod dlažby nebo mazanin betonových nebo z litého asfaltu tl přes 100 mm pl do 4 m2</t>
  </si>
  <si>
    <t>58</t>
  </si>
  <si>
    <t>"stávající podlaha mezi jámami"</t>
  </si>
  <si>
    <t>0,3*1*(2,05*2+2+2,1)</t>
  </si>
  <si>
    <t>965049112</t>
  </si>
  <si>
    <t>Příplatek k bourání betonových mazanin za bourání mazanin se svařovanou sítí tl přes 100 mm</t>
  </si>
  <si>
    <t>60</t>
  </si>
  <si>
    <t>2,05</t>
  </si>
  <si>
    <t>31</t>
  </si>
  <si>
    <t>974042587</t>
  </si>
  <si>
    <t>Vysekání rýh v dlažbě betonové nebo jiné monolitické hl do 250 mm š do 300 mm</t>
  </si>
  <si>
    <t>62</t>
  </si>
  <si>
    <t>1,275</t>
  </si>
  <si>
    <t>977151113</t>
  </si>
  <si>
    <t>Jádrové vrty diamantovými korunkami do D 50 mm do stavebních materiálů</t>
  </si>
  <si>
    <t>64</t>
  </si>
  <si>
    <t>0,3</t>
  </si>
  <si>
    <t>33</t>
  </si>
  <si>
    <t>977151118</t>
  </si>
  <si>
    <t>Jádrové vrty diamantovými korunkami do D 100 mm do stavebních materiálů</t>
  </si>
  <si>
    <t>66</t>
  </si>
  <si>
    <t>977151121</t>
  </si>
  <si>
    <t>Jádrové vrty diamantovými korunkami do D 120 mm do stavebních materiálů</t>
  </si>
  <si>
    <t>68</t>
  </si>
  <si>
    <t>"pro potrubí"</t>
  </si>
  <si>
    <t>0,3*8</t>
  </si>
  <si>
    <t>35</t>
  </si>
  <si>
    <t>985131211</t>
  </si>
  <si>
    <t>Očištění ploch stěn, rubu kleneb a podlah sušeným křemičitým pískem</t>
  </si>
  <si>
    <t>70</t>
  </si>
  <si>
    <t>985131311</t>
  </si>
  <si>
    <t>Ruční dočištění ploch stěn, rubu kleneb a podlah ocelových kartáči</t>
  </si>
  <si>
    <t>72</t>
  </si>
  <si>
    <t>37</t>
  </si>
  <si>
    <t>985131411</t>
  </si>
  <si>
    <t>Vysušení ploch stěn, rubu kleneb a podlah stlačeným vzduchem</t>
  </si>
  <si>
    <t>74</t>
  </si>
  <si>
    <t>9-chránička</t>
  </si>
  <si>
    <t>D+M Chránička flexi pr.110mm</t>
  </si>
  <si>
    <t>bm</t>
  </si>
  <si>
    <t>76</t>
  </si>
  <si>
    <t>997</t>
  </si>
  <si>
    <t>Přesun sutě</t>
  </si>
  <si>
    <t>39</t>
  </si>
  <si>
    <t>997013151</t>
  </si>
  <si>
    <t>Vnitrostaveništní doprava suti a vybouraných hmot pro budovy v do 6 m s omezením mechanizace</t>
  </si>
  <si>
    <t>78</t>
  </si>
  <si>
    <t>997013501</t>
  </si>
  <si>
    <t>Odvoz suti a vybouraných hmot na skládku nebo meziskládku do 1 km se složením</t>
  </si>
  <si>
    <t>80</t>
  </si>
  <si>
    <t>41</t>
  </si>
  <si>
    <t>997013509</t>
  </si>
  <si>
    <t>Příplatek k odvozu suti a vybouraných hmot na skládku ZKD 1 km přes 1 km</t>
  </si>
  <si>
    <t>82</t>
  </si>
  <si>
    <t>15,162*9 "Přepočtené koeficientem množství</t>
  </si>
  <si>
    <t>997013602</t>
  </si>
  <si>
    <t>Poplatek za uložení na skládce (skládkovné) stavebního odpadu železobetonového</t>
  </si>
  <si>
    <t>84</t>
  </si>
  <si>
    <t>13,888-0,407</t>
  </si>
  <si>
    <t>43</t>
  </si>
  <si>
    <t>997013631</t>
  </si>
  <si>
    <t>Poplatek za uložení na skládce (skládkovné) stavebního odpadu směsného</t>
  </si>
  <si>
    <t>86</t>
  </si>
  <si>
    <t>15,162-13,481-0,407-1,219</t>
  </si>
  <si>
    <t>997013841</t>
  </si>
  <si>
    <t>Poplatek za uložení na skládce (skládkovné) odpadu po otryskávání bez obsahu nebezpečných látek</t>
  </si>
  <si>
    <t>88</t>
  </si>
  <si>
    <t>0,407</t>
  </si>
  <si>
    <t>45</t>
  </si>
  <si>
    <t>99701-ocel</t>
  </si>
  <si>
    <t>Výnos z prodeje kovového odpadu</t>
  </si>
  <si>
    <t>90</t>
  </si>
  <si>
    <t>1,219</t>
  </si>
  <si>
    <t>998</t>
  </si>
  <si>
    <t>Přesun hmot</t>
  </si>
  <si>
    <t>998012021</t>
  </si>
  <si>
    <t>Přesun hmot pro budovy monolitické v do 6 m</t>
  </si>
  <si>
    <t>92</t>
  </si>
  <si>
    <t>PSV</t>
  </si>
  <si>
    <t>Práce a dodávky PSV</t>
  </si>
  <si>
    <t>721</t>
  </si>
  <si>
    <t>Zdravotechnika - vnitřní kanalizace</t>
  </si>
  <si>
    <t>47</t>
  </si>
  <si>
    <t>720-utěs</t>
  </si>
  <si>
    <t>Vodotěsné utěsnění průchodu potrubí stěnami jímek</t>
  </si>
  <si>
    <t>94</t>
  </si>
  <si>
    <t>721171809</t>
  </si>
  <si>
    <t>Demontáž potrubí z PVC do D 160</t>
  </si>
  <si>
    <t>96</t>
  </si>
  <si>
    <t>"stávající potrubí"</t>
  </si>
  <si>
    <t>3,3+3,3+3</t>
  </si>
  <si>
    <t>49</t>
  </si>
  <si>
    <t>721173608</t>
  </si>
  <si>
    <t>Potrubí kanalizační z PE svodné PE 100BK SDR11 d160</t>
  </si>
  <si>
    <t>98</t>
  </si>
  <si>
    <t>"propojení jímek"</t>
  </si>
  <si>
    <t>2,955*2+2,905+3,005</t>
  </si>
  <si>
    <t>998721101</t>
  </si>
  <si>
    <t>Přesun hmot tonážní pro vnitřní kanalizace v objektech v do 6 m</t>
  </si>
  <si>
    <t>100</t>
  </si>
  <si>
    <t>51</t>
  </si>
  <si>
    <t>998721181</t>
  </si>
  <si>
    <t>Příplatek k přesunu hmot tonážní 721 prováděný bez použití mechanizace</t>
  </si>
  <si>
    <t>102</t>
  </si>
  <si>
    <t>762</t>
  </si>
  <si>
    <t>Konstrukce tesařské</t>
  </si>
  <si>
    <t>762521812</t>
  </si>
  <si>
    <t>Demontáž podlah bez polštářů z prken nebo fošen tloušťky přes 32 mm</t>
  </si>
  <si>
    <t>104</t>
  </si>
  <si>
    <t>"demontáž zakrytí jámy kolem výlevky"</t>
  </si>
  <si>
    <t>1,1*1,12</t>
  </si>
  <si>
    <t>767</t>
  </si>
  <si>
    <t>Konstrukce zámečnické</t>
  </si>
  <si>
    <t>53</t>
  </si>
  <si>
    <t>767996701</t>
  </si>
  <si>
    <t>Demontáž atypických zámečnických konstrukcí řezáním hmotnosti jednotlivých dílů do 50 kg</t>
  </si>
  <si>
    <t>kg</t>
  </si>
  <si>
    <t>106</t>
  </si>
  <si>
    <t>"demontáž zakrytí a lemování jímek a jam"</t>
  </si>
  <si>
    <t>5*5,8+110+100+5*160+180</t>
  </si>
  <si>
    <t>767-rošt</t>
  </si>
  <si>
    <t>D+M Kompozitní rošt 30x30/30 mm + rám pro zabetonování</t>
  </si>
  <si>
    <t>108</t>
  </si>
  <si>
    <t>"1/Z" 0,8*0,8</t>
  </si>
  <si>
    <t>"2/Z" 0,3*0,8*4</t>
  </si>
  <si>
    <t>55</t>
  </si>
  <si>
    <t>767-výlevka</t>
  </si>
  <si>
    <t>Demontáž + zpětná montáž stávající výlevky (vč. repase, přišroubování, vrtání otvorů pro šrouby)</t>
  </si>
  <si>
    <t>kpl</t>
  </si>
  <si>
    <t>110</t>
  </si>
  <si>
    <t>"dle výkresu číslo V012"</t>
  </si>
  <si>
    <t>998767201</t>
  </si>
  <si>
    <t>Přesun hmot procentní pro zámečnické konstrukce v objektech v do 6 m</t>
  </si>
  <si>
    <t>%</t>
  </si>
  <si>
    <t>112</t>
  </si>
  <si>
    <t>M</t>
  </si>
  <si>
    <t>Práce a dodávky M</t>
  </si>
  <si>
    <t>23-M</t>
  </si>
  <si>
    <t>Montáže potrubí</t>
  </si>
  <si>
    <t>57</t>
  </si>
  <si>
    <t>23-potrubí</t>
  </si>
  <si>
    <t>D+M Potrubí od výlevky 42,4x2,6 vč. oblouku, šroubení, spoje</t>
  </si>
  <si>
    <t>114</t>
  </si>
  <si>
    <t>"dle tabulky na výkrese číslo V012"</t>
  </si>
  <si>
    <t>23-potrubí1</t>
  </si>
  <si>
    <t>Napojení nového potrubí od výlevky na stávající DN 32</t>
  </si>
  <si>
    <t>116</t>
  </si>
  <si>
    <t>59</t>
  </si>
  <si>
    <t>23-potrubí2</t>
  </si>
  <si>
    <t>Vypálení otvoru do stávajícího poklopu pr.50mm pro potrubí od výlevky</t>
  </si>
  <si>
    <t>118</t>
  </si>
  <si>
    <t>23-potrubí3</t>
  </si>
  <si>
    <t>Povrchová úprava nového potrubí od výlevky vč. přípravy povrchu</t>
  </si>
  <si>
    <t>120</t>
  </si>
  <si>
    <t>"dle výkresu číslo V012 - příprava povrchu ST2, nátěr 1xz 70mikr. + 2x 40mikr."</t>
  </si>
  <si>
    <t>0,5</t>
  </si>
  <si>
    <t>VRN</t>
  </si>
  <si>
    <t>Vedlejší rozpočtové náklady</t>
  </si>
  <si>
    <t>VRN1</t>
  </si>
  <si>
    <t>Průzkumné, geodetické a projektové práce</t>
  </si>
  <si>
    <t>61</t>
  </si>
  <si>
    <t>012002000</t>
  </si>
  <si>
    <t>Geodetické práce</t>
  </si>
  <si>
    <t>122</t>
  </si>
  <si>
    <t>"náklady na vytyčení stavby"</t>
  </si>
  <si>
    <t>013294000</t>
  </si>
  <si>
    <t>Ostatní dokumentace</t>
  </si>
  <si>
    <t>124</t>
  </si>
  <si>
    <t>"dodavatelská dokumentace"</t>
  </si>
  <si>
    <t>VRN3</t>
  </si>
  <si>
    <t>Zařízení staveniště</t>
  </si>
  <si>
    <t>63</t>
  </si>
  <si>
    <t>030001000</t>
  </si>
  <si>
    <t>126</t>
  </si>
  <si>
    <t>"náklady na zařízení staveniště, spotřeby energií atd."</t>
  </si>
  <si>
    <t>VRN7</t>
  </si>
  <si>
    <t>Provozní vlivy</t>
  </si>
  <si>
    <t>071002000</t>
  </si>
  <si>
    <t>Provoz investora, třetích osob</t>
  </si>
  <si>
    <t>128</t>
  </si>
  <si>
    <t>"provoz investora"</t>
  </si>
  <si>
    <t>VRN9</t>
  </si>
  <si>
    <t>Ostatní náklady</t>
  </si>
  <si>
    <t>65</t>
  </si>
  <si>
    <t>090001000</t>
  </si>
  <si>
    <t>130</t>
  </si>
  <si>
    <t>"dle potřeb zhotovitele"</t>
  </si>
  <si>
    <t>02 - SO 20 Elektroinstalace</t>
  </si>
  <si>
    <t xml:space="preserve">    741 - Elektroinstalace - silnoproud</t>
  </si>
  <si>
    <t xml:space="preserve">    21-M - Elektromontáže</t>
  </si>
  <si>
    <t>OST - Ostatní</t>
  </si>
  <si>
    <t>741</t>
  </si>
  <si>
    <t>Elektroinstalace - silnoproud</t>
  </si>
  <si>
    <t>20001.R</t>
  </si>
  <si>
    <t>Rozvaděč RT_JIMKA, dle č.1 HTL-4341-T012</t>
  </si>
  <si>
    <t>2021049335</t>
  </si>
  <si>
    <t>20002.R</t>
  </si>
  <si>
    <t>Plovákový spínač, 10m kabel včetne závaž dle č.2 BL1,  HTL-4341-T012</t>
  </si>
  <si>
    <t>707385044</t>
  </si>
  <si>
    <t>20003.R</t>
  </si>
  <si>
    <t>Plovákový spínač, 10m kabel včetne závaž dle č.2 BL2,  HTL-4341-T012</t>
  </si>
  <si>
    <t>-1386797105</t>
  </si>
  <si>
    <t>20004.R</t>
  </si>
  <si>
    <t>Čerpadlo do jímky vč. hadice a šroubení, dle č.2 M1,  HTL-4341-T012</t>
  </si>
  <si>
    <t>187870841</t>
  </si>
  <si>
    <t>20005.R</t>
  </si>
  <si>
    <t>Žlab drátěný, žár.zinek DZ 60X60 a přísl., dle č.3 HTL-4341-T012</t>
  </si>
  <si>
    <t>-1745221471</t>
  </si>
  <si>
    <t>20006.R</t>
  </si>
  <si>
    <t>Konstrukce nosná - pas. čidel</t>
  </si>
  <si>
    <t>-2310815</t>
  </si>
  <si>
    <t>20007.R</t>
  </si>
  <si>
    <t>Montáž rozváděče RT_JIMKA včetne držáku na stěnu</t>
  </si>
  <si>
    <t>728946189</t>
  </si>
  <si>
    <t>20008.R</t>
  </si>
  <si>
    <t>Různé drobné nespecifikované</t>
  </si>
  <si>
    <t>1433016918</t>
  </si>
  <si>
    <t>21-M</t>
  </si>
  <si>
    <t>Elektromontáže</t>
  </si>
  <si>
    <t>20100.R</t>
  </si>
  <si>
    <t>-1291091252</t>
  </si>
  <si>
    <t>20101.R</t>
  </si>
  <si>
    <t>111629640</t>
  </si>
  <si>
    <t>20102.R</t>
  </si>
  <si>
    <t>Montáž čerpadla</t>
  </si>
  <si>
    <t>628972484</t>
  </si>
  <si>
    <t>20103.R</t>
  </si>
  <si>
    <t>Montáž plováku</t>
  </si>
  <si>
    <t>305085877</t>
  </si>
  <si>
    <t>20104.R</t>
  </si>
  <si>
    <t>Ekologická likvidace demontovaných zařízení a kabelů (odvoz a poplatky na skládce)</t>
  </si>
  <si>
    <t>-1819380627</t>
  </si>
  <si>
    <t>20105.R</t>
  </si>
  <si>
    <t>376085174</t>
  </si>
  <si>
    <t>HZS2222.R</t>
  </si>
  <si>
    <t>Demontáže stávající elektroinstlalace, rozvaděčů</t>
  </si>
  <si>
    <t>hod</t>
  </si>
  <si>
    <t>1056201591</t>
  </si>
  <si>
    <t>OST</t>
  </si>
  <si>
    <t>Ostatní</t>
  </si>
  <si>
    <t>065002000.R</t>
  </si>
  <si>
    <t>Doprava</t>
  </si>
  <si>
    <t>…</t>
  </si>
  <si>
    <t>347096658</t>
  </si>
  <si>
    <t>091003000.R0</t>
  </si>
  <si>
    <t>PPV</t>
  </si>
  <si>
    <t>-1527240660</t>
  </si>
  <si>
    <t>998021021.R</t>
  </si>
  <si>
    <t>Přesun</t>
  </si>
  <si>
    <t>1692820373</t>
  </si>
  <si>
    <t>PSC</t>
  </si>
  <si>
    <t xml:space="preserve">Poznámka k souboru cen:_x000D_
1. Přesun hmot s omezením mechanizace lze ocenit cenami 998 01-7001 až -7006 a ruční přesun hmot cenami 998 01-8001 až -8011 souboru cen 998 01-Přesun hmot po budovy._x000D_
</t>
  </si>
  <si>
    <t>091003000.R1</t>
  </si>
  <si>
    <t>GZS</t>
  </si>
  <si>
    <t>-1026719955</t>
  </si>
  <si>
    <t>Provozní vlivy, provoz investora, třetích osob</t>
  </si>
  <si>
    <t>CS ÚRS 2018 02</t>
  </si>
  <si>
    <t>771588181</t>
  </si>
  <si>
    <t>043103000.R</t>
  </si>
  <si>
    <t>Příprava na komplexní zkoušky a jejich provedení</t>
  </si>
  <si>
    <t>1264556421</t>
  </si>
  <si>
    <t>741810003.R</t>
  </si>
  <si>
    <t>Výchozí revize</t>
  </si>
  <si>
    <t>-381524115</t>
  </si>
  <si>
    <t xml:space="preserve">Poznámka k souboru cen:_x000D_
1. Ceny -0001 až -0011 jsou určeny pro objem montážních prací včetně všech nákladů._x000D_
</t>
  </si>
  <si>
    <t>045203000</t>
  </si>
  <si>
    <t>Kompletační činnost</t>
  </si>
  <si>
    <t>966431095</t>
  </si>
  <si>
    <t>013254000</t>
  </si>
  <si>
    <t>Dokumentace skutečného provedení stavby</t>
  </si>
  <si>
    <t>soubor</t>
  </si>
  <si>
    <t>1024</t>
  </si>
  <si>
    <t>-1522333976</t>
  </si>
  <si>
    <t>03 - SO 30 Ocelové konstrukce</t>
  </si>
  <si>
    <t xml:space="preserve">    789 - Povrchové úpravy ocelových konstrukcí a technologických zařízení</t>
  </si>
  <si>
    <t xml:space="preserve">    43-M - Montáž ocelových konstrukcí</t>
  </si>
  <si>
    <t>789</t>
  </si>
  <si>
    <t>Povrchové úpravy ocelových konstrukcí a technologických zařízení</t>
  </si>
  <si>
    <t>789-4</t>
  </si>
  <si>
    <t>Nátěr ocelové konstrukce stupeň C3</t>
  </si>
  <si>
    <t>-866609175</t>
  </si>
  <si>
    <t>43-M</t>
  </si>
  <si>
    <t>Montáž ocelových konstrukcí</t>
  </si>
  <si>
    <t>43-1</t>
  </si>
  <si>
    <t>Dodávka ocelové konstrukce</t>
  </si>
  <si>
    <t>256</t>
  </si>
  <si>
    <t>-1664283119</t>
  </si>
  <si>
    <t>43-2</t>
  </si>
  <si>
    <t>Doprava ocelové konstrukce</t>
  </si>
  <si>
    <t>soub</t>
  </si>
  <si>
    <t>-89605356</t>
  </si>
  <si>
    <t>43-3</t>
  </si>
  <si>
    <t>Montáž ocelové konstrukce</t>
  </si>
  <si>
    <t>1094819645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</si>
</sst>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8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2"/>
      <c r="AQ5" s="22"/>
      <c r="AR5" s="20"/>
      <c r="BE5" s="255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0" t="s">
        <v>17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2"/>
      <c r="AQ6" s="22"/>
      <c r="AR6" s="20"/>
      <c r="BE6" s="25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56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56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6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56"/>
      <c r="BS10" s="17" t="s">
        <v>6</v>
      </c>
    </row>
    <row r="11" spans="1:74" s="1" customFormat="1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256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6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56"/>
      <c r="BS13" s="17" t="s">
        <v>6</v>
      </c>
    </row>
    <row r="14" spans="1:74" ht="13.2">
      <c r="B14" s="21"/>
      <c r="C14" s="22"/>
      <c r="D14" s="22"/>
      <c r="E14" s="261" t="s">
        <v>30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56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6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56"/>
      <c r="BS16" s="17" t="s">
        <v>4</v>
      </c>
    </row>
    <row r="17" spans="1:71" s="1" customFormat="1" ht="18.45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256"/>
      <c r="BS17" s="17" t="s">
        <v>33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6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56"/>
      <c r="BS19" s="17" t="s">
        <v>6</v>
      </c>
    </row>
    <row r="20" spans="1:71" s="1" customFormat="1" ht="18.45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56"/>
      <c r="BS20" s="17" t="s">
        <v>4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6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6"/>
    </row>
    <row r="23" spans="1:71" s="1" customFormat="1" ht="47.25" customHeight="1">
      <c r="B23" s="21"/>
      <c r="C23" s="22"/>
      <c r="D23" s="22"/>
      <c r="E23" s="263" t="s">
        <v>36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2"/>
      <c r="AP23" s="22"/>
      <c r="AQ23" s="22"/>
      <c r="AR23" s="20"/>
      <c r="BE23" s="256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6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6"/>
    </row>
    <row r="26" spans="1:71" s="2" customFormat="1" ht="25.95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4">
        <f>ROUND(AG54,2)</f>
        <v>0</v>
      </c>
      <c r="AL26" s="265"/>
      <c r="AM26" s="265"/>
      <c r="AN26" s="265"/>
      <c r="AO26" s="265"/>
      <c r="AP26" s="36"/>
      <c r="AQ26" s="36"/>
      <c r="AR26" s="39"/>
      <c r="BE26" s="256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6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6" t="s">
        <v>38</v>
      </c>
      <c r="M28" s="266"/>
      <c r="N28" s="266"/>
      <c r="O28" s="266"/>
      <c r="P28" s="266"/>
      <c r="Q28" s="36"/>
      <c r="R28" s="36"/>
      <c r="S28" s="36"/>
      <c r="T28" s="36"/>
      <c r="U28" s="36"/>
      <c r="V28" s="36"/>
      <c r="W28" s="266" t="s">
        <v>39</v>
      </c>
      <c r="X28" s="266"/>
      <c r="Y28" s="266"/>
      <c r="Z28" s="266"/>
      <c r="AA28" s="266"/>
      <c r="AB28" s="266"/>
      <c r="AC28" s="266"/>
      <c r="AD28" s="266"/>
      <c r="AE28" s="266"/>
      <c r="AF28" s="36"/>
      <c r="AG28" s="36"/>
      <c r="AH28" s="36"/>
      <c r="AI28" s="36"/>
      <c r="AJ28" s="36"/>
      <c r="AK28" s="266" t="s">
        <v>40</v>
      </c>
      <c r="AL28" s="266"/>
      <c r="AM28" s="266"/>
      <c r="AN28" s="266"/>
      <c r="AO28" s="266"/>
      <c r="AP28" s="36"/>
      <c r="AQ28" s="36"/>
      <c r="AR28" s="39"/>
      <c r="BE28" s="256"/>
    </row>
    <row r="29" spans="1:71" s="3" customFormat="1" ht="14.4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69">
        <v>0.21</v>
      </c>
      <c r="M29" s="268"/>
      <c r="N29" s="268"/>
      <c r="O29" s="268"/>
      <c r="P29" s="268"/>
      <c r="Q29" s="41"/>
      <c r="R29" s="41"/>
      <c r="S29" s="41"/>
      <c r="T29" s="41"/>
      <c r="U29" s="41"/>
      <c r="V29" s="41"/>
      <c r="W29" s="267">
        <f>ROUND(AZ54, 2)</f>
        <v>0</v>
      </c>
      <c r="X29" s="268"/>
      <c r="Y29" s="268"/>
      <c r="Z29" s="268"/>
      <c r="AA29" s="268"/>
      <c r="AB29" s="268"/>
      <c r="AC29" s="268"/>
      <c r="AD29" s="268"/>
      <c r="AE29" s="268"/>
      <c r="AF29" s="41"/>
      <c r="AG29" s="41"/>
      <c r="AH29" s="41"/>
      <c r="AI29" s="41"/>
      <c r="AJ29" s="41"/>
      <c r="AK29" s="267">
        <f>ROUND(AV54, 2)</f>
        <v>0</v>
      </c>
      <c r="AL29" s="268"/>
      <c r="AM29" s="268"/>
      <c r="AN29" s="268"/>
      <c r="AO29" s="268"/>
      <c r="AP29" s="41"/>
      <c r="AQ29" s="41"/>
      <c r="AR29" s="42"/>
      <c r="BE29" s="257"/>
    </row>
    <row r="30" spans="1:71" s="3" customFormat="1" ht="14.4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69">
        <v>0.15</v>
      </c>
      <c r="M30" s="268"/>
      <c r="N30" s="268"/>
      <c r="O30" s="268"/>
      <c r="P30" s="268"/>
      <c r="Q30" s="41"/>
      <c r="R30" s="41"/>
      <c r="S30" s="41"/>
      <c r="T30" s="41"/>
      <c r="U30" s="41"/>
      <c r="V30" s="41"/>
      <c r="W30" s="267">
        <f>ROUND(BA54, 2)</f>
        <v>0</v>
      </c>
      <c r="X30" s="268"/>
      <c r="Y30" s="268"/>
      <c r="Z30" s="268"/>
      <c r="AA30" s="268"/>
      <c r="AB30" s="268"/>
      <c r="AC30" s="268"/>
      <c r="AD30" s="268"/>
      <c r="AE30" s="268"/>
      <c r="AF30" s="41"/>
      <c r="AG30" s="41"/>
      <c r="AH30" s="41"/>
      <c r="AI30" s="41"/>
      <c r="AJ30" s="41"/>
      <c r="AK30" s="267">
        <f>ROUND(AW54, 2)</f>
        <v>0</v>
      </c>
      <c r="AL30" s="268"/>
      <c r="AM30" s="268"/>
      <c r="AN30" s="268"/>
      <c r="AO30" s="268"/>
      <c r="AP30" s="41"/>
      <c r="AQ30" s="41"/>
      <c r="AR30" s="42"/>
      <c r="BE30" s="257"/>
    </row>
    <row r="31" spans="1:71" s="3" customFormat="1" ht="14.4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69">
        <v>0.21</v>
      </c>
      <c r="M31" s="268"/>
      <c r="N31" s="268"/>
      <c r="O31" s="268"/>
      <c r="P31" s="268"/>
      <c r="Q31" s="41"/>
      <c r="R31" s="41"/>
      <c r="S31" s="41"/>
      <c r="T31" s="41"/>
      <c r="U31" s="41"/>
      <c r="V31" s="41"/>
      <c r="W31" s="267">
        <f>ROUND(BB54, 2)</f>
        <v>0</v>
      </c>
      <c r="X31" s="268"/>
      <c r="Y31" s="268"/>
      <c r="Z31" s="268"/>
      <c r="AA31" s="268"/>
      <c r="AB31" s="268"/>
      <c r="AC31" s="268"/>
      <c r="AD31" s="268"/>
      <c r="AE31" s="268"/>
      <c r="AF31" s="41"/>
      <c r="AG31" s="41"/>
      <c r="AH31" s="41"/>
      <c r="AI31" s="41"/>
      <c r="AJ31" s="41"/>
      <c r="AK31" s="267">
        <v>0</v>
      </c>
      <c r="AL31" s="268"/>
      <c r="AM31" s="268"/>
      <c r="AN31" s="268"/>
      <c r="AO31" s="268"/>
      <c r="AP31" s="41"/>
      <c r="AQ31" s="41"/>
      <c r="AR31" s="42"/>
      <c r="BE31" s="257"/>
    </row>
    <row r="32" spans="1:71" s="3" customFormat="1" ht="14.4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69">
        <v>0.15</v>
      </c>
      <c r="M32" s="268"/>
      <c r="N32" s="268"/>
      <c r="O32" s="268"/>
      <c r="P32" s="268"/>
      <c r="Q32" s="41"/>
      <c r="R32" s="41"/>
      <c r="S32" s="41"/>
      <c r="T32" s="41"/>
      <c r="U32" s="41"/>
      <c r="V32" s="41"/>
      <c r="W32" s="267">
        <f>ROUND(BC54, 2)</f>
        <v>0</v>
      </c>
      <c r="X32" s="268"/>
      <c r="Y32" s="268"/>
      <c r="Z32" s="268"/>
      <c r="AA32" s="268"/>
      <c r="AB32" s="268"/>
      <c r="AC32" s="268"/>
      <c r="AD32" s="268"/>
      <c r="AE32" s="268"/>
      <c r="AF32" s="41"/>
      <c r="AG32" s="41"/>
      <c r="AH32" s="41"/>
      <c r="AI32" s="41"/>
      <c r="AJ32" s="41"/>
      <c r="AK32" s="267">
        <v>0</v>
      </c>
      <c r="AL32" s="268"/>
      <c r="AM32" s="268"/>
      <c r="AN32" s="268"/>
      <c r="AO32" s="268"/>
      <c r="AP32" s="41"/>
      <c r="AQ32" s="41"/>
      <c r="AR32" s="42"/>
      <c r="BE32" s="257"/>
    </row>
    <row r="33" spans="1:57" s="3" customFormat="1" ht="14.4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69">
        <v>0</v>
      </c>
      <c r="M33" s="268"/>
      <c r="N33" s="268"/>
      <c r="O33" s="268"/>
      <c r="P33" s="268"/>
      <c r="Q33" s="41"/>
      <c r="R33" s="41"/>
      <c r="S33" s="41"/>
      <c r="T33" s="41"/>
      <c r="U33" s="41"/>
      <c r="V33" s="41"/>
      <c r="W33" s="267">
        <f>ROUND(BD54, 2)</f>
        <v>0</v>
      </c>
      <c r="X33" s="268"/>
      <c r="Y33" s="268"/>
      <c r="Z33" s="268"/>
      <c r="AA33" s="268"/>
      <c r="AB33" s="268"/>
      <c r="AC33" s="268"/>
      <c r="AD33" s="268"/>
      <c r="AE33" s="268"/>
      <c r="AF33" s="41"/>
      <c r="AG33" s="41"/>
      <c r="AH33" s="41"/>
      <c r="AI33" s="41"/>
      <c r="AJ33" s="41"/>
      <c r="AK33" s="267">
        <v>0</v>
      </c>
      <c r="AL33" s="268"/>
      <c r="AM33" s="268"/>
      <c r="AN33" s="268"/>
      <c r="AO33" s="268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70" t="s">
        <v>49</v>
      </c>
      <c r="Y35" s="271"/>
      <c r="Z35" s="271"/>
      <c r="AA35" s="271"/>
      <c r="AB35" s="271"/>
      <c r="AC35" s="45"/>
      <c r="AD35" s="45"/>
      <c r="AE35" s="45"/>
      <c r="AF35" s="45"/>
      <c r="AG35" s="45"/>
      <c r="AH35" s="45"/>
      <c r="AI35" s="45"/>
      <c r="AJ35" s="45"/>
      <c r="AK35" s="272">
        <f>SUM(AK26:AK33)</f>
        <v>0</v>
      </c>
      <c r="AL35" s="271"/>
      <c r="AM35" s="271"/>
      <c r="AN35" s="271"/>
      <c r="AO35" s="273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14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74" t="str">
        <f>K6</f>
        <v>Montážní kanály v areálech DPO III - Areál autobusy Hranečník - Hala II</v>
      </c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76" t="str">
        <f>IF(AN8= "","",AN8)</f>
        <v>15. 4. 2020</v>
      </c>
      <c r="AN47" s="276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15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Dopravní podnik Ostrava a.s.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277" t="str">
        <f>IF(E17="","",E17)</f>
        <v>Projekt HTL s.r.o.</v>
      </c>
      <c r="AN49" s="278"/>
      <c r="AO49" s="278"/>
      <c r="AP49" s="278"/>
      <c r="AQ49" s="36"/>
      <c r="AR49" s="39"/>
      <c r="AS49" s="279" t="s">
        <v>51</v>
      </c>
      <c r="AT49" s="280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15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277" t="str">
        <f>IF(E20="","",E20)</f>
        <v xml:space="preserve"> </v>
      </c>
      <c r="AN50" s="278"/>
      <c r="AO50" s="278"/>
      <c r="AP50" s="278"/>
      <c r="AQ50" s="36"/>
      <c r="AR50" s="39"/>
      <c r="AS50" s="281"/>
      <c r="AT50" s="282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83"/>
      <c r="AT51" s="284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85" t="s">
        <v>52</v>
      </c>
      <c r="D52" s="286"/>
      <c r="E52" s="286"/>
      <c r="F52" s="286"/>
      <c r="G52" s="286"/>
      <c r="H52" s="66"/>
      <c r="I52" s="287" t="s">
        <v>53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8" t="s">
        <v>54</v>
      </c>
      <c r="AH52" s="286"/>
      <c r="AI52" s="286"/>
      <c r="AJ52" s="286"/>
      <c r="AK52" s="286"/>
      <c r="AL52" s="286"/>
      <c r="AM52" s="286"/>
      <c r="AN52" s="287" t="s">
        <v>55</v>
      </c>
      <c r="AO52" s="286"/>
      <c r="AP52" s="286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92">
        <f>ROUND(SUM(AG55:AG57),2)</f>
        <v>0</v>
      </c>
      <c r="AH54" s="292"/>
      <c r="AI54" s="292"/>
      <c r="AJ54" s="292"/>
      <c r="AK54" s="292"/>
      <c r="AL54" s="292"/>
      <c r="AM54" s="292"/>
      <c r="AN54" s="293">
        <f>SUM(AG54,AT54)</f>
        <v>0</v>
      </c>
      <c r="AO54" s="293"/>
      <c r="AP54" s="293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291" t="s">
        <v>76</v>
      </c>
      <c r="E55" s="291"/>
      <c r="F55" s="291"/>
      <c r="G55" s="291"/>
      <c r="H55" s="291"/>
      <c r="I55" s="89"/>
      <c r="J55" s="291" t="s">
        <v>77</v>
      </c>
      <c r="K55" s="291"/>
      <c r="L55" s="291"/>
      <c r="M55" s="291"/>
      <c r="N55" s="291"/>
      <c r="O55" s="291"/>
      <c r="P55" s="291"/>
      <c r="Q55" s="291"/>
      <c r="R55" s="291"/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89">
        <f>'01 - SO 10 Stavebně konst...'!J30</f>
        <v>0</v>
      </c>
      <c r="AH55" s="290"/>
      <c r="AI55" s="290"/>
      <c r="AJ55" s="290"/>
      <c r="AK55" s="290"/>
      <c r="AL55" s="290"/>
      <c r="AM55" s="290"/>
      <c r="AN55" s="289">
        <f>SUM(AG55,AT55)</f>
        <v>0</v>
      </c>
      <c r="AO55" s="290"/>
      <c r="AP55" s="290"/>
      <c r="AQ55" s="90" t="s">
        <v>78</v>
      </c>
      <c r="AR55" s="91"/>
      <c r="AS55" s="92">
        <v>0</v>
      </c>
      <c r="AT55" s="93">
        <f>ROUND(SUM(AV55:AW55),2)</f>
        <v>0</v>
      </c>
      <c r="AU55" s="94">
        <f>'01 - SO 10 Stavebně konst...'!P99</f>
        <v>0</v>
      </c>
      <c r="AV55" s="93">
        <f>'01 - SO 10 Stavebně konst...'!J33</f>
        <v>0</v>
      </c>
      <c r="AW55" s="93">
        <f>'01 - SO 10 Stavebně konst...'!J34</f>
        <v>0</v>
      </c>
      <c r="AX55" s="93">
        <f>'01 - SO 10 Stavebně konst...'!J35</f>
        <v>0</v>
      </c>
      <c r="AY55" s="93">
        <f>'01 - SO 10 Stavebně konst...'!J36</f>
        <v>0</v>
      </c>
      <c r="AZ55" s="93">
        <f>'01 - SO 10 Stavebně konst...'!F33</f>
        <v>0</v>
      </c>
      <c r="BA55" s="93">
        <f>'01 - SO 10 Stavebně konst...'!F34</f>
        <v>0</v>
      </c>
      <c r="BB55" s="93">
        <f>'01 - SO 10 Stavebně konst...'!F35</f>
        <v>0</v>
      </c>
      <c r="BC55" s="93">
        <f>'01 - SO 10 Stavebně konst...'!F36</f>
        <v>0</v>
      </c>
      <c r="BD55" s="95">
        <f>'01 - SO 10 Stavebně konst...'!F37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19</v>
      </c>
      <c r="CM55" s="96" t="s">
        <v>81</v>
      </c>
    </row>
    <row r="56" spans="1:91" s="7" customFormat="1" ht="16.5" customHeight="1">
      <c r="A56" s="86" t="s">
        <v>75</v>
      </c>
      <c r="B56" s="87"/>
      <c r="C56" s="88"/>
      <c r="D56" s="291" t="s">
        <v>82</v>
      </c>
      <c r="E56" s="291"/>
      <c r="F56" s="291"/>
      <c r="G56" s="291"/>
      <c r="H56" s="291"/>
      <c r="I56" s="89"/>
      <c r="J56" s="291" t="s">
        <v>83</v>
      </c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89">
        <f>'02 - SO 20 Elektroinstalace'!J30</f>
        <v>0</v>
      </c>
      <c r="AH56" s="290"/>
      <c r="AI56" s="290"/>
      <c r="AJ56" s="290"/>
      <c r="AK56" s="290"/>
      <c r="AL56" s="290"/>
      <c r="AM56" s="290"/>
      <c r="AN56" s="289">
        <f>SUM(AG56,AT56)</f>
        <v>0</v>
      </c>
      <c r="AO56" s="290"/>
      <c r="AP56" s="290"/>
      <c r="AQ56" s="90" t="s">
        <v>78</v>
      </c>
      <c r="AR56" s="91"/>
      <c r="AS56" s="92">
        <v>0</v>
      </c>
      <c r="AT56" s="93">
        <f>ROUND(SUM(AV56:AW56),2)</f>
        <v>0</v>
      </c>
      <c r="AU56" s="94">
        <f>'02 - SO 20 Elektroinstalace'!P84</f>
        <v>0</v>
      </c>
      <c r="AV56" s="93">
        <f>'02 - SO 20 Elektroinstalace'!J33</f>
        <v>0</v>
      </c>
      <c r="AW56" s="93">
        <f>'02 - SO 20 Elektroinstalace'!J34</f>
        <v>0</v>
      </c>
      <c r="AX56" s="93">
        <f>'02 - SO 20 Elektroinstalace'!J35</f>
        <v>0</v>
      </c>
      <c r="AY56" s="93">
        <f>'02 - SO 20 Elektroinstalace'!J36</f>
        <v>0</v>
      </c>
      <c r="AZ56" s="93">
        <f>'02 - SO 20 Elektroinstalace'!F33</f>
        <v>0</v>
      </c>
      <c r="BA56" s="93">
        <f>'02 - SO 20 Elektroinstalace'!F34</f>
        <v>0</v>
      </c>
      <c r="BB56" s="93">
        <f>'02 - SO 20 Elektroinstalace'!F35</f>
        <v>0</v>
      </c>
      <c r="BC56" s="93">
        <f>'02 - SO 20 Elektroinstalace'!F36</f>
        <v>0</v>
      </c>
      <c r="BD56" s="95">
        <f>'02 - SO 20 Elektroinstalace'!F37</f>
        <v>0</v>
      </c>
      <c r="BT56" s="96" t="s">
        <v>79</v>
      </c>
      <c r="BV56" s="96" t="s">
        <v>73</v>
      </c>
      <c r="BW56" s="96" t="s">
        <v>84</v>
      </c>
      <c r="BX56" s="96" t="s">
        <v>5</v>
      </c>
      <c r="CL56" s="96" t="s">
        <v>19</v>
      </c>
      <c r="CM56" s="96" t="s">
        <v>81</v>
      </c>
    </row>
    <row r="57" spans="1:91" s="7" customFormat="1" ht="16.5" customHeight="1">
      <c r="A57" s="86" t="s">
        <v>75</v>
      </c>
      <c r="B57" s="87"/>
      <c r="C57" s="88"/>
      <c r="D57" s="291" t="s">
        <v>85</v>
      </c>
      <c r="E57" s="291"/>
      <c r="F57" s="291"/>
      <c r="G57" s="291"/>
      <c r="H57" s="291"/>
      <c r="I57" s="89"/>
      <c r="J57" s="291" t="s">
        <v>86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9">
        <f>'03 - SO 30 Ocelové konstr...'!J30</f>
        <v>0</v>
      </c>
      <c r="AH57" s="290"/>
      <c r="AI57" s="290"/>
      <c r="AJ57" s="290"/>
      <c r="AK57" s="290"/>
      <c r="AL57" s="290"/>
      <c r="AM57" s="290"/>
      <c r="AN57" s="289">
        <f>SUM(AG57,AT57)</f>
        <v>0</v>
      </c>
      <c r="AO57" s="290"/>
      <c r="AP57" s="290"/>
      <c r="AQ57" s="90" t="s">
        <v>78</v>
      </c>
      <c r="AR57" s="91"/>
      <c r="AS57" s="97">
        <v>0</v>
      </c>
      <c r="AT57" s="98">
        <f>ROUND(SUM(AV57:AW57),2)</f>
        <v>0</v>
      </c>
      <c r="AU57" s="99">
        <f>'03 - SO 30 Ocelové konstr...'!P83</f>
        <v>0</v>
      </c>
      <c r="AV57" s="98">
        <f>'03 - SO 30 Ocelové konstr...'!J33</f>
        <v>0</v>
      </c>
      <c r="AW57" s="98">
        <f>'03 - SO 30 Ocelové konstr...'!J34</f>
        <v>0</v>
      </c>
      <c r="AX57" s="98">
        <f>'03 - SO 30 Ocelové konstr...'!J35</f>
        <v>0</v>
      </c>
      <c r="AY57" s="98">
        <f>'03 - SO 30 Ocelové konstr...'!J36</f>
        <v>0</v>
      </c>
      <c r="AZ57" s="98">
        <f>'03 - SO 30 Ocelové konstr...'!F33</f>
        <v>0</v>
      </c>
      <c r="BA57" s="98">
        <f>'03 - SO 30 Ocelové konstr...'!F34</f>
        <v>0</v>
      </c>
      <c r="BB57" s="98">
        <f>'03 - SO 30 Ocelové konstr...'!F35</f>
        <v>0</v>
      </c>
      <c r="BC57" s="98">
        <f>'03 - SO 30 Ocelové konstr...'!F36</f>
        <v>0</v>
      </c>
      <c r="BD57" s="100">
        <f>'03 - SO 30 Ocelové konstr...'!F37</f>
        <v>0</v>
      </c>
      <c r="BT57" s="96" t="s">
        <v>79</v>
      </c>
      <c r="BV57" s="96" t="s">
        <v>73</v>
      </c>
      <c r="BW57" s="96" t="s">
        <v>87</v>
      </c>
      <c r="BX57" s="96" t="s">
        <v>5</v>
      </c>
      <c r="CL57" s="96" t="s">
        <v>19</v>
      </c>
      <c r="CM57" s="96" t="s">
        <v>81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s5A85nvibUyToaHUdrIUs0Lk9oSxGACqrUSti/9stKwrXKq1F8+m5eaQFIIP1MgxLmUh63k8WiiYaRATQmUlaA==" saltValue="QhZ1O9vk9mh2d6gdwFCEpvO3Gn+0IKVSI2wJA8NbAiIkI7rgupPWpIl231KNcbzJh4lzqYQUliMO0/lEuPC7K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SO 10 Stavebně konst...'!C2" display="/" xr:uid="{00000000-0004-0000-0000-000000000000}"/>
    <hyperlink ref="A56" location="'02 - SO 20 Elektroinstalace'!C2" display="/" xr:uid="{00000000-0004-0000-0000-000001000000}"/>
    <hyperlink ref="A57" location="'03 - SO 30 Ocelové konstr...'!C2" display="/" xr:uid="{00000000-0004-0000-0000-000002000000}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6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1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1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80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81</v>
      </c>
    </row>
    <row r="4" spans="1:46" s="1" customFormat="1" ht="24.9" customHeight="1">
      <c r="B4" s="20"/>
      <c r="D4" s="105" t="s">
        <v>88</v>
      </c>
      <c r="I4" s="101"/>
      <c r="L4" s="20"/>
      <c r="M4" s="106" t="s">
        <v>10</v>
      </c>
      <c r="AT4" s="17" t="s">
        <v>4</v>
      </c>
    </row>
    <row r="5" spans="1:46" s="1" customFormat="1" ht="6.9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295" t="str">
        <f>'Rekapitulace stavby'!K6</f>
        <v>Montážní kanály v areálech DPO III - Areál autobusy Hranečník - Hala II</v>
      </c>
      <c r="F7" s="296"/>
      <c r="G7" s="296"/>
      <c r="H7" s="296"/>
      <c r="I7" s="101"/>
      <c r="L7" s="20"/>
    </row>
    <row r="8" spans="1:46" s="2" customFormat="1" ht="12" customHeight="1">
      <c r="A8" s="34"/>
      <c r="B8" s="39"/>
      <c r="C8" s="34"/>
      <c r="D8" s="107" t="s">
        <v>89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90</v>
      </c>
      <c r="F9" s="298"/>
      <c r="G9" s="298"/>
      <c r="H9" s="29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15. 4. 2020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Dopravní podnik Ostrava a.s.</v>
      </c>
      <c r="F15" s="34"/>
      <c r="G15" s="34"/>
      <c r="H15" s="34"/>
      <c r="I15" s="111" t="s">
        <v>28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29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1" t="s">
        <v>28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31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>Projekt HTL s.r.o.</v>
      </c>
      <c r="F21" s="34"/>
      <c r="G21" s="34"/>
      <c r="H21" s="34"/>
      <c r="I21" s="111" t="s">
        <v>28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34</v>
      </c>
      <c r="E23" s="34"/>
      <c r="F23" s="34"/>
      <c r="G23" s="34"/>
      <c r="H23" s="34"/>
      <c r="I23" s="111" t="s">
        <v>26</v>
      </c>
      <c r="J23" s="110" t="str">
        <f>IF('Rekapitulace stavby'!AN19="","",'Rekapitulace stavby'!AN19)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1" t="s">
        <v>28</v>
      </c>
      <c r="J24" s="110" t="str">
        <f>IF('Rekapitulace stavby'!AN20="","",'Rekapitulace stavby'!AN20)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35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01" t="s">
        <v>19</v>
      </c>
      <c r="F27" s="301"/>
      <c r="G27" s="301"/>
      <c r="H27" s="30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108"/>
      <c r="J30" s="120">
        <f>ROUND(J99,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2" t="s">
        <v>38</v>
      </c>
      <c r="J32" s="121" t="s">
        <v>40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3" t="s">
        <v>41</v>
      </c>
      <c r="E33" s="107" t="s">
        <v>42</v>
      </c>
      <c r="F33" s="124">
        <f>ROUND((SUM(BE99:BE355)),  2)</f>
        <v>0</v>
      </c>
      <c r="G33" s="34"/>
      <c r="H33" s="34"/>
      <c r="I33" s="125">
        <v>0.21</v>
      </c>
      <c r="J33" s="124">
        <f>ROUND(((SUM(BE99:BE355))*I33),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7" t="s">
        <v>43</v>
      </c>
      <c r="F34" s="124">
        <f>ROUND((SUM(BF99:BF355)),  2)</f>
        <v>0</v>
      </c>
      <c r="G34" s="34"/>
      <c r="H34" s="34"/>
      <c r="I34" s="125">
        <v>0.15</v>
      </c>
      <c r="J34" s="124">
        <f>ROUND(((SUM(BF99:BF355))*I34),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44</v>
      </c>
      <c r="F35" s="124">
        <f>ROUND((SUM(BG99:BG355)),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7" t="s">
        <v>45</v>
      </c>
      <c r="F36" s="124">
        <f>ROUND((SUM(BH99:BH355)),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7" t="s">
        <v>46</v>
      </c>
      <c r="F37" s="124">
        <f>ROUND((SUM(BI99:BI355)),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91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2" t="str">
        <f>E7</f>
        <v>Montážní kanály v areálech DPO III - Areál autobusy Hranečník - Hala II</v>
      </c>
      <c r="F48" s="303"/>
      <c r="G48" s="303"/>
      <c r="H48" s="303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89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01 - SO 10 Stavebně konstrukční řešení</v>
      </c>
      <c r="F50" s="304"/>
      <c r="G50" s="304"/>
      <c r="H50" s="304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15. 4. 2020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25</v>
      </c>
      <c r="D54" s="36"/>
      <c r="E54" s="36"/>
      <c r="F54" s="27" t="str">
        <f>E15</f>
        <v>Dopravní podnik Ostrava a.s.</v>
      </c>
      <c r="G54" s="36"/>
      <c r="H54" s="36"/>
      <c r="I54" s="111" t="s">
        <v>31</v>
      </c>
      <c r="J54" s="32" t="str">
        <f>E21</f>
        <v>Projekt HTL s.r.o.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1" t="s">
        <v>34</v>
      </c>
      <c r="J55" s="32" t="str">
        <f>E24</f>
        <v xml:space="preserve"> 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92</v>
      </c>
      <c r="D57" s="141"/>
      <c r="E57" s="141"/>
      <c r="F57" s="141"/>
      <c r="G57" s="141"/>
      <c r="H57" s="141"/>
      <c r="I57" s="142"/>
      <c r="J57" s="143" t="s">
        <v>93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4" t="s">
        <v>69</v>
      </c>
      <c r="D59" s="36"/>
      <c r="E59" s="36"/>
      <c r="F59" s="36"/>
      <c r="G59" s="36"/>
      <c r="H59" s="36"/>
      <c r="I59" s="108"/>
      <c r="J59" s="77">
        <f>J99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94</v>
      </c>
    </row>
    <row r="60" spans="1:47" s="9" customFormat="1" ht="24.9" customHeight="1">
      <c r="B60" s="145"/>
      <c r="C60" s="146"/>
      <c r="D60" s="147" t="s">
        <v>95</v>
      </c>
      <c r="E60" s="148"/>
      <c r="F60" s="148"/>
      <c r="G60" s="148"/>
      <c r="H60" s="148"/>
      <c r="I60" s="149"/>
      <c r="J60" s="150">
        <f>J100</f>
        <v>0</v>
      </c>
      <c r="K60" s="146"/>
      <c r="L60" s="151"/>
    </row>
    <row r="61" spans="1:47" s="10" customFormat="1" ht="19.95" customHeight="1">
      <c r="B61" s="152"/>
      <c r="C61" s="153"/>
      <c r="D61" s="154" t="s">
        <v>96</v>
      </c>
      <c r="E61" s="155"/>
      <c r="F61" s="155"/>
      <c r="G61" s="155"/>
      <c r="H61" s="155"/>
      <c r="I61" s="156"/>
      <c r="J61" s="157">
        <f>J101</f>
        <v>0</v>
      </c>
      <c r="K61" s="153"/>
      <c r="L61" s="158"/>
    </row>
    <row r="62" spans="1:47" s="10" customFormat="1" ht="19.95" customHeight="1">
      <c r="B62" s="152"/>
      <c r="C62" s="153"/>
      <c r="D62" s="154" t="s">
        <v>97</v>
      </c>
      <c r="E62" s="155"/>
      <c r="F62" s="155"/>
      <c r="G62" s="155"/>
      <c r="H62" s="155"/>
      <c r="I62" s="156"/>
      <c r="J62" s="157">
        <f>J129</f>
        <v>0</v>
      </c>
      <c r="K62" s="153"/>
      <c r="L62" s="158"/>
    </row>
    <row r="63" spans="1:47" s="10" customFormat="1" ht="19.95" customHeight="1">
      <c r="B63" s="152"/>
      <c r="C63" s="153"/>
      <c r="D63" s="154" t="s">
        <v>98</v>
      </c>
      <c r="E63" s="155"/>
      <c r="F63" s="155"/>
      <c r="G63" s="155"/>
      <c r="H63" s="155"/>
      <c r="I63" s="156"/>
      <c r="J63" s="157">
        <f>J134</f>
        <v>0</v>
      </c>
      <c r="K63" s="153"/>
      <c r="L63" s="158"/>
    </row>
    <row r="64" spans="1:47" s="10" customFormat="1" ht="19.95" customHeight="1">
      <c r="B64" s="152"/>
      <c r="C64" s="153"/>
      <c r="D64" s="154" t="s">
        <v>99</v>
      </c>
      <c r="E64" s="155"/>
      <c r="F64" s="155"/>
      <c r="G64" s="155"/>
      <c r="H64" s="155"/>
      <c r="I64" s="156"/>
      <c r="J64" s="157">
        <f>J157</f>
        <v>0</v>
      </c>
      <c r="K64" s="153"/>
      <c r="L64" s="158"/>
    </row>
    <row r="65" spans="1:31" s="10" customFormat="1" ht="19.95" customHeight="1">
      <c r="B65" s="152"/>
      <c r="C65" s="153"/>
      <c r="D65" s="154" t="s">
        <v>100</v>
      </c>
      <c r="E65" s="155"/>
      <c r="F65" s="155"/>
      <c r="G65" s="155"/>
      <c r="H65" s="155"/>
      <c r="I65" s="156"/>
      <c r="J65" s="157">
        <f>J166</f>
        <v>0</v>
      </c>
      <c r="K65" s="153"/>
      <c r="L65" s="158"/>
    </row>
    <row r="66" spans="1:31" s="10" customFormat="1" ht="19.95" customHeight="1">
      <c r="B66" s="152"/>
      <c r="C66" s="153"/>
      <c r="D66" s="154" t="s">
        <v>101</v>
      </c>
      <c r="E66" s="155"/>
      <c r="F66" s="155"/>
      <c r="G66" s="155"/>
      <c r="H66" s="155"/>
      <c r="I66" s="156"/>
      <c r="J66" s="157">
        <f>J202</f>
        <v>0</v>
      </c>
      <c r="K66" s="153"/>
      <c r="L66" s="158"/>
    </row>
    <row r="67" spans="1:31" s="10" customFormat="1" ht="19.95" customHeight="1">
      <c r="B67" s="152"/>
      <c r="C67" s="153"/>
      <c r="D67" s="154" t="s">
        <v>102</v>
      </c>
      <c r="E67" s="155"/>
      <c r="F67" s="155"/>
      <c r="G67" s="155"/>
      <c r="H67" s="155"/>
      <c r="I67" s="156"/>
      <c r="J67" s="157">
        <f>J259</f>
        <v>0</v>
      </c>
      <c r="K67" s="153"/>
      <c r="L67" s="158"/>
    </row>
    <row r="68" spans="1:31" s="10" customFormat="1" ht="19.95" customHeight="1">
      <c r="B68" s="152"/>
      <c r="C68" s="153"/>
      <c r="D68" s="154" t="s">
        <v>103</v>
      </c>
      <c r="E68" s="155"/>
      <c r="F68" s="155"/>
      <c r="G68" s="155"/>
      <c r="H68" s="155"/>
      <c r="I68" s="156"/>
      <c r="J68" s="157">
        <f>J277</f>
        <v>0</v>
      </c>
      <c r="K68" s="153"/>
      <c r="L68" s="158"/>
    </row>
    <row r="69" spans="1:31" s="9" customFormat="1" ht="24.9" customHeight="1">
      <c r="B69" s="145"/>
      <c r="C69" s="146"/>
      <c r="D69" s="147" t="s">
        <v>104</v>
      </c>
      <c r="E69" s="148"/>
      <c r="F69" s="148"/>
      <c r="G69" s="148"/>
      <c r="H69" s="148"/>
      <c r="I69" s="149"/>
      <c r="J69" s="150">
        <f>J279</f>
        <v>0</v>
      </c>
      <c r="K69" s="146"/>
      <c r="L69" s="151"/>
    </row>
    <row r="70" spans="1:31" s="10" customFormat="1" ht="19.95" customHeight="1">
      <c r="B70" s="152"/>
      <c r="C70" s="153"/>
      <c r="D70" s="154" t="s">
        <v>105</v>
      </c>
      <c r="E70" s="155"/>
      <c r="F70" s="155"/>
      <c r="G70" s="155"/>
      <c r="H70" s="155"/>
      <c r="I70" s="156"/>
      <c r="J70" s="157">
        <f>J280</f>
        <v>0</v>
      </c>
      <c r="K70" s="153"/>
      <c r="L70" s="158"/>
    </row>
    <row r="71" spans="1:31" s="10" customFormat="1" ht="19.95" customHeight="1">
      <c r="B71" s="152"/>
      <c r="C71" s="153"/>
      <c r="D71" s="154" t="s">
        <v>106</v>
      </c>
      <c r="E71" s="155"/>
      <c r="F71" s="155"/>
      <c r="G71" s="155"/>
      <c r="H71" s="155"/>
      <c r="I71" s="156"/>
      <c r="J71" s="157">
        <f>J292</f>
        <v>0</v>
      </c>
      <c r="K71" s="153"/>
      <c r="L71" s="158"/>
    </row>
    <row r="72" spans="1:31" s="10" customFormat="1" ht="19.95" customHeight="1">
      <c r="B72" s="152"/>
      <c r="C72" s="153"/>
      <c r="D72" s="154" t="s">
        <v>107</v>
      </c>
      <c r="E72" s="155"/>
      <c r="F72" s="155"/>
      <c r="G72" s="155"/>
      <c r="H72" s="155"/>
      <c r="I72" s="156"/>
      <c r="J72" s="157">
        <f>J298</f>
        <v>0</v>
      </c>
      <c r="K72" s="153"/>
      <c r="L72" s="158"/>
    </row>
    <row r="73" spans="1:31" s="9" customFormat="1" ht="24.9" customHeight="1">
      <c r="B73" s="145"/>
      <c r="C73" s="146"/>
      <c r="D73" s="147" t="s">
        <v>108</v>
      </c>
      <c r="E73" s="148"/>
      <c r="F73" s="148"/>
      <c r="G73" s="148"/>
      <c r="H73" s="148"/>
      <c r="I73" s="149"/>
      <c r="J73" s="150">
        <f>J313</f>
        <v>0</v>
      </c>
      <c r="K73" s="146"/>
      <c r="L73" s="151"/>
    </row>
    <row r="74" spans="1:31" s="10" customFormat="1" ht="19.95" customHeight="1">
      <c r="B74" s="152"/>
      <c r="C74" s="153"/>
      <c r="D74" s="154" t="s">
        <v>109</v>
      </c>
      <c r="E74" s="155"/>
      <c r="F74" s="155"/>
      <c r="G74" s="155"/>
      <c r="H74" s="155"/>
      <c r="I74" s="156"/>
      <c r="J74" s="157">
        <f>J314</f>
        <v>0</v>
      </c>
      <c r="K74" s="153"/>
      <c r="L74" s="158"/>
    </row>
    <row r="75" spans="1:31" s="9" customFormat="1" ht="24.9" customHeight="1">
      <c r="B75" s="145"/>
      <c r="C75" s="146"/>
      <c r="D75" s="147" t="s">
        <v>110</v>
      </c>
      <c r="E75" s="148"/>
      <c r="F75" s="148"/>
      <c r="G75" s="148"/>
      <c r="H75" s="148"/>
      <c r="I75" s="149"/>
      <c r="J75" s="150">
        <f>J331</f>
        <v>0</v>
      </c>
      <c r="K75" s="146"/>
      <c r="L75" s="151"/>
    </row>
    <row r="76" spans="1:31" s="10" customFormat="1" ht="19.95" customHeight="1">
      <c r="B76" s="152"/>
      <c r="C76" s="153"/>
      <c r="D76" s="154" t="s">
        <v>111</v>
      </c>
      <c r="E76" s="155"/>
      <c r="F76" s="155"/>
      <c r="G76" s="155"/>
      <c r="H76" s="155"/>
      <c r="I76" s="156"/>
      <c r="J76" s="157">
        <f>J332</f>
        <v>0</v>
      </c>
      <c r="K76" s="153"/>
      <c r="L76" s="158"/>
    </row>
    <row r="77" spans="1:31" s="10" customFormat="1" ht="19.95" customHeight="1">
      <c r="B77" s="152"/>
      <c r="C77" s="153"/>
      <c r="D77" s="154" t="s">
        <v>112</v>
      </c>
      <c r="E77" s="155"/>
      <c r="F77" s="155"/>
      <c r="G77" s="155"/>
      <c r="H77" s="155"/>
      <c r="I77" s="156"/>
      <c r="J77" s="157">
        <f>J341</f>
        <v>0</v>
      </c>
      <c r="K77" s="153"/>
      <c r="L77" s="158"/>
    </row>
    <row r="78" spans="1:31" s="10" customFormat="1" ht="19.95" customHeight="1">
      <c r="B78" s="152"/>
      <c r="C78" s="153"/>
      <c r="D78" s="154" t="s">
        <v>113</v>
      </c>
      <c r="E78" s="155"/>
      <c r="F78" s="155"/>
      <c r="G78" s="155"/>
      <c r="H78" s="155"/>
      <c r="I78" s="156"/>
      <c r="J78" s="157">
        <f>J346</f>
        <v>0</v>
      </c>
      <c r="K78" s="153"/>
      <c r="L78" s="158"/>
    </row>
    <row r="79" spans="1:31" s="10" customFormat="1" ht="19.95" customHeight="1">
      <c r="B79" s="152"/>
      <c r="C79" s="153"/>
      <c r="D79" s="154" t="s">
        <v>114</v>
      </c>
      <c r="E79" s="155"/>
      <c r="F79" s="155"/>
      <c r="G79" s="155"/>
      <c r="H79" s="155"/>
      <c r="I79" s="156"/>
      <c r="J79" s="157">
        <f>J351</f>
        <v>0</v>
      </c>
      <c r="K79" s="153"/>
      <c r="L79" s="158"/>
    </row>
    <row r="80" spans="1:31" s="2" customFormat="1" ht="21.75" customHeight="1">
      <c r="A80" s="34"/>
      <c r="B80" s="35"/>
      <c r="C80" s="36"/>
      <c r="D80" s="36"/>
      <c r="E80" s="36"/>
      <c r="F80" s="36"/>
      <c r="G80" s="36"/>
      <c r="H80" s="36"/>
      <c r="I80" s="108"/>
      <c r="J80" s="36"/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6.9" customHeight="1">
      <c r="A81" s="34"/>
      <c r="B81" s="47"/>
      <c r="C81" s="48"/>
      <c r="D81" s="48"/>
      <c r="E81" s="48"/>
      <c r="F81" s="48"/>
      <c r="G81" s="48"/>
      <c r="H81" s="48"/>
      <c r="I81" s="136"/>
      <c r="J81" s="48"/>
      <c r="K81" s="48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5" spans="1:31" s="2" customFormat="1" ht="6.9" customHeight="1">
      <c r="A85" s="34"/>
      <c r="B85" s="49"/>
      <c r="C85" s="50"/>
      <c r="D85" s="50"/>
      <c r="E85" s="50"/>
      <c r="F85" s="50"/>
      <c r="G85" s="50"/>
      <c r="H85" s="50"/>
      <c r="I85" s="139"/>
      <c r="J85" s="50"/>
      <c r="K85" s="50"/>
      <c r="L85" s="10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24.9" customHeight="1">
      <c r="A86" s="34"/>
      <c r="B86" s="35"/>
      <c r="C86" s="23" t="s">
        <v>115</v>
      </c>
      <c r="D86" s="36"/>
      <c r="E86" s="36"/>
      <c r="F86" s="36"/>
      <c r="G86" s="36"/>
      <c r="H86" s="36"/>
      <c r="I86" s="108"/>
      <c r="J86" s="36"/>
      <c r="K86" s="36"/>
      <c r="L86" s="10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6.9" customHeight="1">
      <c r="A87" s="34"/>
      <c r="B87" s="35"/>
      <c r="C87" s="36"/>
      <c r="D87" s="36"/>
      <c r="E87" s="36"/>
      <c r="F87" s="36"/>
      <c r="G87" s="36"/>
      <c r="H87" s="36"/>
      <c r="I87" s="108"/>
      <c r="J87" s="36"/>
      <c r="K87" s="36"/>
      <c r="L87" s="10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16</v>
      </c>
      <c r="D88" s="36"/>
      <c r="E88" s="36"/>
      <c r="F88" s="36"/>
      <c r="G88" s="36"/>
      <c r="H88" s="36"/>
      <c r="I88" s="108"/>
      <c r="J88" s="36"/>
      <c r="K88" s="36"/>
      <c r="L88" s="10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02" t="str">
        <f>E7</f>
        <v>Montážní kanály v areálech DPO III - Areál autobusy Hranečník - Hala II</v>
      </c>
      <c r="F89" s="303"/>
      <c r="G89" s="303"/>
      <c r="H89" s="303"/>
      <c r="I89" s="108"/>
      <c r="J89" s="36"/>
      <c r="K89" s="36"/>
      <c r="L89" s="10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89</v>
      </c>
      <c r="D90" s="36"/>
      <c r="E90" s="36"/>
      <c r="F90" s="36"/>
      <c r="G90" s="36"/>
      <c r="H90" s="36"/>
      <c r="I90" s="108"/>
      <c r="J90" s="36"/>
      <c r="K90" s="36"/>
      <c r="L90" s="10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74" t="str">
        <f>E9</f>
        <v>01 - SO 10 Stavebně konstrukční řešení</v>
      </c>
      <c r="F91" s="304"/>
      <c r="G91" s="304"/>
      <c r="H91" s="304"/>
      <c r="I91" s="108"/>
      <c r="J91" s="36"/>
      <c r="K91" s="36"/>
      <c r="L91" s="10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6"/>
      <c r="D92" s="36"/>
      <c r="E92" s="36"/>
      <c r="F92" s="36"/>
      <c r="G92" s="36"/>
      <c r="H92" s="36"/>
      <c r="I92" s="108"/>
      <c r="J92" s="36"/>
      <c r="K92" s="36"/>
      <c r="L92" s="10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21</v>
      </c>
      <c r="D93" s="36"/>
      <c r="E93" s="36"/>
      <c r="F93" s="27" t="str">
        <f>F12</f>
        <v xml:space="preserve"> </v>
      </c>
      <c r="G93" s="36"/>
      <c r="H93" s="36"/>
      <c r="I93" s="111" t="s">
        <v>23</v>
      </c>
      <c r="J93" s="59" t="str">
        <f>IF(J12="","",J12)</f>
        <v>15. 4. 2020</v>
      </c>
      <c r="K93" s="36"/>
      <c r="L93" s="10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" customHeight="1">
      <c r="A94" s="34"/>
      <c r="B94" s="35"/>
      <c r="C94" s="36"/>
      <c r="D94" s="36"/>
      <c r="E94" s="36"/>
      <c r="F94" s="36"/>
      <c r="G94" s="36"/>
      <c r="H94" s="36"/>
      <c r="I94" s="108"/>
      <c r="J94" s="36"/>
      <c r="K94" s="36"/>
      <c r="L94" s="10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15" customHeight="1">
      <c r="A95" s="34"/>
      <c r="B95" s="35"/>
      <c r="C95" s="29" t="s">
        <v>25</v>
      </c>
      <c r="D95" s="36"/>
      <c r="E95" s="36"/>
      <c r="F95" s="27" t="str">
        <f>E15</f>
        <v>Dopravní podnik Ostrava a.s.</v>
      </c>
      <c r="G95" s="36"/>
      <c r="H95" s="36"/>
      <c r="I95" s="111" t="s">
        <v>31</v>
      </c>
      <c r="J95" s="32" t="str">
        <f>E21</f>
        <v>Projekt HTL s.r.o.</v>
      </c>
      <c r="K95" s="36"/>
      <c r="L95" s="10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15" customHeight="1">
      <c r="A96" s="34"/>
      <c r="B96" s="35"/>
      <c r="C96" s="29" t="s">
        <v>29</v>
      </c>
      <c r="D96" s="36"/>
      <c r="E96" s="36"/>
      <c r="F96" s="27" t="str">
        <f>IF(E18="","",E18)</f>
        <v>Vyplň údaj</v>
      </c>
      <c r="G96" s="36"/>
      <c r="H96" s="36"/>
      <c r="I96" s="111" t="s">
        <v>34</v>
      </c>
      <c r="J96" s="32" t="str">
        <f>E24</f>
        <v xml:space="preserve"> </v>
      </c>
      <c r="K96" s="36"/>
      <c r="L96" s="10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08"/>
      <c r="J97" s="36"/>
      <c r="K97" s="36"/>
      <c r="L97" s="10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11" customFormat="1" ht="29.25" customHeight="1">
      <c r="A98" s="159"/>
      <c r="B98" s="160"/>
      <c r="C98" s="161" t="s">
        <v>116</v>
      </c>
      <c r="D98" s="162" t="s">
        <v>56</v>
      </c>
      <c r="E98" s="162" t="s">
        <v>52</v>
      </c>
      <c r="F98" s="162" t="s">
        <v>53</v>
      </c>
      <c r="G98" s="162" t="s">
        <v>117</v>
      </c>
      <c r="H98" s="162" t="s">
        <v>118</v>
      </c>
      <c r="I98" s="163" t="s">
        <v>119</v>
      </c>
      <c r="J98" s="162" t="s">
        <v>93</v>
      </c>
      <c r="K98" s="164" t="s">
        <v>120</v>
      </c>
      <c r="L98" s="165"/>
      <c r="M98" s="68" t="s">
        <v>19</v>
      </c>
      <c r="N98" s="69" t="s">
        <v>41</v>
      </c>
      <c r="O98" s="69" t="s">
        <v>121</v>
      </c>
      <c r="P98" s="69" t="s">
        <v>122</v>
      </c>
      <c r="Q98" s="69" t="s">
        <v>123</v>
      </c>
      <c r="R98" s="69" t="s">
        <v>124</v>
      </c>
      <c r="S98" s="69" t="s">
        <v>125</v>
      </c>
      <c r="T98" s="70" t="s">
        <v>126</v>
      </c>
      <c r="U98" s="159"/>
      <c r="V98" s="159"/>
      <c r="W98" s="159"/>
      <c r="X98" s="159"/>
      <c r="Y98" s="159"/>
      <c r="Z98" s="159"/>
      <c r="AA98" s="159"/>
      <c r="AB98" s="159"/>
      <c r="AC98" s="159"/>
      <c r="AD98" s="159"/>
      <c r="AE98" s="159"/>
    </row>
    <row r="99" spans="1:65" s="2" customFormat="1" ht="22.8" customHeight="1">
      <c r="A99" s="34"/>
      <c r="B99" s="35"/>
      <c r="C99" s="75" t="s">
        <v>127</v>
      </c>
      <c r="D99" s="36"/>
      <c r="E99" s="36"/>
      <c r="F99" s="36"/>
      <c r="G99" s="36"/>
      <c r="H99" s="36"/>
      <c r="I99" s="108"/>
      <c r="J99" s="166">
        <f>BK99</f>
        <v>0</v>
      </c>
      <c r="K99" s="36"/>
      <c r="L99" s="39"/>
      <c r="M99" s="71"/>
      <c r="N99" s="167"/>
      <c r="O99" s="72"/>
      <c r="P99" s="168">
        <f>P100+P279+P313+P331</f>
        <v>0</v>
      </c>
      <c r="Q99" s="72"/>
      <c r="R99" s="168">
        <f>R100+R279+R313+R331</f>
        <v>0</v>
      </c>
      <c r="S99" s="72"/>
      <c r="T99" s="169">
        <f>T100+T279+T313+T331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70</v>
      </c>
      <c r="AU99" s="17" t="s">
        <v>94</v>
      </c>
      <c r="BK99" s="170">
        <f>BK100+BK279+BK313+BK331</f>
        <v>0</v>
      </c>
    </row>
    <row r="100" spans="1:65" s="12" customFormat="1" ht="25.95" customHeight="1">
      <c r="B100" s="171"/>
      <c r="C100" s="172"/>
      <c r="D100" s="173" t="s">
        <v>70</v>
      </c>
      <c r="E100" s="174" t="s">
        <v>128</v>
      </c>
      <c r="F100" s="174" t="s">
        <v>129</v>
      </c>
      <c r="G100" s="172"/>
      <c r="H100" s="172"/>
      <c r="I100" s="175"/>
      <c r="J100" s="176">
        <f>BK100</f>
        <v>0</v>
      </c>
      <c r="K100" s="172"/>
      <c r="L100" s="177"/>
      <c r="M100" s="178"/>
      <c r="N100" s="179"/>
      <c r="O100" s="179"/>
      <c r="P100" s="180">
        <f>P101+P129+P134+P157+P166+P202+P259+P277</f>
        <v>0</v>
      </c>
      <c r="Q100" s="179"/>
      <c r="R100" s="180">
        <f>R101+R129+R134+R157+R166+R202+R259+R277</f>
        <v>0</v>
      </c>
      <c r="S100" s="179"/>
      <c r="T100" s="181">
        <f>T101+T129+T134+T157+T166+T202+T259+T277</f>
        <v>0</v>
      </c>
      <c r="AR100" s="182" t="s">
        <v>79</v>
      </c>
      <c r="AT100" s="183" t="s">
        <v>70</v>
      </c>
      <c r="AU100" s="183" t="s">
        <v>71</v>
      </c>
      <c r="AY100" s="182" t="s">
        <v>130</v>
      </c>
      <c r="BK100" s="184">
        <f>BK101+BK129+BK134+BK157+BK166+BK202+BK259+BK277</f>
        <v>0</v>
      </c>
    </row>
    <row r="101" spans="1:65" s="12" customFormat="1" ht="22.8" customHeight="1">
      <c r="B101" s="171"/>
      <c r="C101" s="172"/>
      <c r="D101" s="173" t="s">
        <v>70</v>
      </c>
      <c r="E101" s="185" t="s">
        <v>79</v>
      </c>
      <c r="F101" s="185" t="s">
        <v>131</v>
      </c>
      <c r="G101" s="172"/>
      <c r="H101" s="172"/>
      <c r="I101" s="175"/>
      <c r="J101" s="186">
        <f>BK101</f>
        <v>0</v>
      </c>
      <c r="K101" s="172"/>
      <c r="L101" s="177"/>
      <c r="M101" s="178"/>
      <c r="N101" s="179"/>
      <c r="O101" s="179"/>
      <c r="P101" s="180">
        <f>SUM(P102:P128)</f>
        <v>0</v>
      </c>
      <c r="Q101" s="179"/>
      <c r="R101" s="180">
        <f>SUM(R102:R128)</f>
        <v>0</v>
      </c>
      <c r="S101" s="179"/>
      <c r="T101" s="181">
        <f>SUM(T102:T128)</f>
        <v>0</v>
      </c>
      <c r="AR101" s="182" t="s">
        <v>79</v>
      </c>
      <c r="AT101" s="183" t="s">
        <v>70</v>
      </c>
      <c r="AU101" s="183" t="s">
        <v>79</v>
      </c>
      <c r="AY101" s="182" t="s">
        <v>130</v>
      </c>
      <c r="BK101" s="184">
        <f>SUM(BK102:BK128)</f>
        <v>0</v>
      </c>
    </row>
    <row r="102" spans="1:65" s="2" customFormat="1" ht="16.5" customHeight="1">
      <c r="A102" s="34"/>
      <c r="B102" s="35"/>
      <c r="C102" s="187" t="s">
        <v>79</v>
      </c>
      <c r="D102" s="187" t="s">
        <v>132</v>
      </c>
      <c r="E102" s="188" t="s">
        <v>133</v>
      </c>
      <c r="F102" s="189" t="s">
        <v>134</v>
      </c>
      <c r="G102" s="190" t="s">
        <v>135</v>
      </c>
      <c r="H102" s="191">
        <v>12.412000000000001</v>
      </c>
      <c r="I102" s="192"/>
      <c r="J102" s="193">
        <f>ROUND(I102*H102,2)</f>
        <v>0</v>
      </c>
      <c r="K102" s="189" t="s">
        <v>19</v>
      </c>
      <c r="L102" s="39"/>
      <c r="M102" s="194" t="s">
        <v>19</v>
      </c>
      <c r="N102" s="195" t="s">
        <v>42</v>
      </c>
      <c r="O102" s="64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8" t="s">
        <v>136</v>
      </c>
      <c r="AT102" s="198" t="s">
        <v>132</v>
      </c>
      <c r="AU102" s="198" t="s">
        <v>81</v>
      </c>
      <c r="AY102" s="17" t="s">
        <v>130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7" t="s">
        <v>79</v>
      </c>
      <c r="BK102" s="199">
        <f>ROUND(I102*H102,2)</f>
        <v>0</v>
      </c>
      <c r="BL102" s="17" t="s">
        <v>136</v>
      </c>
      <c r="BM102" s="198" t="s">
        <v>81</v>
      </c>
    </row>
    <row r="103" spans="1:65" s="13" customFormat="1" ht="10.199999999999999">
      <c r="B103" s="200"/>
      <c r="C103" s="201"/>
      <c r="D103" s="202" t="s">
        <v>137</v>
      </c>
      <c r="E103" s="203" t="s">
        <v>19</v>
      </c>
      <c r="F103" s="204" t="s">
        <v>138</v>
      </c>
      <c r="G103" s="201"/>
      <c r="H103" s="203" t="s">
        <v>19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137</v>
      </c>
      <c r="AU103" s="210" t="s">
        <v>81</v>
      </c>
      <c r="AV103" s="13" t="s">
        <v>79</v>
      </c>
      <c r="AW103" s="13" t="s">
        <v>33</v>
      </c>
      <c r="AX103" s="13" t="s">
        <v>71</v>
      </c>
      <c r="AY103" s="210" t="s">
        <v>130</v>
      </c>
    </row>
    <row r="104" spans="1:65" s="14" customFormat="1" ht="10.199999999999999">
      <c r="B104" s="211"/>
      <c r="C104" s="212"/>
      <c r="D104" s="202" t="s">
        <v>137</v>
      </c>
      <c r="E104" s="213" t="s">
        <v>19</v>
      </c>
      <c r="F104" s="214" t="s">
        <v>139</v>
      </c>
      <c r="G104" s="212"/>
      <c r="H104" s="215">
        <v>12.3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137</v>
      </c>
      <c r="AU104" s="221" t="s">
        <v>81</v>
      </c>
      <c r="AV104" s="14" t="s">
        <v>81</v>
      </c>
      <c r="AW104" s="14" t="s">
        <v>33</v>
      </c>
      <c r="AX104" s="14" t="s">
        <v>71</v>
      </c>
      <c r="AY104" s="221" t="s">
        <v>130</v>
      </c>
    </row>
    <row r="105" spans="1:65" s="13" customFormat="1" ht="10.199999999999999">
      <c r="B105" s="200"/>
      <c r="C105" s="201"/>
      <c r="D105" s="202" t="s">
        <v>137</v>
      </c>
      <c r="E105" s="203" t="s">
        <v>19</v>
      </c>
      <c r="F105" s="204" t="s">
        <v>140</v>
      </c>
      <c r="G105" s="201"/>
      <c r="H105" s="203" t="s">
        <v>19</v>
      </c>
      <c r="I105" s="205"/>
      <c r="J105" s="201"/>
      <c r="K105" s="201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137</v>
      </c>
      <c r="AU105" s="210" t="s">
        <v>81</v>
      </c>
      <c r="AV105" s="13" t="s">
        <v>79</v>
      </c>
      <c r="AW105" s="13" t="s">
        <v>33</v>
      </c>
      <c r="AX105" s="13" t="s">
        <v>71</v>
      </c>
      <c r="AY105" s="210" t="s">
        <v>130</v>
      </c>
    </row>
    <row r="106" spans="1:65" s="14" customFormat="1" ht="10.199999999999999">
      <c r="B106" s="211"/>
      <c r="C106" s="212"/>
      <c r="D106" s="202" t="s">
        <v>137</v>
      </c>
      <c r="E106" s="213" t="s">
        <v>19</v>
      </c>
      <c r="F106" s="214" t="s">
        <v>141</v>
      </c>
      <c r="G106" s="212"/>
      <c r="H106" s="215">
        <v>0.112</v>
      </c>
      <c r="I106" s="216"/>
      <c r="J106" s="212"/>
      <c r="K106" s="212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137</v>
      </c>
      <c r="AU106" s="221" t="s">
        <v>81</v>
      </c>
      <c r="AV106" s="14" t="s">
        <v>81</v>
      </c>
      <c r="AW106" s="14" t="s">
        <v>33</v>
      </c>
      <c r="AX106" s="14" t="s">
        <v>71</v>
      </c>
      <c r="AY106" s="221" t="s">
        <v>130</v>
      </c>
    </row>
    <row r="107" spans="1:65" s="15" customFormat="1" ht="10.199999999999999">
      <c r="B107" s="222"/>
      <c r="C107" s="223"/>
      <c r="D107" s="202" t="s">
        <v>137</v>
      </c>
      <c r="E107" s="224" t="s">
        <v>19</v>
      </c>
      <c r="F107" s="225" t="s">
        <v>142</v>
      </c>
      <c r="G107" s="223"/>
      <c r="H107" s="226">
        <v>12.412000000000001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137</v>
      </c>
      <c r="AU107" s="232" t="s">
        <v>81</v>
      </c>
      <c r="AV107" s="15" t="s">
        <v>136</v>
      </c>
      <c r="AW107" s="15" t="s">
        <v>33</v>
      </c>
      <c r="AX107" s="15" t="s">
        <v>79</v>
      </c>
      <c r="AY107" s="232" t="s">
        <v>130</v>
      </c>
    </row>
    <row r="108" spans="1:65" s="2" customFormat="1" ht="16.5" customHeight="1">
      <c r="A108" s="34"/>
      <c r="B108" s="35"/>
      <c r="C108" s="187" t="s">
        <v>81</v>
      </c>
      <c r="D108" s="187" t="s">
        <v>132</v>
      </c>
      <c r="E108" s="188" t="s">
        <v>143</v>
      </c>
      <c r="F108" s="189" t="s">
        <v>144</v>
      </c>
      <c r="G108" s="190" t="s">
        <v>145</v>
      </c>
      <c r="H108" s="191">
        <v>24.6</v>
      </c>
      <c r="I108" s="192"/>
      <c r="J108" s="193">
        <f>ROUND(I108*H108,2)</f>
        <v>0</v>
      </c>
      <c r="K108" s="189" t="s">
        <v>19</v>
      </c>
      <c r="L108" s="39"/>
      <c r="M108" s="194" t="s">
        <v>19</v>
      </c>
      <c r="N108" s="195" t="s">
        <v>42</v>
      </c>
      <c r="O108" s="64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8" t="s">
        <v>136</v>
      </c>
      <c r="AT108" s="198" t="s">
        <v>132</v>
      </c>
      <c r="AU108" s="198" t="s">
        <v>81</v>
      </c>
      <c r="AY108" s="17" t="s">
        <v>130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7" t="s">
        <v>79</v>
      </c>
      <c r="BK108" s="199">
        <f>ROUND(I108*H108,2)</f>
        <v>0</v>
      </c>
      <c r="BL108" s="17" t="s">
        <v>136</v>
      </c>
      <c r="BM108" s="198" t="s">
        <v>136</v>
      </c>
    </row>
    <row r="109" spans="1:65" s="13" customFormat="1" ht="10.199999999999999">
      <c r="B109" s="200"/>
      <c r="C109" s="201"/>
      <c r="D109" s="202" t="s">
        <v>137</v>
      </c>
      <c r="E109" s="203" t="s">
        <v>19</v>
      </c>
      <c r="F109" s="204" t="s">
        <v>138</v>
      </c>
      <c r="G109" s="201"/>
      <c r="H109" s="203" t="s">
        <v>19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137</v>
      </c>
      <c r="AU109" s="210" t="s">
        <v>81</v>
      </c>
      <c r="AV109" s="13" t="s">
        <v>79</v>
      </c>
      <c r="AW109" s="13" t="s">
        <v>33</v>
      </c>
      <c r="AX109" s="13" t="s">
        <v>71</v>
      </c>
      <c r="AY109" s="210" t="s">
        <v>130</v>
      </c>
    </row>
    <row r="110" spans="1:65" s="14" customFormat="1" ht="10.199999999999999">
      <c r="B110" s="211"/>
      <c r="C110" s="212"/>
      <c r="D110" s="202" t="s">
        <v>137</v>
      </c>
      <c r="E110" s="213" t="s">
        <v>19</v>
      </c>
      <c r="F110" s="214" t="s">
        <v>146</v>
      </c>
      <c r="G110" s="212"/>
      <c r="H110" s="215">
        <v>24.6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137</v>
      </c>
      <c r="AU110" s="221" t="s">
        <v>81</v>
      </c>
      <c r="AV110" s="14" t="s">
        <v>81</v>
      </c>
      <c r="AW110" s="14" t="s">
        <v>33</v>
      </c>
      <c r="AX110" s="14" t="s">
        <v>71</v>
      </c>
      <c r="AY110" s="221" t="s">
        <v>130</v>
      </c>
    </row>
    <row r="111" spans="1:65" s="15" customFormat="1" ht="10.199999999999999">
      <c r="B111" s="222"/>
      <c r="C111" s="223"/>
      <c r="D111" s="202" t="s">
        <v>137</v>
      </c>
      <c r="E111" s="224" t="s">
        <v>19</v>
      </c>
      <c r="F111" s="225" t="s">
        <v>142</v>
      </c>
      <c r="G111" s="223"/>
      <c r="H111" s="226">
        <v>24.6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AT111" s="232" t="s">
        <v>137</v>
      </c>
      <c r="AU111" s="232" t="s">
        <v>81</v>
      </c>
      <c r="AV111" s="15" t="s">
        <v>136</v>
      </c>
      <c r="AW111" s="15" t="s">
        <v>33</v>
      </c>
      <c r="AX111" s="15" t="s">
        <v>79</v>
      </c>
      <c r="AY111" s="232" t="s">
        <v>130</v>
      </c>
    </row>
    <row r="112" spans="1:65" s="2" customFormat="1" ht="16.5" customHeight="1">
      <c r="A112" s="34"/>
      <c r="B112" s="35"/>
      <c r="C112" s="187" t="s">
        <v>147</v>
      </c>
      <c r="D112" s="187" t="s">
        <v>132</v>
      </c>
      <c r="E112" s="188" t="s">
        <v>148</v>
      </c>
      <c r="F112" s="189" t="s">
        <v>149</v>
      </c>
      <c r="G112" s="190" t="s">
        <v>145</v>
      </c>
      <c r="H112" s="191">
        <v>24.6</v>
      </c>
      <c r="I112" s="192"/>
      <c r="J112" s="193">
        <f>ROUND(I112*H112,2)</f>
        <v>0</v>
      </c>
      <c r="K112" s="189" t="s">
        <v>19</v>
      </c>
      <c r="L112" s="39"/>
      <c r="M112" s="194" t="s">
        <v>19</v>
      </c>
      <c r="N112" s="195" t="s">
        <v>42</v>
      </c>
      <c r="O112" s="64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8" t="s">
        <v>136</v>
      </c>
      <c r="AT112" s="198" t="s">
        <v>132</v>
      </c>
      <c r="AU112" s="198" t="s">
        <v>81</v>
      </c>
      <c r="AY112" s="17" t="s">
        <v>130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7" t="s">
        <v>79</v>
      </c>
      <c r="BK112" s="199">
        <f>ROUND(I112*H112,2)</f>
        <v>0</v>
      </c>
      <c r="BL112" s="17" t="s">
        <v>136</v>
      </c>
      <c r="BM112" s="198" t="s">
        <v>150</v>
      </c>
    </row>
    <row r="113" spans="1:65" s="2" customFormat="1" ht="16.5" customHeight="1">
      <c r="A113" s="34"/>
      <c r="B113" s="35"/>
      <c r="C113" s="187" t="s">
        <v>136</v>
      </c>
      <c r="D113" s="187" t="s">
        <v>132</v>
      </c>
      <c r="E113" s="188" t="s">
        <v>151</v>
      </c>
      <c r="F113" s="189" t="s">
        <v>152</v>
      </c>
      <c r="G113" s="190" t="s">
        <v>135</v>
      </c>
      <c r="H113" s="191">
        <v>12.412000000000001</v>
      </c>
      <c r="I113" s="192"/>
      <c r="J113" s="193">
        <f>ROUND(I113*H113,2)</f>
        <v>0</v>
      </c>
      <c r="K113" s="189" t="s">
        <v>19</v>
      </c>
      <c r="L113" s="39"/>
      <c r="M113" s="194" t="s">
        <v>19</v>
      </c>
      <c r="N113" s="195" t="s">
        <v>42</v>
      </c>
      <c r="O113" s="64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98" t="s">
        <v>136</v>
      </c>
      <c r="AT113" s="198" t="s">
        <v>132</v>
      </c>
      <c r="AU113" s="198" t="s">
        <v>81</v>
      </c>
      <c r="AY113" s="17" t="s">
        <v>130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7" t="s">
        <v>79</v>
      </c>
      <c r="BK113" s="199">
        <f>ROUND(I113*H113,2)</f>
        <v>0</v>
      </c>
      <c r="BL113" s="17" t="s">
        <v>136</v>
      </c>
      <c r="BM113" s="198" t="s">
        <v>153</v>
      </c>
    </row>
    <row r="114" spans="1:65" s="13" customFormat="1" ht="10.199999999999999">
      <c r="B114" s="200"/>
      <c r="C114" s="201"/>
      <c r="D114" s="202" t="s">
        <v>137</v>
      </c>
      <c r="E114" s="203" t="s">
        <v>19</v>
      </c>
      <c r="F114" s="204" t="s">
        <v>154</v>
      </c>
      <c r="G114" s="201"/>
      <c r="H114" s="203" t="s">
        <v>19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137</v>
      </c>
      <c r="AU114" s="210" t="s">
        <v>81</v>
      </c>
      <c r="AV114" s="13" t="s">
        <v>79</v>
      </c>
      <c r="AW114" s="13" t="s">
        <v>33</v>
      </c>
      <c r="AX114" s="13" t="s">
        <v>71</v>
      </c>
      <c r="AY114" s="210" t="s">
        <v>130</v>
      </c>
    </row>
    <row r="115" spans="1:65" s="14" customFormat="1" ht="10.199999999999999">
      <c r="B115" s="211"/>
      <c r="C115" s="212"/>
      <c r="D115" s="202" t="s">
        <v>137</v>
      </c>
      <c r="E115" s="213" t="s">
        <v>19</v>
      </c>
      <c r="F115" s="214" t="s">
        <v>155</v>
      </c>
      <c r="G115" s="212"/>
      <c r="H115" s="215">
        <v>12.412000000000001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137</v>
      </c>
      <c r="AU115" s="221" t="s">
        <v>81</v>
      </c>
      <c r="AV115" s="14" t="s">
        <v>81</v>
      </c>
      <c r="AW115" s="14" t="s">
        <v>33</v>
      </c>
      <c r="AX115" s="14" t="s">
        <v>71</v>
      </c>
      <c r="AY115" s="221" t="s">
        <v>130</v>
      </c>
    </row>
    <row r="116" spans="1:65" s="15" customFormat="1" ht="10.199999999999999">
      <c r="B116" s="222"/>
      <c r="C116" s="223"/>
      <c r="D116" s="202" t="s">
        <v>137</v>
      </c>
      <c r="E116" s="224" t="s">
        <v>19</v>
      </c>
      <c r="F116" s="225" t="s">
        <v>142</v>
      </c>
      <c r="G116" s="223"/>
      <c r="H116" s="226">
        <v>12.412000000000001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AT116" s="232" t="s">
        <v>137</v>
      </c>
      <c r="AU116" s="232" t="s">
        <v>81</v>
      </c>
      <c r="AV116" s="15" t="s">
        <v>136</v>
      </c>
      <c r="AW116" s="15" t="s">
        <v>33</v>
      </c>
      <c r="AX116" s="15" t="s">
        <v>79</v>
      </c>
      <c r="AY116" s="232" t="s">
        <v>130</v>
      </c>
    </row>
    <row r="117" spans="1:65" s="2" customFormat="1" ht="16.5" customHeight="1">
      <c r="A117" s="34"/>
      <c r="B117" s="35"/>
      <c r="C117" s="187" t="s">
        <v>156</v>
      </c>
      <c r="D117" s="187" t="s">
        <v>132</v>
      </c>
      <c r="E117" s="188" t="s">
        <v>157</v>
      </c>
      <c r="F117" s="189" t="s">
        <v>158</v>
      </c>
      <c r="G117" s="190" t="s">
        <v>135</v>
      </c>
      <c r="H117" s="191">
        <v>12.412000000000001</v>
      </c>
      <c r="I117" s="192"/>
      <c r="J117" s="193">
        <f>ROUND(I117*H117,2)</f>
        <v>0</v>
      </c>
      <c r="K117" s="189" t="s">
        <v>19</v>
      </c>
      <c r="L117" s="39"/>
      <c r="M117" s="194" t="s">
        <v>19</v>
      </c>
      <c r="N117" s="195" t="s">
        <v>42</v>
      </c>
      <c r="O117" s="64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98" t="s">
        <v>136</v>
      </c>
      <c r="AT117" s="198" t="s">
        <v>132</v>
      </c>
      <c r="AU117" s="198" t="s">
        <v>81</v>
      </c>
      <c r="AY117" s="17" t="s">
        <v>130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7" t="s">
        <v>79</v>
      </c>
      <c r="BK117" s="199">
        <f>ROUND(I117*H117,2)</f>
        <v>0</v>
      </c>
      <c r="BL117" s="17" t="s">
        <v>136</v>
      </c>
      <c r="BM117" s="198" t="s">
        <v>159</v>
      </c>
    </row>
    <row r="118" spans="1:65" s="14" customFormat="1" ht="10.199999999999999">
      <c r="B118" s="211"/>
      <c r="C118" s="212"/>
      <c r="D118" s="202" t="s">
        <v>137</v>
      </c>
      <c r="E118" s="213" t="s">
        <v>19</v>
      </c>
      <c r="F118" s="214" t="s">
        <v>155</v>
      </c>
      <c r="G118" s="212"/>
      <c r="H118" s="215">
        <v>12.412000000000001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137</v>
      </c>
      <c r="AU118" s="221" t="s">
        <v>81</v>
      </c>
      <c r="AV118" s="14" t="s">
        <v>81</v>
      </c>
      <c r="AW118" s="14" t="s">
        <v>33</v>
      </c>
      <c r="AX118" s="14" t="s">
        <v>71</v>
      </c>
      <c r="AY118" s="221" t="s">
        <v>130</v>
      </c>
    </row>
    <row r="119" spans="1:65" s="15" customFormat="1" ht="10.199999999999999">
      <c r="B119" s="222"/>
      <c r="C119" s="223"/>
      <c r="D119" s="202" t="s">
        <v>137</v>
      </c>
      <c r="E119" s="224" t="s">
        <v>19</v>
      </c>
      <c r="F119" s="225" t="s">
        <v>142</v>
      </c>
      <c r="G119" s="223"/>
      <c r="H119" s="226">
        <v>12.412000000000001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AT119" s="232" t="s">
        <v>137</v>
      </c>
      <c r="AU119" s="232" t="s">
        <v>81</v>
      </c>
      <c r="AV119" s="15" t="s">
        <v>136</v>
      </c>
      <c r="AW119" s="15" t="s">
        <v>33</v>
      </c>
      <c r="AX119" s="15" t="s">
        <v>79</v>
      </c>
      <c r="AY119" s="232" t="s">
        <v>130</v>
      </c>
    </row>
    <row r="120" spans="1:65" s="2" customFormat="1" ht="16.5" customHeight="1">
      <c r="A120" s="34"/>
      <c r="B120" s="35"/>
      <c r="C120" s="187" t="s">
        <v>150</v>
      </c>
      <c r="D120" s="187" t="s">
        <v>132</v>
      </c>
      <c r="E120" s="188" t="s">
        <v>160</v>
      </c>
      <c r="F120" s="189" t="s">
        <v>161</v>
      </c>
      <c r="G120" s="190" t="s">
        <v>162</v>
      </c>
      <c r="H120" s="191">
        <v>21.1</v>
      </c>
      <c r="I120" s="192"/>
      <c r="J120" s="193">
        <f>ROUND(I120*H120,2)</f>
        <v>0</v>
      </c>
      <c r="K120" s="189" t="s">
        <v>19</v>
      </c>
      <c r="L120" s="39"/>
      <c r="M120" s="194" t="s">
        <v>19</v>
      </c>
      <c r="N120" s="195" t="s">
        <v>42</v>
      </c>
      <c r="O120" s="64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8" t="s">
        <v>136</v>
      </c>
      <c r="AT120" s="198" t="s">
        <v>132</v>
      </c>
      <c r="AU120" s="198" t="s">
        <v>81</v>
      </c>
      <c r="AY120" s="17" t="s">
        <v>130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7" t="s">
        <v>79</v>
      </c>
      <c r="BK120" s="199">
        <f>ROUND(I120*H120,2)</f>
        <v>0</v>
      </c>
      <c r="BL120" s="17" t="s">
        <v>136</v>
      </c>
      <c r="BM120" s="198" t="s">
        <v>163</v>
      </c>
    </row>
    <row r="121" spans="1:65" s="14" customFormat="1" ht="10.199999999999999">
      <c r="B121" s="211"/>
      <c r="C121" s="212"/>
      <c r="D121" s="202" t="s">
        <v>137</v>
      </c>
      <c r="E121" s="213" t="s">
        <v>19</v>
      </c>
      <c r="F121" s="214" t="s">
        <v>164</v>
      </c>
      <c r="G121" s="212"/>
      <c r="H121" s="215">
        <v>21.1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137</v>
      </c>
      <c r="AU121" s="221" t="s">
        <v>81</v>
      </c>
      <c r="AV121" s="14" t="s">
        <v>81</v>
      </c>
      <c r="AW121" s="14" t="s">
        <v>33</v>
      </c>
      <c r="AX121" s="14" t="s">
        <v>71</v>
      </c>
      <c r="AY121" s="221" t="s">
        <v>130</v>
      </c>
    </row>
    <row r="122" spans="1:65" s="15" customFormat="1" ht="10.199999999999999">
      <c r="B122" s="222"/>
      <c r="C122" s="223"/>
      <c r="D122" s="202" t="s">
        <v>137</v>
      </c>
      <c r="E122" s="224" t="s">
        <v>19</v>
      </c>
      <c r="F122" s="225" t="s">
        <v>142</v>
      </c>
      <c r="G122" s="223"/>
      <c r="H122" s="226">
        <v>21.1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137</v>
      </c>
      <c r="AU122" s="232" t="s">
        <v>81</v>
      </c>
      <c r="AV122" s="15" t="s">
        <v>136</v>
      </c>
      <c r="AW122" s="15" t="s">
        <v>33</v>
      </c>
      <c r="AX122" s="15" t="s">
        <v>79</v>
      </c>
      <c r="AY122" s="232" t="s">
        <v>130</v>
      </c>
    </row>
    <row r="123" spans="1:65" s="2" customFormat="1" ht="16.5" customHeight="1">
      <c r="A123" s="34"/>
      <c r="B123" s="35"/>
      <c r="C123" s="187" t="s">
        <v>165</v>
      </c>
      <c r="D123" s="187" t="s">
        <v>132</v>
      </c>
      <c r="E123" s="188" t="s">
        <v>166</v>
      </c>
      <c r="F123" s="189" t="s">
        <v>167</v>
      </c>
      <c r="G123" s="190" t="s">
        <v>145</v>
      </c>
      <c r="H123" s="191">
        <v>17.038</v>
      </c>
      <c r="I123" s="192"/>
      <c r="J123" s="193">
        <f>ROUND(I123*H123,2)</f>
        <v>0</v>
      </c>
      <c r="K123" s="189" t="s">
        <v>19</v>
      </c>
      <c r="L123" s="39"/>
      <c r="M123" s="194" t="s">
        <v>19</v>
      </c>
      <c r="N123" s="195" t="s">
        <v>42</v>
      </c>
      <c r="O123" s="64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136</v>
      </c>
      <c r="AT123" s="198" t="s">
        <v>132</v>
      </c>
      <c r="AU123" s="198" t="s">
        <v>81</v>
      </c>
      <c r="AY123" s="17" t="s">
        <v>130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79</v>
      </c>
      <c r="BK123" s="199">
        <f>ROUND(I123*H123,2)</f>
        <v>0</v>
      </c>
      <c r="BL123" s="17" t="s">
        <v>136</v>
      </c>
      <c r="BM123" s="198" t="s">
        <v>14</v>
      </c>
    </row>
    <row r="124" spans="1:65" s="13" customFormat="1" ht="10.199999999999999">
      <c r="B124" s="200"/>
      <c r="C124" s="201"/>
      <c r="D124" s="202" t="s">
        <v>137</v>
      </c>
      <c r="E124" s="203" t="s">
        <v>19</v>
      </c>
      <c r="F124" s="204" t="s">
        <v>168</v>
      </c>
      <c r="G124" s="201"/>
      <c r="H124" s="203" t="s">
        <v>19</v>
      </c>
      <c r="I124" s="205"/>
      <c r="J124" s="201"/>
      <c r="K124" s="201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137</v>
      </c>
      <c r="AU124" s="210" t="s">
        <v>81</v>
      </c>
      <c r="AV124" s="13" t="s">
        <v>79</v>
      </c>
      <c r="AW124" s="13" t="s">
        <v>33</v>
      </c>
      <c r="AX124" s="13" t="s">
        <v>71</v>
      </c>
      <c r="AY124" s="210" t="s">
        <v>130</v>
      </c>
    </row>
    <row r="125" spans="1:65" s="14" customFormat="1" ht="10.199999999999999">
      <c r="B125" s="211"/>
      <c r="C125" s="212"/>
      <c r="D125" s="202" t="s">
        <v>137</v>
      </c>
      <c r="E125" s="213" t="s">
        <v>19</v>
      </c>
      <c r="F125" s="214" t="s">
        <v>169</v>
      </c>
      <c r="G125" s="212"/>
      <c r="H125" s="215">
        <v>16.399999999999999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137</v>
      </c>
      <c r="AU125" s="221" t="s">
        <v>81</v>
      </c>
      <c r="AV125" s="14" t="s">
        <v>81</v>
      </c>
      <c r="AW125" s="14" t="s">
        <v>33</v>
      </c>
      <c r="AX125" s="14" t="s">
        <v>71</v>
      </c>
      <c r="AY125" s="221" t="s">
        <v>130</v>
      </c>
    </row>
    <row r="126" spans="1:65" s="13" customFormat="1" ht="10.199999999999999">
      <c r="B126" s="200"/>
      <c r="C126" s="201"/>
      <c r="D126" s="202" t="s">
        <v>137</v>
      </c>
      <c r="E126" s="203" t="s">
        <v>19</v>
      </c>
      <c r="F126" s="204" t="s">
        <v>170</v>
      </c>
      <c r="G126" s="201"/>
      <c r="H126" s="203" t="s">
        <v>19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137</v>
      </c>
      <c r="AU126" s="210" t="s">
        <v>81</v>
      </c>
      <c r="AV126" s="13" t="s">
        <v>79</v>
      </c>
      <c r="AW126" s="13" t="s">
        <v>33</v>
      </c>
      <c r="AX126" s="13" t="s">
        <v>71</v>
      </c>
      <c r="AY126" s="210" t="s">
        <v>130</v>
      </c>
    </row>
    <row r="127" spans="1:65" s="14" customFormat="1" ht="10.199999999999999">
      <c r="B127" s="211"/>
      <c r="C127" s="212"/>
      <c r="D127" s="202" t="s">
        <v>137</v>
      </c>
      <c r="E127" s="213" t="s">
        <v>19</v>
      </c>
      <c r="F127" s="214" t="s">
        <v>171</v>
      </c>
      <c r="G127" s="212"/>
      <c r="H127" s="215">
        <v>0.63800000000000001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137</v>
      </c>
      <c r="AU127" s="221" t="s">
        <v>81</v>
      </c>
      <c r="AV127" s="14" t="s">
        <v>81</v>
      </c>
      <c r="AW127" s="14" t="s">
        <v>33</v>
      </c>
      <c r="AX127" s="14" t="s">
        <v>71</v>
      </c>
      <c r="AY127" s="221" t="s">
        <v>130</v>
      </c>
    </row>
    <row r="128" spans="1:65" s="15" customFormat="1" ht="10.199999999999999">
      <c r="B128" s="222"/>
      <c r="C128" s="223"/>
      <c r="D128" s="202" t="s">
        <v>137</v>
      </c>
      <c r="E128" s="224" t="s">
        <v>19</v>
      </c>
      <c r="F128" s="225" t="s">
        <v>142</v>
      </c>
      <c r="G128" s="223"/>
      <c r="H128" s="226">
        <v>17.038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137</v>
      </c>
      <c r="AU128" s="232" t="s">
        <v>81</v>
      </c>
      <c r="AV128" s="15" t="s">
        <v>136</v>
      </c>
      <c r="AW128" s="15" t="s">
        <v>33</v>
      </c>
      <c r="AX128" s="15" t="s">
        <v>79</v>
      </c>
      <c r="AY128" s="232" t="s">
        <v>130</v>
      </c>
    </row>
    <row r="129" spans="1:65" s="12" customFormat="1" ht="22.8" customHeight="1">
      <c r="B129" s="171"/>
      <c r="C129" s="172"/>
      <c r="D129" s="173" t="s">
        <v>70</v>
      </c>
      <c r="E129" s="185" t="s">
        <v>81</v>
      </c>
      <c r="F129" s="185" t="s">
        <v>172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SUM(P130:P133)</f>
        <v>0</v>
      </c>
      <c r="Q129" s="179"/>
      <c r="R129" s="180">
        <f>SUM(R130:R133)</f>
        <v>0</v>
      </c>
      <c r="S129" s="179"/>
      <c r="T129" s="181">
        <f>SUM(T130:T133)</f>
        <v>0</v>
      </c>
      <c r="AR129" s="182" t="s">
        <v>79</v>
      </c>
      <c r="AT129" s="183" t="s">
        <v>70</v>
      </c>
      <c r="AU129" s="183" t="s">
        <v>79</v>
      </c>
      <c r="AY129" s="182" t="s">
        <v>130</v>
      </c>
      <c r="BK129" s="184">
        <f>SUM(BK130:BK133)</f>
        <v>0</v>
      </c>
    </row>
    <row r="130" spans="1:65" s="2" customFormat="1" ht="16.5" customHeight="1">
      <c r="A130" s="34"/>
      <c r="B130" s="35"/>
      <c r="C130" s="187" t="s">
        <v>153</v>
      </c>
      <c r="D130" s="187" t="s">
        <v>132</v>
      </c>
      <c r="E130" s="188" t="s">
        <v>173</v>
      </c>
      <c r="F130" s="189" t="s">
        <v>174</v>
      </c>
      <c r="G130" s="190" t="s">
        <v>135</v>
      </c>
      <c r="H130" s="191">
        <v>0.112</v>
      </c>
      <c r="I130" s="192"/>
      <c r="J130" s="193">
        <f>ROUND(I130*H130,2)</f>
        <v>0</v>
      </c>
      <c r="K130" s="189" t="s">
        <v>19</v>
      </c>
      <c r="L130" s="39"/>
      <c r="M130" s="194" t="s">
        <v>19</v>
      </c>
      <c r="N130" s="195" t="s">
        <v>42</v>
      </c>
      <c r="O130" s="64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136</v>
      </c>
      <c r="AT130" s="198" t="s">
        <v>132</v>
      </c>
      <c r="AU130" s="198" t="s">
        <v>81</v>
      </c>
      <c r="AY130" s="17" t="s">
        <v>130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7" t="s">
        <v>79</v>
      </c>
      <c r="BK130" s="199">
        <f>ROUND(I130*H130,2)</f>
        <v>0</v>
      </c>
      <c r="BL130" s="17" t="s">
        <v>136</v>
      </c>
      <c r="BM130" s="198" t="s">
        <v>175</v>
      </c>
    </row>
    <row r="131" spans="1:65" s="13" customFormat="1" ht="10.199999999999999">
      <c r="B131" s="200"/>
      <c r="C131" s="201"/>
      <c r="D131" s="202" t="s">
        <v>137</v>
      </c>
      <c r="E131" s="203" t="s">
        <v>19</v>
      </c>
      <c r="F131" s="204" t="s">
        <v>176</v>
      </c>
      <c r="G131" s="201"/>
      <c r="H131" s="203" t="s">
        <v>19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137</v>
      </c>
      <c r="AU131" s="210" t="s">
        <v>81</v>
      </c>
      <c r="AV131" s="13" t="s">
        <v>79</v>
      </c>
      <c r="AW131" s="13" t="s">
        <v>33</v>
      </c>
      <c r="AX131" s="13" t="s">
        <v>71</v>
      </c>
      <c r="AY131" s="210" t="s">
        <v>130</v>
      </c>
    </row>
    <row r="132" spans="1:65" s="14" customFormat="1" ht="10.199999999999999">
      <c r="B132" s="211"/>
      <c r="C132" s="212"/>
      <c r="D132" s="202" t="s">
        <v>137</v>
      </c>
      <c r="E132" s="213" t="s">
        <v>19</v>
      </c>
      <c r="F132" s="214" t="s">
        <v>141</v>
      </c>
      <c r="G132" s="212"/>
      <c r="H132" s="215">
        <v>0.112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137</v>
      </c>
      <c r="AU132" s="221" t="s">
        <v>81</v>
      </c>
      <c r="AV132" s="14" t="s">
        <v>81</v>
      </c>
      <c r="AW132" s="14" t="s">
        <v>33</v>
      </c>
      <c r="AX132" s="14" t="s">
        <v>71</v>
      </c>
      <c r="AY132" s="221" t="s">
        <v>130</v>
      </c>
    </row>
    <row r="133" spans="1:65" s="15" customFormat="1" ht="10.199999999999999">
      <c r="B133" s="222"/>
      <c r="C133" s="223"/>
      <c r="D133" s="202" t="s">
        <v>137</v>
      </c>
      <c r="E133" s="224" t="s">
        <v>19</v>
      </c>
      <c r="F133" s="225" t="s">
        <v>142</v>
      </c>
      <c r="G133" s="223"/>
      <c r="H133" s="226">
        <v>0.112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137</v>
      </c>
      <c r="AU133" s="232" t="s">
        <v>81</v>
      </c>
      <c r="AV133" s="15" t="s">
        <v>136</v>
      </c>
      <c r="AW133" s="15" t="s">
        <v>33</v>
      </c>
      <c r="AX133" s="15" t="s">
        <v>79</v>
      </c>
      <c r="AY133" s="232" t="s">
        <v>130</v>
      </c>
    </row>
    <row r="134" spans="1:65" s="12" customFormat="1" ht="22.8" customHeight="1">
      <c r="B134" s="171"/>
      <c r="C134" s="172"/>
      <c r="D134" s="173" t="s">
        <v>70</v>
      </c>
      <c r="E134" s="185" t="s">
        <v>147</v>
      </c>
      <c r="F134" s="185" t="s">
        <v>177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SUM(P135:P156)</f>
        <v>0</v>
      </c>
      <c r="Q134" s="179"/>
      <c r="R134" s="180">
        <f>SUM(R135:R156)</f>
        <v>0</v>
      </c>
      <c r="S134" s="179"/>
      <c r="T134" s="181">
        <f>SUM(T135:T156)</f>
        <v>0</v>
      </c>
      <c r="AR134" s="182" t="s">
        <v>79</v>
      </c>
      <c r="AT134" s="183" t="s">
        <v>70</v>
      </c>
      <c r="AU134" s="183" t="s">
        <v>79</v>
      </c>
      <c r="AY134" s="182" t="s">
        <v>130</v>
      </c>
      <c r="BK134" s="184">
        <f>SUM(BK135:BK156)</f>
        <v>0</v>
      </c>
    </row>
    <row r="135" spans="1:65" s="2" customFormat="1" ht="16.5" customHeight="1">
      <c r="A135" s="34"/>
      <c r="B135" s="35"/>
      <c r="C135" s="187" t="s">
        <v>178</v>
      </c>
      <c r="D135" s="187" t="s">
        <v>132</v>
      </c>
      <c r="E135" s="188" t="s">
        <v>179</v>
      </c>
      <c r="F135" s="189" t="s">
        <v>180</v>
      </c>
      <c r="G135" s="190" t="s">
        <v>135</v>
      </c>
      <c r="H135" s="191">
        <v>1.4450000000000001</v>
      </c>
      <c r="I135" s="192"/>
      <c r="J135" s="193">
        <f>ROUND(I135*H135,2)</f>
        <v>0</v>
      </c>
      <c r="K135" s="189" t="s">
        <v>19</v>
      </c>
      <c r="L135" s="39"/>
      <c r="M135" s="194" t="s">
        <v>19</v>
      </c>
      <c r="N135" s="195" t="s">
        <v>42</v>
      </c>
      <c r="O135" s="64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136</v>
      </c>
      <c r="AT135" s="198" t="s">
        <v>132</v>
      </c>
      <c r="AU135" s="198" t="s">
        <v>81</v>
      </c>
      <c r="AY135" s="17" t="s">
        <v>130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79</v>
      </c>
      <c r="BK135" s="199">
        <f>ROUND(I135*H135,2)</f>
        <v>0</v>
      </c>
      <c r="BL135" s="17" t="s">
        <v>136</v>
      </c>
      <c r="BM135" s="198" t="s">
        <v>181</v>
      </c>
    </row>
    <row r="136" spans="1:65" s="13" customFormat="1" ht="10.199999999999999">
      <c r="B136" s="200"/>
      <c r="C136" s="201"/>
      <c r="D136" s="202" t="s">
        <v>137</v>
      </c>
      <c r="E136" s="203" t="s">
        <v>19</v>
      </c>
      <c r="F136" s="204" t="s">
        <v>182</v>
      </c>
      <c r="G136" s="201"/>
      <c r="H136" s="203" t="s">
        <v>19</v>
      </c>
      <c r="I136" s="205"/>
      <c r="J136" s="201"/>
      <c r="K136" s="201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137</v>
      </c>
      <c r="AU136" s="210" t="s">
        <v>81</v>
      </c>
      <c r="AV136" s="13" t="s">
        <v>79</v>
      </c>
      <c r="AW136" s="13" t="s">
        <v>33</v>
      </c>
      <c r="AX136" s="13" t="s">
        <v>71</v>
      </c>
      <c r="AY136" s="210" t="s">
        <v>130</v>
      </c>
    </row>
    <row r="137" spans="1:65" s="14" customFormat="1" ht="10.199999999999999">
      <c r="B137" s="211"/>
      <c r="C137" s="212"/>
      <c r="D137" s="202" t="s">
        <v>137</v>
      </c>
      <c r="E137" s="213" t="s">
        <v>19</v>
      </c>
      <c r="F137" s="214" t="s">
        <v>183</v>
      </c>
      <c r="G137" s="212"/>
      <c r="H137" s="215">
        <v>0.2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137</v>
      </c>
      <c r="AU137" s="221" t="s">
        <v>81</v>
      </c>
      <c r="AV137" s="14" t="s">
        <v>81</v>
      </c>
      <c r="AW137" s="14" t="s">
        <v>33</v>
      </c>
      <c r="AX137" s="14" t="s">
        <v>71</v>
      </c>
      <c r="AY137" s="221" t="s">
        <v>130</v>
      </c>
    </row>
    <row r="138" spans="1:65" s="14" customFormat="1" ht="10.199999999999999">
      <c r="B138" s="211"/>
      <c r="C138" s="212"/>
      <c r="D138" s="202" t="s">
        <v>137</v>
      </c>
      <c r="E138" s="213" t="s">
        <v>19</v>
      </c>
      <c r="F138" s="214" t="s">
        <v>184</v>
      </c>
      <c r="G138" s="212"/>
      <c r="H138" s="215">
        <v>0.7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137</v>
      </c>
      <c r="AU138" s="221" t="s">
        <v>81</v>
      </c>
      <c r="AV138" s="14" t="s">
        <v>81</v>
      </c>
      <c r="AW138" s="14" t="s">
        <v>33</v>
      </c>
      <c r="AX138" s="14" t="s">
        <v>71</v>
      </c>
      <c r="AY138" s="221" t="s">
        <v>130</v>
      </c>
    </row>
    <row r="139" spans="1:65" s="14" customFormat="1" ht="10.199999999999999">
      <c r="B139" s="211"/>
      <c r="C139" s="212"/>
      <c r="D139" s="202" t="s">
        <v>137</v>
      </c>
      <c r="E139" s="213" t="s">
        <v>19</v>
      </c>
      <c r="F139" s="214" t="s">
        <v>185</v>
      </c>
      <c r="G139" s="212"/>
      <c r="H139" s="215">
        <v>0.5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137</v>
      </c>
      <c r="AU139" s="221" t="s">
        <v>81</v>
      </c>
      <c r="AV139" s="14" t="s">
        <v>81</v>
      </c>
      <c r="AW139" s="14" t="s">
        <v>33</v>
      </c>
      <c r="AX139" s="14" t="s">
        <v>71</v>
      </c>
      <c r="AY139" s="221" t="s">
        <v>130</v>
      </c>
    </row>
    <row r="140" spans="1:65" s="14" customFormat="1" ht="10.199999999999999">
      <c r="B140" s="211"/>
      <c r="C140" s="212"/>
      <c r="D140" s="202" t="s">
        <v>137</v>
      </c>
      <c r="E140" s="213" t="s">
        <v>19</v>
      </c>
      <c r="F140" s="214" t="s">
        <v>186</v>
      </c>
      <c r="G140" s="212"/>
      <c r="H140" s="215">
        <v>4.4999999999999998E-2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137</v>
      </c>
      <c r="AU140" s="221" t="s">
        <v>81</v>
      </c>
      <c r="AV140" s="14" t="s">
        <v>81</v>
      </c>
      <c r="AW140" s="14" t="s">
        <v>33</v>
      </c>
      <c r="AX140" s="14" t="s">
        <v>71</v>
      </c>
      <c r="AY140" s="221" t="s">
        <v>130</v>
      </c>
    </row>
    <row r="141" spans="1:65" s="15" customFormat="1" ht="10.199999999999999">
      <c r="B141" s="222"/>
      <c r="C141" s="223"/>
      <c r="D141" s="202" t="s">
        <v>137</v>
      </c>
      <c r="E141" s="224" t="s">
        <v>19</v>
      </c>
      <c r="F141" s="225" t="s">
        <v>142</v>
      </c>
      <c r="G141" s="223"/>
      <c r="H141" s="226">
        <v>1.4449999999999998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137</v>
      </c>
      <c r="AU141" s="232" t="s">
        <v>81</v>
      </c>
      <c r="AV141" s="15" t="s">
        <v>136</v>
      </c>
      <c r="AW141" s="15" t="s">
        <v>33</v>
      </c>
      <c r="AX141" s="15" t="s">
        <v>79</v>
      </c>
      <c r="AY141" s="232" t="s">
        <v>130</v>
      </c>
    </row>
    <row r="142" spans="1:65" s="2" customFormat="1" ht="16.5" customHeight="1">
      <c r="A142" s="34"/>
      <c r="B142" s="35"/>
      <c r="C142" s="187" t="s">
        <v>159</v>
      </c>
      <c r="D142" s="187" t="s">
        <v>132</v>
      </c>
      <c r="E142" s="188" t="s">
        <v>187</v>
      </c>
      <c r="F142" s="189" t="s">
        <v>188</v>
      </c>
      <c r="G142" s="190" t="s">
        <v>145</v>
      </c>
      <c r="H142" s="191">
        <v>5.8760000000000003</v>
      </c>
      <c r="I142" s="192"/>
      <c r="J142" s="193">
        <f>ROUND(I142*H142,2)</f>
        <v>0</v>
      </c>
      <c r="K142" s="189" t="s">
        <v>19</v>
      </c>
      <c r="L142" s="39"/>
      <c r="M142" s="194" t="s">
        <v>19</v>
      </c>
      <c r="N142" s="195" t="s">
        <v>42</v>
      </c>
      <c r="O142" s="64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136</v>
      </c>
      <c r="AT142" s="198" t="s">
        <v>132</v>
      </c>
      <c r="AU142" s="198" t="s">
        <v>81</v>
      </c>
      <c r="AY142" s="17" t="s">
        <v>130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7" t="s">
        <v>79</v>
      </c>
      <c r="BK142" s="199">
        <f>ROUND(I142*H142,2)</f>
        <v>0</v>
      </c>
      <c r="BL142" s="17" t="s">
        <v>136</v>
      </c>
      <c r="BM142" s="198" t="s">
        <v>189</v>
      </c>
    </row>
    <row r="143" spans="1:65" s="13" customFormat="1" ht="10.199999999999999">
      <c r="B143" s="200"/>
      <c r="C143" s="201"/>
      <c r="D143" s="202" t="s">
        <v>137</v>
      </c>
      <c r="E143" s="203" t="s">
        <v>19</v>
      </c>
      <c r="F143" s="204" t="s">
        <v>182</v>
      </c>
      <c r="G143" s="201"/>
      <c r="H143" s="203" t="s">
        <v>19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137</v>
      </c>
      <c r="AU143" s="210" t="s">
        <v>81</v>
      </c>
      <c r="AV143" s="13" t="s">
        <v>79</v>
      </c>
      <c r="AW143" s="13" t="s">
        <v>33</v>
      </c>
      <c r="AX143" s="13" t="s">
        <v>71</v>
      </c>
      <c r="AY143" s="210" t="s">
        <v>130</v>
      </c>
    </row>
    <row r="144" spans="1:65" s="14" customFormat="1" ht="10.199999999999999">
      <c r="B144" s="211"/>
      <c r="C144" s="212"/>
      <c r="D144" s="202" t="s">
        <v>137</v>
      </c>
      <c r="E144" s="213" t="s">
        <v>19</v>
      </c>
      <c r="F144" s="214" t="s">
        <v>190</v>
      </c>
      <c r="G144" s="212"/>
      <c r="H144" s="215">
        <v>0.46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137</v>
      </c>
      <c r="AU144" s="221" t="s">
        <v>81</v>
      </c>
      <c r="AV144" s="14" t="s">
        <v>81</v>
      </c>
      <c r="AW144" s="14" t="s">
        <v>33</v>
      </c>
      <c r="AX144" s="14" t="s">
        <v>71</v>
      </c>
      <c r="AY144" s="221" t="s">
        <v>130</v>
      </c>
    </row>
    <row r="145" spans="1:65" s="14" customFormat="1" ht="10.199999999999999">
      <c r="B145" s="211"/>
      <c r="C145" s="212"/>
      <c r="D145" s="202" t="s">
        <v>137</v>
      </c>
      <c r="E145" s="213" t="s">
        <v>19</v>
      </c>
      <c r="F145" s="214" t="s">
        <v>191</v>
      </c>
      <c r="G145" s="212"/>
      <c r="H145" s="215">
        <v>2.5760000000000001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137</v>
      </c>
      <c r="AU145" s="221" t="s">
        <v>81</v>
      </c>
      <c r="AV145" s="14" t="s">
        <v>81</v>
      </c>
      <c r="AW145" s="14" t="s">
        <v>33</v>
      </c>
      <c r="AX145" s="14" t="s">
        <v>71</v>
      </c>
      <c r="AY145" s="221" t="s">
        <v>130</v>
      </c>
    </row>
    <row r="146" spans="1:65" s="14" customFormat="1" ht="10.199999999999999">
      <c r="B146" s="211"/>
      <c r="C146" s="212"/>
      <c r="D146" s="202" t="s">
        <v>137</v>
      </c>
      <c r="E146" s="213" t="s">
        <v>19</v>
      </c>
      <c r="F146" s="214" t="s">
        <v>192</v>
      </c>
      <c r="G146" s="212"/>
      <c r="H146" s="215">
        <v>2.84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137</v>
      </c>
      <c r="AU146" s="221" t="s">
        <v>81</v>
      </c>
      <c r="AV146" s="14" t="s">
        <v>81</v>
      </c>
      <c r="AW146" s="14" t="s">
        <v>33</v>
      </c>
      <c r="AX146" s="14" t="s">
        <v>71</v>
      </c>
      <c r="AY146" s="221" t="s">
        <v>130</v>
      </c>
    </row>
    <row r="147" spans="1:65" s="15" customFormat="1" ht="10.199999999999999">
      <c r="B147" s="222"/>
      <c r="C147" s="223"/>
      <c r="D147" s="202" t="s">
        <v>137</v>
      </c>
      <c r="E147" s="224" t="s">
        <v>19</v>
      </c>
      <c r="F147" s="225" t="s">
        <v>142</v>
      </c>
      <c r="G147" s="223"/>
      <c r="H147" s="226">
        <v>5.8759999999999994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137</v>
      </c>
      <c r="AU147" s="232" t="s">
        <v>81</v>
      </c>
      <c r="AV147" s="15" t="s">
        <v>136</v>
      </c>
      <c r="AW147" s="15" t="s">
        <v>33</v>
      </c>
      <c r="AX147" s="15" t="s">
        <v>79</v>
      </c>
      <c r="AY147" s="232" t="s">
        <v>130</v>
      </c>
    </row>
    <row r="148" spans="1:65" s="2" customFormat="1" ht="16.5" customHeight="1">
      <c r="A148" s="34"/>
      <c r="B148" s="35"/>
      <c r="C148" s="187" t="s">
        <v>193</v>
      </c>
      <c r="D148" s="187" t="s">
        <v>132</v>
      </c>
      <c r="E148" s="188" t="s">
        <v>194</v>
      </c>
      <c r="F148" s="189" t="s">
        <v>195</v>
      </c>
      <c r="G148" s="190" t="s">
        <v>145</v>
      </c>
      <c r="H148" s="191">
        <v>5.8760000000000003</v>
      </c>
      <c r="I148" s="192"/>
      <c r="J148" s="193">
        <f>ROUND(I148*H148,2)</f>
        <v>0</v>
      </c>
      <c r="K148" s="189" t="s">
        <v>19</v>
      </c>
      <c r="L148" s="39"/>
      <c r="M148" s="194" t="s">
        <v>19</v>
      </c>
      <c r="N148" s="195" t="s">
        <v>42</v>
      </c>
      <c r="O148" s="64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136</v>
      </c>
      <c r="AT148" s="198" t="s">
        <v>132</v>
      </c>
      <c r="AU148" s="198" t="s">
        <v>81</v>
      </c>
      <c r="AY148" s="17" t="s">
        <v>130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7" t="s">
        <v>79</v>
      </c>
      <c r="BK148" s="199">
        <f>ROUND(I148*H148,2)</f>
        <v>0</v>
      </c>
      <c r="BL148" s="17" t="s">
        <v>136</v>
      </c>
      <c r="BM148" s="198" t="s">
        <v>196</v>
      </c>
    </row>
    <row r="149" spans="1:65" s="14" customFormat="1" ht="10.199999999999999">
      <c r="B149" s="211"/>
      <c r="C149" s="212"/>
      <c r="D149" s="202" t="s">
        <v>137</v>
      </c>
      <c r="E149" s="213" t="s">
        <v>19</v>
      </c>
      <c r="F149" s="214" t="s">
        <v>197</v>
      </c>
      <c r="G149" s="212"/>
      <c r="H149" s="215">
        <v>5.8760000000000003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137</v>
      </c>
      <c r="AU149" s="221" t="s">
        <v>81</v>
      </c>
      <c r="AV149" s="14" t="s">
        <v>81</v>
      </c>
      <c r="AW149" s="14" t="s">
        <v>33</v>
      </c>
      <c r="AX149" s="14" t="s">
        <v>71</v>
      </c>
      <c r="AY149" s="221" t="s">
        <v>130</v>
      </c>
    </row>
    <row r="150" spans="1:65" s="15" customFormat="1" ht="10.199999999999999">
      <c r="B150" s="222"/>
      <c r="C150" s="223"/>
      <c r="D150" s="202" t="s">
        <v>137</v>
      </c>
      <c r="E150" s="224" t="s">
        <v>19</v>
      </c>
      <c r="F150" s="225" t="s">
        <v>142</v>
      </c>
      <c r="G150" s="223"/>
      <c r="H150" s="226">
        <v>5.8760000000000003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137</v>
      </c>
      <c r="AU150" s="232" t="s">
        <v>81</v>
      </c>
      <c r="AV150" s="15" t="s">
        <v>136</v>
      </c>
      <c r="AW150" s="15" t="s">
        <v>33</v>
      </c>
      <c r="AX150" s="15" t="s">
        <v>79</v>
      </c>
      <c r="AY150" s="232" t="s">
        <v>130</v>
      </c>
    </row>
    <row r="151" spans="1:65" s="2" customFormat="1" ht="16.5" customHeight="1">
      <c r="A151" s="34"/>
      <c r="B151" s="35"/>
      <c r="C151" s="187" t="s">
        <v>163</v>
      </c>
      <c r="D151" s="187" t="s">
        <v>132</v>
      </c>
      <c r="E151" s="188" t="s">
        <v>198</v>
      </c>
      <c r="F151" s="189" t="s">
        <v>199</v>
      </c>
      <c r="G151" s="190" t="s">
        <v>162</v>
      </c>
      <c r="H151" s="191">
        <v>4.2000000000000003E-2</v>
      </c>
      <c r="I151" s="192"/>
      <c r="J151" s="193">
        <f>ROUND(I151*H151,2)</f>
        <v>0</v>
      </c>
      <c r="K151" s="189" t="s">
        <v>19</v>
      </c>
      <c r="L151" s="39"/>
      <c r="M151" s="194" t="s">
        <v>19</v>
      </c>
      <c r="N151" s="195" t="s">
        <v>42</v>
      </c>
      <c r="O151" s="64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8" t="s">
        <v>136</v>
      </c>
      <c r="AT151" s="198" t="s">
        <v>132</v>
      </c>
      <c r="AU151" s="198" t="s">
        <v>81</v>
      </c>
      <c r="AY151" s="17" t="s">
        <v>130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7" t="s">
        <v>79</v>
      </c>
      <c r="BK151" s="199">
        <f>ROUND(I151*H151,2)</f>
        <v>0</v>
      </c>
      <c r="BL151" s="17" t="s">
        <v>136</v>
      </c>
      <c r="BM151" s="198" t="s">
        <v>200</v>
      </c>
    </row>
    <row r="152" spans="1:65" s="13" customFormat="1" ht="10.199999999999999">
      <c r="B152" s="200"/>
      <c r="C152" s="201"/>
      <c r="D152" s="202" t="s">
        <v>137</v>
      </c>
      <c r="E152" s="203" t="s">
        <v>19</v>
      </c>
      <c r="F152" s="204" t="s">
        <v>182</v>
      </c>
      <c r="G152" s="201"/>
      <c r="H152" s="203" t="s">
        <v>19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137</v>
      </c>
      <c r="AU152" s="210" t="s">
        <v>81</v>
      </c>
      <c r="AV152" s="13" t="s">
        <v>79</v>
      </c>
      <c r="AW152" s="13" t="s">
        <v>33</v>
      </c>
      <c r="AX152" s="13" t="s">
        <v>71</v>
      </c>
      <c r="AY152" s="210" t="s">
        <v>130</v>
      </c>
    </row>
    <row r="153" spans="1:65" s="14" customFormat="1" ht="10.199999999999999">
      <c r="B153" s="211"/>
      <c r="C153" s="212"/>
      <c r="D153" s="202" t="s">
        <v>137</v>
      </c>
      <c r="E153" s="213" t="s">
        <v>19</v>
      </c>
      <c r="F153" s="214" t="s">
        <v>201</v>
      </c>
      <c r="G153" s="212"/>
      <c r="H153" s="215">
        <v>4.0000000000000001E-3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137</v>
      </c>
      <c r="AU153" s="221" t="s">
        <v>81</v>
      </c>
      <c r="AV153" s="14" t="s">
        <v>81</v>
      </c>
      <c r="AW153" s="14" t="s">
        <v>33</v>
      </c>
      <c r="AX153" s="14" t="s">
        <v>71</v>
      </c>
      <c r="AY153" s="221" t="s">
        <v>130</v>
      </c>
    </row>
    <row r="154" spans="1:65" s="14" customFormat="1" ht="10.199999999999999">
      <c r="B154" s="211"/>
      <c r="C154" s="212"/>
      <c r="D154" s="202" t="s">
        <v>137</v>
      </c>
      <c r="E154" s="213" t="s">
        <v>19</v>
      </c>
      <c r="F154" s="214" t="s">
        <v>202</v>
      </c>
      <c r="G154" s="212"/>
      <c r="H154" s="215">
        <v>2.1999999999999999E-2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137</v>
      </c>
      <c r="AU154" s="221" t="s">
        <v>81</v>
      </c>
      <c r="AV154" s="14" t="s">
        <v>81</v>
      </c>
      <c r="AW154" s="14" t="s">
        <v>33</v>
      </c>
      <c r="AX154" s="14" t="s">
        <v>71</v>
      </c>
      <c r="AY154" s="221" t="s">
        <v>130</v>
      </c>
    </row>
    <row r="155" spans="1:65" s="14" customFormat="1" ht="10.199999999999999">
      <c r="B155" s="211"/>
      <c r="C155" s="212"/>
      <c r="D155" s="202" t="s">
        <v>137</v>
      </c>
      <c r="E155" s="213" t="s">
        <v>19</v>
      </c>
      <c r="F155" s="214" t="s">
        <v>203</v>
      </c>
      <c r="G155" s="212"/>
      <c r="H155" s="215">
        <v>1.6E-2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137</v>
      </c>
      <c r="AU155" s="221" t="s">
        <v>81</v>
      </c>
      <c r="AV155" s="14" t="s">
        <v>81</v>
      </c>
      <c r="AW155" s="14" t="s">
        <v>33</v>
      </c>
      <c r="AX155" s="14" t="s">
        <v>71</v>
      </c>
      <c r="AY155" s="221" t="s">
        <v>130</v>
      </c>
    </row>
    <row r="156" spans="1:65" s="15" customFormat="1" ht="10.199999999999999">
      <c r="B156" s="222"/>
      <c r="C156" s="223"/>
      <c r="D156" s="202" t="s">
        <v>137</v>
      </c>
      <c r="E156" s="224" t="s">
        <v>19</v>
      </c>
      <c r="F156" s="225" t="s">
        <v>142</v>
      </c>
      <c r="G156" s="223"/>
      <c r="H156" s="226">
        <v>4.1999999999999996E-2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137</v>
      </c>
      <c r="AU156" s="232" t="s">
        <v>81</v>
      </c>
      <c r="AV156" s="15" t="s">
        <v>136</v>
      </c>
      <c r="AW156" s="15" t="s">
        <v>33</v>
      </c>
      <c r="AX156" s="15" t="s">
        <v>79</v>
      </c>
      <c r="AY156" s="232" t="s">
        <v>130</v>
      </c>
    </row>
    <row r="157" spans="1:65" s="12" customFormat="1" ht="22.8" customHeight="1">
      <c r="B157" s="171"/>
      <c r="C157" s="172"/>
      <c r="D157" s="173" t="s">
        <v>70</v>
      </c>
      <c r="E157" s="185" t="s">
        <v>136</v>
      </c>
      <c r="F157" s="185" t="s">
        <v>204</v>
      </c>
      <c r="G157" s="172"/>
      <c r="H157" s="172"/>
      <c r="I157" s="175"/>
      <c r="J157" s="186">
        <f>BK157</f>
        <v>0</v>
      </c>
      <c r="K157" s="172"/>
      <c r="L157" s="177"/>
      <c r="M157" s="178"/>
      <c r="N157" s="179"/>
      <c r="O157" s="179"/>
      <c r="P157" s="180">
        <f>SUM(P158:P165)</f>
        <v>0</v>
      </c>
      <c r="Q157" s="179"/>
      <c r="R157" s="180">
        <f>SUM(R158:R165)</f>
        <v>0</v>
      </c>
      <c r="S157" s="179"/>
      <c r="T157" s="181">
        <f>SUM(T158:T165)</f>
        <v>0</v>
      </c>
      <c r="AR157" s="182" t="s">
        <v>79</v>
      </c>
      <c r="AT157" s="183" t="s">
        <v>70</v>
      </c>
      <c r="AU157" s="183" t="s">
        <v>79</v>
      </c>
      <c r="AY157" s="182" t="s">
        <v>130</v>
      </c>
      <c r="BK157" s="184">
        <f>SUM(BK158:BK165)</f>
        <v>0</v>
      </c>
    </row>
    <row r="158" spans="1:65" s="2" customFormat="1" ht="16.5" customHeight="1">
      <c r="A158" s="34"/>
      <c r="B158" s="35"/>
      <c r="C158" s="187" t="s">
        <v>205</v>
      </c>
      <c r="D158" s="187" t="s">
        <v>132</v>
      </c>
      <c r="E158" s="188" t="s">
        <v>206</v>
      </c>
      <c r="F158" s="189" t="s">
        <v>207</v>
      </c>
      <c r="G158" s="190" t="s">
        <v>135</v>
      </c>
      <c r="H158" s="191">
        <v>9.5120000000000005</v>
      </c>
      <c r="I158" s="192"/>
      <c r="J158" s="193">
        <f>ROUND(I158*H158,2)</f>
        <v>0</v>
      </c>
      <c r="K158" s="189" t="s">
        <v>19</v>
      </c>
      <c r="L158" s="39"/>
      <c r="M158" s="194" t="s">
        <v>19</v>
      </c>
      <c r="N158" s="195" t="s">
        <v>42</v>
      </c>
      <c r="O158" s="64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136</v>
      </c>
      <c r="AT158" s="198" t="s">
        <v>132</v>
      </c>
      <c r="AU158" s="198" t="s">
        <v>81</v>
      </c>
      <c r="AY158" s="17" t="s">
        <v>130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7" t="s">
        <v>79</v>
      </c>
      <c r="BK158" s="199">
        <f>ROUND(I158*H158,2)</f>
        <v>0</v>
      </c>
      <c r="BL158" s="17" t="s">
        <v>136</v>
      </c>
      <c r="BM158" s="198" t="s">
        <v>208</v>
      </c>
    </row>
    <row r="159" spans="1:65" s="13" customFormat="1" ht="10.199999999999999">
      <c r="B159" s="200"/>
      <c r="C159" s="201"/>
      <c r="D159" s="202" t="s">
        <v>137</v>
      </c>
      <c r="E159" s="203" t="s">
        <v>19</v>
      </c>
      <c r="F159" s="204" t="s">
        <v>209</v>
      </c>
      <c r="G159" s="201"/>
      <c r="H159" s="203" t="s">
        <v>19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137</v>
      </c>
      <c r="AU159" s="210" t="s">
        <v>81</v>
      </c>
      <c r="AV159" s="13" t="s">
        <v>79</v>
      </c>
      <c r="AW159" s="13" t="s">
        <v>33</v>
      </c>
      <c r="AX159" s="13" t="s">
        <v>71</v>
      </c>
      <c r="AY159" s="210" t="s">
        <v>130</v>
      </c>
    </row>
    <row r="160" spans="1:65" s="14" customFormat="1" ht="10.199999999999999">
      <c r="B160" s="211"/>
      <c r="C160" s="212"/>
      <c r="D160" s="202" t="s">
        <v>137</v>
      </c>
      <c r="E160" s="213" t="s">
        <v>19</v>
      </c>
      <c r="F160" s="214" t="s">
        <v>210</v>
      </c>
      <c r="G160" s="212"/>
      <c r="H160" s="215">
        <v>9.5120000000000005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137</v>
      </c>
      <c r="AU160" s="221" t="s">
        <v>81</v>
      </c>
      <c r="AV160" s="14" t="s">
        <v>81</v>
      </c>
      <c r="AW160" s="14" t="s">
        <v>33</v>
      </c>
      <c r="AX160" s="14" t="s">
        <v>71</v>
      </c>
      <c r="AY160" s="221" t="s">
        <v>130</v>
      </c>
    </row>
    <row r="161" spans="1:65" s="15" customFormat="1" ht="10.199999999999999">
      <c r="B161" s="222"/>
      <c r="C161" s="223"/>
      <c r="D161" s="202" t="s">
        <v>137</v>
      </c>
      <c r="E161" s="224" t="s">
        <v>19</v>
      </c>
      <c r="F161" s="225" t="s">
        <v>142</v>
      </c>
      <c r="G161" s="223"/>
      <c r="H161" s="226">
        <v>9.5120000000000005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137</v>
      </c>
      <c r="AU161" s="232" t="s">
        <v>81</v>
      </c>
      <c r="AV161" s="15" t="s">
        <v>136</v>
      </c>
      <c r="AW161" s="15" t="s">
        <v>33</v>
      </c>
      <c r="AX161" s="15" t="s">
        <v>79</v>
      </c>
      <c r="AY161" s="232" t="s">
        <v>130</v>
      </c>
    </row>
    <row r="162" spans="1:65" s="2" customFormat="1" ht="16.5" customHeight="1">
      <c r="A162" s="34"/>
      <c r="B162" s="35"/>
      <c r="C162" s="187" t="s">
        <v>14</v>
      </c>
      <c r="D162" s="187" t="s">
        <v>132</v>
      </c>
      <c r="E162" s="188" t="s">
        <v>211</v>
      </c>
      <c r="F162" s="189" t="s">
        <v>212</v>
      </c>
      <c r="G162" s="190" t="s">
        <v>135</v>
      </c>
      <c r="H162" s="191">
        <v>2.46</v>
      </c>
      <c r="I162" s="192"/>
      <c r="J162" s="193">
        <f>ROUND(I162*H162,2)</f>
        <v>0</v>
      </c>
      <c r="K162" s="189" t="s">
        <v>19</v>
      </c>
      <c r="L162" s="39"/>
      <c r="M162" s="194" t="s">
        <v>19</v>
      </c>
      <c r="N162" s="195" t="s">
        <v>42</v>
      </c>
      <c r="O162" s="64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8" t="s">
        <v>136</v>
      </c>
      <c r="AT162" s="198" t="s">
        <v>132</v>
      </c>
      <c r="AU162" s="198" t="s">
        <v>81</v>
      </c>
      <c r="AY162" s="17" t="s">
        <v>130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7" t="s">
        <v>79</v>
      </c>
      <c r="BK162" s="199">
        <f>ROUND(I162*H162,2)</f>
        <v>0</v>
      </c>
      <c r="BL162" s="17" t="s">
        <v>136</v>
      </c>
      <c r="BM162" s="198" t="s">
        <v>213</v>
      </c>
    </row>
    <row r="163" spans="1:65" s="13" customFormat="1" ht="10.199999999999999">
      <c r="B163" s="200"/>
      <c r="C163" s="201"/>
      <c r="D163" s="202" t="s">
        <v>137</v>
      </c>
      <c r="E163" s="203" t="s">
        <v>19</v>
      </c>
      <c r="F163" s="204" t="s">
        <v>214</v>
      </c>
      <c r="G163" s="201"/>
      <c r="H163" s="203" t="s">
        <v>19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137</v>
      </c>
      <c r="AU163" s="210" t="s">
        <v>81</v>
      </c>
      <c r="AV163" s="13" t="s">
        <v>79</v>
      </c>
      <c r="AW163" s="13" t="s">
        <v>33</v>
      </c>
      <c r="AX163" s="13" t="s">
        <v>71</v>
      </c>
      <c r="AY163" s="210" t="s">
        <v>130</v>
      </c>
    </row>
    <row r="164" spans="1:65" s="14" customFormat="1" ht="10.199999999999999">
      <c r="B164" s="211"/>
      <c r="C164" s="212"/>
      <c r="D164" s="202" t="s">
        <v>137</v>
      </c>
      <c r="E164" s="213" t="s">
        <v>19</v>
      </c>
      <c r="F164" s="214" t="s">
        <v>215</v>
      </c>
      <c r="G164" s="212"/>
      <c r="H164" s="215">
        <v>2.46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137</v>
      </c>
      <c r="AU164" s="221" t="s">
        <v>81</v>
      </c>
      <c r="AV164" s="14" t="s">
        <v>81</v>
      </c>
      <c r="AW164" s="14" t="s">
        <v>33</v>
      </c>
      <c r="AX164" s="14" t="s">
        <v>71</v>
      </c>
      <c r="AY164" s="221" t="s">
        <v>130</v>
      </c>
    </row>
    <row r="165" spans="1:65" s="15" customFormat="1" ht="10.199999999999999">
      <c r="B165" s="222"/>
      <c r="C165" s="223"/>
      <c r="D165" s="202" t="s">
        <v>137</v>
      </c>
      <c r="E165" s="224" t="s">
        <v>19</v>
      </c>
      <c r="F165" s="225" t="s">
        <v>142</v>
      </c>
      <c r="G165" s="223"/>
      <c r="H165" s="226">
        <v>2.46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137</v>
      </c>
      <c r="AU165" s="232" t="s">
        <v>81</v>
      </c>
      <c r="AV165" s="15" t="s">
        <v>136</v>
      </c>
      <c r="AW165" s="15" t="s">
        <v>33</v>
      </c>
      <c r="AX165" s="15" t="s">
        <v>79</v>
      </c>
      <c r="AY165" s="232" t="s">
        <v>130</v>
      </c>
    </row>
    <row r="166" spans="1:65" s="12" customFormat="1" ht="22.8" customHeight="1">
      <c r="B166" s="171"/>
      <c r="C166" s="172"/>
      <c r="D166" s="173" t="s">
        <v>70</v>
      </c>
      <c r="E166" s="185" t="s">
        <v>150</v>
      </c>
      <c r="F166" s="185" t="s">
        <v>216</v>
      </c>
      <c r="G166" s="172"/>
      <c r="H166" s="172"/>
      <c r="I166" s="175"/>
      <c r="J166" s="186">
        <f>BK166</f>
        <v>0</v>
      </c>
      <c r="K166" s="172"/>
      <c r="L166" s="177"/>
      <c r="M166" s="178"/>
      <c r="N166" s="179"/>
      <c r="O166" s="179"/>
      <c r="P166" s="180">
        <f>SUM(P167:P201)</f>
        <v>0</v>
      </c>
      <c r="Q166" s="179"/>
      <c r="R166" s="180">
        <f>SUM(R167:R201)</f>
        <v>0</v>
      </c>
      <c r="S166" s="179"/>
      <c r="T166" s="181">
        <f>SUM(T167:T201)</f>
        <v>0</v>
      </c>
      <c r="AR166" s="182" t="s">
        <v>79</v>
      </c>
      <c r="AT166" s="183" t="s">
        <v>70</v>
      </c>
      <c r="AU166" s="183" t="s">
        <v>79</v>
      </c>
      <c r="AY166" s="182" t="s">
        <v>130</v>
      </c>
      <c r="BK166" s="184">
        <f>SUM(BK167:BK201)</f>
        <v>0</v>
      </c>
    </row>
    <row r="167" spans="1:65" s="2" customFormat="1" ht="16.5" customHeight="1">
      <c r="A167" s="34"/>
      <c r="B167" s="35"/>
      <c r="C167" s="187" t="s">
        <v>8</v>
      </c>
      <c r="D167" s="187" t="s">
        <v>132</v>
      </c>
      <c r="E167" s="188" t="s">
        <v>217</v>
      </c>
      <c r="F167" s="189" t="s">
        <v>218</v>
      </c>
      <c r="G167" s="190" t="s">
        <v>135</v>
      </c>
      <c r="H167" s="191">
        <v>1.704</v>
      </c>
      <c r="I167" s="192"/>
      <c r="J167" s="193">
        <f>ROUND(I167*H167,2)</f>
        <v>0</v>
      </c>
      <c r="K167" s="189" t="s">
        <v>19</v>
      </c>
      <c r="L167" s="39"/>
      <c r="M167" s="194" t="s">
        <v>19</v>
      </c>
      <c r="N167" s="195" t="s">
        <v>42</v>
      </c>
      <c r="O167" s="64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8" t="s">
        <v>136</v>
      </c>
      <c r="AT167" s="198" t="s">
        <v>132</v>
      </c>
      <c r="AU167" s="198" t="s">
        <v>81</v>
      </c>
      <c r="AY167" s="17" t="s">
        <v>130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7" t="s">
        <v>79</v>
      </c>
      <c r="BK167" s="199">
        <f>ROUND(I167*H167,2)</f>
        <v>0</v>
      </c>
      <c r="BL167" s="17" t="s">
        <v>136</v>
      </c>
      <c r="BM167" s="198" t="s">
        <v>219</v>
      </c>
    </row>
    <row r="168" spans="1:65" s="13" customFormat="1" ht="10.199999999999999">
      <c r="B168" s="200"/>
      <c r="C168" s="201"/>
      <c r="D168" s="202" t="s">
        <v>137</v>
      </c>
      <c r="E168" s="203" t="s">
        <v>19</v>
      </c>
      <c r="F168" s="204" t="s">
        <v>220</v>
      </c>
      <c r="G168" s="201"/>
      <c r="H168" s="203" t="s">
        <v>19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137</v>
      </c>
      <c r="AU168" s="210" t="s">
        <v>81</v>
      </c>
      <c r="AV168" s="13" t="s">
        <v>79</v>
      </c>
      <c r="AW168" s="13" t="s">
        <v>33</v>
      </c>
      <c r="AX168" s="13" t="s">
        <v>71</v>
      </c>
      <c r="AY168" s="210" t="s">
        <v>130</v>
      </c>
    </row>
    <row r="169" spans="1:65" s="14" customFormat="1" ht="10.199999999999999">
      <c r="B169" s="211"/>
      <c r="C169" s="212"/>
      <c r="D169" s="202" t="s">
        <v>137</v>
      </c>
      <c r="E169" s="213" t="s">
        <v>19</v>
      </c>
      <c r="F169" s="214" t="s">
        <v>221</v>
      </c>
      <c r="G169" s="212"/>
      <c r="H169" s="215">
        <v>1.704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137</v>
      </c>
      <c r="AU169" s="221" t="s">
        <v>81</v>
      </c>
      <c r="AV169" s="14" t="s">
        <v>81</v>
      </c>
      <c r="AW169" s="14" t="s">
        <v>33</v>
      </c>
      <c r="AX169" s="14" t="s">
        <v>71</v>
      </c>
      <c r="AY169" s="221" t="s">
        <v>130</v>
      </c>
    </row>
    <row r="170" spans="1:65" s="15" customFormat="1" ht="10.199999999999999">
      <c r="B170" s="222"/>
      <c r="C170" s="223"/>
      <c r="D170" s="202" t="s">
        <v>137</v>
      </c>
      <c r="E170" s="224" t="s">
        <v>19</v>
      </c>
      <c r="F170" s="225" t="s">
        <v>142</v>
      </c>
      <c r="G170" s="223"/>
      <c r="H170" s="226">
        <v>1.704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137</v>
      </c>
      <c r="AU170" s="232" t="s">
        <v>81</v>
      </c>
      <c r="AV170" s="15" t="s">
        <v>136</v>
      </c>
      <c r="AW170" s="15" t="s">
        <v>33</v>
      </c>
      <c r="AX170" s="15" t="s">
        <v>79</v>
      </c>
      <c r="AY170" s="232" t="s">
        <v>130</v>
      </c>
    </row>
    <row r="171" spans="1:65" s="2" customFormat="1" ht="16.5" customHeight="1">
      <c r="A171" s="34"/>
      <c r="B171" s="35"/>
      <c r="C171" s="187" t="s">
        <v>175</v>
      </c>
      <c r="D171" s="187" t="s">
        <v>132</v>
      </c>
      <c r="E171" s="188" t="s">
        <v>222</v>
      </c>
      <c r="F171" s="189" t="s">
        <v>223</v>
      </c>
      <c r="G171" s="190" t="s">
        <v>135</v>
      </c>
      <c r="H171" s="191">
        <v>1.704</v>
      </c>
      <c r="I171" s="192"/>
      <c r="J171" s="193">
        <f>ROUND(I171*H171,2)</f>
        <v>0</v>
      </c>
      <c r="K171" s="189" t="s">
        <v>19</v>
      </c>
      <c r="L171" s="39"/>
      <c r="M171" s="194" t="s">
        <v>19</v>
      </c>
      <c r="N171" s="195" t="s">
        <v>42</v>
      </c>
      <c r="O171" s="64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136</v>
      </c>
      <c r="AT171" s="198" t="s">
        <v>132</v>
      </c>
      <c r="AU171" s="198" t="s">
        <v>81</v>
      </c>
      <c r="AY171" s="17" t="s">
        <v>130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79</v>
      </c>
      <c r="BK171" s="199">
        <f>ROUND(I171*H171,2)</f>
        <v>0</v>
      </c>
      <c r="BL171" s="17" t="s">
        <v>136</v>
      </c>
      <c r="BM171" s="198" t="s">
        <v>224</v>
      </c>
    </row>
    <row r="172" spans="1:65" s="14" customFormat="1" ht="10.199999999999999">
      <c r="B172" s="211"/>
      <c r="C172" s="212"/>
      <c r="D172" s="202" t="s">
        <v>137</v>
      </c>
      <c r="E172" s="213" t="s">
        <v>19</v>
      </c>
      <c r="F172" s="214" t="s">
        <v>225</v>
      </c>
      <c r="G172" s="212"/>
      <c r="H172" s="215">
        <v>1.704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137</v>
      </c>
      <c r="AU172" s="221" t="s">
        <v>81</v>
      </c>
      <c r="AV172" s="14" t="s">
        <v>81</v>
      </c>
      <c r="AW172" s="14" t="s">
        <v>33</v>
      </c>
      <c r="AX172" s="14" t="s">
        <v>71</v>
      </c>
      <c r="AY172" s="221" t="s">
        <v>130</v>
      </c>
    </row>
    <row r="173" spans="1:65" s="15" customFormat="1" ht="10.199999999999999">
      <c r="B173" s="222"/>
      <c r="C173" s="223"/>
      <c r="D173" s="202" t="s">
        <v>137</v>
      </c>
      <c r="E173" s="224" t="s">
        <v>19</v>
      </c>
      <c r="F173" s="225" t="s">
        <v>142</v>
      </c>
      <c r="G173" s="223"/>
      <c r="H173" s="226">
        <v>1.704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137</v>
      </c>
      <c r="AU173" s="232" t="s">
        <v>81</v>
      </c>
      <c r="AV173" s="15" t="s">
        <v>136</v>
      </c>
      <c r="AW173" s="15" t="s">
        <v>33</v>
      </c>
      <c r="AX173" s="15" t="s">
        <v>79</v>
      </c>
      <c r="AY173" s="232" t="s">
        <v>130</v>
      </c>
    </row>
    <row r="174" spans="1:65" s="2" customFormat="1" ht="16.5" customHeight="1">
      <c r="A174" s="34"/>
      <c r="B174" s="35"/>
      <c r="C174" s="187" t="s">
        <v>226</v>
      </c>
      <c r="D174" s="187" t="s">
        <v>132</v>
      </c>
      <c r="E174" s="188" t="s">
        <v>227</v>
      </c>
      <c r="F174" s="189" t="s">
        <v>228</v>
      </c>
      <c r="G174" s="190" t="s">
        <v>135</v>
      </c>
      <c r="H174" s="191">
        <v>1.704</v>
      </c>
      <c r="I174" s="192"/>
      <c r="J174" s="193">
        <f>ROUND(I174*H174,2)</f>
        <v>0</v>
      </c>
      <c r="K174" s="189" t="s">
        <v>19</v>
      </c>
      <c r="L174" s="39"/>
      <c r="M174" s="194" t="s">
        <v>19</v>
      </c>
      <c r="N174" s="195" t="s">
        <v>42</v>
      </c>
      <c r="O174" s="64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136</v>
      </c>
      <c r="AT174" s="198" t="s">
        <v>132</v>
      </c>
      <c r="AU174" s="198" t="s">
        <v>81</v>
      </c>
      <c r="AY174" s="17" t="s">
        <v>130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7" t="s">
        <v>79</v>
      </c>
      <c r="BK174" s="199">
        <f>ROUND(I174*H174,2)</f>
        <v>0</v>
      </c>
      <c r="BL174" s="17" t="s">
        <v>136</v>
      </c>
      <c r="BM174" s="198" t="s">
        <v>229</v>
      </c>
    </row>
    <row r="175" spans="1:65" s="14" customFormat="1" ht="10.199999999999999">
      <c r="B175" s="211"/>
      <c r="C175" s="212"/>
      <c r="D175" s="202" t="s">
        <v>137</v>
      </c>
      <c r="E175" s="213" t="s">
        <v>19</v>
      </c>
      <c r="F175" s="214" t="s">
        <v>225</v>
      </c>
      <c r="G175" s="212"/>
      <c r="H175" s="215">
        <v>1.704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137</v>
      </c>
      <c r="AU175" s="221" t="s">
        <v>81</v>
      </c>
      <c r="AV175" s="14" t="s">
        <v>81</v>
      </c>
      <c r="AW175" s="14" t="s">
        <v>33</v>
      </c>
      <c r="AX175" s="14" t="s">
        <v>71</v>
      </c>
      <c r="AY175" s="221" t="s">
        <v>130</v>
      </c>
    </row>
    <row r="176" spans="1:65" s="15" customFormat="1" ht="10.199999999999999">
      <c r="B176" s="222"/>
      <c r="C176" s="223"/>
      <c r="D176" s="202" t="s">
        <v>137</v>
      </c>
      <c r="E176" s="224" t="s">
        <v>19</v>
      </c>
      <c r="F176" s="225" t="s">
        <v>142</v>
      </c>
      <c r="G176" s="223"/>
      <c r="H176" s="226">
        <v>1.704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137</v>
      </c>
      <c r="AU176" s="232" t="s">
        <v>81</v>
      </c>
      <c r="AV176" s="15" t="s">
        <v>136</v>
      </c>
      <c r="AW176" s="15" t="s">
        <v>33</v>
      </c>
      <c r="AX176" s="15" t="s">
        <v>79</v>
      </c>
      <c r="AY176" s="232" t="s">
        <v>130</v>
      </c>
    </row>
    <row r="177" spans="1:65" s="2" customFormat="1" ht="16.5" customHeight="1">
      <c r="A177" s="34"/>
      <c r="B177" s="35"/>
      <c r="C177" s="187" t="s">
        <v>181</v>
      </c>
      <c r="D177" s="187" t="s">
        <v>132</v>
      </c>
      <c r="E177" s="188" t="s">
        <v>230</v>
      </c>
      <c r="F177" s="189" t="s">
        <v>231</v>
      </c>
      <c r="G177" s="190" t="s">
        <v>135</v>
      </c>
      <c r="H177" s="191">
        <v>1.704</v>
      </c>
      <c r="I177" s="192"/>
      <c r="J177" s="193">
        <f>ROUND(I177*H177,2)</f>
        <v>0</v>
      </c>
      <c r="K177" s="189" t="s">
        <v>19</v>
      </c>
      <c r="L177" s="39"/>
      <c r="M177" s="194" t="s">
        <v>19</v>
      </c>
      <c r="N177" s="195" t="s">
        <v>42</v>
      </c>
      <c r="O177" s="64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136</v>
      </c>
      <c r="AT177" s="198" t="s">
        <v>132</v>
      </c>
      <c r="AU177" s="198" t="s">
        <v>81</v>
      </c>
      <c r="AY177" s="17" t="s">
        <v>130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7" t="s">
        <v>79</v>
      </c>
      <c r="BK177" s="199">
        <f>ROUND(I177*H177,2)</f>
        <v>0</v>
      </c>
      <c r="BL177" s="17" t="s">
        <v>136</v>
      </c>
      <c r="BM177" s="198" t="s">
        <v>232</v>
      </c>
    </row>
    <row r="178" spans="1:65" s="14" customFormat="1" ht="10.199999999999999">
      <c r="B178" s="211"/>
      <c r="C178" s="212"/>
      <c r="D178" s="202" t="s">
        <v>137</v>
      </c>
      <c r="E178" s="213" t="s">
        <v>19</v>
      </c>
      <c r="F178" s="214" t="s">
        <v>225</v>
      </c>
      <c r="G178" s="212"/>
      <c r="H178" s="215">
        <v>1.704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137</v>
      </c>
      <c r="AU178" s="221" t="s">
        <v>81</v>
      </c>
      <c r="AV178" s="14" t="s">
        <v>81</v>
      </c>
      <c r="AW178" s="14" t="s">
        <v>33</v>
      </c>
      <c r="AX178" s="14" t="s">
        <v>71</v>
      </c>
      <c r="AY178" s="221" t="s">
        <v>130</v>
      </c>
    </row>
    <row r="179" spans="1:65" s="15" customFormat="1" ht="10.199999999999999">
      <c r="B179" s="222"/>
      <c r="C179" s="223"/>
      <c r="D179" s="202" t="s">
        <v>137</v>
      </c>
      <c r="E179" s="224" t="s">
        <v>19</v>
      </c>
      <c r="F179" s="225" t="s">
        <v>142</v>
      </c>
      <c r="G179" s="223"/>
      <c r="H179" s="226">
        <v>1.704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137</v>
      </c>
      <c r="AU179" s="232" t="s">
        <v>81</v>
      </c>
      <c r="AV179" s="15" t="s">
        <v>136</v>
      </c>
      <c r="AW179" s="15" t="s">
        <v>33</v>
      </c>
      <c r="AX179" s="15" t="s">
        <v>79</v>
      </c>
      <c r="AY179" s="232" t="s">
        <v>130</v>
      </c>
    </row>
    <row r="180" spans="1:65" s="2" customFormat="1" ht="16.5" customHeight="1">
      <c r="A180" s="34"/>
      <c r="B180" s="35"/>
      <c r="C180" s="187" t="s">
        <v>233</v>
      </c>
      <c r="D180" s="187" t="s">
        <v>132</v>
      </c>
      <c r="E180" s="188" t="s">
        <v>234</v>
      </c>
      <c r="F180" s="189" t="s">
        <v>235</v>
      </c>
      <c r="G180" s="190" t="s">
        <v>162</v>
      </c>
      <c r="H180" s="191">
        <v>3.5999999999999997E-2</v>
      </c>
      <c r="I180" s="192"/>
      <c r="J180" s="193">
        <f>ROUND(I180*H180,2)</f>
        <v>0</v>
      </c>
      <c r="K180" s="189" t="s">
        <v>19</v>
      </c>
      <c r="L180" s="39"/>
      <c r="M180" s="194" t="s">
        <v>19</v>
      </c>
      <c r="N180" s="195" t="s">
        <v>42</v>
      </c>
      <c r="O180" s="64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136</v>
      </c>
      <c r="AT180" s="198" t="s">
        <v>132</v>
      </c>
      <c r="AU180" s="198" t="s">
        <v>81</v>
      </c>
      <c r="AY180" s="17" t="s">
        <v>130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7" t="s">
        <v>79</v>
      </c>
      <c r="BK180" s="199">
        <f>ROUND(I180*H180,2)</f>
        <v>0</v>
      </c>
      <c r="BL180" s="17" t="s">
        <v>136</v>
      </c>
      <c r="BM180" s="198" t="s">
        <v>236</v>
      </c>
    </row>
    <row r="181" spans="1:65" s="13" customFormat="1" ht="10.199999999999999">
      <c r="B181" s="200"/>
      <c r="C181" s="201"/>
      <c r="D181" s="202" t="s">
        <v>137</v>
      </c>
      <c r="E181" s="203" t="s">
        <v>19</v>
      </c>
      <c r="F181" s="204" t="s">
        <v>237</v>
      </c>
      <c r="G181" s="201"/>
      <c r="H181" s="203" t="s">
        <v>19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137</v>
      </c>
      <c r="AU181" s="210" t="s">
        <v>81</v>
      </c>
      <c r="AV181" s="13" t="s">
        <v>79</v>
      </c>
      <c r="AW181" s="13" t="s">
        <v>33</v>
      </c>
      <c r="AX181" s="13" t="s">
        <v>71</v>
      </c>
      <c r="AY181" s="210" t="s">
        <v>130</v>
      </c>
    </row>
    <row r="182" spans="1:65" s="14" customFormat="1" ht="10.199999999999999">
      <c r="B182" s="211"/>
      <c r="C182" s="212"/>
      <c r="D182" s="202" t="s">
        <v>137</v>
      </c>
      <c r="E182" s="213" t="s">
        <v>19</v>
      </c>
      <c r="F182" s="214" t="s">
        <v>238</v>
      </c>
      <c r="G182" s="212"/>
      <c r="H182" s="215">
        <v>3.5999999999999997E-2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137</v>
      </c>
      <c r="AU182" s="221" t="s">
        <v>81</v>
      </c>
      <c r="AV182" s="14" t="s">
        <v>81</v>
      </c>
      <c r="AW182" s="14" t="s">
        <v>33</v>
      </c>
      <c r="AX182" s="14" t="s">
        <v>71</v>
      </c>
      <c r="AY182" s="221" t="s">
        <v>130</v>
      </c>
    </row>
    <row r="183" spans="1:65" s="15" customFormat="1" ht="10.199999999999999">
      <c r="B183" s="222"/>
      <c r="C183" s="223"/>
      <c r="D183" s="202" t="s">
        <v>137</v>
      </c>
      <c r="E183" s="224" t="s">
        <v>19</v>
      </c>
      <c r="F183" s="225" t="s">
        <v>142</v>
      </c>
      <c r="G183" s="223"/>
      <c r="H183" s="226">
        <v>3.5999999999999997E-2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137</v>
      </c>
      <c r="AU183" s="232" t="s">
        <v>81</v>
      </c>
      <c r="AV183" s="15" t="s">
        <v>136</v>
      </c>
      <c r="AW183" s="15" t="s">
        <v>33</v>
      </c>
      <c r="AX183" s="15" t="s">
        <v>79</v>
      </c>
      <c r="AY183" s="232" t="s">
        <v>130</v>
      </c>
    </row>
    <row r="184" spans="1:65" s="2" customFormat="1" ht="16.5" customHeight="1">
      <c r="A184" s="34"/>
      <c r="B184" s="35"/>
      <c r="C184" s="187" t="s">
        <v>189</v>
      </c>
      <c r="D184" s="187" t="s">
        <v>132</v>
      </c>
      <c r="E184" s="188" t="s">
        <v>239</v>
      </c>
      <c r="F184" s="189" t="s">
        <v>240</v>
      </c>
      <c r="G184" s="190" t="s">
        <v>145</v>
      </c>
      <c r="H184" s="191">
        <v>17.186</v>
      </c>
      <c r="I184" s="192"/>
      <c r="J184" s="193">
        <f>ROUND(I184*H184,2)</f>
        <v>0</v>
      </c>
      <c r="K184" s="189" t="s">
        <v>19</v>
      </c>
      <c r="L184" s="39"/>
      <c r="M184" s="194" t="s">
        <v>19</v>
      </c>
      <c r="N184" s="195" t="s">
        <v>42</v>
      </c>
      <c r="O184" s="64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136</v>
      </c>
      <c r="AT184" s="198" t="s">
        <v>132</v>
      </c>
      <c r="AU184" s="198" t="s">
        <v>81</v>
      </c>
      <c r="AY184" s="17" t="s">
        <v>130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7" t="s">
        <v>79</v>
      </c>
      <c r="BK184" s="199">
        <f>ROUND(I184*H184,2)</f>
        <v>0</v>
      </c>
      <c r="BL184" s="17" t="s">
        <v>136</v>
      </c>
      <c r="BM184" s="198" t="s">
        <v>241</v>
      </c>
    </row>
    <row r="185" spans="1:65" s="13" customFormat="1" ht="10.199999999999999">
      <c r="B185" s="200"/>
      <c r="C185" s="201"/>
      <c r="D185" s="202" t="s">
        <v>137</v>
      </c>
      <c r="E185" s="203" t="s">
        <v>19</v>
      </c>
      <c r="F185" s="204" t="s">
        <v>182</v>
      </c>
      <c r="G185" s="201"/>
      <c r="H185" s="203" t="s">
        <v>19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137</v>
      </c>
      <c r="AU185" s="210" t="s">
        <v>81</v>
      </c>
      <c r="AV185" s="13" t="s">
        <v>79</v>
      </c>
      <c r="AW185" s="13" t="s">
        <v>33</v>
      </c>
      <c r="AX185" s="13" t="s">
        <v>71</v>
      </c>
      <c r="AY185" s="210" t="s">
        <v>130</v>
      </c>
    </row>
    <row r="186" spans="1:65" s="14" customFormat="1" ht="10.199999999999999">
      <c r="B186" s="211"/>
      <c r="C186" s="212"/>
      <c r="D186" s="202" t="s">
        <v>137</v>
      </c>
      <c r="E186" s="213" t="s">
        <v>19</v>
      </c>
      <c r="F186" s="214" t="s">
        <v>242</v>
      </c>
      <c r="G186" s="212"/>
      <c r="H186" s="215">
        <v>9.39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137</v>
      </c>
      <c r="AU186" s="221" t="s">
        <v>81</v>
      </c>
      <c r="AV186" s="14" t="s">
        <v>81</v>
      </c>
      <c r="AW186" s="14" t="s">
        <v>33</v>
      </c>
      <c r="AX186" s="14" t="s">
        <v>71</v>
      </c>
      <c r="AY186" s="221" t="s">
        <v>130</v>
      </c>
    </row>
    <row r="187" spans="1:65" s="14" customFormat="1" ht="10.199999999999999">
      <c r="B187" s="211"/>
      <c r="C187" s="212"/>
      <c r="D187" s="202" t="s">
        <v>137</v>
      </c>
      <c r="E187" s="213" t="s">
        <v>19</v>
      </c>
      <c r="F187" s="214" t="s">
        <v>243</v>
      </c>
      <c r="G187" s="212"/>
      <c r="H187" s="215">
        <v>3.956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137</v>
      </c>
      <c r="AU187" s="221" t="s">
        <v>81</v>
      </c>
      <c r="AV187" s="14" t="s">
        <v>81</v>
      </c>
      <c r="AW187" s="14" t="s">
        <v>33</v>
      </c>
      <c r="AX187" s="14" t="s">
        <v>71</v>
      </c>
      <c r="AY187" s="221" t="s">
        <v>130</v>
      </c>
    </row>
    <row r="188" spans="1:65" s="14" customFormat="1" ht="10.199999999999999">
      <c r="B188" s="211"/>
      <c r="C188" s="212"/>
      <c r="D188" s="202" t="s">
        <v>137</v>
      </c>
      <c r="E188" s="213" t="s">
        <v>19</v>
      </c>
      <c r="F188" s="214" t="s">
        <v>244</v>
      </c>
      <c r="G188" s="212"/>
      <c r="H188" s="215">
        <v>3.84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137</v>
      </c>
      <c r="AU188" s="221" t="s">
        <v>81</v>
      </c>
      <c r="AV188" s="14" t="s">
        <v>81</v>
      </c>
      <c r="AW188" s="14" t="s">
        <v>33</v>
      </c>
      <c r="AX188" s="14" t="s">
        <v>71</v>
      </c>
      <c r="AY188" s="221" t="s">
        <v>130</v>
      </c>
    </row>
    <row r="189" spans="1:65" s="15" customFormat="1" ht="10.199999999999999">
      <c r="B189" s="222"/>
      <c r="C189" s="223"/>
      <c r="D189" s="202" t="s">
        <v>137</v>
      </c>
      <c r="E189" s="224" t="s">
        <v>19</v>
      </c>
      <c r="F189" s="225" t="s">
        <v>142</v>
      </c>
      <c r="G189" s="223"/>
      <c r="H189" s="226">
        <v>17.186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137</v>
      </c>
      <c r="AU189" s="232" t="s">
        <v>81</v>
      </c>
      <c r="AV189" s="15" t="s">
        <v>136</v>
      </c>
      <c r="AW189" s="15" t="s">
        <v>33</v>
      </c>
      <c r="AX189" s="15" t="s">
        <v>79</v>
      </c>
      <c r="AY189" s="232" t="s">
        <v>130</v>
      </c>
    </row>
    <row r="190" spans="1:65" s="2" customFormat="1" ht="16.5" customHeight="1">
      <c r="A190" s="34"/>
      <c r="B190" s="35"/>
      <c r="C190" s="187" t="s">
        <v>7</v>
      </c>
      <c r="D190" s="187" t="s">
        <v>132</v>
      </c>
      <c r="E190" s="188" t="s">
        <v>245</v>
      </c>
      <c r="F190" s="189" t="s">
        <v>246</v>
      </c>
      <c r="G190" s="190" t="s">
        <v>145</v>
      </c>
      <c r="H190" s="191">
        <v>8.4700000000000006</v>
      </c>
      <c r="I190" s="192"/>
      <c r="J190" s="193">
        <f>ROUND(I190*H190,2)</f>
        <v>0</v>
      </c>
      <c r="K190" s="189" t="s">
        <v>19</v>
      </c>
      <c r="L190" s="39"/>
      <c r="M190" s="194" t="s">
        <v>19</v>
      </c>
      <c r="N190" s="195" t="s">
        <v>42</v>
      </c>
      <c r="O190" s="64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136</v>
      </c>
      <c r="AT190" s="198" t="s">
        <v>132</v>
      </c>
      <c r="AU190" s="198" t="s">
        <v>81</v>
      </c>
      <c r="AY190" s="17" t="s">
        <v>130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7" t="s">
        <v>79</v>
      </c>
      <c r="BK190" s="199">
        <f>ROUND(I190*H190,2)</f>
        <v>0</v>
      </c>
      <c r="BL190" s="17" t="s">
        <v>136</v>
      </c>
      <c r="BM190" s="198" t="s">
        <v>247</v>
      </c>
    </row>
    <row r="191" spans="1:65" s="13" customFormat="1" ht="10.199999999999999">
      <c r="B191" s="200"/>
      <c r="C191" s="201"/>
      <c r="D191" s="202" t="s">
        <v>137</v>
      </c>
      <c r="E191" s="203" t="s">
        <v>19</v>
      </c>
      <c r="F191" s="204" t="s">
        <v>248</v>
      </c>
      <c r="G191" s="201"/>
      <c r="H191" s="203" t="s">
        <v>19</v>
      </c>
      <c r="I191" s="205"/>
      <c r="J191" s="201"/>
      <c r="K191" s="201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137</v>
      </c>
      <c r="AU191" s="210" t="s">
        <v>81</v>
      </c>
      <c r="AV191" s="13" t="s">
        <v>79</v>
      </c>
      <c r="AW191" s="13" t="s">
        <v>33</v>
      </c>
      <c r="AX191" s="13" t="s">
        <v>71</v>
      </c>
      <c r="AY191" s="210" t="s">
        <v>130</v>
      </c>
    </row>
    <row r="192" spans="1:65" s="14" customFormat="1" ht="10.199999999999999">
      <c r="B192" s="211"/>
      <c r="C192" s="212"/>
      <c r="D192" s="202" t="s">
        <v>137</v>
      </c>
      <c r="E192" s="213" t="s">
        <v>19</v>
      </c>
      <c r="F192" s="214" t="s">
        <v>249</v>
      </c>
      <c r="G192" s="212"/>
      <c r="H192" s="215">
        <v>8.4700000000000006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137</v>
      </c>
      <c r="AU192" s="221" t="s">
        <v>81</v>
      </c>
      <c r="AV192" s="14" t="s">
        <v>81</v>
      </c>
      <c r="AW192" s="14" t="s">
        <v>33</v>
      </c>
      <c r="AX192" s="14" t="s">
        <v>71</v>
      </c>
      <c r="AY192" s="221" t="s">
        <v>130</v>
      </c>
    </row>
    <row r="193" spans="1:65" s="15" customFormat="1" ht="10.199999999999999">
      <c r="B193" s="222"/>
      <c r="C193" s="223"/>
      <c r="D193" s="202" t="s">
        <v>137</v>
      </c>
      <c r="E193" s="224" t="s">
        <v>19</v>
      </c>
      <c r="F193" s="225" t="s">
        <v>142</v>
      </c>
      <c r="G193" s="223"/>
      <c r="H193" s="226">
        <v>8.4700000000000006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137</v>
      </c>
      <c r="AU193" s="232" t="s">
        <v>81</v>
      </c>
      <c r="AV193" s="15" t="s">
        <v>136</v>
      </c>
      <c r="AW193" s="15" t="s">
        <v>33</v>
      </c>
      <c r="AX193" s="15" t="s">
        <v>79</v>
      </c>
      <c r="AY193" s="232" t="s">
        <v>130</v>
      </c>
    </row>
    <row r="194" spans="1:65" s="2" customFormat="1" ht="16.5" customHeight="1">
      <c r="A194" s="34"/>
      <c r="B194" s="35"/>
      <c r="C194" s="187" t="s">
        <v>196</v>
      </c>
      <c r="D194" s="187" t="s">
        <v>132</v>
      </c>
      <c r="E194" s="188" t="s">
        <v>250</v>
      </c>
      <c r="F194" s="189" t="s">
        <v>251</v>
      </c>
      <c r="G194" s="190" t="s">
        <v>145</v>
      </c>
      <c r="H194" s="191">
        <v>8.4700000000000006</v>
      </c>
      <c r="I194" s="192"/>
      <c r="J194" s="193">
        <f>ROUND(I194*H194,2)</f>
        <v>0</v>
      </c>
      <c r="K194" s="189" t="s">
        <v>19</v>
      </c>
      <c r="L194" s="39"/>
      <c r="M194" s="194" t="s">
        <v>19</v>
      </c>
      <c r="N194" s="195" t="s">
        <v>42</v>
      </c>
      <c r="O194" s="64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8" t="s">
        <v>136</v>
      </c>
      <c r="AT194" s="198" t="s">
        <v>132</v>
      </c>
      <c r="AU194" s="198" t="s">
        <v>81</v>
      </c>
      <c r="AY194" s="17" t="s">
        <v>130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7" t="s">
        <v>79</v>
      </c>
      <c r="BK194" s="199">
        <f>ROUND(I194*H194,2)</f>
        <v>0</v>
      </c>
      <c r="BL194" s="17" t="s">
        <v>136</v>
      </c>
      <c r="BM194" s="198" t="s">
        <v>252</v>
      </c>
    </row>
    <row r="195" spans="1:65" s="13" customFormat="1" ht="10.199999999999999">
      <c r="B195" s="200"/>
      <c r="C195" s="201"/>
      <c r="D195" s="202" t="s">
        <v>137</v>
      </c>
      <c r="E195" s="203" t="s">
        <v>19</v>
      </c>
      <c r="F195" s="204" t="s">
        <v>253</v>
      </c>
      <c r="G195" s="201"/>
      <c r="H195" s="203" t="s">
        <v>19</v>
      </c>
      <c r="I195" s="205"/>
      <c r="J195" s="201"/>
      <c r="K195" s="201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137</v>
      </c>
      <c r="AU195" s="210" t="s">
        <v>81</v>
      </c>
      <c r="AV195" s="13" t="s">
        <v>79</v>
      </c>
      <c r="AW195" s="13" t="s">
        <v>33</v>
      </c>
      <c r="AX195" s="13" t="s">
        <v>71</v>
      </c>
      <c r="AY195" s="210" t="s">
        <v>130</v>
      </c>
    </row>
    <row r="196" spans="1:65" s="14" customFormat="1" ht="10.199999999999999">
      <c r="B196" s="211"/>
      <c r="C196" s="212"/>
      <c r="D196" s="202" t="s">
        <v>137</v>
      </c>
      <c r="E196" s="213" t="s">
        <v>19</v>
      </c>
      <c r="F196" s="214" t="s">
        <v>249</v>
      </c>
      <c r="G196" s="212"/>
      <c r="H196" s="215">
        <v>8.4700000000000006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137</v>
      </c>
      <c r="AU196" s="221" t="s">
        <v>81</v>
      </c>
      <c r="AV196" s="14" t="s">
        <v>81</v>
      </c>
      <c r="AW196" s="14" t="s">
        <v>33</v>
      </c>
      <c r="AX196" s="14" t="s">
        <v>71</v>
      </c>
      <c r="AY196" s="221" t="s">
        <v>130</v>
      </c>
    </row>
    <row r="197" spans="1:65" s="15" customFormat="1" ht="10.199999999999999">
      <c r="B197" s="222"/>
      <c r="C197" s="223"/>
      <c r="D197" s="202" t="s">
        <v>137</v>
      </c>
      <c r="E197" s="224" t="s">
        <v>19</v>
      </c>
      <c r="F197" s="225" t="s">
        <v>142</v>
      </c>
      <c r="G197" s="223"/>
      <c r="H197" s="226">
        <v>8.4700000000000006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137</v>
      </c>
      <c r="AU197" s="232" t="s">
        <v>81</v>
      </c>
      <c r="AV197" s="15" t="s">
        <v>136</v>
      </c>
      <c r="AW197" s="15" t="s">
        <v>33</v>
      </c>
      <c r="AX197" s="15" t="s">
        <v>79</v>
      </c>
      <c r="AY197" s="232" t="s">
        <v>130</v>
      </c>
    </row>
    <row r="198" spans="1:65" s="2" customFormat="1" ht="16.5" customHeight="1">
      <c r="A198" s="34"/>
      <c r="B198" s="35"/>
      <c r="C198" s="187" t="s">
        <v>254</v>
      </c>
      <c r="D198" s="187" t="s">
        <v>132</v>
      </c>
      <c r="E198" s="188" t="s">
        <v>255</v>
      </c>
      <c r="F198" s="189" t="s">
        <v>256</v>
      </c>
      <c r="G198" s="190" t="s">
        <v>135</v>
      </c>
      <c r="H198" s="191">
        <v>1.64</v>
      </c>
      <c r="I198" s="192"/>
      <c r="J198" s="193">
        <f>ROUND(I198*H198,2)</f>
        <v>0</v>
      </c>
      <c r="K198" s="189" t="s">
        <v>19</v>
      </c>
      <c r="L198" s="39"/>
      <c r="M198" s="194" t="s">
        <v>19</v>
      </c>
      <c r="N198" s="195" t="s">
        <v>42</v>
      </c>
      <c r="O198" s="64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136</v>
      </c>
      <c r="AT198" s="198" t="s">
        <v>132</v>
      </c>
      <c r="AU198" s="198" t="s">
        <v>81</v>
      </c>
      <c r="AY198" s="17" t="s">
        <v>130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7" t="s">
        <v>79</v>
      </c>
      <c r="BK198" s="199">
        <f>ROUND(I198*H198,2)</f>
        <v>0</v>
      </c>
      <c r="BL198" s="17" t="s">
        <v>136</v>
      </c>
      <c r="BM198" s="198" t="s">
        <v>257</v>
      </c>
    </row>
    <row r="199" spans="1:65" s="13" customFormat="1" ht="10.199999999999999">
      <c r="B199" s="200"/>
      <c r="C199" s="201"/>
      <c r="D199" s="202" t="s">
        <v>137</v>
      </c>
      <c r="E199" s="203" t="s">
        <v>19</v>
      </c>
      <c r="F199" s="204" t="s">
        <v>220</v>
      </c>
      <c r="G199" s="201"/>
      <c r="H199" s="203" t="s">
        <v>19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137</v>
      </c>
      <c r="AU199" s="210" t="s">
        <v>81</v>
      </c>
      <c r="AV199" s="13" t="s">
        <v>79</v>
      </c>
      <c r="AW199" s="13" t="s">
        <v>33</v>
      </c>
      <c r="AX199" s="13" t="s">
        <v>71</v>
      </c>
      <c r="AY199" s="210" t="s">
        <v>130</v>
      </c>
    </row>
    <row r="200" spans="1:65" s="14" customFormat="1" ht="10.199999999999999">
      <c r="B200" s="211"/>
      <c r="C200" s="212"/>
      <c r="D200" s="202" t="s">
        <v>137</v>
      </c>
      <c r="E200" s="213" t="s">
        <v>19</v>
      </c>
      <c r="F200" s="214" t="s">
        <v>258</v>
      </c>
      <c r="G200" s="212"/>
      <c r="H200" s="215">
        <v>1.64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137</v>
      </c>
      <c r="AU200" s="221" t="s">
        <v>81</v>
      </c>
      <c r="AV200" s="14" t="s">
        <v>81</v>
      </c>
      <c r="AW200" s="14" t="s">
        <v>33</v>
      </c>
      <c r="AX200" s="14" t="s">
        <v>71</v>
      </c>
      <c r="AY200" s="221" t="s">
        <v>130</v>
      </c>
    </row>
    <row r="201" spans="1:65" s="15" customFormat="1" ht="10.199999999999999">
      <c r="B201" s="222"/>
      <c r="C201" s="223"/>
      <c r="D201" s="202" t="s">
        <v>137</v>
      </c>
      <c r="E201" s="224" t="s">
        <v>19</v>
      </c>
      <c r="F201" s="225" t="s">
        <v>142</v>
      </c>
      <c r="G201" s="223"/>
      <c r="H201" s="226">
        <v>1.64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137</v>
      </c>
      <c r="AU201" s="232" t="s">
        <v>81</v>
      </c>
      <c r="AV201" s="15" t="s">
        <v>136</v>
      </c>
      <c r="AW201" s="15" t="s">
        <v>33</v>
      </c>
      <c r="AX201" s="15" t="s">
        <v>79</v>
      </c>
      <c r="AY201" s="232" t="s">
        <v>130</v>
      </c>
    </row>
    <row r="202" spans="1:65" s="12" customFormat="1" ht="22.8" customHeight="1">
      <c r="B202" s="171"/>
      <c r="C202" s="172"/>
      <c r="D202" s="173" t="s">
        <v>70</v>
      </c>
      <c r="E202" s="185" t="s">
        <v>178</v>
      </c>
      <c r="F202" s="185" t="s">
        <v>259</v>
      </c>
      <c r="G202" s="172"/>
      <c r="H202" s="172"/>
      <c r="I202" s="175"/>
      <c r="J202" s="186">
        <f>BK202</f>
        <v>0</v>
      </c>
      <c r="K202" s="172"/>
      <c r="L202" s="177"/>
      <c r="M202" s="178"/>
      <c r="N202" s="179"/>
      <c r="O202" s="179"/>
      <c r="P202" s="180">
        <f>SUM(P203:P258)</f>
        <v>0</v>
      </c>
      <c r="Q202" s="179"/>
      <c r="R202" s="180">
        <f>SUM(R203:R258)</f>
        <v>0</v>
      </c>
      <c r="S202" s="179"/>
      <c r="T202" s="181">
        <f>SUM(T203:T258)</f>
        <v>0</v>
      </c>
      <c r="AR202" s="182" t="s">
        <v>79</v>
      </c>
      <c r="AT202" s="183" t="s">
        <v>70</v>
      </c>
      <c r="AU202" s="183" t="s">
        <v>79</v>
      </c>
      <c r="AY202" s="182" t="s">
        <v>130</v>
      </c>
      <c r="BK202" s="184">
        <f>SUM(BK203:BK258)</f>
        <v>0</v>
      </c>
    </row>
    <row r="203" spans="1:65" s="2" customFormat="1" ht="16.5" customHeight="1">
      <c r="A203" s="34"/>
      <c r="B203" s="35"/>
      <c r="C203" s="187" t="s">
        <v>200</v>
      </c>
      <c r="D203" s="187" t="s">
        <v>132</v>
      </c>
      <c r="E203" s="188" t="s">
        <v>260</v>
      </c>
      <c r="F203" s="189" t="s">
        <v>261</v>
      </c>
      <c r="G203" s="190" t="s">
        <v>262</v>
      </c>
      <c r="H203" s="191">
        <v>8</v>
      </c>
      <c r="I203" s="192"/>
      <c r="J203" s="193">
        <f>ROUND(I203*H203,2)</f>
        <v>0</v>
      </c>
      <c r="K203" s="189" t="s">
        <v>19</v>
      </c>
      <c r="L203" s="39"/>
      <c r="M203" s="194" t="s">
        <v>19</v>
      </c>
      <c r="N203" s="195" t="s">
        <v>42</v>
      </c>
      <c r="O203" s="64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8" t="s">
        <v>136</v>
      </c>
      <c r="AT203" s="198" t="s">
        <v>132</v>
      </c>
      <c r="AU203" s="198" t="s">
        <v>81</v>
      </c>
      <c r="AY203" s="17" t="s">
        <v>130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7" t="s">
        <v>79</v>
      </c>
      <c r="BK203" s="199">
        <f>ROUND(I203*H203,2)</f>
        <v>0</v>
      </c>
      <c r="BL203" s="17" t="s">
        <v>136</v>
      </c>
      <c r="BM203" s="198" t="s">
        <v>263</v>
      </c>
    </row>
    <row r="204" spans="1:65" s="13" customFormat="1" ht="10.199999999999999">
      <c r="B204" s="200"/>
      <c r="C204" s="201"/>
      <c r="D204" s="202" t="s">
        <v>137</v>
      </c>
      <c r="E204" s="203" t="s">
        <v>19</v>
      </c>
      <c r="F204" s="204" t="s">
        <v>264</v>
      </c>
      <c r="G204" s="201"/>
      <c r="H204" s="203" t="s">
        <v>19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137</v>
      </c>
      <c r="AU204" s="210" t="s">
        <v>81</v>
      </c>
      <c r="AV204" s="13" t="s">
        <v>79</v>
      </c>
      <c r="AW204" s="13" t="s">
        <v>33</v>
      </c>
      <c r="AX204" s="13" t="s">
        <v>71</v>
      </c>
      <c r="AY204" s="210" t="s">
        <v>130</v>
      </c>
    </row>
    <row r="205" spans="1:65" s="14" customFormat="1" ht="10.199999999999999">
      <c r="B205" s="211"/>
      <c r="C205" s="212"/>
      <c r="D205" s="202" t="s">
        <v>137</v>
      </c>
      <c r="E205" s="213" t="s">
        <v>19</v>
      </c>
      <c r="F205" s="214" t="s">
        <v>265</v>
      </c>
      <c r="G205" s="212"/>
      <c r="H205" s="215">
        <v>8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137</v>
      </c>
      <c r="AU205" s="221" t="s">
        <v>81</v>
      </c>
      <c r="AV205" s="14" t="s">
        <v>81</v>
      </c>
      <c r="AW205" s="14" t="s">
        <v>33</v>
      </c>
      <c r="AX205" s="14" t="s">
        <v>71</v>
      </c>
      <c r="AY205" s="221" t="s">
        <v>130</v>
      </c>
    </row>
    <row r="206" spans="1:65" s="15" customFormat="1" ht="10.199999999999999">
      <c r="B206" s="222"/>
      <c r="C206" s="223"/>
      <c r="D206" s="202" t="s">
        <v>137</v>
      </c>
      <c r="E206" s="224" t="s">
        <v>19</v>
      </c>
      <c r="F206" s="225" t="s">
        <v>142</v>
      </c>
      <c r="G206" s="223"/>
      <c r="H206" s="226">
        <v>8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137</v>
      </c>
      <c r="AU206" s="232" t="s">
        <v>81</v>
      </c>
      <c r="AV206" s="15" t="s">
        <v>136</v>
      </c>
      <c r="AW206" s="15" t="s">
        <v>33</v>
      </c>
      <c r="AX206" s="15" t="s">
        <v>79</v>
      </c>
      <c r="AY206" s="232" t="s">
        <v>130</v>
      </c>
    </row>
    <row r="207" spans="1:65" s="2" customFormat="1" ht="16.5" customHeight="1">
      <c r="A207" s="34"/>
      <c r="B207" s="35"/>
      <c r="C207" s="187" t="s">
        <v>266</v>
      </c>
      <c r="D207" s="187" t="s">
        <v>132</v>
      </c>
      <c r="E207" s="188" t="s">
        <v>267</v>
      </c>
      <c r="F207" s="189" t="s">
        <v>268</v>
      </c>
      <c r="G207" s="190" t="s">
        <v>145</v>
      </c>
      <c r="H207" s="191">
        <v>200</v>
      </c>
      <c r="I207" s="192"/>
      <c r="J207" s="193">
        <f>ROUND(I207*H207,2)</f>
        <v>0</v>
      </c>
      <c r="K207" s="189" t="s">
        <v>19</v>
      </c>
      <c r="L207" s="39"/>
      <c r="M207" s="194" t="s">
        <v>19</v>
      </c>
      <c r="N207" s="195" t="s">
        <v>42</v>
      </c>
      <c r="O207" s="64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136</v>
      </c>
      <c r="AT207" s="198" t="s">
        <v>132</v>
      </c>
      <c r="AU207" s="198" t="s">
        <v>81</v>
      </c>
      <c r="AY207" s="17" t="s">
        <v>130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7" t="s">
        <v>79</v>
      </c>
      <c r="BK207" s="199">
        <f>ROUND(I207*H207,2)</f>
        <v>0</v>
      </c>
      <c r="BL207" s="17" t="s">
        <v>136</v>
      </c>
      <c r="BM207" s="198" t="s">
        <v>269</v>
      </c>
    </row>
    <row r="208" spans="1:65" s="14" customFormat="1" ht="10.199999999999999">
      <c r="B208" s="211"/>
      <c r="C208" s="212"/>
      <c r="D208" s="202" t="s">
        <v>137</v>
      </c>
      <c r="E208" s="213" t="s">
        <v>19</v>
      </c>
      <c r="F208" s="214" t="s">
        <v>270</v>
      </c>
      <c r="G208" s="212"/>
      <c r="H208" s="215">
        <v>200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137</v>
      </c>
      <c r="AU208" s="221" t="s">
        <v>81</v>
      </c>
      <c r="AV208" s="14" t="s">
        <v>81</v>
      </c>
      <c r="AW208" s="14" t="s">
        <v>33</v>
      </c>
      <c r="AX208" s="14" t="s">
        <v>71</v>
      </c>
      <c r="AY208" s="221" t="s">
        <v>130</v>
      </c>
    </row>
    <row r="209" spans="1:65" s="15" customFormat="1" ht="10.199999999999999">
      <c r="B209" s="222"/>
      <c r="C209" s="223"/>
      <c r="D209" s="202" t="s">
        <v>137</v>
      </c>
      <c r="E209" s="224" t="s">
        <v>19</v>
      </c>
      <c r="F209" s="225" t="s">
        <v>142</v>
      </c>
      <c r="G209" s="223"/>
      <c r="H209" s="226">
        <v>200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137</v>
      </c>
      <c r="AU209" s="232" t="s">
        <v>81</v>
      </c>
      <c r="AV209" s="15" t="s">
        <v>136</v>
      </c>
      <c r="AW209" s="15" t="s">
        <v>33</v>
      </c>
      <c r="AX209" s="15" t="s">
        <v>79</v>
      </c>
      <c r="AY209" s="232" t="s">
        <v>130</v>
      </c>
    </row>
    <row r="210" spans="1:65" s="2" customFormat="1" ht="16.5" customHeight="1">
      <c r="A210" s="34"/>
      <c r="B210" s="35"/>
      <c r="C210" s="187" t="s">
        <v>208</v>
      </c>
      <c r="D210" s="187" t="s">
        <v>132</v>
      </c>
      <c r="E210" s="188" t="s">
        <v>271</v>
      </c>
      <c r="F210" s="189" t="s">
        <v>272</v>
      </c>
      <c r="G210" s="190" t="s">
        <v>145</v>
      </c>
      <c r="H210" s="191">
        <v>1.6</v>
      </c>
      <c r="I210" s="192"/>
      <c r="J210" s="193">
        <f>ROUND(I210*H210,2)</f>
        <v>0</v>
      </c>
      <c r="K210" s="189" t="s">
        <v>19</v>
      </c>
      <c r="L210" s="39"/>
      <c r="M210" s="194" t="s">
        <v>19</v>
      </c>
      <c r="N210" s="195" t="s">
        <v>42</v>
      </c>
      <c r="O210" s="64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136</v>
      </c>
      <c r="AT210" s="198" t="s">
        <v>132</v>
      </c>
      <c r="AU210" s="198" t="s">
        <v>81</v>
      </c>
      <c r="AY210" s="17" t="s">
        <v>130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7" t="s">
        <v>79</v>
      </c>
      <c r="BK210" s="199">
        <f>ROUND(I210*H210,2)</f>
        <v>0</v>
      </c>
      <c r="BL210" s="17" t="s">
        <v>136</v>
      </c>
      <c r="BM210" s="198" t="s">
        <v>273</v>
      </c>
    </row>
    <row r="211" spans="1:65" s="13" customFormat="1" ht="10.199999999999999">
      <c r="B211" s="200"/>
      <c r="C211" s="201"/>
      <c r="D211" s="202" t="s">
        <v>137</v>
      </c>
      <c r="E211" s="203" t="s">
        <v>19</v>
      </c>
      <c r="F211" s="204" t="s">
        <v>264</v>
      </c>
      <c r="G211" s="201"/>
      <c r="H211" s="203" t="s">
        <v>19</v>
      </c>
      <c r="I211" s="205"/>
      <c r="J211" s="201"/>
      <c r="K211" s="201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137</v>
      </c>
      <c r="AU211" s="210" t="s">
        <v>81</v>
      </c>
      <c r="AV211" s="13" t="s">
        <v>79</v>
      </c>
      <c r="AW211" s="13" t="s">
        <v>33</v>
      </c>
      <c r="AX211" s="13" t="s">
        <v>71</v>
      </c>
      <c r="AY211" s="210" t="s">
        <v>130</v>
      </c>
    </row>
    <row r="212" spans="1:65" s="14" customFormat="1" ht="10.199999999999999">
      <c r="B212" s="211"/>
      <c r="C212" s="212"/>
      <c r="D212" s="202" t="s">
        <v>137</v>
      </c>
      <c r="E212" s="213" t="s">
        <v>19</v>
      </c>
      <c r="F212" s="214" t="s">
        <v>274</v>
      </c>
      <c r="G212" s="212"/>
      <c r="H212" s="215">
        <v>1.6</v>
      </c>
      <c r="I212" s="216"/>
      <c r="J212" s="212"/>
      <c r="K212" s="212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137</v>
      </c>
      <c r="AU212" s="221" t="s">
        <v>81</v>
      </c>
      <c r="AV212" s="14" t="s">
        <v>81</v>
      </c>
      <c r="AW212" s="14" t="s">
        <v>33</v>
      </c>
      <c r="AX212" s="14" t="s">
        <v>71</v>
      </c>
      <c r="AY212" s="221" t="s">
        <v>130</v>
      </c>
    </row>
    <row r="213" spans="1:65" s="15" customFormat="1" ht="10.199999999999999">
      <c r="B213" s="222"/>
      <c r="C213" s="223"/>
      <c r="D213" s="202" t="s">
        <v>137</v>
      </c>
      <c r="E213" s="224" t="s">
        <v>19</v>
      </c>
      <c r="F213" s="225" t="s">
        <v>142</v>
      </c>
      <c r="G213" s="223"/>
      <c r="H213" s="226">
        <v>1.6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137</v>
      </c>
      <c r="AU213" s="232" t="s">
        <v>81</v>
      </c>
      <c r="AV213" s="15" t="s">
        <v>136</v>
      </c>
      <c r="AW213" s="15" t="s">
        <v>33</v>
      </c>
      <c r="AX213" s="15" t="s">
        <v>79</v>
      </c>
      <c r="AY213" s="232" t="s">
        <v>130</v>
      </c>
    </row>
    <row r="214" spans="1:65" s="2" customFormat="1" ht="16.5" customHeight="1">
      <c r="A214" s="34"/>
      <c r="B214" s="35"/>
      <c r="C214" s="187" t="s">
        <v>275</v>
      </c>
      <c r="D214" s="187" t="s">
        <v>132</v>
      </c>
      <c r="E214" s="188" t="s">
        <v>276</v>
      </c>
      <c r="F214" s="189" t="s">
        <v>277</v>
      </c>
      <c r="G214" s="190" t="s">
        <v>135</v>
      </c>
      <c r="H214" s="191">
        <v>2.4</v>
      </c>
      <c r="I214" s="192"/>
      <c r="J214" s="193">
        <f>ROUND(I214*H214,2)</f>
        <v>0</v>
      </c>
      <c r="K214" s="189" t="s">
        <v>19</v>
      </c>
      <c r="L214" s="39"/>
      <c r="M214" s="194" t="s">
        <v>19</v>
      </c>
      <c r="N214" s="195" t="s">
        <v>42</v>
      </c>
      <c r="O214" s="64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8" t="s">
        <v>136</v>
      </c>
      <c r="AT214" s="198" t="s">
        <v>132</v>
      </c>
      <c r="AU214" s="198" t="s">
        <v>81</v>
      </c>
      <c r="AY214" s="17" t="s">
        <v>130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7" t="s">
        <v>79</v>
      </c>
      <c r="BK214" s="199">
        <f>ROUND(I214*H214,2)</f>
        <v>0</v>
      </c>
      <c r="BL214" s="17" t="s">
        <v>136</v>
      </c>
      <c r="BM214" s="198" t="s">
        <v>278</v>
      </c>
    </row>
    <row r="215" spans="1:65" s="13" customFormat="1" ht="10.199999999999999">
      <c r="B215" s="200"/>
      <c r="C215" s="201"/>
      <c r="D215" s="202" t="s">
        <v>137</v>
      </c>
      <c r="E215" s="203" t="s">
        <v>19</v>
      </c>
      <c r="F215" s="204" t="s">
        <v>279</v>
      </c>
      <c r="G215" s="201"/>
      <c r="H215" s="203" t="s">
        <v>19</v>
      </c>
      <c r="I215" s="205"/>
      <c r="J215" s="201"/>
      <c r="K215" s="201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137</v>
      </c>
      <c r="AU215" s="210" t="s">
        <v>81</v>
      </c>
      <c r="AV215" s="13" t="s">
        <v>79</v>
      </c>
      <c r="AW215" s="13" t="s">
        <v>33</v>
      </c>
      <c r="AX215" s="13" t="s">
        <v>71</v>
      </c>
      <c r="AY215" s="210" t="s">
        <v>130</v>
      </c>
    </row>
    <row r="216" spans="1:65" s="14" customFormat="1" ht="10.199999999999999">
      <c r="B216" s="211"/>
      <c r="C216" s="212"/>
      <c r="D216" s="202" t="s">
        <v>137</v>
      </c>
      <c r="E216" s="213" t="s">
        <v>19</v>
      </c>
      <c r="F216" s="214" t="s">
        <v>280</v>
      </c>
      <c r="G216" s="212"/>
      <c r="H216" s="215">
        <v>2.4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137</v>
      </c>
      <c r="AU216" s="221" t="s">
        <v>81</v>
      </c>
      <c r="AV216" s="14" t="s">
        <v>81</v>
      </c>
      <c r="AW216" s="14" t="s">
        <v>33</v>
      </c>
      <c r="AX216" s="14" t="s">
        <v>71</v>
      </c>
      <c r="AY216" s="221" t="s">
        <v>130</v>
      </c>
    </row>
    <row r="217" spans="1:65" s="15" customFormat="1" ht="10.199999999999999">
      <c r="B217" s="222"/>
      <c r="C217" s="223"/>
      <c r="D217" s="202" t="s">
        <v>137</v>
      </c>
      <c r="E217" s="224" t="s">
        <v>19</v>
      </c>
      <c r="F217" s="225" t="s">
        <v>142</v>
      </c>
      <c r="G217" s="223"/>
      <c r="H217" s="226">
        <v>2.4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137</v>
      </c>
      <c r="AU217" s="232" t="s">
        <v>81</v>
      </c>
      <c r="AV217" s="15" t="s">
        <v>136</v>
      </c>
      <c r="AW217" s="15" t="s">
        <v>33</v>
      </c>
      <c r="AX217" s="15" t="s">
        <v>79</v>
      </c>
      <c r="AY217" s="232" t="s">
        <v>130</v>
      </c>
    </row>
    <row r="218" spans="1:65" s="2" customFormat="1" ht="16.5" customHeight="1">
      <c r="A218" s="34"/>
      <c r="B218" s="35"/>
      <c r="C218" s="187" t="s">
        <v>213</v>
      </c>
      <c r="D218" s="187" t="s">
        <v>132</v>
      </c>
      <c r="E218" s="188" t="s">
        <v>281</v>
      </c>
      <c r="F218" s="189" t="s">
        <v>282</v>
      </c>
      <c r="G218" s="190" t="s">
        <v>283</v>
      </c>
      <c r="H218" s="191">
        <v>4</v>
      </c>
      <c r="I218" s="192"/>
      <c r="J218" s="193">
        <f>ROUND(I218*H218,2)</f>
        <v>0</v>
      </c>
      <c r="K218" s="189" t="s">
        <v>19</v>
      </c>
      <c r="L218" s="39"/>
      <c r="M218" s="194" t="s">
        <v>19</v>
      </c>
      <c r="N218" s="195" t="s">
        <v>42</v>
      </c>
      <c r="O218" s="64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136</v>
      </c>
      <c r="AT218" s="198" t="s">
        <v>132</v>
      </c>
      <c r="AU218" s="198" t="s">
        <v>81</v>
      </c>
      <c r="AY218" s="17" t="s">
        <v>130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7" t="s">
        <v>79</v>
      </c>
      <c r="BK218" s="199">
        <f>ROUND(I218*H218,2)</f>
        <v>0</v>
      </c>
      <c r="BL218" s="17" t="s">
        <v>136</v>
      </c>
      <c r="BM218" s="198" t="s">
        <v>284</v>
      </c>
    </row>
    <row r="219" spans="1:65" s="13" customFormat="1" ht="10.199999999999999">
      <c r="B219" s="200"/>
      <c r="C219" s="201"/>
      <c r="D219" s="202" t="s">
        <v>137</v>
      </c>
      <c r="E219" s="203" t="s">
        <v>19</v>
      </c>
      <c r="F219" s="204" t="s">
        <v>285</v>
      </c>
      <c r="G219" s="201"/>
      <c r="H219" s="203" t="s">
        <v>19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137</v>
      </c>
      <c r="AU219" s="210" t="s">
        <v>81</v>
      </c>
      <c r="AV219" s="13" t="s">
        <v>79</v>
      </c>
      <c r="AW219" s="13" t="s">
        <v>33</v>
      </c>
      <c r="AX219" s="13" t="s">
        <v>71</v>
      </c>
      <c r="AY219" s="210" t="s">
        <v>130</v>
      </c>
    </row>
    <row r="220" spans="1:65" s="13" customFormat="1" ht="10.199999999999999">
      <c r="B220" s="200"/>
      <c r="C220" s="201"/>
      <c r="D220" s="202" t="s">
        <v>137</v>
      </c>
      <c r="E220" s="203" t="s">
        <v>19</v>
      </c>
      <c r="F220" s="204" t="s">
        <v>286</v>
      </c>
      <c r="G220" s="201"/>
      <c r="H220" s="203" t="s">
        <v>19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137</v>
      </c>
      <c r="AU220" s="210" t="s">
        <v>81</v>
      </c>
      <c r="AV220" s="13" t="s">
        <v>79</v>
      </c>
      <c r="AW220" s="13" t="s">
        <v>33</v>
      </c>
      <c r="AX220" s="13" t="s">
        <v>71</v>
      </c>
      <c r="AY220" s="210" t="s">
        <v>130</v>
      </c>
    </row>
    <row r="221" spans="1:65" s="14" customFormat="1" ht="10.199999999999999">
      <c r="B221" s="211"/>
      <c r="C221" s="212"/>
      <c r="D221" s="202" t="s">
        <v>137</v>
      </c>
      <c r="E221" s="213" t="s">
        <v>19</v>
      </c>
      <c r="F221" s="214" t="s">
        <v>287</v>
      </c>
      <c r="G221" s="212"/>
      <c r="H221" s="215">
        <v>4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137</v>
      </c>
      <c r="AU221" s="221" t="s">
        <v>81</v>
      </c>
      <c r="AV221" s="14" t="s">
        <v>81</v>
      </c>
      <c r="AW221" s="14" t="s">
        <v>33</v>
      </c>
      <c r="AX221" s="14" t="s">
        <v>71</v>
      </c>
      <c r="AY221" s="221" t="s">
        <v>130</v>
      </c>
    </row>
    <row r="222" spans="1:65" s="15" customFormat="1" ht="10.199999999999999">
      <c r="B222" s="222"/>
      <c r="C222" s="223"/>
      <c r="D222" s="202" t="s">
        <v>137</v>
      </c>
      <c r="E222" s="224" t="s">
        <v>19</v>
      </c>
      <c r="F222" s="225" t="s">
        <v>142</v>
      </c>
      <c r="G222" s="223"/>
      <c r="H222" s="226">
        <v>4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137</v>
      </c>
      <c r="AU222" s="232" t="s">
        <v>81</v>
      </c>
      <c r="AV222" s="15" t="s">
        <v>136</v>
      </c>
      <c r="AW222" s="15" t="s">
        <v>33</v>
      </c>
      <c r="AX222" s="15" t="s">
        <v>79</v>
      </c>
      <c r="AY222" s="232" t="s">
        <v>130</v>
      </c>
    </row>
    <row r="223" spans="1:65" s="2" customFormat="1" ht="16.5" customHeight="1">
      <c r="A223" s="34"/>
      <c r="B223" s="35"/>
      <c r="C223" s="187" t="s">
        <v>288</v>
      </c>
      <c r="D223" s="187" t="s">
        <v>132</v>
      </c>
      <c r="E223" s="188" t="s">
        <v>289</v>
      </c>
      <c r="F223" s="189" t="s">
        <v>290</v>
      </c>
      <c r="G223" s="190" t="s">
        <v>135</v>
      </c>
      <c r="H223" s="191">
        <v>2.46</v>
      </c>
      <c r="I223" s="192"/>
      <c r="J223" s="193">
        <f>ROUND(I223*H223,2)</f>
        <v>0</v>
      </c>
      <c r="K223" s="189" t="s">
        <v>19</v>
      </c>
      <c r="L223" s="39"/>
      <c r="M223" s="194" t="s">
        <v>19</v>
      </c>
      <c r="N223" s="195" t="s">
        <v>42</v>
      </c>
      <c r="O223" s="64"/>
      <c r="P223" s="196">
        <f>O223*H223</f>
        <v>0</v>
      </c>
      <c r="Q223" s="196">
        <v>0</v>
      </c>
      <c r="R223" s="196">
        <f>Q223*H223</f>
        <v>0</v>
      </c>
      <c r="S223" s="196">
        <v>0</v>
      </c>
      <c r="T223" s="19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8" t="s">
        <v>136</v>
      </c>
      <c r="AT223" s="198" t="s">
        <v>132</v>
      </c>
      <c r="AU223" s="198" t="s">
        <v>81</v>
      </c>
      <c r="AY223" s="17" t="s">
        <v>130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7" t="s">
        <v>79</v>
      </c>
      <c r="BK223" s="199">
        <f>ROUND(I223*H223,2)</f>
        <v>0</v>
      </c>
      <c r="BL223" s="17" t="s">
        <v>136</v>
      </c>
      <c r="BM223" s="198" t="s">
        <v>291</v>
      </c>
    </row>
    <row r="224" spans="1:65" s="13" customFormat="1" ht="10.199999999999999">
      <c r="B224" s="200"/>
      <c r="C224" s="201"/>
      <c r="D224" s="202" t="s">
        <v>137</v>
      </c>
      <c r="E224" s="203" t="s">
        <v>19</v>
      </c>
      <c r="F224" s="204" t="s">
        <v>292</v>
      </c>
      <c r="G224" s="201"/>
      <c r="H224" s="203" t="s">
        <v>19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137</v>
      </c>
      <c r="AU224" s="210" t="s">
        <v>81</v>
      </c>
      <c r="AV224" s="13" t="s">
        <v>79</v>
      </c>
      <c r="AW224" s="13" t="s">
        <v>33</v>
      </c>
      <c r="AX224" s="13" t="s">
        <v>71</v>
      </c>
      <c r="AY224" s="210" t="s">
        <v>130</v>
      </c>
    </row>
    <row r="225" spans="1:65" s="14" customFormat="1" ht="10.199999999999999">
      <c r="B225" s="211"/>
      <c r="C225" s="212"/>
      <c r="D225" s="202" t="s">
        <v>137</v>
      </c>
      <c r="E225" s="213" t="s">
        <v>19</v>
      </c>
      <c r="F225" s="214" t="s">
        <v>293</v>
      </c>
      <c r="G225" s="212"/>
      <c r="H225" s="215">
        <v>2.46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137</v>
      </c>
      <c r="AU225" s="221" t="s">
        <v>81</v>
      </c>
      <c r="AV225" s="14" t="s">
        <v>81</v>
      </c>
      <c r="AW225" s="14" t="s">
        <v>33</v>
      </c>
      <c r="AX225" s="14" t="s">
        <v>71</v>
      </c>
      <c r="AY225" s="221" t="s">
        <v>130</v>
      </c>
    </row>
    <row r="226" spans="1:65" s="15" customFormat="1" ht="10.199999999999999">
      <c r="B226" s="222"/>
      <c r="C226" s="223"/>
      <c r="D226" s="202" t="s">
        <v>137</v>
      </c>
      <c r="E226" s="224" t="s">
        <v>19</v>
      </c>
      <c r="F226" s="225" t="s">
        <v>142</v>
      </c>
      <c r="G226" s="223"/>
      <c r="H226" s="226">
        <v>2.46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137</v>
      </c>
      <c r="AU226" s="232" t="s">
        <v>81</v>
      </c>
      <c r="AV226" s="15" t="s">
        <v>136</v>
      </c>
      <c r="AW226" s="15" t="s">
        <v>33</v>
      </c>
      <c r="AX226" s="15" t="s">
        <v>79</v>
      </c>
      <c r="AY226" s="232" t="s">
        <v>130</v>
      </c>
    </row>
    <row r="227" spans="1:65" s="2" customFormat="1" ht="16.5" customHeight="1">
      <c r="A227" s="34"/>
      <c r="B227" s="35"/>
      <c r="C227" s="187" t="s">
        <v>219</v>
      </c>
      <c r="D227" s="187" t="s">
        <v>132</v>
      </c>
      <c r="E227" s="188" t="s">
        <v>294</v>
      </c>
      <c r="F227" s="189" t="s">
        <v>295</v>
      </c>
      <c r="G227" s="190" t="s">
        <v>135</v>
      </c>
      <c r="H227" s="191">
        <v>2.0499999999999998</v>
      </c>
      <c r="I227" s="192"/>
      <c r="J227" s="193">
        <f>ROUND(I227*H227,2)</f>
        <v>0</v>
      </c>
      <c r="K227" s="189" t="s">
        <v>19</v>
      </c>
      <c r="L227" s="39"/>
      <c r="M227" s="194" t="s">
        <v>19</v>
      </c>
      <c r="N227" s="195" t="s">
        <v>42</v>
      </c>
      <c r="O227" s="64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136</v>
      </c>
      <c r="AT227" s="198" t="s">
        <v>132</v>
      </c>
      <c r="AU227" s="198" t="s">
        <v>81</v>
      </c>
      <c r="AY227" s="17" t="s">
        <v>130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7" t="s">
        <v>79</v>
      </c>
      <c r="BK227" s="199">
        <f>ROUND(I227*H227,2)</f>
        <v>0</v>
      </c>
      <c r="BL227" s="17" t="s">
        <v>136</v>
      </c>
      <c r="BM227" s="198" t="s">
        <v>296</v>
      </c>
    </row>
    <row r="228" spans="1:65" s="14" customFormat="1" ht="10.199999999999999">
      <c r="B228" s="211"/>
      <c r="C228" s="212"/>
      <c r="D228" s="202" t="s">
        <v>137</v>
      </c>
      <c r="E228" s="213" t="s">
        <v>19</v>
      </c>
      <c r="F228" s="214" t="s">
        <v>297</v>
      </c>
      <c r="G228" s="212"/>
      <c r="H228" s="215">
        <v>2.0499999999999998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137</v>
      </c>
      <c r="AU228" s="221" t="s">
        <v>81</v>
      </c>
      <c r="AV228" s="14" t="s">
        <v>81</v>
      </c>
      <c r="AW228" s="14" t="s">
        <v>33</v>
      </c>
      <c r="AX228" s="14" t="s">
        <v>71</v>
      </c>
      <c r="AY228" s="221" t="s">
        <v>130</v>
      </c>
    </row>
    <row r="229" spans="1:65" s="15" customFormat="1" ht="10.199999999999999">
      <c r="B229" s="222"/>
      <c r="C229" s="223"/>
      <c r="D229" s="202" t="s">
        <v>137</v>
      </c>
      <c r="E229" s="224" t="s">
        <v>19</v>
      </c>
      <c r="F229" s="225" t="s">
        <v>142</v>
      </c>
      <c r="G229" s="223"/>
      <c r="H229" s="226">
        <v>2.0499999999999998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137</v>
      </c>
      <c r="AU229" s="232" t="s">
        <v>81</v>
      </c>
      <c r="AV229" s="15" t="s">
        <v>136</v>
      </c>
      <c r="AW229" s="15" t="s">
        <v>33</v>
      </c>
      <c r="AX229" s="15" t="s">
        <v>79</v>
      </c>
      <c r="AY229" s="232" t="s">
        <v>130</v>
      </c>
    </row>
    <row r="230" spans="1:65" s="2" customFormat="1" ht="16.5" customHeight="1">
      <c r="A230" s="34"/>
      <c r="B230" s="35"/>
      <c r="C230" s="187" t="s">
        <v>298</v>
      </c>
      <c r="D230" s="187" t="s">
        <v>132</v>
      </c>
      <c r="E230" s="188" t="s">
        <v>299</v>
      </c>
      <c r="F230" s="189" t="s">
        <v>300</v>
      </c>
      <c r="G230" s="190" t="s">
        <v>262</v>
      </c>
      <c r="H230" s="191">
        <v>1.2749999999999999</v>
      </c>
      <c r="I230" s="192"/>
      <c r="J230" s="193">
        <f>ROUND(I230*H230,2)</f>
        <v>0</v>
      </c>
      <c r="K230" s="189" t="s">
        <v>19</v>
      </c>
      <c r="L230" s="39"/>
      <c r="M230" s="194" t="s">
        <v>19</v>
      </c>
      <c r="N230" s="195" t="s">
        <v>42</v>
      </c>
      <c r="O230" s="64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8" t="s">
        <v>136</v>
      </c>
      <c r="AT230" s="198" t="s">
        <v>132</v>
      </c>
      <c r="AU230" s="198" t="s">
        <v>81</v>
      </c>
      <c r="AY230" s="17" t="s">
        <v>130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7" t="s">
        <v>79</v>
      </c>
      <c r="BK230" s="199">
        <f>ROUND(I230*H230,2)</f>
        <v>0</v>
      </c>
      <c r="BL230" s="17" t="s">
        <v>136</v>
      </c>
      <c r="BM230" s="198" t="s">
        <v>301</v>
      </c>
    </row>
    <row r="231" spans="1:65" s="13" customFormat="1" ht="10.199999999999999">
      <c r="B231" s="200"/>
      <c r="C231" s="201"/>
      <c r="D231" s="202" t="s">
        <v>137</v>
      </c>
      <c r="E231" s="203" t="s">
        <v>19</v>
      </c>
      <c r="F231" s="204" t="s">
        <v>140</v>
      </c>
      <c r="G231" s="201"/>
      <c r="H231" s="203" t="s">
        <v>19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137</v>
      </c>
      <c r="AU231" s="210" t="s">
        <v>81</v>
      </c>
      <c r="AV231" s="13" t="s">
        <v>79</v>
      </c>
      <c r="AW231" s="13" t="s">
        <v>33</v>
      </c>
      <c r="AX231" s="13" t="s">
        <v>71</v>
      </c>
      <c r="AY231" s="210" t="s">
        <v>130</v>
      </c>
    </row>
    <row r="232" spans="1:65" s="14" customFormat="1" ht="10.199999999999999">
      <c r="B232" s="211"/>
      <c r="C232" s="212"/>
      <c r="D232" s="202" t="s">
        <v>137</v>
      </c>
      <c r="E232" s="213" t="s">
        <v>19</v>
      </c>
      <c r="F232" s="214" t="s">
        <v>302</v>
      </c>
      <c r="G232" s="212"/>
      <c r="H232" s="215">
        <v>1.2749999999999999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137</v>
      </c>
      <c r="AU232" s="221" t="s">
        <v>81</v>
      </c>
      <c r="AV232" s="14" t="s">
        <v>81</v>
      </c>
      <c r="AW232" s="14" t="s">
        <v>33</v>
      </c>
      <c r="AX232" s="14" t="s">
        <v>71</v>
      </c>
      <c r="AY232" s="221" t="s">
        <v>130</v>
      </c>
    </row>
    <row r="233" spans="1:65" s="15" customFormat="1" ht="10.199999999999999">
      <c r="B233" s="222"/>
      <c r="C233" s="223"/>
      <c r="D233" s="202" t="s">
        <v>137</v>
      </c>
      <c r="E233" s="224" t="s">
        <v>19</v>
      </c>
      <c r="F233" s="225" t="s">
        <v>142</v>
      </c>
      <c r="G233" s="223"/>
      <c r="H233" s="226">
        <v>1.2749999999999999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137</v>
      </c>
      <c r="AU233" s="232" t="s">
        <v>81</v>
      </c>
      <c r="AV233" s="15" t="s">
        <v>136</v>
      </c>
      <c r="AW233" s="15" t="s">
        <v>33</v>
      </c>
      <c r="AX233" s="15" t="s">
        <v>79</v>
      </c>
      <c r="AY233" s="232" t="s">
        <v>130</v>
      </c>
    </row>
    <row r="234" spans="1:65" s="2" customFormat="1" ht="16.5" customHeight="1">
      <c r="A234" s="34"/>
      <c r="B234" s="35"/>
      <c r="C234" s="187" t="s">
        <v>224</v>
      </c>
      <c r="D234" s="187" t="s">
        <v>132</v>
      </c>
      <c r="E234" s="188" t="s">
        <v>303</v>
      </c>
      <c r="F234" s="189" t="s">
        <v>304</v>
      </c>
      <c r="G234" s="190" t="s">
        <v>262</v>
      </c>
      <c r="H234" s="191">
        <v>0.3</v>
      </c>
      <c r="I234" s="192"/>
      <c r="J234" s="193">
        <f>ROUND(I234*H234,2)</f>
        <v>0</v>
      </c>
      <c r="K234" s="189" t="s">
        <v>19</v>
      </c>
      <c r="L234" s="39"/>
      <c r="M234" s="194" t="s">
        <v>19</v>
      </c>
      <c r="N234" s="195" t="s">
        <v>42</v>
      </c>
      <c r="O234" s="64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136</v>
      </c>
      <c r="AT234" s="198" t="s">
        <v>132</v>
      </c>
      <c r="AU234" s="198" t="s">
        <v>81</v>
      </c>
      <c r="AY234" s="17" t="s">
        <v>130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7" t="s">
        <v>79</v>
      </c>
      <c r="BK234" s="199">
        <f>ROUND(I234*H234,2)</f>
        <v>0</v>
      </c>
      <c r="BL234" s="17" t="s">
        <v>136</v>
      </c>
      <c r="BM234" s="198" t="s">
        <v>305</v>
      </c>
    </row>
    <row r="235" spans="1:65" s="13" customFormat="1" ht="10.199999999999999">
      <c r="B235" s="200"/>
      <c r="C235" s="201"/>
      <c r="D235" s="202" t="s">
        <v>137</v>
      </c>
      <c r="E235" s="203" t="s">
        <v>19</v>
      </c>
      <c r="F235" s="204" t="s">
        <v>140</v>
      </c>
      <c r="G235" s="201"/>
      <c r="H235" s="203" t="s">
        <v>19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137</v>
      </c>
      <c r="AU235" s="210" t="s">
        <v>81</v>
      </c>
      <c r="AV235" s="13" t="s">
        <v>79</v>
      </c>
      <c r="AW235" s="13" t="s">
        <v>33</v>
      </c>
      <c r="AX235" s="13" t="s">
        <v>71</v>
      </c>
      <c r="AY235" s="210" t="s">
        <v>130</v>
      </c>
    </row>
    <row r="236" spans="1:65" s="14" customFormat="1" ht="10.199999999999999">
      <c r="B236" s="211"/>
      <c r="C236" s="212"/>
      <c r="D236" s="202" t="s">
        <v>137</v>
      </c>
      <c r="E236" s="213" t="s">
        <v>19</v>
      </c>
      <c r="F236" s="214" t="s">
        <v>306</v>
      </c>
      <c r="G236" s="212"/>
      <c r="H236" s="215">
        <v>0.3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137</v>
      </c>
      <c r="AU236" s="221" t="s">
        <v>81</v>
      </c>
      <c r="AV236" s="14" t="s">
        <v>81</v>
      </c>
      <c r="AW236" s="14" t="s">
        <v>33</v>
      </c>
      <c r="AX236" s="14" t="s">
        <v>71</v>
      </c>
      <c r="AY236" s="221" t="s">
        <v>130</v>
      </c>
    </row>
    <row r="237" spans="1:65" s="15" customFormat="1" ht="10.199999999999999">
      <c r="B237" s="222"/>
      <c r="C237" s="223"/>
      <c r="D237" s="202" t="s">
        <v>137</v>
      </c>
      <c r="E237" s="224" t="s">
        <v>19</v>
      </c>
      <c r="F237" s="225" t="s">
        <v>142</v>
      </c>
      <c r="G237" s="223"/>
      <c r="H237" s="226">
        <v>0.3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137</v>
      </c>
      <c r="AU237" s="232" t="s">
        <v>81</v>
      </c>
      <c r="AV237" s="15" t="s">
        <v>136</v>
      </c>
      <c r="AW237" s="15" t="s">
        <v>33</v>
      </c>
      <c r="AX237" s="15" t="s">
        <v>79</v>
      </c>
      <c r="AY237" s="232" t="s">
        <v>130</v>
      </c>
    </row>
    <row r="238" spans="1:65" s="2" customFormat="1" ht="16.5" customHeight="1">
      <c r="A238" s="34"/>
      <c r="B238" s="35"/>
      <c r="C238" s="187" t="s">
        <v>307</v>
      </c>
      <c r="D238" s="187" t="s">
        <v>132</v>
      </c>
      <c r="E238" s="188" t="s">
        <v>308</v>
      </c>
      <c r="F238" s="189" t="s">
        <v>309</v>
      </c>
      <c r="G238" s="190" t="s">
        <v>262</v>
      </c>
      <c r="H238" s="191">
        <v>0.3</v>
      </c>
      <c r="I238" s="192"/>
      <c r="J238" s="193">
        <f>ROUND(I238*H238,2)</f>
        <v>0</v>
      </c>
      <c r="K238" s="189" t="s">
        <v>19</v>
      </c>
      <c r="L238" s="39"/>
      <c r="M238" s="194" t="s">
        <v>19</v>
      </c>
      <c r="N238" s="195" t="s">
        <v>42</v>
      </c>
      <c r="O238" s="64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8" t="s">
        <v>136</v>
      </c>
      <c r="AT238" s="198" t="s">
        <v>132</v>
      </c>
      <c r="AU238" s="198" t="s">
        <v>81</v>
      </c>
      <c r="AY238" s="17" t="s">
        <v>130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7" t="s">
        <v>79</v>
      </c>
      <c r="BK238" s="199">
        <f>ROUND(I238*H238,2)</f>
        <v>0</v>
      </c>
      <c r="BL238" s="17" t="s">
        <v>136</v>
      </c>
      <c r="BM238" s="198" t="s">
        <v>310</v>
      </c>
    </row>
    <row r="239" spans="1:65" s="13" customFormat="1" ht="10.199999999999999">
      <c r="B239" s="200"/>
      <c r="C239" s="201"/>
      <c r="D239" s="202" t="s">
        <v>137</v>
      </c>
      <c r="E239" s="203" t="s">
        <v>19</v>
      </c>
      <c r="F239" s="204" t="s">
        <v>140</v>
      </c>
      <c r="G239" s="201"/>
      <c r="H239" s="203" t="s">
        <v>19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137</v>
      </c>
      <c r="AU239" s="210" t="s">
        <v>81</v>
      </c>
      <c r="AV239" s="13" t="s">
        <v>79</v>
      </c>
      <c r="AW239" s="13" t="s">
        <v>33</v>
      </c>
      <c r="AX239" s="13" t="s">
        <v>71</v>
      </c>
      <c r="AY239" s="210" t="s">
        <v>130</v>
      </c>
    </row>
    <row r="240" spans="1:65" s="14" customFormat="1" ht="10.199999999999999">
      <c r="B240" s="211"/>
      <c r="C240" s="212"/>
      <c r="D240" s="202" t="s">
        <v>137</v>
      </c>
      <c r="E240" s="213" t="s">
        <v>19</v>
      </c>
      <c r="F240" s="214" t="s">
        <v>306</v>
      </c>
      <c r="G240" s="212"/>
      <c r="H240" s="215">
        <v>0.3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137</v>
      </c>
      <c r="AU240" s="221" t="s">
        <v>81</v>
      </c>
      <c r="AV240" s="14" t="s">
        <v>81</v>
      </c>
      <c r="AW240" s="14" t="s">
        <v>33</v>
      </c>
      <c r="AX240" s="14" t="s">
        <v>71</v>
      </c>
      <c r="AY240" s="221" t="s">
        <v>130</v>
      </c>
    </row>
    <row r="241" spans="1:65" s="15" customFormat="1" ht="10.199999999999999">
      <c r="B241" s="222"/>
      <c r="C241" s="223"/>
      <c r="D241" s="202" t="s">
        <v>137</v>
      </c>
      <c r="E241" s="224" t="s">
        <v>19</v>
      </c>
      <c r="F241" s="225" t="s">
        <v>142</v>
      </c>
      <c r="G241" s="223"/>
      <c r="H241" s="226">
        <v>0.3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137</v>
      </c>
      <c r="AU241" s="232" t="s">
        <v>81</v>
      </c>
      <c r="AV241" s="15" t="s">
        <v>136</v>
      </c>
      <c r="AW241" s="15" t="s">
        <v>33</v>
      </c>
      <c r="AX241" s="15" t="s">
        <v>79</v>
      </c>
      <c r="AY241" s="232" t="s">
        <v>130</v>
      </c>
    </row>
    <row r="242" spans="1:65" s="2" customFormat="1" ht="16.5" customHeight="1">
      <c r="A242" s="34"/>
      <c r="B242" s="35"/>
      <c r="C242" s="187" t="s">
        <v>229</v>
      </c>
      <c r="D242" s="187" t="s">
        <v>132</v>
      </c>
      <c r="E242" s="188" t="s">
        <v>311</v>
      </c>
      <c r="F242" s="189" t="s">
        <v>312</v>
      </c>
      <c r="G242" s="190" t="s">
        <v>262</v>
      </c>
      <c r="H242" s="191">
        <v>2.4</v>
      </c>
      <c r="I242" s="192"/>
      <c r="J242" s="193">
        <f>ROUND(I242*H242,2)</f>
        <v>0</v>
      </c>
      <c r="K242" s="189" t="s">
        <v>19</v>
      </c>
      <c r="L242" s="39"/>
      <c r="M242" s="194" t="s">
        <v>19</v>
      </c>
      <c r="N242" s="195" t="s">
        <v>42</v>
      </c>
      <c r="O242" s="64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8" t="s">
        <v>136</v>
      </c>
      <c r="AT242" s="198" t="s">
        <v>132</v>
      </c>
      <c r="AU242" s="198" t="s">
        <v>81</v>
      </c>
      <c r="AY242" s="17" t="s">
        <v>130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7" t="s">
        <v>79</v>
      </c>
      <c r="BK242" s="199">
        <f>ROUND(I242*H242,2)</f>
        <v>0</v>
      </c>
      <c r="BL242" s="17" t="s">
        <v>136</v>
      </c>
      <c r="BM242" s="198" t="s">
        <v>313</v>
      </c>
    </row>
    <row r="243" spans="1:65" s="13" customFormat="1" ht="10.199999999999999">
      <c r="B243" s="200"/>
      <c r="C243" s="201"/>
      <c r="D243" s="202" t="s">
        <v>137</v>
      </c>
      <c r="E243" s="203" t="s">
        <v>19</v>
      </c>
      <c r="F243" s="204" t="s">
        <v>314</v>
      </c>
      <c r="G243" s="201"/>
      <c r="H243" s="203" t="s">
        <v>19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137</v>
      </c>
      <c r="AU243" s="210" t="s">
        <v>81</v>
      </c>
      <c r="AV243" s="13" t="s">
        <v>79</v>
      </c>
      <c r="AW243" s="13" t="s">
        <v>33</v>
      </c>
      <c r="AX243" s="13" t="s">
        <v>71</v>
      </c>
      <c r="AY243" s="210" t="s">
        <v>130</v>
      </c>
    </row>
    <row r="244" spans="1:65" s="14" customFormat="1" ht="10.199999999999999">
      <c r="B244" s="211"/>
      <c r="C244" s="212"/>
      <c r="D244" s="202" t="s">
        <v>137</v>
      </c>
      <c r="E244" s="213" t="s">
        <v>19</v>
      </c>
      <c r="F244" s="214" t="s">
        <v>315</v>
      </c>
      <c r="G244" s="212"/>
      <c r="H244" s="215">
        <v>2.4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137</v>
      </c>
      <c r="AU244" s="221" t="s">
        <v>81</v>
      </c>
      <c r="AV244" s="14" t="s">
        <v>81</v>
      </c>
      <c r="AW244" s="14" t="s">
        <v>33</v>
      </c>
      <c r="AX244" s="14" t="s">
        <v>71</v>
      </c>
      <c r="AY244" s="221" t="s">
        <v>130</v>
      </c>
    </row>
    <row r="245" spans="1:65" s="15" customFormat="1" ht="10.199999999999999">
      <c r="B245" s="222"/>
      <c r="C245" s="223"/>
      <c r="D245" s="202" t="s">
        <v>137</v>
      </c>
      <c r="E245" s="224" t="s">
        <v>19</v>
      </c>
      <c r="F245" s="225" t="s">
        <v>142</v>
      </c>
      <c r="G245" s="223"/>
      <c r="H245" s="226">
        <v>2.4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137</v>
      </c>
      <c r="AU245" s="232" t="s">
        <v>81</v>
      </c>
      <c r="AV245" s="15" t="s">
        <v>136</v>
      </c>
      <c r="AW245" s="15" t="s">
        <v>33</v>
      </c>
      <c r="AX245" s="15" t="s">
        <v>79</v>
      </c>
      <c r="AY245" s="232" t="s">
        <v>130</v>
      </c>
    </row>
    <row r="246" spans="1:65" s="2" customFormat="1" ht="16.5" customHeight="1">
      <c r="A246" s="34"/>
      <c r="B246" s="35"/>
      <c r="C246" s="187" t="s">
        <v>316</v>
      </c>
      <c r="D246" s="187" t="s">
        <v>132</v>
      </c>
      <c r="E246" s="188" t="s">
        <v>317</v>
      </c>
      <c r="F246" s="189" t="s">
        <v>318</v>
      </c>
      <c r="G246" s="190" t="s">
        <v>145</v>
      </c>
      <c r="H246" s="191">
        <v>8.4700000000000006</v>
      </c>
      <c r="I246" s="192"/>
      <c r="J246" s="193">
        <f>ROUND(I246*H246,2)</f>
        <v>0</v>
      </c>
      <c r="K246" s="189" t="s">
        <v>19</v>
      </c>
      <c r="L246" s="39"/>
      <c r="M246" s="194" t="s">
        <v>19</v>
      </c>
      <c r="N246" s="195" t="s">
        <v>42</v>
      </c>
      <c r="O246" s="64"/>
      <c r="P246" s="196">
        <f>O246*H246</f>
        <v>0</v>
      </c>
      <c r="Q246" s="196">
        <v>0</v>
      </c>
      <c r="R246" s="196">
        <f>Q246*H246</f>
        <v>0</v>
      </c>
      <c r="S246" s="196">
        <v>0</v>
      </c>
      <c r="T246" s="19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8" t="s">
        <v>136</v>
      </c>
      <c r="AT246" s="198" t="s">
        <v>132</v>
      </c>
      <c r="AU246" s="198" t="s">
        <v>81</v>
      </c>
      <c r="AY246" s="17" t="s">
        <v>130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7" t="s">
        <v>79</v>
      </c>
      <c r="BK246" s="199">
        <f>ROUND(I246*H246,2)</f>
        <v>0</v>
      </c>
      <c r="BL246" s="17" t="s">
        <v>136</v>
      </c>
      <c r="BM246" s="198" t="s">
        <v>319</v>
      </c>
    </row>
    <row r="247" spans="1:65" s="13" customFormat="1" ht="10.199999999999999">
      <c r="B247" s="200"/>
      <c r="C247" s="201"/>
      <c r="D247" s="202" t="s">
        <v>137</v>
      </c>
      <c r="E247" s="203" t="s">
        <v>19</v>
      </c>
      <c r="F247" s="204" t="s">
        <v>253</v>
      </c>
      <c r="G247" s="201"/>
      <c r="H247" s="203" t="s">
        <v>19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137</v>
      </c>
      <c r="AU247" s="210" t="s">
        <v>81</v>
      </c>
      <c r="AV247" s="13" t="s">
        <v>79</v>
      </c>
      <c r="AW247" s="13" t="s">
        <v>33</v>
      </c>
      <c r="AX247" s="13" t="s">
        <v>71</v>
      </c>
      <c r="AY247" s="210" t="s">
        <v>130</v>
      </c>
    </row>
    <row r="248" spans="1:65" s="14" customFormat="1" ht="10.199999999999999">
      <c r="B248" s="211"/>
      <c r="C248" s="212"/>
      <c r="D248" s="202" t="s">
        <v>137</v>
      </c>
      <c r="E248" s="213" t="s">
        <v>19</v>
      </c>
      <c r="F248" s="214" t="s">
        <v>249</v>
      </c>
      <c r="G248" s="212"/>
      <c r="H248" s="215">
        <v>8.4700000000000006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137</v>
      </c>
      <c r="AU248" s="221" t="s">
        <v>81</v>
      </c>
      <c r="AV248" s="14" t="s">
        <v>81</v>
      </c>
      <c r="AW248" s="14" t="s">
        <v>33</v>
      </c>
      <c r="AX248" s="14" t="s">
        <v>71</v>
      </c>
      <c r="AY248" s="221" t="s">
        <v>130</v>
      </c>
    </row>
    <row r="249" spans="1:65" s="15" customFormat="1" ht="10.199999999999999">
      <c r="B249" s="222"/>
      <c r="C249" s="223"/>
      <c r="D249" s="202" t="s">
        <v>137</v>
      </c>
      <c r="E249" s="224" t="s">
        <v>19</v>
      </c>
      <c r="F249" s="225" t="s">
        <v>142</v>
      </c>
      <c r="G249" s="223"/>
      <c r="H249" s="226">
        <v>8.4700000000000006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137</v>
      </c>
      <c r="AU249" s="232" t="s">
        <v>81</v>
      </c>
      <c r="AV249" s="15" t="s">
        <v>136</v>
      </c>
      <c r="AW249" s="15" t="s">
        <v>33</v>
      </c>
      <c r="AX249" s="15" t="s">
        <v>79</v>
      </c>
      <c r="AY249" s="232" t="s">
        <v>130</v>
      </c>
    </row>
    <row r="250" spans="1:65" s="2" customFormat="1" ht="16.5" customHeight="1">
      <c r="A250" s="34"/>
      <c r="B250" s="35"/>
      <c r="C250" s="187" t="s">
        <v>232</v>
      </c>
      <c r="D250" s="187" t="s">
        <v>132</v>
      </c>
      <c r="E250" s="188" t="s">
        <v>320</v>
      </c>
      <c r="F250" s="189" t="s">
        <v>321</v>
      </c>
      <c r="G250" s="190" t="s">
        <v>145</v>
      </c>
      <c r="H250" s="191">
        <v>8.4700000000000006</v>
      </c>
      <c r="I250" s="192"/>
      <c r="J250" s="193">
        <f>ROUND(I250*H250,2)</f>
        <v>0</v>
      </c>
      <c r="K250" s="189" t="s">
        <v>19</v>
      </c>
      <c r="L250" s="39"/>
      <c r="M250" s="194" t="s">
        <v>19</v>
      </c>
      <c r="N250" s="195" t="s">
        <v>42</v>
      </c>
      <c r="O250" s="64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8" t="s">
        <v>136</v>
      </c>
      <c r="AT250" s="198" t="s">
        <v>132</v>
      </c>
      <c r="AU250" s="198" t="s">
        <v>81</v>
      </c>
      <c r="AY250" s="17" t="s">
        <v>130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7" t="s">
        <v>79</v>
      </c>
      <c r="BK250" s="199">
        <f>ROUND(I250*H250,2)</f>
        <v>0</v>
      </c>
      <c r="BL250" s="17" t="s">
        <v>136</v>
      </c>
      <c r="BM250" s="198" t="s">
        <v>322</v>
      </c>
    </row>
    <row r="251" spans="1:65" s="13" customFormat="1" ht="10.199999999999999">
      <c r="B251" s="200"/>
      <c r="C251" s="201"/>
      <c r="D251" s="202" t="s">
        <v>137</v>
      </c>
      <c r="E251" s="203" t="s">
        <v>19</v>
      </c>
      <c r="F251" s="204" t="s">
        <v>253</v>
      </c>
      <c r="G251" s="201"/>
      <c r="H251" s="203" t="s">
        <v>19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137</v>
      </c>
      <c r="AU251" s="210" t="s">
        <v>81</v>
      </c>
      <c r="AV251" s="13" t="s">
        <v>79</v>
      </c>
      <c r="AW251" s="13" t="s">
        <v>33</v>
      </c>
      <c r="AX251" s="13" t="s">
        <v>71</v>
      </c>
      <c r="AY251" s="210" t="s">
        <v>130</v>
      </c>
    </row>
    <row r="252" spans="1:65" s="14" customFormat="1" ht="10.199999999999999">
      <c r="B252" s="211"/>
      <c r="C252" s="212"/>
      <c r="D252" s="202" t="s">
        <v>137</v>
      </c>
      <c r="E252" s="213" t="s">
        <v>19</v>
      </c>
      <c r="F252" s="214" t="s">
        <v>249</v>
      </c>
      <c r="G252" s="212"/>
      <c r="H252" s="215">
        <v>8.4700000000000006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137</v>
      </c>
      <c r="AU252" s="221" t="s">
        <v>81</v>
      </c>
      <c r="AV252" s="14" t="s">
        <v>81</v>
      </c>
      <c r="AW252" s="14" t="s">
        <v>33</v>
      </c>
      <c r="AX252" s="14" t="s">
        <v>71</v>
      </c>
      <c r="AY252" s="221" t="s">
        <v>130</v>
      </c>
    </row>
    <row r="253" spans="1:65" s="15" customFormat="1" ht="10.199999999999999">
      <c r="B253" s="222"/>
      <c r="C253" s="223"/>
      <c r="D253" s="202" t="s">
        <v>137</v>
      </c>
      <c r="E253" s="224" t="s">
        <v>19</v>
      </c>
      <c r="F253" s="225" t="s">
        <v>142</v>
      </c>
      <c r="G253" s="223"/>
      <c r="H253" s="226">
        <v>8.4700000000000006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137</v>
      </c>
      <c r="AU253" s="232" t="s">
        <v>81</v>
      </c>
      <c r="AV253" s="15" t="s">
        <v>136</v>
      </c>
      <c r="AW253" s="15" t="s">
        <v>33</v>
      </c>
      <c r="AX253" s="15" t="s">
        <v>79</v>
      </c>
      <c r="AY253" s="232" t="s">
        <v>130</v>
      </c>
    </row>
    <row r="254" spans="1:65" s="2" customFormat="1" ht="16.5" customHeight="1">
      <c r="A254" s="34"/>
      <c r="B254" s="35"/>
      <c r="C254" s="187" t="s">
        <v>323</v>
      </c>
      <c r="D254" s="187" t="s">
        <v>132</v>
      </c>
      <c r="E254" s="188" t="s">
        <v>324</v>
      </c>
      <c r="F254" s="189" t="s">
        <v>325</v>
      </c>
      <c r="G254" s="190" t="s">
        <v>145</v>
      </c>
      <c r="H254" s="191">
        <v>8.4700000000000006</v>
      </c>
      <c r="I254" s="192"/>
      <c r="J254" s="193">
        <f>ROUND(I254*H254,2)</f>
        <v>0</v>
      </c>
      <c r="K254" s="189" t="s">
        <v>19</v>
      </c>
      <c r="L254" s="39"/>
      <c r="M254" s="194" t="s">
        <v>19</v>
      </c>
      <c r="N254" s="195" t="s">
        <v>42</v>
      </c>
      <c r="O254" s="64"/>
      <c r="P254" s="196">
        <f>O254*H254</f>
        <v>0</v>
      </c>
      <c r="Q254" s="196">
        <v>0</v>
      </c>
      <c r="R254" s="196">
        <f>Q254*H254</f>
        <v>0</v>
      </c>
      <c r="S254" s="196">
        <v>0</v>
      </c>
      <c r="T254" s="19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8" t="s">
        <v>136</v>
      </c>
      <c r="AT254" s="198" t="s">
        <v>132</v>
      </c>
      <c r="AU254" s="198" t="s">
        <v>81</v>
      </c>
      <c r="AY254" s="17" t="s">
        <v>130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7" t="s">
        <v>79</v>
      </c>
      <c r="BK254" s="199">
        <f>ROUND(I254*H254,2)</f>
        <v>0</v>
      </c>
      <c r="BL254" s="17" t="s">
        <v>136</v>
      </c>
      <c r="BM254" s="198" t="s">
        <v>326</v>
      </c>
    </row>
    <row r="255" spans="1:65" s="13" customFormat="1" ht="10.199999999999999">
      <c r="B255" s="200"/>
      <c r="C255" s="201"/>
      <c r="D255" s="202" t="s">
        <v>137</v>
      </c>
      <c r="E255" s="203" t="s">
        <v>19</v>
      </c>
      <c r="F255" s="204" t="s">
        <v>253</v>
      </c>
      <c r="G255" s="201"/>
      <c r="H255" s="203" t="s">
        <v>19</v>
      </c>
      <c r="I255" s="205"/>
      <c r="J255" s="201"/>
      <c r="K255" s="201"/>
      <c r="L255" s="206"/>
      <c r="M255" s="207"/>
      <c r="N255" s="208"/>
      <c r="O255" s="208"/>
      <c r="P255" s="208"/>
      <c r="Q255" s="208"/>
      <c r="R255" s="208"/>
      <c r="S255" s="208"/>
      <c r="T255" s="209"/>
      <c r="AT255" s="210" t="s">
        <v>137</v>
      </c>
      <c r="AU255" s="210" t="s">
        <v>81</v>
      </c>
      <c r="AV255" s="13" t="s">
        <v>79</v>
      </c>
      <c r="AW255" s="13" t="s">
        <v>33</v>
      </c>
      <c r="AX255" s="13" t="s">
        <v>71</v>
      </c>
      <c r="AY255" s="210" t="s">
        <v>130</v>
      </c>
    </row>
    <row r="256" spans="1:65" s="14" customFormat="1" ht="10.199999999999999">
      <c r="B256" s="211"/>
      <c r="C256" s="212"/>
      <c r="D256" s="202" t="s">
        <v>137</v>
      </c>
      <c r="E256" s="213" t="s">
        <v>19</v>
      </c>
      <c r="F256" s="214" t="s">
        <v>249</v>
      </c>
      <c r="G256" s="212"/>
      <c r="H256" s="215">
        <v>8.4700000000000006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137</v>
      </c>
      <c r="AU256" s="221" t="s">
        <v>81</v>
      </c>
      <c r="AV256" s="14" t="s">
        <v>81</v>
      </c>
      <c r="AW256" s="14" t="s">
        <v>33</v>
      </c>
      <c r="AX256" s="14" t="s">
        <v>71</v>
      </c>
      <c r="AY256" s="221" t="s">
        <v>130</v>
      </c>
    </row>
    <row r="257" spans="1:65" s="15" customFormat="1" ht="10.199999999999999">
      <c r="B257" s="222"/>
      <c r="C257" s="223"/>
      <c r="D257" s="202" t="s">
        <v>137</v>
      </c>
      <c r="E257" s="224" t="s">
        <v>19</v>
      </c>
      <c r="F257" s="225" t="s">
        <v>142</v>
      </c>
      <c r="G257" s="223"/>
      <c r="H257" s="226">
        <v>8.4700000000000006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137</v>
      </c>
      <c r="AU257" s="232" t="s">
        <v>81</v>
      </c>
      <c r="AV257" s="15" t="s">
        <v>136</v>
      </c>
      <c r="AW257" s="15" t="s">
        <v>33</v>
      </c>
      <c r="AX257" s="15" t="s">
        <v>79</v>
      </c>
      <c r="AY257" s="232" t="s">
        <v>130</v>
      </c>
    </row>
    <row r="258" spans="1:65" s="2" customFormat="1" ht="16.5" customHeight="1">
      <c r="A258" s="34"/>
      <c r="B258" s="35"/>
      <c r="C258" s="187" t="s">
        <v>236</v>
      </c>
      <c r="D258" s="187" t="s">
        <v>132</v>
      </c>
      <c r="E258" s="188" t="s">
        <v>327</v>
      </c>
      <c r="F258" s="189" t="s">
        <v>328</v>
      </c>
      <c r="G258" s="190" t="s">
        <v>329</v>
      </c>
      <c r="H258" s="191">
        <v>1</v>
      </c>
      <c r="I258" s="192"/>
      <c r="J258" s="193">
        <f>ROUND(I258*H258,2)</f>
        <v>0</v>
      </c>
      <c r="K258" s="189" t="s">
        <v>19</v>
      </c>
      <c r="L258" s="39"/>
      <c r="M258" s="194" t="s">
        <v>19</v>
      </c>
      <c r="N258" s="195" t="s">
        <v>42</v>
      </c>
      <c r="O258" s="64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8" t="s">
        <v>136</v>
      </c>
      <c r="AT258" s="198" t="s">
        <v>132</v>
      </c>
      <c r="AU258" s="198" t="s">
        <v>81</v>
      </c>
      <c r="AY258" s="17" t="s">
        <v>130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7" t="s">
        <v>79</v>
      </c>
      <c r="BK258" s="199">
        <f>ROUND(I258*H258,2)</f>
        <v>0</v>
      </c>
      <c r="BL258" s="17" t="s">
        <v>136</v>
      </c>
      <c r="BM258" s="198" t="s">
        <v>330</v>
      </c>
    </row>
    <row r="259" spans="1:65" s="12" customFormat="1" ht="22.8" customHeight="1">
      <c r="B259" s="171"/>
      <c r="C259" s="172"/>
      <c r="D259" s="173" t="s">
        <v>70</v>
      </c>
      <c r="E259" s="185" t="s">
        <v>331</v>
      </c>
      <c r="F259" s="185" t="s">
        <v>332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SUM(P260:P276)</f>
        <v>0</v>
      </c>
      <c r="Q259" s="179"/>
      <c r="R259" s="180">
        <f>SUM(R260:R276)</f>
        <v>0</v>
      </c>
      <c r="S259" s="179"/>
      <c r="T259" s="181">
        <f>SUM(T260:T276)</f>
        <v>0</v>
      </c>
      <c r="AR259" s="182" t="s">
        <v>79</v>
      </c>
      <c r="AT259" s="183" t="s">
        <v>70</v>
      </c>
      <c r="AU259" s="183" t="s">
        <v>79</v>
      </c>
      <c r="AY259" s="182" t="s">
        <v>130</v>
      </c>
      <c r="BK259" s="184">
        <f>SUM(BK260:BK276)</f>
        <v>0</v>
      </c>
    </row>
    <row r="260" spans="1:65" s="2" customFormat="1" ht="16.5" customHeight="1">
      <c r="A260" s="34"/>
      <c r="B260" s="35"/>
      <c r="C260" s="187" t="s">
        <v>333</v>
      </c>
      <c r="D260" s="187" t="s">
        <v>132</v>
      </c>
      <c r="E260" s="188" t="s">
        <v>334</v>
      </c>
      <c r="F260" s="189" t="s">
        <v>335</v>
      </c>
      <c r="G260" s="190" t="s">
        <v>162</v>
      </c>
      <c r="H260" s="191">
        <v>15.162000000000001</v>
      </c>
      <c r="I260" s="192"/>
      <c r="J260" s="193">
        <f>ROUND(I260*H260,2)</f>
        <v>0</v>
      </c>
      <c r="K260" s="189" t="s">
        <v>19</v>
      </c>
      <c r="L260" s="39"/>
      <c r="M260" s="194" t="s">
        <v>19</v>
      </c>
      <c r="N260" s="195" t="s">
        <v>42</v>
      </c>
      <c r="O260" s="64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8" t="s">
        <v>136</v>
      </c>
      <c r="AT260" s="198" t="s">
        <v>132</v>
      </c>
      <c r="AU260" s="198" t="s">
        <v>81</v>
      </c>
      <c r="AY260" s="17" t="s">
        <v>130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7" t="s">
        <v>79</v>
      </c>
      <c r="BK260" s="199">
        <f>ROUND(I260*H260,2)</f>
        <v>0</v>
      </c>
      <c r="BL260" s="17" t="s">
        <v>136</v>
      </c>
      <c r="BM260" s="198" t="s">
        <v>336</v>
      </c>
    </row>
    <row r="261" spans="1:65" s="2" customFormat="1" ht="16.5" customHeight="1">
      <c r="A261" s="34"/>
      <c r="B261" s="35"/>
      <c r="C261" s="187" t="s">
        <v>241</v>
      </c>
      <c r="D261" s="187" t="s">
        <v>132</v>
      </c>
      <c r="E261" s="188" t="s">
        <v>337</v>
      </c>
      <c r="F261" s="189" t="s">
        <v>338</v>
      </c>
      <c r="G261" s="190" t="s">
        <v>162</v>
      </c>
      <c r="H261" s="191">
        <v>15.162000000000001</v>
      </c>
      <c r="I261" s="192"/>
      <c r="J261" s="193">
        <f>ROUND(I261*H261,2)</f>
        <v>0</v>
      </c>
      <c r="K261" s="189" t="s">
        <v>19</v>
      </c>
      <c r="L261" s="39"/>
      <c r="M261" s="194" t="s">
        <v>19</v>
      </c>
      <c r="N261" s="195" t="s">
        <v>42</v>
      </c>
      <c r="O261" s="64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8" t="s">
        <v>136</v>
      </c>
      <c r="AT261" s="198" t="s">
        <v>132</v>
      </c>
      <c r="AU261" s="198" t="s">
        <v>81</v>
      </c>
      <c r="AY261" s="17" t="s">
        <v>130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7" t="s">
        <v>79</v>
      </c>
      <c r="BK261" s="199">
        <f>ROUND(I261*H261,2)</f>
        <v>0</v>
      </c>
      <c r="BL261" s="17" t="s">
        <v>136</v>
      </c>
      <c r="BM261" s="198" t="s">
        <v>339</v>
      </c>
    </row>
    <row r="262" spans="1:65" s="2" customFormat="1" ht="16.5" customHeight="1">
      <c r="A262" s="34"/>
      <c r="B262" s="35"/>
      <c r="C262" s="187" t="s">
        <v>340</v>
      </c>
      <c r="D262" s="187" t="s">
        <v>132</v>
      </c>
      <c r="E262" s="188" t="s">
        <v>341</v>
      </c>
      <c r="F262" s="189" t="s">
        <v>342</v>
      </c>
      <c r="G262" s="190" t="s">
        <v>162</v>
      </c>
      <c r="H262" s="191">
        <v>136.458</v>
      </c>
      <c r="I262" s="192"/>
      <c r="J262" s="193">
        <f>ROUND(I262*H262,2)</f>
        <v>0</v>
      </c>
      <c r="K262" s="189" t="s">
        <v>19</v>
      </c>
      <c r="L262" s="39"/>
      <c r="M262" s="194" t="s">
        <v>19</v>
      </c>
      <c r="N262" s="195" t="s">
        <v>42</v>
      </c>
      <c r="O262" s="64"/>
      <c r="P262" s="196">
        <f>O262*H262</f>
        <v>0</v>
      </c>
      <c r="Q262" s="196">
        <v>0</v>
      </c>
      <c r="R262" s="196">
        <f>Q262*H262</f>
        <v>0</v>
      </c>
      <c r="S262" s="196">
        <v>0</v>
      </c>
      <c r="T262" s="19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8" t="s">
        <v>136</v>
      </c>
      <c r="AT262" s="198" t="s">
        <v>132</v>
      </c>
      <c r="AU262" s="198" t="s">
        <v>81</v>
      </c>
      <c r="AY262" s="17" t="s">
        <v>130</v>
      </c>
      <c r="BE262" s="199">
        <f>IF(N262="základní",J262,0)</f>
        <v>0</v>
      </c>
      <c r="BF262" s="199">
        <f>IF(N262="snížená",J262,0)</f>
        <v>0</v>
      </c>
      <c r="BG262" s="199">
        <f>IF(N262="zákl. přenesená",J262,0)</f>
        <v>0</v>
      </c>
      <c r="BH262" s="199">
        <f>IF(N262="sníž. přenesená",J262,0)</f>
        <v>0</v>
      </c>
      <c r="BI262" s="199">
        <f>IF(N262="nulová",J262,0)</f>
        <v>0</v>
      </c>
      <c r="BJ262" s="17" t="s">
        <v>79</v>
      </c>
      <c r="BK262" s="199">
        <f>ROUND(I262*H262,2)</f>
        <v>0</v>
      </c>
      <c r="BL262" s="17" t="s">
        <v>136</v>
      </c>
      <c r="BM262" s="198" t="s">
        <v>343</v>
      </c>
    </row>
    <row r="263" spans="1:65" s="14" customFormat="1" ht="10.199999999999999">
      <c r="B263" s="211"/>
      <c r="C263" s="212"/>
      <c r="D263" s="202" t="s">
        <v>137</v>
      </c>
      <c r="E263" s="213" t="s">
        <v>19</v>
      </c>
      <c r="F263" s="214" t="s">
        <v>344</v>
      </c>
      <c r="G263" s="212"/>
      <c r="H263" s="215">
        <v>136.458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137</v>
      </c>
      <c r="AU263" s="221" t="s">
        <v>81</v>
      </c>
      <c r="AV263" s="14" t="s">
        <v>81</v>
      </c>
      <c r="AW263" s="14" t="s">
        <v>33</v>
      </c>
      <c r="AX263" s="14" t="s">
        <v>71</v>
      </c>
      <c r="AY263" s="221" t="s">
        <v>130</v>
      </c>
    </row>
    <row r="264" spans="1:65" s="15" customFormat="1" ht="10.199999999999999">
      <c r="B264" s="222"/>
      <c r="C264" s="223"/>
      <c r="D264" s="202" t="s">
        <v>137</v>
      </c>
      <c r="E264" s="224" t="s">
        <v>19</v>
      </c>
      <c r="F264" s="225" t="s">
        <v>142</v>
      </c>
      <c r="G264" s="223"/>
      <c r="H264" s="226">
        <v>136.458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137</v>
      </c>
      <c r="AU264" s="232" t="s">
        <v>81</v>
      </c>
      <c r="AV264" s="15" t="s">
        <v>136</v>
      </c>
      <c r="AW264" s="15" t="s">
        <v>33</v>
      </c>
      <c r="AX264" s="15" t="s">
        <v>79</v>
      </c>
      <c r="AY264" s="232" t="s">
        <v>130</v>
      </c>
    </row>
    <row r="265" spans="1:65" s="2" customFormat="1" ht="16.5" customHeight="1">
      <c r="A265" s="34"/>
      <c r="B265" s="35"/>
      <c r="C265" s="187" t="s">
        <v>247</v>
      </c>
      <c r="D265" s="187" t="s">
        <v>132</v>
      </c>
      <c r="E265" s="188" t="s">
        <v>345</v>
      </c>
      <c r="F265" s="189" t="s">
        <v>346</v>
      </c>
      <c r="G265" s="190" t="s">
        <v>162</v>
      </c>
      <c r="H265" s="191">
        <v>13.481</v>
      </c>
      <c r="I265" s="192"/>
      <c r="J265" s="193">
        <f>ROUND(I265*H265,2)</f>
        <v>0</v>
      </c>
      <c r="K265" s="189" t="s">
        <v>19</v>
      </c>
      <c r="L265" s="39"/>
      <c r="M265" s="194" t="s">
        <v>19</v>
      </c>
      <c r="N265" s="195" t="s">
        <v>42</v>
      </c>
      <c r="O265" s="64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8" t="s">
        <v>136</v>
      </c>
      <c r="AT265" s="198" t="s">
        <v>132</v>
      </c>
      <c r="AU265" s="198" t="s">
        <v>81</v>
      </c>
      <c r="AY265" s="17" t="s">
        <v>130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7" t="s">
        <v>79</v>
      </c>
      <c r="BK265" s="199">
        <f>ROUND(I265*H265,2)</f>
        <v>0</v>
      </c>
      <c r="BL265" s="17" t="s">
        <v>136</v>
      </c>
      <c r="BM265" s="198" t="s">
        <v>347</v>
      </c>
    </row>
    <row r="266" spans="1:65" s="14" customFormat="1" ht="10.199999999999999">
      <c r="B266" s="211"/>
      <c r="C266" s="212"/>
      <c r="D266" s="202" t="s">
        <v>137</v>
      </c>
      <c r="E266" s="213" t="s">
        <v>19</v>
      </c>
      <c r="F266" s="214" t="s">
        <v>348</v>
      </c>
      <c r="G266" s="212"/>
      <c r="H266" s="215">
        <v>13.481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137</v>
      </c>
      <c r="AU266" s="221" t="s">
        <v>81</v>
      </c>
      <c r="AV266" s="14" t="s">
        <v>81</v>
      </c>
      <c r="AW266" s="14" t="s">
        <v>33</v>
      </c>
      <c r="AX266" s="14" t="s">
        <v>71</v>
      </c>
      <c r="AY266" s="221" t="s">
        <v>130</v>
      </c>
    </row>
    <row r="267" spans="1:65" s="15" customFormat="1" ht="10.199999999999999">
      <c r="B267" s="222"/>
      <c r="C267" s="223"/>
      <c r="D267" s="202" t="s">
        <v>137</v>
      </c>
      <c r="E267" s="224" t="s">
        <v>19</v>
      </c>
      <c r="F267" s="225" t="s">
        <v>142</v>
      </c>
      <c r="G267" s="223"/>
      <c r="H267" s="226">
        <v>13.481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137</v>
      </c>
      <c r="AU267" s="232" t="s">
        <v>81</v>
      </c>
      <c r="AV267" s="15" t="s">
        <v>136</v>
      </c>
      <c r="AW267" s="15" t="s">
        <v>33</v>
      </c>
      <c r="AX267" s="15" t="s">
        <v>79</v>
      </c>
      <c r="AY267" s="232" t="s">
        <v>130</v>
      </c>
    </row>
    <row r="268" spans="1:65" s="2" customFormat="1" ht="16.5" customHeight="1">
      <c r="A268" s="34"/>
      <c r="B268" s="35"/>
      <c r="C268" s="187" t="s">
        <v>349</v>
      </c>
      <c r="D268" s="187" t="s">
        <v>132</v>
      </c>
      <c r="E268" s="188" t="s">
        <v>350</v>
      </c>
      <c r="F268" s="189" t="s">
        <v>351</v>
      </c>
      <c r="G268" s="190" t="s">
        <v>162</v>
      </c>
      <c r="H268" s="191">
        <v>5.5E-2</v>
      </c>
      <c r="I268" s="192"/>
      <c r="J268" s="193">
        <f>ROUND(I268*H268,2)</f>
        <v>0</v>
      </c>
      <c r="K268" s="189" t="s">
        <v>19</v>
      </c>
      <c r="L268" s="39"/>
      <c r="M268" s="194" t="s">
        <v>19</v>
      </c>
      <c r="N268" s="195" t="s">
        <v>42</v>
      </c>
      <c r="O268" s="64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8" t="s">
        <v>136</v>
      </c>
      <c r="AT268" s="198" t="s">
        <v>132</v>
      </c>
      <c r="AU268" s="198" t="s">
        <v>81</v>
      </c>
      <c r="AY268" s="17" t="s">
        <v>130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7" t="s">
        <v>79</v>
      </c>
      <c r="BK268" s="199">
        <f>ROUND(I268*H268,2)</f>
        <v>0</v>
      </c>
      <c r="BL268" s="17" t="s">
        <v>136</v>
      </c>
      <c r="BM268" s="198" t="s">
        <v>352</v>
      </c>
    </row>
    <row r="269" spans="1:65" s="14" customFormat="1" ht="10.199999999999999">
      <c r="B269" s="211"/>
      <c r="C269" s="212"/>
      <c r="D269" s="202" t="s">
        <v>137</v>
      </c>
      <c r="E269" s="213" t="s">
        <v>19</v>
      </c>
      <c r="F269" s="214" t="s">
        <v>353</v>
      </c>
      <c r="G269" s="212"/>
      <c r="H269" s="215">
        <v>5.5E-2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137</v>
      </c>
      <c r="AU269" s="221" t="s">
        <v>81</v>
      </c>
      <c r="AV269" s="14" t="s">
        <v>81</v>
      </c>
      <c r="AW269" s="14" t="s">
        <v>33</v>
      </c>
      <c r="AX269" s="14" t="s">
        <v>71</v>
      </c>
      <c r="AY269" s="221" t="s">
        <v>130</v>
      </c>
    </row>
    <row r="270" spans="1:65" s="15" customFormat="1" ht="10.199999999999999">
      <c r="B270" s="222"/>
      <c r="C270" s="223"/>
      <c r="D270" s="202" t="s">
        <v>137</v>
      </c>
      <c r="E270" s="224" t="s">
        <v>19</v>
      </c>
      <c r="F270" s="225" t="s">
        <v>142</v>
      </c>
      <c r="G270" s="223"/>
      <c r="H270" s="226">
        <v>5.5E-2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137</v>
      </c>
      <c r="AU270" s="232" t="s">
        <v>81</v>
      </c>
      <c r="AV270" s="15" t="s">
        <v>136</v>
      </c>
      <c r="AW270" s="15" t="s">
        <v>33</v>
      </c>
      <c r="AX270" s="15" t="s">
        <v>79</v>
      </c>
      <c r="AY270" s="232" t="s">
        <v>130</v>
      </c>
    </row>
    <row r="271" spans="1:65" s="2" customFormat="1" ht="16.5" customHeight="1">
      <c r="A271" s="34"/>
      <c r="B271" s="35"/>
      <c r="C271" s="187" t="s">
        <v>252</v>
      </c>
      <c r="D271" s="187" t="s">
        <v>132</v>
      </c>
      <c r="E271" s="188" t="s">
        <v>354</v>
      </c>
      <c r="F271" s="189" t="s">
        <v>355</v>
      </c>
      <c r="G271" s="190" t="s">
        <v>162</v>
      </c>
      <c r="H271" s="191">
        <v>0.40699999999999997</v>
      </c>
      <c r="I271" s="192"/>
      <c r="J271" s="193">
        <f>ROUND(I271*H271,2)</f>
        <v>0</v>
      </c>
      <c r="K271" s="189" t="s">
        <v>19</v>
      </c>
      <c r="L271" s="39"/>
      <c r="M271" s="194" t="s">
        <v>19</v>
      </c>
      <c r="N271" s="195" t="s">
        <v>42</v>
      </c>
      <c r="O271" s="64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8" t="s">
        <v>136</v>
      </c>
      <c r="AT271" s="198" t="s">
        <v>132</v>
      </c>
      <c r="AU271" s="198" t="s">
        <v>81</v>
      </c>
      <c r="AY271" s="17" t="s">
        <v>130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7" t="s">
        <v>79</v>
      </c>
      <c r="BK271" s="199">
        <f>ROUND(I271*H271,2)</f>
        <v>0</v>
      </c>
      <c r="BL271" s="17" t="s">
        <v>136</v>
      </c>
      <c r="BM271" s="198" t="s">
        <v>356</v>
      </c>
    </row>
    <row r="272" spans="1:65" s="14" customFormat="1" ht="10.199999999999999">
      <c r="B272" s="211"/>
      <c r="C272" s="212"/>
      <c r="D272" s="202" t="s">
        <v>137</v>
      </c>
      <c r="E272" s="213" t="s">
        <v>19</v>
      </c>
      <c r="F272" s="214" t="s">
        <v>357</v>
      </c>
      <c r="G272" s="212"/>
      <c r="H272" s="215">
        <v>0.40699999999999997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137</v>
      </c>
      <c r="AU272" s="221" t="s">
        <v>81</v>
      </c>
      <c r="AV272" s="14" t="s">
        <v>81</v>
      </c>
      <c r="AW272" s="14" t="s">
        <v>33</v>
      </c>
      <c r="AX272" s="14" t="s">
        <v>71</v>
      </c>
      <c r="AY272" s="221" t="s">
        <v>130</v>
      </c>
    </row>
    <row r="273" spans="1:65" s="15" customFormat="1" ht="10.199999999999999">
      <c r="B273" s="222"/>
      <c r="C273" s="223"/>
      <c r="D273" s="202" t="s">
        <v>137</v>
      </c>
      <c r="E273" s="224" t="s">
        <v>19</v>
      </c>
      <c r="F273" s="225" t="s">
        <v>142</v>
      </c>
      <c r="G273" s="223"/>
      <c r="H273" s="226">
        <v>0.40699999999999997</v>
      </c>
      <c r="I273" s="227"/>
      <c r="J273" s="223"/>
      <c r="K273" s="223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137</v>
      </c>
      <c r="AU273" s="232" t="s">
        <v>81</v>
      </c>
      <c r="AV273" s="15" t="s">
        <v>136</v>
      </c>
      <c r="AW273" s="15" t="s">
        <v>33</v>
      </c>
      <c r="AX273" s="15" t="s">
        <v>79</v>
      </c>
      <c r="AY273" s="232" t="s">
        <v>130</v>
      </c>
    </row>
    <row r="274" spans="1:65" s="2" customFormat="1" ht="16.5" customHeight="1">
      <c r="A274" s="34"/>
      <c r="B274" s="35"/>
      <c r="C274" s="187" t="s">
        <v>358</v>
      </c>
      <c r="D274" s="187" t="s">
        <v>132</v>
      </c>
      <c r="E274" s="188" t="s">
        <v>359</v>
      </c>
      <c r="F274" s="189" t="s">
        <v>360</v>
      </c>
      <c r="G274" s="190" t="s">
        <v>162</v>
      </c>
      <c r="H274" s="191">
        <v>1.2190000000000001</v>
      </c>
      <c r="I274" s="192"/>
      <c r="J274" s="193">
        <f>ROUND(I274*H274,2)</f>
        <v>0</v>
      </c>
      <c r="K274" s="189" t="s">
        <v>19</v>
      </c>
      <c r="L274" s="39"/>
      <c r="M274" s="194" t="s">
        <v>19</v>
      </c>
      <c r="N274" s="195" t="s">
        <v>42</v>
      </c>
      <c r="O274" s="64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8" t="s">
        <v>136</v>
      </c>
      <c r="AT274" s="198" t="s">
        <v>132</v>
      </c>
      <c r="AU274" s="198" t="s">
        <v>81</v>
      </c>
      <c r="AY274" s="17" t="s">
        <v>130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7" t="s">
        <v>79</v>
      </c>
      <c r="BK274" s="199">
        <f>ROUND(I274*H274,2)</f>
        <v>0</v>
      </c>
      <c r="BL274" s="17" t="s">
        <v>136</v>
      </c>
      <c r="BM274" s="198" t="s">
        <v>361</v>
      </c>
    </row>
    <row r="275" spans="1:65" s="14" customFormat="1" ht="10.199999999999999">
      <c r="B275" s="211"/>
      <c r="C275" s="212"/>
      <c r="D275" s="202" t="s">
        <v>137</v>
      </c>
      <c r="E275" s="213" t="s">
        <v>19</v>
      </c>
      <c r="F275" s="214" t="s">
        <v>362</v>
      </c>
      <c r="G275" s="212"/>
      <c r="H275" s="215">
        <v>1.2190000000000001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137</v>
      </c>
      <c r="AU275" s="221" t="s">
        <v>81</v>
      </c>
      <c r="AV275" s="14" t="s">
        <v>81</v>
      </c>
      <c r="AW275" s="14" t="s">
        <v>33</v>
      </c>
      <c r="AX275" s="14" t="s">
        <v>71</v>
      </c>
      <c r="AY275" s="221" t="s">
        <v>130</v>
      </c>
    </row>
    <row r="276" spans="1:65" s="15" customFormat="1" ht="10.199999999999999">
      <c r="B276" s="222"/>
      <c r="C276" s="223"/>
      <c r="D276" s="202" t="s">
        <v>137</v>
      </c>
      <c r="E276" s="224" t="s">
        <v>19</v>
      </c>
      <c r="F276" s="225" t="s">
        <v>142</v>
      </c>
      <c r="G276" s="223"/>
      <c r="H276" s="226">
        <v>1.2190000000000001</v>
      </c>
      <c r="I276" s="227"/>
      <c r="J276" s="223"/>
      <c r="K276" s="223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137</v>
      </c>
      <c r="AU276" s="232" t="s">
        <v>81</v>
      </c>
      <c r="AV276" s="15" t="s">
        <v>136</v>
      </c>
      <c r="AW276" s="15" t="s">
        <v>33</v>
      </c>
      <c r="AX276" s="15" t="s">
        <v>79</v>
      </c>
      <c r="AY276" s="232" t="s">
        <v>130</v>
      </c>
    </row>
    <row r="277" spans="1:65" s="12" customFormat="1" ht="22.8" customHeight="1">
      <c r="B277" s="171"/>
      <c r="C277" s="172"/>
      <c r="D277" s="173" t="s">
        <v>70</v>
      </c>
      <c r="E277" s="185" t="s">
        <v>363</v>
      </c>
      <c r="F277" s="185" t="s">
        <v>364</v>
      </c>
      <c r="G277" s="172"/>
      <c r="H277" s="172"/>
      <c r="I277" s="175"/>
      <c r="J277" s="186">
        <f>BK277</f>
        <v>0</v>
      </c>
      <c r="K277" s="172"/>
      <c r="L277" s="177"/>
      <c r="M277" s="178"/>
      <c r="N277" s="179"/>
      <c r="O277" s="179"/>
      <c r="P277" s="180">
        <f>P278</f>
        <v>0</v>
      </c>
      <c r="Q277" s="179"/>
      <c r="R277" s="180">
        <f>R278</f>
        <v>0</v>
      </c>
      <c r="S277" s="179"/>
      <c r="T277" s="181">
        <f>T278</f>
        <v>0</v>
      </c>
      <c r="AR277" s="182" t="s">
        <v>79</v>
      </c>
      <c r="AT277" s="183" t="s">
        <v>70</v>
      </c>
      <c r="AU277" s="183" t="s">
        <v>79</v>
      </c>
      <c r="AY277" s="182" t="s">
        <v>130</v>
      </c>
      <c r="BK277" s="184">
        <f>BK278</f>
        <v>0</v>
      </c>
    </row>
    <row r="278" spans="1:65" s="2" customFormat="1" ht="16.5" customHeight="1">
      <c r="A278" s="34"/>
      <c r="B278" s="35"/>
      <c r="C278" s="187" t="s">
        <v>257</v>
      </c>
      <c r="D278" s="187" t="s">
        <v>132</v>
      </c>
      <c r="E278" s="188" t="s">
        <v>365</v>
      </c>
      <c r="F278" s="189" t="s">
        <v>366</v>
      </c>
      <c r="G278" s="190" t="s">
        <v>162</v>
      </c>
      <c r="H278" s="191">
        <v>33.104999999999997</v>
      </c>
      <c r="I278" s="192"/>
      <c r="J278" s="193">
        <f>ROUND(I278*H278,2)</f>
        <v>0</v>
      </c>
      <c r="K278" s="189" t="s">
        <v>19</v>
      </c>
      <c r="L278" s="39"/>
      <c r="M278" s="194" t="s">
        <v>19</v>
      </c>
      <c r="N278" s="195" t="s">
        <v>42</v>
      </c>
      <c r="O278" s="64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8" t="s">
        <v>136</v>
      </c>
      <c r="AT278" s="198" t="s">
        <v>132</v>
      </c>
      <c r="AU278" s="198" t="s">
        <v>81</v>
      </c>
      <c r="AY278" s="17" t="s">
        <v>130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7" t="s">
        <v>79</v>
      </c>
      <c r="BK278" s="199">
        <f>ROUND(I278*H278,2)</f>
        <v>0</v>
      </c>
      <c r="BL278" s="17" t="s">
        <v>136</v>
      </c>
      <c r="BM278" s="198" t="s">
        <v>367</v>
      </c>
    </row>
    <row r="279" spans="1:65" s="12" customFormat="1" ht="25.95" customHeight="1">
      <c r="B279" s="171"/>
      <c r="C279" s="172"/>
      <c r="D279" s="173" t="s">
        <v>70</v>
      </c>
      <c r="E279" s="174" t="s">
        <v>368</v>
      </c>
      <c r="F279" s="174" t="s">
        <v>369</v>
      </c>
      <c r="G279" s="172"/>
      <c r="H279" s="172"/>
      <c r="I279" s="175"/>
      <c r="J279" s="176">
        <f>BK279</f>
        <v>0</v>
      </c>
      <c r="K279" s="172"/>
      <c r="L279" s="177"/>
      <c r="M279" s="178"/>
      <c r="N279" s="179"/>
      <c r="O279" s="179"/>
      <c r="P279" s="180">
        <f>P280+P292+P298</f>
        <v>0</v>
      </c>
      <c r="Q279" s="179"/>
      <c r="R279" s="180">
        <f>R280+R292+R298</f>
        <v>0</v>
      </c>
      <c r="S279" s="179"/>
      <c r="T279" s="181">
        <f>T280+T292+T298</f>
        <v>0</v>
      </c>
      <c r="AR279" s="182" t="s">
        <v>81</v>
      </c>
      <c r="AT279" s="183" t="s">
        <v>70</v>
      </c>
      <c r="AU279" s="183" t="s">
        <v>71</v>
      </c>
      <c r="AY279" s="182" t="s">
        <v>130</v>
      </c>
      <c r="BK279" s="184">
        <f>BK280+BK292+BK298</f>
        <v>0</v>
      </c>
    </row>
    <row r="280" spans="1:65" s="12" customFormat="1" ht="22.8" customHeight="1">
      <c r="B280" s="171"/>
      <c r="C280" s="172"/>
      <c r="D280" s="173" t="s">
        <v>70</v>
      </c>
      <c r="E280" s="185" t="s">
        <v>370</v>
      </c>
      <c r="F280" s="185" t="s">
        <v>371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SUM(P281:P291)</f>
        <v>0</v>
      </c>
      <c r="Q280" s="179"/>
      <c r="R280" s="180">
        <f>SUM(R281:R291)</f>
        <v>0</v>
      </c>
      <c r="S280" s="179"/>
      <c r="T280" s="181">
        <f>SUM(T281:T291)</f>
        <v>0</v>
      </c>
      <c r="AR280" s="182" t="s">
        <v>81</v>
      </c>
      <c r="AT280" s="183" t="s">
        <v>70</v>
      </c>
      <c r="AU280" s="183" t="s">
        <v>79</v>
      </c>
      <c r="AY280" s="182" t="s">
        <v>130</v>
      </c>
      <c r="BK280" s="184">
        <f>SUM(BK281:BK291)</f>
        <v>0</v>
      </c>
    </row>
    <row r="281" spans="1:65" s="2" customFormat="1" ht="16.5" customHeight="1">
      <c r="A281" s="34"/>
      <c r="B281" s="35"/>
      <c r="C281" s="187" t="s">
        <v>372</v>
      </c>
      <c r="D281" s="187" t="s">
        <v>132</v>
      </c>
      <c r="E281" s="188" t="s">
        <v>373</v>
      </c>
      <c r="F281" s="189" t="s">
        <v>374</v>
      </c>
      <c r="G281" s="190" t="s">
        <v>283</v>
      </c>
      <c r="H281" s="191">
        <v>8</v>
      </c>
      <c r="I281" s="192"/>
      <c r="J281" s="193">
        <f>ROUND(I281*H281,2)</f>
        <v>0</v>
      </c>
      <c r="K281" s="189" t="s">
        <v>19</v>
      </c>
      <c r="L281" s="39"/>
      <c r="M281" s="194" t="s">
        <v>19</v>
      </c>
      <c r="N281" s="195" t="s">
        <v>42</v>
      </c>
      <c r="O281" s="64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8" t="s">
        <v>175</v>
      </c>
      <c r="AT281" s="198" t="s">
        <v>132</v>
      </c>
      <c r="AU281" s="198" t="s">
        <v>81</v>
      </c>
      <c r="AY281" s="17" t="s">
        <v>130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7" t="s">
        <v>79</v>
      </c>
      <c r="BK281" s="199">
        <f>ROUND(I281*H281,2)</f>
        <v>0</v>
      </c>
      <c r="BL281" s="17" t="s">
        <v>175</v>
      </c>
      <c r="BM281" s="198" t="s">
        <v>375</v>
      </c>
    </row>
    <row r="282" spans="1:65" s="2" customFormat="1" ht="16.5" customHeight="1">
      <c r="A282" s="34"/>
      <c r="B282" s="35"/>
      <c r="C282" s="187" t="s">
        <v>263</v>
      </c>
      <c r="D282" s="187" t="s">
        <v>132</v>
      </c>
      <c r="E282" s="188" t="s">
        <v>376</v>
      </c>
      <c r="F282" s="189" t="s">
        <v>377</v>
      </c>
      <c r="G282" s="190" t="s">
        <v>262</v>
      </c>
      <c r="H282" s="191">
        <v>9.6</v>
      </c>
      <c r="I282" s="192"/>
      <c r="J282" s="193">
        <f>ROUND(I282*H282,2)</f>
        <v>0</v>
      </c>
      <c r="K282" s="189" t="s">
        <v>19</v>
      </c>
      <c r="L282" s="39"/>
      <c r="M282" s="194" t="s">
        <v>19</v>
      </c>
      <c r="N282" s="195" t="s">
        <v>42</v>
      </c>
      <c r="O282" s="64"/>
      <c r="P282" s="196">
        <f>O282*H282</f>
        <v>0</v>
      </c>
      <c r="Q282" s="196">
        <v>0</v>
      </c>
      <c r="R282" s="196">
        <f>Q282*H282</f>
        <v>0</v>
      </c>
      <c r="S282" s="196">
        <v>0</v>
      </c>
      <c r="T282" s="197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8" t="s">
        <v>175</v>
      </c>
      <c r="AT282" s="198" t="s">
        <v>132</v>
      </c>
      <c r="AU282" s="198" t="s">
        <v>81</v>
      </c>
      <c r="AY282" s="17" t="s">
        <v>130</v>
      </c>
      <c r="BE282" s="199">
        <f>IF(N282="základní",J282,0)</f>
        <v>0</v>
      </c>
      <c r="BF282" s="199">
        <f>IF(N282="snížená",J282,0)</f>
        <v>0</v>
      </c>
      <c r="BG282" s="199">
        <f>IF(N282="zákl. přenesená",J282,0)</f>
        <v>0</v>
      </c>
      <c r="BH282" s="199">
        <f>IF(N282="sníž. přenesená",J282,0)</f>
        <v>0</v>
      </c>
      <c r="BI282" s="199">
        <f>IF(N282="nulová",J282,0)</f>
        <v>0</v>
      </c>
      <c r="BJ282" s="17" t="s">
        <v>79</v>
      </c>
      <c r="BK282" s="199">
        <f>ROUND(I282*H282,2)</f>
        <v>0</v>
      </c>
      <c r="BL282" s="17" t="s">
        <v>175</v>
      </c>
      <c r="BM282" s="198" t="s">
        <v>378</v>
      </c>
    </row>
    <row r="283" spans="1:65" s="13" customFormat="1" ht="10.199999999999999">
      <c r="B283" s="200"/>
      <c r="C283" s="201"/>
      <c r="D283" s="202" t="s">
        <v>137</v>
      </c>
      <c r="E283" s="203" t="s">
        <v>19</v>
      </c>
      <c r="F283" s="204" t="s">
        <v>379</v>
      </c>
      <c r="G283" s="201"/>
      <c r="H283" s="203" t="s">
        <v>19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137</v>
      </c>
      <c r="AU283" s="210" t="s">
        <v>81</v>
      </c>
      <c r="AV283" s="13" t="s">
        <v>79</v>
      </c>
      <c r="AW283" s="13" t="s">
        <v>33</v>
      </c>
      <c r="AX283" s="13" t="s">
        <v>71</v>
      </c>
      <c r="AY283" s="210" t="s">
        <v>130</v>
      </c>
    </row>
    <row r="284" spans="1:65" s="14" customFormat="1" ht="10.199999999999999">
      <c r="B284" s="211"/>
      <c r="C284" s="212"/>
      <c r="D284" s="202" t="s">
        <v>137</v>
      </c>
      <c r="E284" s="213" t="s">
        <v>19</v>
      </c>
      <c r="F284" s="214" t="s">
        <v>380</v>
      </c>
      <c r="G284" s="212"/>
      <c r="H284" s="215">
        <v>9.6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137</v>
      </c>
      <c r="AU284" s="221" t="s">
        <v>81</v>
      </c>
      <c r="AV284" s="14" t="s">
        <v>81</v>
      </c>
      <c r="AW284" s="14" t="s">
        <v>33</v>
      </c>
      <c r="AX284" s="14" t="s">
        <v>71</v>
      </c>
      <c r="AY284" s="221" t="s">
        <v>130</v>
      </c>
    </row>
    <row r="285" spans="1:65" s="15" customFormat="1" ht="10.199999999999999">
      <c r="B285" s="222"/>
      <c r="C285" s="223"/>
      <c r="D285" s="202" t="s">
        <v>137</v>
      </c>
      <c r="E285" s="224" t="s">
        <v>19</v>
      </c>
      <c r="F285" s="225" t="s">
        <v>142</v>
      </c>
      <c r="G285" s="223"/>
      <c r="H285" s="226">
        <v>9.6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137</v>
      </c>
      <c r="AU285" s="232" t="s">
        <v>81</v>
      </c>
      <c r="AV285" s="15" t="s">
        <v>136</v>
      </c>
      <c r="AW285" s="15" t="s">
        <v>33</v>
      </c>
      <c r="AX285" s="15" t="s">
        <v>79</v>
      </c>
      <c r="AY285" s="232" t="s">
        <v>130</v>
      </c>
    </row>
    <row r="286" spans="1:65" s="2" customFormat="1" ht="16.5" customHeight="1">
      <c r="A286" s="34"/>
      <c r="B286" s="35"/>
      <c r="C286" s="187" t="s">
        <v>381</v>
      </c>
      <c r="D286" s="187" t="s">
        <v>132</v>
      </c>
      <c r="E286" s="188" t="s">
        <v>382</v>
      </c>
      <c r="F286" s="189" t="s">
        <v>383</v>
      </c>
      <c r="G286" s="190" t="s">
        <v>262</v>
      </c>
      <c r="H286" s="191">
        <v>11.82</v>
      </c>
      <c r="I286" s="192"/>
      <c r="J286" s="193">
        <f>ROUND(I286*H286,2)</f>
        <v>0</v>
      </c>
      <c r="K286" s="189" t="s">
        <v>19</v>
      </c>
      <c r="L286" s="39"/>
      <c r="M286" s="194" t="s">
        <v>19</v>
      </c>
      <c r="N286" s="195" t="s">
        <v>42</v>
      </c>
      <c r="O286" s="64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8" t="s">
        <v>175</v>
      </c>
      <c r="AT286" s="198" t="s">
        <v>132</v>
      </c>
      <c r="AU286" s="198" t="s">
        <v>81</v>
      </c>
      <c r="AY286" s="17" t="s">
        <v>130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7" t="s">
        <v>79</v>
      </c>
      <c r="BK286" s="199">
        <f>ROUND(I286*H286,2)</f>
        <v>0</v>
      </c>
      <c r="BL286" s="17" t="s">
        <v>175</v>
      </c>
      <c r="BM286" s="198" t="s">
        <v>384</v>
      </c>
    </row>
    <row r="287" spans="1:65" s="13" customFormat="1" ht="10.199999999999999">
      <c r="B287" s="200"/>
      <c r="C287" s="201"/>
      <c r="D287" s="202" t="s">
        <v>137</v>
      </c>
      <c r="E287" s="203" t="s">
        <v>19</v>
      </c>
      <c r="F287" s="204" t="s">
        <v>385</v>
      </c>
      <c r="G287" s="201"/>
      <c r="H287" s="203" t="s">
        <v>19</v>
      </c>
      <c r="I287" s="205"/>
      <c r="J287" s="201"/>
      <c r="K287" s="201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137</v>
      </c>
      <c r="AU287" s="210" t="s">
        <v>81</v>
      </c>
      <c r="AV287" s="13" t="s">
        <v>79</v>
      </c>
      <c r="AW287" s="13" t="s">
        <v>33</v>
      </c>
      <c r="AX287" s="13" t="s">
        <v>71</v>
      </c>
      <c r="AY287" s="210" t="s">
        <v>130</v>
      </c>
    </row>
    <row r="288" spans="1:65" s="14" customFormat="1" ht="10.199999999999999">
      <c r="B288" s="211"/>
      <c r="C288" s="212"/>
      <c r="D288" s="202" t="s">
        <v>137</v>
      </c>
      <c r="E288" s="213" t="s">
        <v>19</v>
      </c>
      <c r="F288" s="214" t="s">
        <v>386</v>
      </c>
      <c r="G288" s="212"/>
      <c r="H288" s="215">
        <v>11.82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137</v>
      </c>
      <c r="AU288" s="221" t="s">
        <v>81</v>
      </c>
      <c r="AV288" s="14" t="s">
        <v>81</v>
      </c>
      <c r="AW288" s="14" t="s">
        <v>33</v>
      </c>
      <c r="AX288" s="14" t="s">
        <v>71</v>
      </c>
      <c r="AY288" s="221" t="s">
        <v>130</v>
      </c>
    </row>
    <row r="289" spans="1:65" s="15" customFormat="1" ht="10.199999999999999">
      <c r="B289" s="222"/>
      <c r="C289" s="223"/>
      <c r="D289" s="202" t="s">
        <v>137</v>
      </c>
      <c r="E289" s="224" t="s">
        <v>19</v>
      </c>
      <c r="F289" s="225" t="s">
        <v>142</v>
      </c>
      <c r="G289" s="223"/>
      <c r="H289" s="226">
        <v>11.82</v>
      </c>
      <c r="I289" s="227"/>
      <c r="J289" s="223"/>
      <c r="K289" s="223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137</v>
      </c>
      <c r="AU289" s="232" t="s">
        <v>81</v>
      </c>
      <c r="AV289" s="15" t="s">
        <v>136</v>
      </c>
      <c r="AW289" s="15" t="s">
        <v>33</v>
      </c>
      <c r="AX289" s="15" t="s">
        <v>79</v>
      </c>
      <c r="AY289" s="232" t="s">
        <v>130</v>
      </c>
    </row>
    <row r="290" spans="1:65" s="2" customFormat="1" ht="16.5" customHeight="1">
      <c r="A290" s="34"/>
      <c r="B290" s="35"/>
      <c r="C290" s="187" t="s">
        <v>269</v>
      </c>
      <c r="D290" s="187" t="s">
        <v>132</v>
      </c>
      <c r="E290" s="188" t="s">
        <v>387</v>
      </c>
      <c r="F290" s="189" t="s">
        <v>388</v>
      </c>
      <c r="G290" s="190" t="s">
        <v>162</v>
      </c>
      <c r="H290" s="191">
        <v>0.17299999999999999</v>
      </c>
      <c r="I290" s="192"/>
      <c r="J290" s="193">
        <f>ROUND(I290*H290,2)</f>
        <v>0</v>
      </c>
      <c r="K290" s="189" t="s">
        <v>19</v>
      </c>
      <c r="L290" s="39"/>
      <c r="M290" s="194" t="s">
        <v>19</v>
      </c>
      <c r="N290" s="195" t="s">
        <v>42</v>
      </c>
      <c r="O290" s="64"/>
      <c r="P290" s="196">
        <f>O290*H290</f>
        <v>0</v>
      </c>
      <c r="Q290" s="196">
        <v>0</v>
      </c>
      <c r="R290" s="196">
        <f>Q290*H290</f>
        <v>0</v>
      </c>
      <c r="S290" s="196">
        <v>0</v>
      </c>
      <c r="T290" s="19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8" t="s">
        <v>175</v>
      </c>
      <c r="AT290" s="198" t="s">
        <v>132</v>
      </c>
      <c r="AU290" s="198" t="s">
        <v>81</v>
      </c>
      <c r="AY290" s="17" t="s">
        <v>130</v>
      </c>
      <c r="BE290" s="199">
        <f>IF(N290="základní",J290,0)</f>
        <v>0</v>
      </c>
      <c r="BF290" s="199">
        <f>IF(N290="snížená",J290,0)</f>
        <v>0</v>
      </c>
      <c r="BG290" s="199">
        <f>IF(N290="zákl. přenesená",J290,0)</f>
        <v>0</v>
      </c>
      <c r="BH290" s="199">
        <f>IF(N290="sníž. přenesená",J290,0)</f>
        <v>0</v>
      </c>
      <c r="BI290" s="199">
        <f>IF(N290="nulová",J290,0)</f>
        <v>0</v>
      </c>
      <c r="BJ290" s="17" t="s">
        <v>79</v>
      </c>
      <c r="BK290" s="199">
        <f>ROUND(I290*H290,2)</f>
        <v>0</v>
      </c>
      <c r="BL290" s="17" t="s">
        <v>175</v>
      </c>
      <c r="BM290" s="198" t="s">
        <v>389</v>
      </c>
    </row>
    <row r="291" spans="1:65" s="2" customFormat="1" ht="16.5" customHeight="1">
      <c r="A291" s="34"/>
      <c r="B291" s="35"/>
      <c r="C291" s="187" t="s">
        <v>390</v>
      </c>
      <c r="D291" s="187" t="s">
        <v>132</v>
      </c>
      <c r="E291" s="188" t="s">
        <v>391</v>
      </c>
      <c r="F291" s="189" t="s">
        <v>392</v>
      </c>
      <c r="G291" s="190" t="s">
        <v>162</v>
      </c>
      <c r="H291" s="191">
        <v>0.17299999999999999</v>
      </c>
      <c r="I291" s="192"/>
      <c r="J291" s="193">
        <f>ROUND(I291*H291,2)</f>
        <v>0</v>
      </c>
      <c r="K291" s="189" t="s">
        <v>19</v>
      </c>
      <c r="L291" s="39"/>
      <c r="M291" s="194" t="s">
        <v>19</v>
      </c>
      <c r="N291" s="195" t="s">
        <v>42</v>
      </c>
      <c r="O291" s="64"/>
      <c r="P291" s="196">
        <f>O291*H291</f>
        <v>0</v>
      </c>
      <c r="Q291" s="196">
        <v>0</v>
      </c>
      <c r="R291" s="196">
        <f>Q291*H291</f>
        <v>0</v>
      </c>
      <c r="S291" s="196">
        <v>0</v>
      </c>
      <c r="T291" s="197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8" t="s">
        <v>175</v>
      </c>
      <c r="AT291" s="198" t="s">
        <v>132</v>
      </c>
      <c r="AU291" s="198" t="s">
        <v>81</v>
      </c>
      <c r="AY291" s="17" t="s">
        <v>130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7" t="s">
        <v>79</v>
      </c>
      <c r="BK291" s="199">
        <f>ROUND(I291*H291,2)</f>
        <v>0</v>
      </c>
      <c r="BL291" s="17" t="s">
        <v>175</v>
      </c>
      <c r="BM291" s="198" t="s">
        <v>393</v>
      </c>
    </row>
    <row r="292" spans="1:65" s="12" customFormat="1" ht="22.8" customHeight="1">
      <c r="B292" s="171"/>
      <c r="C292" s="172"/>
      <c r="D292" s="173" t="s">
        <v>70</v>
      </c>
      <c r="E292" s="185" t="s">
        <v>394</v>
      </c>
      <c r="F292" s="185" t="s">
        <v>395</v>
      </c>
      <c r="G292" s="172"/>
      <c r="H292" s="172"/>
      <c r="I292" s="175"/>
      <c r="J292" s="186">
        <f>BK292</f>
        <v>0</v>
      </c>
      <c r="K292" s="172"/>
      <c r="L292" s="177"/>
      <c r="M292" s="178"/>
      <c r="N292" s="179"/>
      <c r="O292" s="179"/>
      <c r="P292" s="180">
        <f>SUM(P293:P297)</f>
        <v>0</v>
      </c>
      <c r="Q292" s="179"/>
      <c r="R292" s="180">
        <f>SUM(R293:R297)</f>
        <v>0</v>
      </c>
      <c r="S292" s="179"/>
      <c r="T292" s="181">
        <f>SUM(T293:T297)</f>
        <v>0</v>
      </c>
      <c r="AR292" s="182" t="s">
        <v>81</v>
      </c>
      <c r="AT292" s="183" t="s">
        <v>70</v>
      </c>
      <c r="AU292" s="183" t="s">
        <v>79</v>
      </c>
      <c r="AY292" s="182" t="s">
        <v>130</v>
      </c>
      <c r="BK292" s="184">
        <f>SUM(BK293:BK297)</f>
        <v>0</v>
      </c>
    </row>
    <row r="293" spans="1:65" s="2" customFormat="1" ht="16.5" customHeight="1">
      <c r="A293" s="34"/>
      <c r="B293" s="35"/>
      <c r="C293" s="187" t="s">
        <v>273</v>
      </c>
      <c r="D293" s="187" t="s">
        <v>132</v>
      </c>
      <c r="E293" s="188" t="s">
        <v>396</v>
      </c>
      <c r="F293" s="189" t="s">
        <v>397</v>
      </c>
      <c r="G293" s="190" t="s">
        <v>145</v>
      </c>
      <c r="H293" s="191">
        <v>1.232</v>
      </c>
      <c r="I293" s="192"/>
      <c r="J293" s="193">
        <f>ROUND(I293*H293,2)</f>
        <v>0</v>
      </c>
      <c r="K293" s="189" t="s">
        <v>19</v>
      </c>
      <c r="L293" s="39"/>
      <c r="M293" s="194" t="s">
        <v>19</v>
      </c>
      <c r="N293" s="195" t="s">
        <v>42</v>
      </c>
      <c r="O293" s="64"/>
      <c r="P293" s="196">
        <f>O293*H293</f>
        <v>0</v>
      </c>
      <c r="Q293" s="196">
        <v>0</v>
      </c>
      <c r="R293" s="196">
        <f>Q293*H293</f>
        <v>0</v>
      </c>
      <c r="S293" s="196">
        <v>0</v>
      </c>
      <c r="T293" s="19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8" t="s">
        <v>175</v>
      </c>
      <c r="AT293" s="198" t="s">
        <v>132</v>
      </c>
      <c r="AU293" s="198" t="s">
        <v>81</v>
      </c>
      <c r="AY293" s="17" t="s">
        <v>130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7" t="s">
        <v>79</v>
      </c>
      <c r="BK293" s="199">
        <f>ROUND(I293*H293,2)</f>
        <v>0</v>
      </c>
      <c r="BL293" s="17" t="s">
        <v>175</v>
      </c>
      <c r="BM293" s="198" t="s">
        <v>398</v>
      </c>
    </row>
    <row r="294" spans="1:65" s="13" customFormat="1" ht="10.199999999999999">
      <c r="B294" s="200"/>
      <c r="C294" s="201"/>
      <c r="D294" s="202" t="s">
        <v>137</v>
      </c>
      <c r="E294" s="203" t="s">
        <v>19</v>
      </c>
      <c r="F294" s="204" t="s">
        <v>285</v>
      </c>
      <c r="G294" s="201"/>
      <c r="H294" s="203" t="s">
        <v>19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137</v>
      </c>
      <c r="AU294" s="210" t="s">
        <v>81</v>
      </c>
      <c r="AV294" s="13" t="s">
        <v>79</v>
      </c>
      <c r="AW294" s="13" t="s">
        <v>33</v>
      </c>
      <c r="AX294" s="13" t="s">
        <v>71</v>
      </c>
      <c r="AY294" s="210" t="s">
        <v>130</v>
      </c>
    </row>
    <row r="295" spans="1:65" s="13" customFormat="1" ht="10.199999999999999">
      <c r="B295" s="200"/>
      <c r="C295" s="201"/>
      <c r="D295" s="202" t="s">
        <v>137</v>
      </c>
      <c r="E295" s="203" t="s">
        <v>19</v>
      </c>
      <c r="F295" s="204" t="s">
        <v>399</v>
      </c>
      <c r="G295" s="201"/>
      <c r="H295" s="203" t="s">
        <v>19</v>
      </c>
      <c r="I295" s="205"/>
      <c r="J295" s="201"/>
      <c r="K295" s="201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137</v>
      </c>
      <c r="AU295" s="210" t="s">
        <v>81</v>
      </c>
      <c r="AV295" s="13" t="s">
        <v>79</v>
      </c>
      <c r="AW295" s="13" t="s">
        <v>33</v>
      </c>
      <c r="AX295" s="13" t="s">
        <v>71</v>
      </c>
      <c r="AY295" s="210" t="s">
        <v>130</v>
      </c>
    </row>
    <row r="296" spans="1:65" s="14" customFormat="1" ht="10.199999999999999">
      <c r="B296" s="211"/>
      <c r="C296" s="212"/>
      <c r="D296" s="202" t="s">
        <v>137</v>
      </c>
      <c r="E296" s="213" t="s">
        <v>19</v>
      </c>
      <c r="F296" s="214" t="s">
        <v>400</v>
      </c>
      <c r="G296" s="212"/>
      <c r="H296" s="215">
        <v>1.232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137</v>
      </c>
      <c r="AU296" s="221" t="s">
        <v>81</v>
      </c>
      <c r="AV296" s="14" t="s">
        <v>81</v>
      </c>
      <c r="AW296" s="14" t="s">
        <v>33</v>
      </c>
      <c r="AX296" s="14" t="s">
        <v>71</v>
      </c>
      <c r="AY296" s="221" t="s">
        <v>130</v>
      </c>
    </row>
    <row r="297" spans="1:65" s="15" customFormat="1" ht="10.199999999999999">
      <c r="B297" s="222"/>
      <c r="C297" s="223"/>
      <c r="D297" s="202" t="s">
        <v>137</v>
      </c>
      <c r="E297" s="224" t="s">
        <v>19</v>
      </c>
      <c r="F297" s="225" t="s">
        <v>142</v>
      </c>
      <c r="G297" s="223"/>
      <c r="H297" s="226">
        <v>1.232</v>
      </c>
      <c r="I297" s="227"/>
      <c r="J297" s="223"/>
      <c r="K297" s="223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137</v>
      </c>
      <c r="AU297" s="232" t="s">
        <v>81</v>
      </c>
      <c r="AV297" s="15" t="s">
        <v>136</v>
      </c>
      <c r="AW297" s="15" t="s">
        <v>33</v>
      </c>
      <c r="AX297" s="15" t="s">
        <v>79</v>
      </c>
      <c r="AY297" s="232" t="s">
        <v>130</v>
      </c>
    </row>
    <row r="298" spans="1:65" s="12" customFormat="1" ht="22.8" customHeight="1">
      <c r="B298" s="171"/>
      <c r="C298" s="172"/>
      <c r="D298" s="173" t="s">
        <v>70</v>
      </c>
      <c r="E298" s="185" t="s">
        <v>401</v>
      </c>
      <c r="F298" s="185" t="s">
        <v>402</v>
      </c>
      <c r="G298" s="172"/>
      <c r="H298" s="172"/>
      <c r="I298" s="175"/>
      <c r="J298" s="186">
        <f>BK298</f>
        <v>0</v>
      </c>
      <c r="K298" s="172"/>
      <c r="L298" s="177"/>
      <c r="M298" s="178"/>
      <c r="N298" s="179"/>
      <c r="O298" s="179"/>
      <c r="P298" s="180">
        <f>SUM(P299:P312)</f>
        <v>0</v>
      </c>
      <c r="Q298" s="179"/>
      <c r="R298" s="180">
        <f>SUM(R299:R312)</f>
        <v>0</v>
      </c>
      <c r="S298" s="179"/>
      <c r="T298" s="181">
        <f>SUM(T299:T312)</f>
        <v>0</v>
      </c>
      <c r="AR298" s="182" t="s">
        <v>81</v>
      </c>
      <c r="AT298" s="183" t="s">
        <v>70</v>
      </c>
      <c r="AU298" s="183" t="s">
        <v>79</v>
      </c>
      <c r="AY298" s="182" t="s">
        <v>130</v>
      </c>
      <c r="BK298" s="184">
        <f>SUM(BK299:BK312)</f>
        <v>0</v>
      </c>
    </row>
    <row r="299" spans="1:65" s="2" customFormat="1" ht="16.5" customHeight="1">
      <c r="A299" s="34"/>
      <c r="B299" s="35"/>
      <c r="C299" s="187" t="s">
        <v>403</v>
      </c>
      <c r="D299" s="187" t="s">
        <v>132</v>
      </c>
      <c r="E299" s="188" t="s">
        <v>404</v>
      </c>
      <c r="F299" s="189" t="s">
        <v>405</v>
      </c>
      <c r="G299" s="190" t="s">
        <v>406</v>
      </c>
      <c r="H299" s="191">
        <v>1219</v>
      </c>
      <c r="I299" s="192"/>
      <c r="J299" s="193">
        <f>ROUND(I299*H299,2)</f>
        <v>0</v>
      </c>
      <c r="K299" s="189" t="s">
        <v>19</v>
      </c>
      <c r="L299" s="39"/>
      <c r="M299" s="194" t="s">
        <v>19</v>
      </c>
      <c r="N299" s="195" t="s">
        <v>42</v>
      </c>
      <c r="O299" s="64"/>
      <c r="P299" s="196">
        <f>O299*H299</f>
        <v>0</v>
      </c>
      <c r="Q299" s="196">
        <v>0</v>
      </c>
      <c r="R299" s="196">
        <f>Q299*H299</f>
        <v>0</v>
      </c>
      <c r="S299" s="196">
        <v>0</v>
      </c>
      <c r="T299" s="197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8" t="s">
        <v>175</v>
      </c>
      <c r="AT299" s="198" t="s">
        <v>132</v>
      </c>
      <c r="AU299" s="198" t="s">
        <v>81</v>
      </c>
      <c r="AY299" s="17" t="s">
        <v>130</v>
      </c>
      <c r="BE299" s="199">
        <f>IF(N299="základní",J299,0)</f>
        <v>0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17" t="s">
        <v>79</v>
      </c>
      <c r="BK299" s="199">
        <f>ROUND(I299*H299,2)</f>
        <v>0</v>
      </c>
      <c r="BL299" s="17" t="s">
        <v>175</v>
      </c>
      <c r="BM299" s="198" t="s">
        <v>407</v>
      </c>
    </row>
    <row r="300" spans="1:65" s="13" customFormat="1" ht="10.199999999999999">
      <c r="B300" s="200"/>
      <c r="C300" s="201"/>
      <c r="D300" s="202" t="s">
        <v>137</v>
      </c>
      <c r="E300" s="203" t="s">
        <v>19</v>
      </c>
      <c r="F300" s="204" t="s">
        <v>285</v>
      </c>
      <c r="G300" s="201"/>
      <c r="H300" s="203" t="s">
        <v>19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137</v>
      </c>
      <c r="AU300" s="210" t="s">
        <v>81</v>
      </c>
      <c r="AV300" s="13" t="s">
        <v>79</v>
      </c>
      <c r="AW300" s="13" t="s">
        <v>33</v>
      </c>
      <c r="AX300" s="13" t="s">
        <v>71</v>
      </c>
      <c r="AY300" s="210" t="s">
        <v>130</v>
      </c>
    </row>
    <row r="301" spans="1:65" s="13" customFormat="1" ht="10.199999999999999">
      <c r="B301" s="200"/>
      <c r="C301" s="201"/>
      <c r="D301" s="202" t="s">
        <v>137</v>
      </c>
      <c r="E301" s="203" t="s">
        <v>19</v>
      </c>
      <c r="F301" s="204" t="s">
        <v>408</v>
      </c>
      <c r="G301" s="201"/>
      <c r="H301" s="203" t="s">
        <v>19</v>
      </c>
      <c r="I301" s="205"/>
      <c r="J301" s="201"/>
      <c r="K301" s="201"/>
      <c r="L301" s="206"/>
      <c r="M301" s="207"/>
      <c r="N301" s="208"/>
      <c r="O301" s="208"/>
      <c r="P301" s="208"/>
      <c r="Q301" s="208"/>
      <c r="R301" s="208"/>
      <c r="S301" s="208"/>
      <c r="T301" s="209"/>
      <c r="AT301" s="210" t="s">
        <v>137</v>
      </c>
      <c r="AU301" s="210" t="s">
        <v>81</v>
      </c>
      <c r="AV301" s="13" t="s">
        <v>79</v>
      </c>
      <c r="AW301" s="13" t="s">
        <v>33</v>
      </c>
      <c r="AX301" s="13" t="s">
        <v>71</v>
      </c>
      <c r="AY301" s="210" t="s">
        <v>130</v>
      </c>
    </row>
    <row r="302" spans="1:65" s="14" customFormat="1" ht="10.199999999999999">
      <c r="B302" s="211"/>
      <c r="C302" s="212"/>
      <c r="D302" s="202" t="s">
        <v>137</v>
      </c>
      <c r="E302" s="213" t="s">
        <v>19</v>
      </c>
      <c r="F302" s="214" t="s">
        <v>409</v>
      </c>
      <c r="G302" s="212"/>
      <c r="H302" s="215">
        <v>1219</v>
      </c>
      <c r="I302" s="216"/>
      <c r="J302" s="212"/>
      <c r="K302" s="212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137</v>
      </c>
      <c r="AU302" s="221" t="s">
        <v>81</v>
      </c>
      <c r="AV302" s="14" t="s">
        <v>81</v>
      </c>
      <c r="AW302" s="14" t="s">
        <v>33</v>
      </c>
      <c r="AX302" s="14" t="s">
        <v>71</v>
      </c>
      <c r="AY302" s="221" t="s">
        <v>130</v>
      </c>
    </row>
    <row r="303" spans="1:65" s="15" customFormat="1" ht="10.199999999999999">
      <c r="B303" s="222"/>
      <c r="C303" s="223"/>
      <c r="D303" s="202" t="s">
        <v>137</v>
      </c>
      <c r="E303" s="224" t="s">
        <v>19</v>
      </c>
      <c r="F303" s="225" t="s">
        <v>142</v>
      </c>
      <c r="G303" s="223"/>
      <c r="H303" s="226">
        <v>1219</v>
      </c>
      <c r="I303" s="227"/>
      <c r="J303" s="223"/>
      <c r="K303" s="223"/>
      <c r="L303" s="228"/>
      <c r="M303" s="229"/>
      <c r="N303" s="230"/>
      <c r="O303" s="230"/>
      <c r="P303" s="230"/>
      <c r="Q303" s="230"/>
      <c r="R303" s="230"/>
      <c r="S303" s="230"/>
      <c r="T303" s="231"/>
      <c r="AT303" s="232" t="s">
        <v>137</v>
      </c>
      <c r="AU303" s="232" t="s">
        <v>81</v>
      </c>
      <c r="AV303" s="15" t="s">
        <v>136</v>
      </c>
      <c r="AW303" s="15" t="s">
        <v>33</v>
      </c>
      <c r="AX303" s="15" t="s">
        <v>79</v>
      </c>
      <c r="AY303" s="232" t="s">
        <v>130</v>
      </c>
    </row>
    <row r="304" spans="1:65" s="2" customFormat="1" ht="16.5" customHeight="1">
      <c r="A304" s="34"/>
      <c r="B304" s="35"/>
      <c r="C304" s="187" t="s">
        <v>278</v>
      </c>
      <c r="D304" s="187" t="s">
        <v>132</v>
      </c>
      <c r="E304" s="188" t="s">
        <v>410</v>
      </c>
      <c r="F304" s="189" t="s">
        <v>411</v>
      </c>
      <c r="G304" s="190" t="s">
        <v>145</v>
      </c>
      <c r="H304" s="191">
        <v>1.6</v>
      </c>
      <c r="I304" s="192"/>
      <c r="J304" s="193">
        <f>ROUND(I304*H304,2)</f>
        <v>0</v>
      </c>
      <c r="K304" s="189" t="s">
        <v>19</v>
      </c>
      <c r="L304" s="39"/>
      <c r="M304" s="194" t="s">
        <v>19</v>
      </c>
      <c r="N304" s="195" t="s">
        <v>42</v>
      </c>
      <c r="O304" s="64"/>
      <c r="P304" s="196">
        <f>O304*H304</f>
        <v>0</v>
      </c>
      <c r="Q304" s="196">
        <v>0</v>
      </c>
      <c r="R304" s="196">
        <f>Q304*H304</f>
        <v>0</v>
      </c>
      <c r="S304" s="196">
        <v>0</v>
      </c>
      <c r="T304" s="197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8" t="s">
        <v>175</v>
      </c>
      <c r="AT304" s="198" t="s">
        <v>132</v>
      </c>
      <c r="AU304" s="198" t="s">
        <v>81</v>
      </c>
      <c r="AY304" s="17" t="s">
        <v>130</v>
      </c>
      <c r="BE304" s="199">
        <f>IF(N304="základní",J304,0)</f>
        <v>0</v>
      </c>
      <c r="BF304" s="199">
        <f>IF(N304="snížená",J304,0)</f>
        <v>0</v>
      </c>
      <c r="BG304" s="199">
        <f>IF(N304="zákl. přenesená",J304,0)</f>
        <v>0</v>
      </c>
      <c r="BH304" s="199">
        <f>IF(N304="sníž. přenesená",J304,0)</f>
        <v>0</v>
      </c>
      <c r="BI304" s="199">
        <f>IF(N304="nulová",J304,0)</f>
        <v>0</v>
      </c>
      <c r="BJ304" s="17" t="s">
        <v>79</v>
      </c>
      <c r="BK304" s="199">
        <f>ROUND(I304*H304,2)</f>
        <v>0</v>
      </c>
      <c r="BL304" s="17" t="s">
        <v>175</v>
      </c>
      <c r="BM304" s="198" t="s">
        <v>412</v>
      </c>
    </row>
    <row r="305" spans="1:65" s="14" customFormat="1" ht="10.199999999999999">
      <c r="B305" s="211"/>
      <c r="C305" s="212"/>
      <c r="D305" s="202" t="s">
        <v>137</v>
      </c>
      <c r="E305" s="213" t="s">
        <v>19</v>
      </c>
      <c r="F305" s="214" t="s">
        <v>413</v>
      </c>
      <c r="G305" s="212"/>
      <c r="H305" s="215">
        <v>0.64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137</v>
      </c>
      <c r="AU305" s="221" t="s">
        <v>81</v>
      </c>
      <c r="AV305" s="14" t="s">
        <v>81</v>
      </c>
      <c r="AW305" s="14" t="s">
        <v>33</v>
      </c>
      <c r="AX305" s="14" t="s">
        <v>71</v>
      </c>
      <c r="AY305" s="221" t="s">
        <v>130</v>
      </c>
    </row>
    <row r="306" spans="1:65" s="14" customFormat="1" ht="10.199999999999999">
      <c r="B306" s="211"/>
      <c r="C306" s="212"/>
      <c r="D306" s="202" t="s">
        <v>137</v>
      </c>
      <c r="E306" s="213" t="s">
        <v>19</v>
      </c>
      <c r="F306" s="214" t="s">
        <v>414</v>
      </c>
      <c r="G306" s="212"/>
      <c r="H306" s="215">
        <v>0.96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137</v>
      </c>
      <c r="AU306" s="221" t="s">
        <v>81</v>
      </c>
      <c r="AV306" s="14" t="s">
        <v>81</v>
      </c>
      <c r="AW306" s="14" t="s">
        <v>33</v>
      </c>
      <c r="AX306" s="14" t="s">
        <v>71</v>
      </c>
      <c r="AY306" s="221" t="s">
        <v>130</v>
      </c>
    </row>
    <row r="307" spans="1:65" s="15" customFormat="1" ht="10.199999999999999">
      <c r="B307" s="222"/>
      <c r="C307" s="223"/>
      <c r="D307" s="202" t="s">
        <v>137</v>
      </c>
      <c r="E307" s="224" t="s">
        <v>19</v>
      </c>
      <c r="F307" s="225" t="s">
        <v>142</v>
      </c>
      <c r="G307" s="223"/>
      <c r="H307" s="226">
        <v>1.6</v>
      </c>
      <c r="I307" s="227"/>
      <c r="J307" s="223"/>
      <c r="K307" s="223"/>
      <c r="L307" s="228"/>
      <c r="M307" s="229"/>
      <c r="N307" s="230"/>
      <c r="O307" s="230"/>
      <c r="P307" s="230"/>
      <c r="Q307" s="230"/>
      <c r="R307" s="230"/>
      <c r="S307" s="230"/>
      <c r="T307" s="231"/>
      <c r="AT307" s="232" t="s">
        <v>137</v>
      </c>
      <c r="AU307" s="232" t="s">
        <v>81</v>
      </c>
      <c r="AV307" s="15" t="s">
        <v>136</v>
      </c>
      <c r="AW307" s="15" t="s">
        <v>33</v>
      </c>
      <c r="AX307" s="15" t="s">
        <v>79</v>
      </c>
      <c r="AY307" s="232" t="s">
        <v>130</v>
      </c>
    </row>
    <row r="308" spans="1:65" s="2" customFormat="1" ht="16.5" customHeight="1">
      <c r="A308" s="34"/>
      <c r="B308" s="35"/>
      <c r="C308" s="187" t="s">
        <v>415</v>
      </c>
      <c r="D308" s="187" t="s">
        <v>132</v>
      </c>
      <c r="E308" s="188" t="s">
        <v>416</v>
      </c>
      <c r="F308" s="189" t="s">
        <v>417</v>
      </c>
      <c r="G308" s="190" t="s">
        <v>418</v>
      </c>
      <c r="H308" s="191">
        <v>1</v>
      </c>
      <c r="I308" s="192"/>
      <c r="J308" s="193">
        <f>ROUND(I308*H308,2)</f>
        <v>0</v>
      </c>
      <c r="K308" s="189" t="s">
        <v>19</v>
      </c>
      <c r="L308" s="39"/>
      <c r="M308" s="194" t="s">
        <v>19</v>
      </c>
      <c r="N308" s="195" t="s">
        <v>42</v>
      </c>
      <c r="O308" s="64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8" t="s">
        <v>175</v>
      </c>
      <c r="AT308" s="198" t="s">
        <v>132</v>
      </c>
      <c r="AU308" s="198" t="s">
        <v>81</v>
      </c>
      <c r="AY308" s="17" t="s">
        <v>130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7" t="s">
        <v>79</v>
      </c>
      <c r="BK308" s="199">
        <f>ROUND(I308*H308,2)</f>
        <v>0</v>
      </c>
      <c r="BL308" s="17" t="s">
        <v>175</v>
      </c>
      <c r="BM308" s="198" t="s">
        <v>419</v>
      </c>
    </row>
    <row r="309" spans="1:65" s="13" customFormat="1" ht="10.199999999999999">
      <c r="B309" s="200"/>
      <c r="C309" s="201"/>
      <c r="D309" s="202" t="s">
        <v>137</v>
      </c>
      <c r="E309" s="203" t="s">
        <v>19</v>
      </c>
      <c r="F309" s="204" t="s">
        <v>420</v>
      </c>
      <c r="G309" s="201"/>
      <c r="H309" s="203" t="s">
        <v>19</v>
      </c>
      <c r="I309" s="205"/>
      <c r="J309" s="201"/>
      <c r="K309" s="201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137</v>
      </c>
      <c r="AU309" s="210" t="s">
        <v>81</v>
      </c>
      <c r="AV309" s="13" t="s">
        <v>79</v>
      </c>
      <c r="AW309" s="13" t="s">
        <v>33</v>
      </c>
      <c r="AX309" s="13" t="s">
        <v>71</v>
      </c>
      <c r="AY309" s="210" t="s">
        <v>130</v>
      </c>
    </row>
    <row r="310" spans="1:65" s="14" customFormat="1" ht="10.199999999999999">
      <c r="B310" s="211"/>
      <c r="C310" s="212"/>
      <c r="D310" s="202" t="s">
        <v>137</v>
      </c>
      <c r="E310" s="213" t="s">
        <v>19</v>
      </c>
      <c r="F310" s="214" t="s">
        <v>79</v>
      </c>
      <c r="G310" s="212"/>
      <c r="H310" s="215">
        <v>1</v>
      </c>
      <c r="I310" s="216"/>
      <c r="J310" s="212"/>
      <c r="K310" s="212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137</v>
      </c>
      <c r="AU310" s="221" t="s">
        <v>81</v>
      </c>
      <c r="AV310" s="14" t="s">
        <v>81</v>
      </c>
      <c r="AW310" s="14" t="s">
        <v>33</v>
      </c>
      <c r="AX310" s="14" t="s">
        <v>71</v>
      </c>
      <c r="AY310" s="221" t="s">
        <v>130</v>
      </c>
    </row>
    <row r="311" spans="1:65" s="15" customFormat="1" ht="10.199999999999999">
      <c r="B311" s="222"/>
      <c r="C311" s="223"/>
      <c r="D311" s="202" t="s">
        <v>137</v>
      </c>
      <c r="E311" s="224" t="s">
        <v>19</v>
      </c>
      <c r="F311" s="225" t="s">
        <v>142</v>
      </c>
      <c r="G311" s="223"/>
      <c r="H311" s="226">
        <v>1</v>
      </c>
      <c r="I311" s="227"/>
      <c r="J311" s="223"/>
      <c r="K311" s="223"/>
      <c r="L311" s="228"/>
      <c r="M311" s="229"/>
      <c r="N311" s="230"/>
      <c r="O311" s="230"/>
      <c r="P311" s="230"/>
      <c r="Q311" s="230"/>
      <c r="R311" s="230"/>
      <c r="S311" s="230"/>
      <c r="T311" s="231"/>
      <c r="AT311" s="232" t="s">
        <v>137</v>
      </c>
      <c r="AU311" s="232" t="s">
        <v>81</v>
      </c>
      <c r="AV311" s="15" t="s">
        <v>136</v>
      </c>
      <c r="AW311" s="15" t="s">
        <v>33</v>
      </c>
      <c r="AX311" s="15" t="s">
        <v>79</v>
      </c>
      <c r="AY311" s="232" t="s">
        <v>130</v>
      </c>
    </row>
    <row r="312" spans="1:65" s="2" customFormat="1" ht="16.5" customHeight="1">
      <c r="A312" s="34"/>
      <c r="B312" s="35"/>
      <c r="C312" s="187" t="s">
        <v>284</v>
      </c>
      <c r="D312" s="187" t="s">
        <v>132</v>
      </c>
      <c r="E312" s="188" t="s">
        <v>421</v>
      </c>
      <c r="F312" s="189" t="s">
        <v>422</v>
      </c>
      <c r="G312" s="190" t="s">
        <v>423</v>
      </c>
      <c r="H312" s="233"/>
      <c r="I312" s="192"/>
      <c r="J312" s="193">
        <f>ROUND(I312*H312,2)</f>
        <v>0</v>
      </c>
      <c r="K312" s="189" t="s">
        <v>19</v>
      </c>
      <c r="L312" s="39"/>
      <c r="M312" s="194" t="s">
        <v>19</v>
      </c>
      <c r="N312" s="195" t="s">
        <v>42</v>
      </c>
      <c r="O312" s="64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8" t="s">
        <v>175</v>
      </c>
      <c r="AT312" s="198" t="s">
        <v>132</v>
      </c>
      <c r="AU312" s="198" t="s">
        <v>81</v>
      </c>
      <c r="AY312" s="17" t="s">
        <v>130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7" t="s">
        <v>79</v>
      </c>
      <c r="BK312" s="199">
        <f>ROUND(I312*H312,2)</f>
        <v>0</v>
      </c>
      <c r="BL312" s="17" t="s">
        <v>175</v>
      </c>
      <c r="BM312" s="198" t="s">
        <v>424</v>
      </c>
    </row>
    <row r="313" spans="1:65" s="12" customFormat="1" ht="25.95" customHeight="1">
      <c r="B313" s="171"/>
      <c r="C313" s="172"/>
      <c r="D313" s="173" t="s">
        <v>70</v>
      </c>
      <c r="E313" s="174" t="s">
        <v>425</v>
      </c>
      <c r="F313" s="174" t="s">
        <v>426</v>
      </c>
      <c r="G313" s="172"/>
      <c r="H313" s="172"/>
      <c r="I313" s="175"/>
      <c r="J313" s="176">
        <f>BK313</f>
        <v>0</v>
      </c>
      <c r="K313" s="172"/>
      <c r="L313" s="177"/>
      <c r="M313" s="178"/>
      <c r="N313" s="179"/>
      <c r="O313" s="179"/>
      <c r="P313" s="180">
        <f>P314</f>
        <v>0</v>
      </c>
      <c r="Q313" s="179"/>
      <c r="R313" s="180">
        <f>R314</f>
        <v>0</v>
      </c>
      <c r="S313" s="179"/>
      <c r="T313" s="181">
        <f>T314</f>
        <v>0</v>
      </c>
      <c r="AR313" s="182" t="s">
        <v>147</v>
      </c>
      <c r="AT313" s="183" t="s">
        <v>70</v>
      </c>
      <c r="AU313" s="183" t="s">
        <v>71</v>
      </c>
      <c r="AY313" s="182" t="s">
        <v>130</v>
      </c>
      <c r="BK313" s="184">
        <f>BK314</f>
        <v>0</v>
      </c>
    </row>
    <row r="314" spans="1:65" s="12" customFormat="1" ht="22.8" customHeight="1">
      <c r="B314" s="171"/>
      <c r="C314" s="172"/>
      <c r="D314" s="173" t="s">
        <v>70</v>
      </c>
      <c r="E314" s="185" t="s">
        <v>427</v>
      </c>
      <c r="F314" s="185" t="s">
        <v>428</v>
      </c>
      <c r="G314" s="172"/>
      <c r="H314" s="172"/>
      <c r="I314" s="175"/>
      <c r="J314" s="186">
        <f>BK314</f>
        <v>0</v>
      </c>
      <c r="K314" s="172"/>
      <c r="L314" s="177"/>
      <c r="M314" s="178"/>
      <c r="N314" s="179"/>
      <c r="O314" s="179"/>
      <c r="P314" s="180">
        <f>SUM(P315:P330)</f>
        <v>0</v>
      </c>
      <c r="Q314" s="179"/>
      <c r="R314" s="180">
        <f>SUM(R315:R330)</f>
        <v>0</v>
      </c>
      <c r="S314" s="179"/>
      <c r="T314" s="181">
        <f>SUM(T315:T330)</f>
        <v>0</v>
      </c>
      <c r="AR314" s="182" t="s">
        <v>147</v>
      </c>
      <c r="AT314" s="183" t="s">
        <v>70</v>
      </c>
      <c r="AU314" s="183" t="s">
        <v>79</v>
      </c>
      <c r="AY314" s="182" t="s">
        <v>130</v>
      </c>
      <c r="BK314" s="184">
        <f>SUM(BK315:BK330)</f>
        <v>0</v>
      </c>
    </row>
    <row r="315" spans="1:65" s="2" customFormat="1" ht="16.5" customHeight="1">
      <c r="A315" s="34"/>
      <c r="B315" s="35"/>
      <c r="C315" s="187" t="s">
        <v>429</v>
      </c>
      <c r="D315" s="187" t="s">
        <v>132</v>
      </c>
      <c r="E315" s="188" t="s">
        <v>430</v>
      </c>
      <c r="F315" s="189" t="s">
        <v>431</v>
      </c>
      <c r="G315" s="190" t="s">
        <v>406</v>
      </c>
      <c r="H315" s="191">
        <v>6</v>
      </c>
      <c r="I315" s="192"/>
      <c r="J315" s="193">
        <f>ROUND(I315*H315,2)</f>
        <v>0</v>
      </c>
      <c r="K315" s="189" t="s">
        <v>19</v>
      </c>
      <c r="L315" s="39"/>
      <c r="M315" s="194" t="s">
        <v>19</v>
      </c>
      <c r="N315" s="195" t="s">
        <v>42</v>
      </c>
      <c r="O315" s="64"/>
      <c r="P315" s="196">
        <f>O315*H315</f>
        <v>0</v>
      </c>
      <c r="Q315" s="196">
        <v>0</v>
      </c>
      <c r="R315" s="196">
        <f>Q315*H315</f>
        <v>0</v>
      </c>
      <c r="S315" s="196">
        <v>0</v>
      </c>
      <c r="T315" s="19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8" t="s">
        <v>305</v>
      </c>
      <c r="AT315" s="198" t="s">
        <v>132</v>
      </c>
      <c r="AU315" s="198" t="s">
        <v>81</v>
      </c>
      <c r="AY315" s="17" t="s">
        <v>130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7" t="s">
        <v>79</v>
      </c>
      <c r="BK315" s="199">
        <f>ROUND(I315*H315,2)</f>
        <v>0</v>
      </c>
      <c r="BL315" s="17" t="s">
        <v>305</v>
      </c>
      <c r="BM315" s="198" t="s">
        <v>432</v>
      </c>
    </row>
    <row r="316" spans="1:65" s="13" customFormat="1" ht="10.199999999999999">
      <c r="B316" s="200"/>
      <c r="C316" s="201"/>
      <c r="D316" s="202" t="s">
        <v>137</v>
      </c>
      <c r="E316" s="203" t="s">
        <v>19</v>
      </c>
      <c r="F316" s="204" t="s">
        <v>433</v>
      </c>
      <c r="G316" s="201"/>
      <c r="H316" s="203" t="s">
        <v>19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137</v>
      </c>
      <c r="AU316" s="210" t="s">
        <v>81</v>
      </c>
      <c r="AV316" s="13" t="s">
        <v>79</v>
      </c>
      <c r="AW316" s="13" t="s">
        <v>33</v>
      </c>
      <c r="AX316" s="13" t="s">
        <v>71</v>
      </c>
      <c r="AY316" s="210" t="s">
        <v>130</v>
      </c>
    </row>
    <row r="317" spans="1:65" s="14" customFormat="1" ht="10.199999999999999">
      <c r="B317" s="211"/>
      <c r="C317" s="212"/>
      <c r="D317" s="202" t="s">
        <v>137</v>
      </c>
      <c r="E317" s="213" t="s">
        <v>19</v>
      </c>
      <c r="F317" s="214" t="s">
        <v>150</v>
      </c>
      <c r="G317" s="212"/>
      <c r="H317" s="215">
        <v>6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137</v>
      </c>
      <c r="AU317" s="221" t="s">
        <v>81</v>
      </c>
      <c r="AV317" s="14" t="s">
        <v>81</v>
      </c>
      <c r="AW317" s="14" t="s">
        <v>33</v>
      </c>
      <c r="AX317" s="14" t="s">
        <v>71</v>
      </c>
      <c r="AY317" s="221" t="s">
        <v>130</v>
      </c>
    </row>
    <row r="318" spans="1:65" s="15" customFormat="1" ht="10.199999999999999">
      <c r="B318" s="222"/>
      <c r="C318" s="223"/>
      <c r="D318" s="202" t="s">
        <v>137</v>
      </c>
      <c r="E318" s="224" t="s">
        <v>19</v>
      </c>
      <c r="F318" s="225" t="s">
        <v>142</v>
      </c>
      <c r="G318" s="223"/>
      <c r="H318" s="226">
        <v>6</v>
      </c>
      <c r="I318" s="227"/>
      <c r="J318" s="223"/>
      <c r="K318" s="223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137</v>
      </c>
      <c r="AU318" s="232" t="s">
        <v>81</v>
      </c>
      <c r="AV318" s="15" t="s">
        <v>136</v>
      </c>
      <c r="AW318" s="15" t="s">
        <v>33</v>
      </c>
      <c r="AX318" s="15" t="s">
        <v>79</v>
      </c>
      <c r="AY318" s="232" t="s">
        <v>130</v>
      </c>
    </row>
    <row r="319" spans="1:65" s="2" customFormat="1" ht="16.5" customHeight="1">
      <c r="A319" s="34"/>
      <c r="B319" s="35"/>
      <c r="C319" s="187" t="s">
        <v>291</v>
      </c>
      <c r="D319" s="187" t="s">
        <v>132</v>
      </c>
      <c r="E319" s="188" t="s">
        <v>434</v>
      </c>
      <c r="F319" s="189" t="s">
        <v>435</v>
      </c>
      <c r="G319" s="190" t="s">
        <v>283</v>
      </c>
      <c r="H319" s="191">
        <v>1</v>
      </c>
      <c r="I319" s="192"/>
      <c r="J319" s="193">
        <f>ROUND(I319*H319,2)</f>
        <v>0</v>
      </c>
      <c r="K319" s="189" t="s">
        <v>19</v>
      </c>
      <c r="L319" s="39"/>
      <c r="M319" s="194" t="s">
        <v>19</v>
      </c>
      <c r="N319" s="195" t="s">
        <v>42</v>
      </c>
      <c r="O319" s="64"/>
      <c r="P319" s="196">
        <f>O319*H319</f>
        <v>0</v>
      </c>
      <c r="Q319" s="196">
        <v>0</v>
      </c>
      <c r="R319" s="196">
        <f>Q319*H319</f>
        <v>0</v>
      </c>
      <c r="S319" s="196">
        <v>0</v>
      </c>
      <c r="T319" s="197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8" t="s">
        <v>305</v>
      </c>
      <c r="AT319" s="198" t="s">
        <v>132</v>
      </c>
      <c r="AU319" s="198" t="s">
        <v>81</v>
      </c>
      <c r="AY319" s="17" t="s">
        <v>130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7" t="s">
        <v>79</v>
      </c>
      <c r="BK319" s="199">
        <f>ROUND(I319*H319,2)</f>
        <v>0</v>
      </c>
      <c r="BL319" s="17" t="s">
        <v>305</v>
      </c>
      <c r="BM319" s="198" t="s">
        <v>436</v>
      </c>
    </row>
    <row r="320" spans="1:65" s="13" customFormat="1" ht="10.199999999999999">
      <c r="B320" s="200"/>
      <c r="C320" s="201"/>
      <c r="D320" s="202" t="s">
        <v>137</v>
      </c>
      <c r="E320" s="203" t="s">
        <v>19</v>
      </c>
      <c r="F320" s="204" t="s">
        <v>420</v>
      </c>
      <c r="G320" s="201"/>
      <c r="H320" s="203" t="s">
        <v>19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137</v>
      </c>
      <c r="AU320" s="210" t="s">
        <v>81</v>
      </c>
      <c r="AV320" s="13" t="s">
        <v>79</v>
      </c>
      <c r="AW320" s="13" t="s">
        <v>33</v>
      </c>
      <c r="AX320" s="13" t="s">
        <v>71</v>
      </c>
      <c r="AY320" s="210" t="s">
        <v>130</v>
      </c>
    </row>
    <row r="321" spans="1:65" s="14" customFormat="1" ht="10.199999999999999">
      <c r="B321" s="211"/>
      <c r="C321" s="212"/>
      <c r="D321" s="202" t="s">
        <v>137</v>
      </c>
      <c r="E321" s="213" t="s">
        <v>19</v>
      </c>
      <c r="F321" s="214" t="s">
        <v>79</v>
      </c>
      <c r="G321" s="212"/>
      <c r="H321" s="215">
        <v>1</v>
      </c>
      <c r="I321" s="216"/>
      <c r="J321" s="212"/>
      <c r="K321" s="212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137</v>
      </c>
      <c r="AU321" s="221" t="s">
        <v>81</v>
      </c>
      <c r="AV321" s="14" t="s">
        <v>81</v>
      </c>
      <c r="AW321" s="14" t="s">
        <v>33</v>
      </c>
      <c r="AX321" s="14" t="s">
        <v>71</v>
      </c>
      <c r="AY321" s="221" t="s">
        <v>130</v>
      </c>
    </row>
    <row r="322" spans="1:65" s="15" customFormat="1" ht="10.199999999999999">
      <c r="B322" s="222"/>
      <c r="C322" s="223"/>
      <c r="D322" s="202" t="s">
        <v>137</v>
      </c>
      <c r="E322" s="224" t="s">
        <v>19</v>
      </c>
      <c r="F322" s="225" t="s">
        <v>142</v>
      </c>
      <c r="G322" s="223"/>
      <c r="H322" s="226">
        <v>1</v>
      </c>
      <c r="I322" s="227"/>
      <c r="J322" s="223"/>
      <c r="K322" s="223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137</v>
      </c>
      <c r="AU322" s="232" t="s">
        <v>81</v>
      </c>
      <c r="AV322" s="15" t="s">
        <v>136</v>
      </c>
      <c r="AW322" s="15" t="s">
        <v>33</v>
      </c>
      <c r="AX322" s="15" t="s">
        <v>79</v>
      </c>
      <c r="AY322" s="232" t="s">
        <v>130</v>
      </c>
    </row>
    <row r="323" spans="1:65" s="2" customFormat="1" ht="16.5" customHeight="1">
      <c r="A323" s="34"/>
      <c r="B323" s="35"/>
      <c r="C323" s="187" t="s">
        <v>437</v>
      </c>
      <c r="D323" s="187" t="s">
        <v>132</v>
      </c>
      <c r="E323" s="188" t="s">
        <v>438</v>
      </c>
      <c r="F323" s="189" t="s">
        <v>439</v>
      </c>
      <c r="G323" s="190" t="s">
        <v>283</v>
      </c>
      <c r="H323" s="191">
        <v>1</v>
      </c>
      <c r="I323" s="192"/>
      <c r="J323" s="193">
        <f>ROUND(I323*H323,2)</f>
        <v>0</v>
      </c>
      <c r="K323" s="189" t="s">
        <v>19</v>
      </c>
      <c r="L323" s="39"/>
      <c r="M323" s="194" t="s">
        <v>19</v>
      </c>
      <c r="N323" s="195" t="s">
        <v>42</v>
      </c>
      <c r="O323" s="64"/>
      <c r="P323" s="196">
        <f>O323*H323</f>
        <v>0</v>
      </c>
      <c r="Q323" s="196">
        <v>0</v>
      </c>
      <c r="R323" s="196">
        <f>Q323*H323</f>
        <v>0</v>
      </c>
      <c r="S323" s="196">
        <v>0</v>
      </c>
      <c r="T323" s="197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8" t="s">
        <v>305</v>
      </c>
      <c r="AT323" s="198" t="s">
        <v>132</v>
      </c>
      <c r="AU323" s="198" t="s">
        <v>81</v>
      </c>
      <c r="AY323" s="17" t="s">
        <v>130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7" t="s">
        <v>79</v>
      </c>
      <c r="BK323" s="199">
        <f>ROUND(I323*H323,2)</f>
        <v>0</v>
      </c>
      <c r="BL323" s="17" t="s">
        <v>305</v>
      </c>
      <c r="BM323" s="198" t="s">
        <v>440</v>
      </c>
    </row>
    <row r="324" spans="1:65" s="13" customFormat="1" ht="10.199999999999999">
      <c r="B324" s="200"/>
      <c r="C324" s="201"/>
      <c r="D324" s="202" t="s">
        <v>137</v>
      </c>
      <c r="E324" s="203" t="s">
        <v>19</v>
      </c>
      <c r="F324" s="204" t="s">
        <v>420</v>
      </c>
      <c r="G324" s="201"/>
      <c r="H324" s="203" t="s">
        <v>19</v>
      </c>
      <c r="I324" s="205"/>
      <c r="J324" s="201"/>
      <c r="K324" s="201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137</v>
      </c>
      <c r="AU324" s="210" t="s">
        <v>81</v>
      </c>
      <c r="AV324" s="13" t="s">
        <v>79</v>
      </c>
      <c r="AW324" s="13" t="s">
        <v>33</v>
      </c>
      <c r="AX324" s="13" t="s">
        <v>71</v>
      </c>
      <c r="AY324" s="210" t="s">
        <v>130</v>
      </c>
    </row>
    <row r="325" spans="1:65" s="14" customFormat="1" ht="10.199999999999999">
      <c r="B325" s="211"/>
      <c r="C325" s="212"/>
      <c r="D325" s="202" t="s">
        <v>137</v>
      </c>
      <c r="E325" s="213" t="s">
        <v>19</v>
      </c>
      <c r="F325" s="214" t="s">
        <v>79</v>
      </c>
      <c r="G325" s="212"/>
      <c r="H325" s="215">
        <v>1</v>
      </c>
      <c r="I325" s="216"/>
      <c r="J325" s="212"/>
      <c r="K325" s="212"/>
      <c r="L325" s="217"/>
      <c r="M325" s="218"/>
      <c r="N325" s="219"/>
      <c r="O325" s="219"/>
      <c r="P325" s="219"/>
      <c r="Q325" s="219"/>
      <c r="R325" s="219"/>
      <c r="S325" s="219"/>
      <c r="T325" s="220"/>
      <c r="AT325" s="221" t="s">
        <v>137</v>
      </c>
      <c r="AU325" s="221" t="s">
        <v>81</v>
      </c>
      <c r="AV325" s="14" t="s">
        <v>81</v>
      </c>
      <c r="AW325" s="14" t="s">
        <v>33</v>
      </c>
      <c r="AX325" s="14" t="s">
        <v>71</v>
      </c>
      <c r="AY325" s="221" t="s">
        <v>130</v>
      </c>
    </row>
    <row r="326" spans="1:65" s="15" customFormat="1" ht="10.199999999999999">
      <c r="B326" s="222"/>
      <c r="C326" s="223"/>
      <c r="D326" s="202" t="s">
        <v>137</v>
      </c>
      <c r="E326" s="224" t="s">
        <v>19</v>
      </c>
      <c r="F326" s="225" t="s">
        <v>142</v>
      </c>
      <c r="G326" s="223"/>
      <c r="H326" s="226">
        <v>1</v>
      </c>
      <c r="I326" s="227"/>
      <c r="J326" s="223"/>
      <c r="K326" s="223"/>
      <c r="L326" s="228"/>
      <c r="M326" s="229"/>
      <c r="N326" s="230"/>
      <c r="O326" s="230"/>
      <c r="P326" s="230"/>
      <c r="Q326" s="230"/>
      <c r="R326" s="230"/>
      <c r="S326" s="230"/>
      <c r="T326" s="231"/>
      <c r="AT326" s="232" t="s">
        <v>137</v>
      </c>
      <c r="AU326" s="232" t="s">
        <v>81</v>
      </c>
      <c r="AV326" s="15" t="s">
        <v>136</v>
      </c>
      <c r="AW326" s="15" t="s">
        <v>33</v>
      </c>
      <c r="AX326" s="15" t="s">
        <v>79</v>
      </c>
      <c r="AY326" s="232" t="s">
        <v>130</v>
      </c>
    </row>
    <row r="327" spans="1:65" s="2" customFormat="1" ht="16.5" customHeight="1">
      <c r="A327" s="34"/>
      <c r="B327" s="35"/>
      <c r="C327" s="187" t="s">
        <v>296</v>
      </c>
      <c r="D327" s="187" t="s">
        <v>132</v>
      </c>
      <c r="E327" s="188" t="s">
        <v>441</v>
      </c>
      <c r="F327" s="189" t="s">
        <v>442</v>
      </c>
      <c r="G327" s="190" t="s">
        <v>145</v>
      </c>
      <c r="H327" s="191">
        <v>0.5</v>
      </c>
      <c r="I327" s="192"/>
      <c r="J327" s="193">
        <f>ROUND(I327*H327,2)</f>
        <v>0</v>
      </c>
      <c r="K327" s="189" t="s">
        <v>19</v>
      </c>
      <c r="L327" s="39"/>
      <c r="M327" s="194" t="s">
        <v>19</v>
      </c>
      <c r="N327" s="195" t="s">
        <v>42</v>
      </c>
      <c r="O327" s="64"/>
      <c r="P327" s="196">
        <f>O327*H327</f>
        <v>0</v>
      </c>
      <c r="Q327" s="196">
        <v>0</v>
      </c>
      <c r="R327" s="196">
        <f>Q327*H327</f>
        <v>0</v>
      </c>
      <c r="S327" s="196">
        <v>0</v>
      </c>
      <c r="T327" s="19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8" t="s">
        <v>305</v>
      </c>
      <c r="AT327" s="198" t="s">
        <v>132</v>
      </c>
      <c r="AU327" s="198" t="s">
        <v>81</v>
      </c>
      <c r="AY327" s="17" t="s">
        <v>130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7" t="s">
        <v>79</v>
      </c>
      <c r="BK327" s="199">
        <f>ROUND(I327*H327,2)</f>
        <v>0</v>
      </c>
      <c r="BL327" s="17" t="s">
        <v>305</v>
      </c>
      <c r="BM327" s="198" t="s">
        <v>443</v>
      </c>
    </row>
    <row r="328" spans="1:65" s="13" customFormat="1" ht="10.199999999999999">
      <c r="B328" s="200"/>
      <c r="C328" s="201"/>
      <c r="D328" s="202" t="s">
        <v>137</v>
      </c>
      <c r="E328" s="203" t="s">
        <v>19</v>
      </c>
      <c r="F328" s="204" t="s">
        <v>444</v>
      </c>
      <c r="G328" s="201"/>
      <c r="H328" s="203" t="s">
        <v>19</v>
      </c>
      <c r="I328" s="205"/>
      <c r="J328" s="201"/>
      <c r="K328" s="201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137</v>
      </c>
      <c r="AU328" s="210" t="s">
        <v>81</v>
      </c>
      <c r="AV328" s="13" t="s">
        <v>79</v>
      </c>
      <c r="AW328" s="13" t="s">
        <v>33</v>
      </c>
      <c r="AX328" s="13" t="s">
        <v>71</v>
      </c>
      <c r="AY328" s="210" t="s">
        <v>130</v>
      </c>
    </row>
    <row r="329" spans="1:65" s="14" customFormat="1" ht="10.199999999999999">
      <c r="B329" s="211"/>
      <c r="C329" s="212"/>
      <c r="D329" s="202" t="s">
        <v>137</v>
      </c>
      <c r="E329" s="213" t="s">
        <v>19</v>
      </c>
      <c r="F329" s="214" t="s">
        <v>445</v>
      </c>
      <c r="G329" s="212"/>
      <c r="H329" s="215">
        <v>0.5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137</v>
      </c>
      <c r="AU329" s="221" t="s">
        <v>81</v>
      </c>
      <c r="AV329" s="14" t="s">
        <v>81</v>
      </c>
      <c r="AW329" s="14" t="s">
        <v>33</v>
      </c>
      <c r="AX329" s="14" t="s">
        <v>71</v>
      </c>
      <c r="AY329" s="221" t="s">
        <v>130</v>
      </c>
    </row>
    <row r="330" spans="1:65" s="15" customFormat="1" ht="10.199999999999999">
      <c r="B330" s="222"/>
      <c r="C330" s="223"/>
      <c r="D330" s="202" t="s">
        <v>137</v>
      </c>
      <c r="E330" s="224" t="s">
        <v>19</v>
      </c>
      <c r="F330" s="225" t="s">
        <v>142</v>
      </c>
      <c r="G330" s="223"/>
      <c r="H330" s="226">
        <v>0.5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137</v>
      </c>
      <c r="AU330" s="232" t="s">
        <v>81</v>
      </c>
      <c r="AV330" s="15" t="s">
        <v>136</v>
      </c>
      <c r="AW330" s="15" t="s">
        <v>33</v>
      </c>
      <c r="AX330" s="15" t="s">
        <v>79</v>
      </c>
      <c r="AY330" s="232" t="s">
        <v>130</v>
      </c>
    </row>
    <row r="331" spans="1:65" s="12" customFormat="1" ht="25.95" customHeight="1">
      <c r="B331" s="171"/>
      <c r="C331" s="172"/>
      <c r="D331" s="173" t="s">
        <v>70</v>
      </c>
      <c r="E331" s="174" t="s">
        <v>446</v>
      </c>
      <c r="F331" s="174" t="s">
        <v>447</v>
      </c>
      <c r="G331" s="172"/>
      <c r="H331" s="172"/>
      <c r="I331" s="175"/>
      <c r="J331" s="176">
        <f>BK331</f>
        <v>0</v>
      </c>
      <c r="K331" s="172"/>
      <c r="L331" s="177"/>
      <c r="M331" s="178"/>
      <c r="N331" s="179"/>
      <c r="O331" s="179"/>
      <c r="P331" s="180">
        <f>P332+P341+P346+P351</f>
        <v>0</v>
      </c>
      <c r="Q331" s="179"/>
      <c r="R331" s="180">
        <f>R332+R341+R346+R351</f>
        <v>0</v>
      </c>
      <c r="S331" s="179"/>
      <c r="T331" s="181">
        <f>T332+T341+T346+T351</f>
        <v>0</v>
      </c>
      <c r="AR331" s="182" t="s">
        <v>156</v>
      </c>
      <c r="AT331" s="183" t="s">
        <v>70</v>
      </c>
      <c r="AU331" s="183" t="s">
        <v>71</v>
      </c>
      <c r="AY331" s="182" t="s">
        <v>130</v>
      </c>
      <c r="BK331" s="184">
        <f>BK332+BK341+BK346+BK351</f>
        <v>0</v>
      </c>
    </row>
    <row r="332" spans="1:65" s="12" customFormat="1" ht="22.8" customHeight="1">
      <c r="B332" s="171"/>
      <c r="C332" s="172"/>
      <c r="D332" s="173" t="s">
        <v>70</v>
      </c>
      <c r="E332" s="185" t="s">
        <v>448</v>
      </c>
      <c r="F332" s="185" t="s">
        <v>449</v>
      </c>
      <c r="G332" s="172"/>
      <c r="H332" s="172"/>
      <c r="I332" s="175"/>
      <c r="J332" s="186">
        <f>BK332</f>
        <v>0</v>
      </c>
      <c r="K332" s="172"/>
      <c r="L332" s="177"/>
      <c r="M332" s="178"/>
      <c r="N332" s="179"/>
      <c r="O332" s="179"/>
      <c r="P332" s="180">
        <f>SUM(P333:P340)</f>
        <v>0</v>
      </c>
      <c r="Q332" s="179"/>
      <c r="R332" s="180">
        <f>SUM(R333:R340)</f>
        <v>0</v>
      </c>
      <c r="S332" s="179"/>
      <c r="T332" s="181">
        <f>SUM(T333:T340)</f>
        <v>0</v>
      </c>
      <c r="AR332" s="182" t="s">
        <v>156</v>
      </c>
      <c r="AT332" s="183" t="s">
        <v>70</v>
      </c>
      <c r="AU332" s="183" t="s">
        <v>79</v>
      </c>
      <c r="AY332" s="182" t="s">
        <v>130</v>
      </c>
      <c r="BK332" s="184">
        <f>SUM(BK333:BK340)</f>
        <v>0</v>
      </c>
    </row>
    <row r="333" spans="1:65" s="2" customFormat="1" ht="16.5" customHeight="1">
      <c r="A333" s="34"/>
      <c r="B333" s="35"/>
      <c r="C333" s="187" t="s">
        <v>450</v>
      </c>
      <c r="D333" s="187" t="s">
        <v>132</v>
      </c>
      <c r="E333" s="188" t="s">
        <v>451</v>
      </c>
      <c r="F333" s="189" t="s">
        <v>452</v>
      </c>
      <c r="G333" s="190" t="s">
        <v>418</v>
      </c>
      <c r="H333" s="191">
        <v>1</v>
      </c>
      <c r="I333" s="192"/>
      <c r="J333" s="193">
        <f>ROUND(I333*H333,2)</f>
        <v>0</v>
      </c>
      <c r="K333" s="189" t="s">
        <v>19</v>
      </c>
      <c r="L333" s="39"/>
      <c r="M333" s="194" t="s">
        <v>19</v>
      </c>
      <c r="N333" s="195" t="s">
        <v>42</v>
      </c>
      <c r="O333" s="64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8" t="s">
        <v>136</v>
      </c>
      <c r="AT333" s="198" t="s">
        <v>132</v>
      </c>
      <c r="AU333" s="198" t="s">
        <v>81</v>
      </c>
      <c r="AY333" s="17" t="s">
        <v>130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17" t="s">
        <v>79</v>
      </c>
      <c r="BK333" s="199">
        <f>ROUND(I333*H333,2)</f>
        <v>0</v>
      </c>
      <c r="BL333" s="17" t="s">
        <v>136</v>
      </c>
      <c r="BM333" s="198" t="s">
        <v>453</v>
      </c>
    </row>
    <row r="334" spans="1:65" s="13" customFormat="1" ht="10.199999999999999">
      <c r="B334" s="200"/>
      <c r="C334" s="201"/>
      <c r="D334" s="202" t="s">
        <v>137</v>
      </c>
      <c r="E334" s="203" t="s">
        <v>19</v>
      </c>
      <c r="F334" s="204" t="s">
        <v>454</v>
      </c>
      <c r="G334" s="201"/>
      <c r="H334" s="203" t="s">
        <v>19</v>
      </c>
      <c r="I334" s="205"/>
      <c r="J334" s="201"/>
      <c r="K334" s="201"/>
      <c r="L334" s="206"/>
      <c r="M334" s="207"/>
      <c r="N334" s="208"/>
      <c r="O334" s="208"/>
      <c r="P334" s="208"/>
      <c r="Q334" s="208"/>
      <c r="R334" s="208"/>
      <c r="S334" s="208"/>
      <c r="T334" s="209"/>
      <c r="AT334" s="210" t="s">
        <v>137</v>
      </c>
      <c r="AU334" s="210" t="s">
        <v>81</v>
      </c>
      <c r="AV334" s="13" t="s">
        <v>79</v>
      </c>
      <c r="AW334" s="13" t="s">
        <v>33</v>
      </c>
      <c r="AX334" s="13" t="s">
        <v>71</v>
      </c>
      <c r="AY334" s="210" t="s">
        <v>130</v>
      </c>
    </row>
    <row r="335" spans="1:65" s="14" customFormat="1" ht="10.199999999999999">
      <c r="B335" s="211"/>
      <c r="C335" s="212"/>
      <c r="D335" s="202" t="s">
        <v>137</v>
      </c>
      <c r="E335" s="213" t="s">
        <v>19</v>
      </c>
      <c r="F335" s="214" t="s">
        <v>79</v>
      </c>
      <c r="G335" s="212"/>
      <c r="H335" s="215">
        <v>1</v>
      </c>
      <c r="I335" s="216"/>
      <c r="J335" s="212"/>
      <c r="K335" s="212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137</v>
      </c>
      <c r="AU335" s="221" t="s">
        <v>81</v>
      </c>
      <c r="AV335" s="14" t="s">
        <v>81</v>
      </c>
      <c r="AW335" s="14" t="s">
        <v>33</v>
      </c>
      <c r="AX335" s="14" t="s">
        <v>71</v>
      </c>
      <c r="AY335" s="221" t="s">
        <v>130</v>
      </c>
    </row>
    <row r="336" spans="1:65" s="15" customFormat="1" ht="10.199999999999999">
      <c r="B336" s="222"/>
      <c r="C336" s="223"/>
      <c r="D336" s="202" t="s">
        <v>137</v>
      </c>
      <c r="E336" s="224" t="s">
        <v>19</v>
      </c>
      <c r="F336" s="225" t="s">
        <v>142</v>
      </c>
      <c r="G336" s="223"/>
      <c r="H336" s="226">
        <v>1</v>
      </c>
      <c r="I336" s="227"/>
      <c r="J336" s="223"/>
      <c r="K336" s="223"/>
      <c r="L336" s="228"/>
      <c r="M336" s="229"/>
      <c r="N336" s="230"/>
      <c r="O336" s="230"/>
      <c r="P336" s="230"/>
      <c r="Q336" s="230"/>
      <c r="R336" s="230"/>
      <c r="S336" s="230"/>
      <c r="T336" s="231"/>
      <c r="AT336" s="232" t="s">
        <v>137</v>
      </c>
      <c r="AU336" s="232" t="s">
        <v>81</v>
      </c>
      <c r="AV336" s="15" t="s">
        <v>136</v>
      </c>
      <c r="AW336" s="15" t="s">
        <v>33</v>
      </c>
      <c r="AX336" s="15" t="s">
        <v>79</v>
      </c>
      <c r="AY336" s="232" t="s">
        <v>130</v>
      </c>
    </row>
    <row r="337" spans="1:65" s="2" customFormat="1" ht="16.5" customHeight="1">
      <c r="A337" s="34"/>
      <c r="B337" s="35"/>
      <c r="C337" s="187" t="s">
        <v>301</v>
      </c>
      <c r="D337" s="187" t="s">
        <v>132</v>
      </c>
      <c r="E337" s="188" t="s">
        <v>455</v>
      </c>
      <c r="F337" s="189" t="s">
        <v>456</v>
      </c>
      <c r="G337" s="190" t="s">
        <v>418</v>
      </c>
      <c r="H337" s="191">
        <v>1</v>
      </c>
      <c r="I337" s="192"/>
      <c r="J337" s="193">
        <f>ROUND(I337*H337,2)</f>
        <v>0</v>
      </c>
      <c r="K337" s="189" t="s">
        <v>19</v>
      </c>
      <c r="L337" s="39"/>
      <c r="M337" s="194" t="s">
        <v>19</v>
      </c>
      <c r="N337" s="195" t="s">
        <v>42</v>
      </c>
      <c r="O337" s="64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8" t="s">
        <v>136</v>
      </c>
      <c r="AT337" s="198" t="s">
        <v>132</v>
      </c>
      <c r="AU337" s="198" t="s">
        <v>81</v>
      </c>
      <c r="AY337" s="17" t="s">
        <v>130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7" t="s">
        <v>79</v>
      </c>
      <c r="BK337" s="199">
        <f>ROUND(I337*H337,2)</f>
        <v>0</v>
      </c>
      <c r="BL337" s="17" t="s">
        <v>136</v>
      </c>
      <c r="BM337" s="198" t="s">
        <v>457</v>
      </c>
    </row>
    <row r="338" spans="1:65" s="13" customFormat="1" ht="10.199999999999999">
      <c r="B338" s="200"/>
      <c r="C338" s="201"/>
      <c r="D338" s="202" t="s">
        <v>137</v>
      </c>
      <c r="E338" s="203" t="s">
        <v>19</v>
      </c>
      <c r="F338" s="204" t="s">
        <v>458</v>
      </c>
      <c r="G338" s="201"/>
      <c r="H338" s="203" t="s">
        <v>19</v>
      </c>
      <c r="I338" s="205"/>
      <c r="J338" s="201"/>
      <c r="K338" s="201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137</v>
      </c>
      <c r="AU338" s="210" t="s">
        <v>81</v>
      </c>
      <c r="AV338" s="13" t="s">
        <v>79</v>
      </c>
      <c r="AW338" s="13" t="s">
        <v>33</v>
      </c>
      <c r="AX338" s="13" t="s">
        <v>71</v>
      </c>
      <c r="AY338" s="210" t="s">
        <v>130</v>
      </c>
    </row>
    <row r="339" spans="1:65" s="14" customFormat="1" ht="10.199999999999999">
      <c r="B339" s="211"/>
      <c r="C339" s="212"/>
      <c r="D339" s="202" t="s">
        <v>137</v>
      </c>
      <c r="E339" s="213" t="s">
        <v>19</v>
      </c>
      <c r="F339" s="214" t="s">
        <v>79</v>
      </c>
      <c r="G339" s="212"/>
      <c r="H339" s="215">
        <v>1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137</v>
      </c>
      <c r="AU339" s="221" t="s">
        <v>81</v>
      </c>
      <c r="AV339" s="14" t="s">
        <v>81</v>
      </c>
      <c r="AW339" s="14" t="s">
        <v>33</v>
      </c>
      <c r="AX339" s="14" t="s">
        <v>71</v>
      </c>
      <c r="AY339" s="221" t="s">
        <v>130</v>
      </c>
    </row>
    <row r="340" spans="1:65" s="15" customFormat="1" ht="10.199999999999999">
      <c r="B340" s="222"/>
      <c r="C340" s="223"/>
      <c r="D340" s="202" t="s">
        <v>137</v>
      </c>
      <c r="E340" s="224" t="s">
        <v>19</v>
      </c>
      <c r="F340" s="225" t="s">
        <v>142</v>
      </c>
      <c r="G340" s="223"/>
      <c r="H340" s="226">
        <v>1</v>
      </c>
      <c r="I340" s="227"/>
      <c r="J340" s="223"/>
      <c r="K340" s="223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137</v>
      </c>
      <c r="AU340" s="232" t="s">
        <v>81</v>
      </c>
      <c r="AV340" s="15" t="s">
        <v>136</v>
      </c>
      <c r="AW340" s="15" t="s">
        <v>33</v>
      </c>
      <c r="AX340" s="15" t="s">
        <v>79</v>
      </c>
      <c r="AY340" s="232" t="s">
        <v>130</v>
      </c>
    </row>
    <row r="341" spans="1:65" s="12" customFormat="1" ht="22.8" customHeight="1">
      <c r="B341" s="171"/>
      <c r="C341" s="172"/>
      <c r="D341" s="173" t="s">
        <v>70</v>
      </c>
      <c r="E341" s="185" t="s">
        <v>459</v>
      </c>
      <c r="F341" s="185" t="s">
        <v>460</v>
      </c>
      <c r="G341" s="172"/>
      <c r="H341" s="172"/>
      <c r="I341" s="175"/>
      <c r="J341" s="186">
        <f>BK341</f>
        <v>0</v>
      </c>
      <c r="K341" s="172"/>
      <c r="L341" s="177"/>
      <c r="M341" s="178"/>
      <c r="N341" s="179"/>
      <c r="O341" s="179"/>
      <c r="P341" s="180">
        <f>SUM(P342:P345)</f>
        <v>0</v>
      </c>
      <c r="Q341" s="179"/>
      <c r="R341" s="180">
        <f>SUM(R342:R345)</f>
        <v>0</v>
      </c>
      <c r="S341" s="179"/>
      <c r="T341" s="181">
        <f>SUM(T342:T345)</f>
        <v>0</v>
      </c>
      <c r="AR341" s="182" t="s">
        <v>156</v>
      </c>
      <c r="AT341" s="183" t="s">
        <v>70</v>
      </c>
      <c r="AU341" s="183" t="s">
        <v>79</v>
      </c>
      <c r="AY341" s="182" t="s">
        <v>130</v>
      </c>
      <c r="BK341" s="184">
        <f>SUM(BK342:BK345)</f>
        <v>0</v>
      </c>
    </row>
    <row r="342" spans="1:65" s="2" customFormat="1" ht="16.5" customHeight="1">
      <c r="A342" s="34"/>
      <c r="B342" s="35"/>
      <c r="C342" s="187" t="s">
        <v>461</v>
      </c>
      <c r="D342" s="187" t="s">
        <v>132</v>
      </c>
      <c r="E342" s="188" t="s">
        <v>462</v>
      </c>
      <c r="F342" s="189" t="s">
        <v>460</v>
      </c>
      <c r="G342" s="190" t="s">
        <v>418</v>
      </c>
      <c r="H342" s="191">
        <v>1</v>
      </c>
      <c r="I342" s="192"/>
      <c r="J342" s="193">
        <f>ROUND(I342*H342,2)</f>
        <v>0</v>
      </c>
      <c r="K342" s="189" t="s">
        <v>19</v>
      </c>
      <c r="L342" s="39"/>
      <c r="M342" s="194" t="s">
        <v>19</v>
      </c>
      <c r="N342" s="195" t="s">
        <v>42</v>
      </c>
      <c r="O342" s="64"/>
      <c r="P342" s="196">
        <f>O342*H342</f>
        <v>0</v>
      </c>
      <c r="Q342" s="196">
        <v>0</v>
      </c>
      <c r="R342" s="196">
        <f>Q342*H342</f>
        <v>0</v>
      </c>
      <c r="S342" s="196">
        <v>0</v>
      </c>
      <c r="T342" s="197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8" t="s">
        <v>136</v>
      </c>
      <c r="AT342" s="198" t="s">
        <v>132</v>
      </c>
      <c r="AU342" s="198" t="s">
        <v>81</v>
      </c>
      <c r="AY342" s="17" t="s">
        <v>130</v>
      </c>
      <c r="BE342" s="199">
        <f>IF(N342="základní",J342,0)</f>
        <v>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17" t="s">
        <v>79</v>
      </c>
      <c r="BK342" s="199">
        <f>ROUND(I342*H342,2)</f>
        <v>0</v>
      </c>
      <c r="BL342" s="17" t="s">
        <v>136</v>
      </c>
      <c r="BM342" s="198" t="s">
        <v>463</v>
      </c>
    </row>
    <row r="343" spans="1:65" s="13" customFormat="1" ht="10.199999999999999">
      <c r="B343" s="200"/>
      <c r="C343" s="201"/>
      <c r="D343" s="202" t="s">
        <v>137</v>
      </c>
      <c r="E343" s="203" t="s">
        <v>19</v>
      </c>
      <c r="F343" s="204" t="s">
        <v>464</v>
      </c>
      <c r="G343" s="201"/>
      <c r="H343" s="203" t="s">
        <v>19</v>
      </c>
      <c r="I343" s="205"/>
      <c r="J343" s="201"/>
      <c r="K343" s="201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137</v>
      </c>
      <c r="AU343" s="210" t="s">
        <v>81</v>
      </c>
      <c r="AV343" s="13" t="s">
        <v>79</v>
      </c>
      <c r="AW343" s="13" t="s">
        <v>33</v>
      </c>
      <c r="AX343" s="13" t="s">
        <v>71</v>
      </c>
      <c r="AY343" s="210" t="s">
        <v>130</v>
      </c>
    </row>
    <row r="344" spans="1:65" s="14" customFormat="1" ht="10.199999999999999">
      <c r="B344" s="211"/>
      <c r="C344" s="212"/>
      <c r="D344" s="202" t="s">
        <v>137</v>
      </c>
      <c r="E344" s="213" t="s">
        <v>19</v>
      </c>
      <c r="F344" s="214" t="s">
        <v>79</v>
      </c>
      <c r="G344" s="212"/>
      <c r="H344" s="215">
        <v>1</v>
      </c>
      <c r="I344" s="216"/>
      <c r="J344" s="212"/>
      <c r="K344" s="212"/>
      <c r="L344" s="217"/>
      <c r="M344" s="218"/>
      <c r="N344" s="219"/>
      <c r="O344" s="219"/>
      <c r="P344" s="219"/>
      <c r="Q344" s="219"/>
      <c r="R344" s="219"/>
      <c r="S344" s="219"/>
      <c r="T344" s="220"/>
      <c r="AT344" s="221" t="s">
        <v>137</v>
      </c>
      <c r="AU344" s="221" t="s">
        <v>81</v>
      </c>
      <c r="AV344" s="14" t="s">
        <v>81</v>
      </c>
      <c r="AW344" s="14" t="s">
        <v>33</v>
      </c>
      <c r="AX344" s="14" t="s">
        <v>71</v>
      </c>
      <c r="AY344" s="221" t="s">
        <v>130</v>
      </c>
    </row>
    <row r="345" spans="1:65" s="15" customFormat="1" ht="10.199999999999999">
      <c r="B345" s="222"/>
      <c r="C345" s="223"/>
      <c r="D345" s="202" t="s">
        <v>137</v>
      </c>
      <c r="E345" s="224" t="s">
        <v>19</v>
      </c>
      <c r="F345" s="225" t="s">
        <v>142</v>
      </c>
      <c r="G345" s="223"/>
      <c r="H345" s="226">
        <v>1</v>
      </c>
      <c r="I345" s="227"/>
      <c r="J345" s="223"/>
      <c r="K345" s="223"/>
      <c r="L345" s="228"/>
      <c r="M345" s="229"/>
      <c r="N345" s="230"/>
      <c r="O345" s="230"/>
      <c r="P345" s="230"/>
      <c r="Q345" s="230"/>
      <c r="R345" s="230"/>
      <c r="S345" s="230"/>
      <c r="T345" s="231"/>
      <c r="AT345" s="232" t="s">
        <v>137</v>
      </c>
      <c r="AU345" s="232" t="s">
        <v>81</v>
      </c>
      <c r="AV345" s="15" t="s">
        <v>136</v>
      </c>
      <c r="AW345" s="15" t="s">
        <v>33</v>
      </c>
      <c r="AX345" s="15" t="s">
        <v>79</v>
      </c>
      <c r="AY345" s="232" t="s">
        <v>130</v>
      </c>
    </row>
    <row r="346" spans="1:65" s="12" customFormat="1" ht="22.8" customHeight="1">
      <c r="B346" s="171"/>
      <c r="C346" s="172"/>
      <c r="D346" s="173" t="s">
        <v>70</v>
      </c>
      <c r="E346" s="185" t="s">
        <v>465</v>
      </c>
      <c r="F346" s="185" t="s">
        <v>466</v>
      </c>
      <c r="G346" s="172"/>
      <c r="H346" s="172"/>
      <c r="I346" s="175"/>
      <c r="J346" s="186">
        <f>BK346</f>
        <v>0</v>
      </c>
      <c r="K346" s="172"/>
      <c r="L346" s="177"/>
      <c r="M346" s="178"/>
      <c r="N346" s="179"/>
      <c r="O346" s="179"/>
      <c r="P346" s="180">
        <f>SUM(P347:P350)</f>
        <v>0</v>
      </c>
      <c r="Q346" s="179"/>
      <c r="R346" s="180">
        <f>SUM(R347:R350)</f>
        <v>0</v>
      </c>
      <c r="S346" s="179"/>
      <c r="T346" s="181">
        <f>SUM(T347:T350)</f>
        <v>0</v>
      </c>
      <c r="AR346" s="182" t="s">
        <v>156</v>
      </c>
      <c r="AT346" s="183" t="s">
        <v>70</v>
      </c>
      <c r="AU346" s="183" t="s">
        <v>79</v>
      </c>
      <c r="AY346" s="182" t="s">
        <v>130</v>
      </c>
      <c r="BK346" s="184">
        <f>SUM(BK347:BK350)</f>
        <v>0</v>
      </c>
    </row>
    <row r="347" spans="1:65" s="2" customFormat="1" ht="16.5" customHeight="1">
      <c r="A347" s="34"/>
      <c r="B347" s="35"/>
      <c r="C347" s="187" t="s">
        <v>305</v>
      </c>
      <c r="D347" s="187" t="s">
        <v>132</v>
      </c>
      <c r="E347" s="188" t="s">
        <v>467</v>
      </c>
      <c r="F347" s="189" t="s">
        <v>468</v>
      </c>
      <c r="G347" s="190" t="s">
        <v>418</v>
      </c>
      <c r="H347" s="191">
        <v>1</v>
      </c>
      <c r="I347" s="192"/>
      <c r="J347" s="193">
        <f>ROUND(I347*H347,2)</f>
        <v>0</v>
      </c>
      <c r="K347" s="189" t="s">
        <v>19</v>
      </c>
      <c r="L347" s="39"/>
      <c r="M347" s="194" t="s">
        <v>19</v>
      </c>
      <c r="N347" s="195" t="s">
        <v>42</v>
      </c>
      <c r="O347" s="64"/>
      <c r="P347" s="196">
        <f>O347*H347</f>
        <v>0</v>
      </c>
      <c r="Q347" s="196">
        <v>0</v>
      </c>
      <c r="R347" s="196">
        <f>Q347*H347</f>
        <v>0</v>
      </c>
      <c r="S347" s="196">
        <v>0</v>
      </c>
      <c r="T347" s="197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8" t="s">
        <v>136</v>
      </c>
      <c r="AT347" s="198" t="s">
        <v>132</v>
      </c>
      <c r="AU347" s="198" t="s">
        <v>81</v>
      </c>
      <c r="AY347" s="17" t="s">
        <v>130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7" t="s">
        <v>79</v>
      </c>
      <c r="BK347" s="199">
        <f>ROUND(I347*H347,2)</f>
        <v>0</v>
      </c>
      <c r="BL347" s="17" t="s">
        <v>136</v>
      </c>
      <c r="BM347" s="198" t="s">
        <v>469</v>
      </c>
    </row>
    <row r="348" spans="1:65" s="13" customFormat="1" ht="10.199999999999999">
      <c r="B348" s="200"/>
      <c r="C348" s="201"/>
      <c r="D348" s="202" t="s">
        <v>137</v>
      </c>
      <c r="E348" s="203" t="s">
        <v>19</v>
      </c>
      <c r="F348" s="204" t="s">
        <v>470</v>
      </c>
      <c r="G348" s="201"/>
      <c r="H348" s="203" t="s">
        <v>19</v>
      </c>
      <c r="I348" s="205"/>
      <c r="J348" s="201"/>
      <c r="K348" s="201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137</v>
      </c>
      <c r="AU348" s="210" t="s">
        <v>81</v>
      </c>
      <c r="AV348" s="13" t="s">
        <v>79</v>
      </c>
      <c r="AW348" s="13" t="s">
        <v>33</v>
      </c>
      <c r="AX348" s="13" t="s">
        <v>71</v>
      </c>
      <c r="AY348" s="210" t="s">
        <v>130</v>
      </c>
    </row>
    <row r="349" spans="1:65" s="14" customFormat="1" ht="10.199999999999999">
      <c r="B349" s="211"/>
      <c r="C349" s="212"/>
      <c r="D349" s="202" t="s">
        <v>137</v>
      </c>
      <c r="E349" s="213" t="s">
        <v>19</v>
      </c>
      <c r="F349" s="214" t="s">
        <v>79</v>
      </c>
      <c r="G349" s="212"/>
      <c r="H349" s="215">
        <v>1</v>
      </c>
      <c r="I349" s="216"/>
      <c r="J349" s="212"/>
      <c r="K349" s="212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137</v>
      </c>
      <c r="AU349" s="221" t="s">
        <v>81</v>
      </c>
      <c r="AV349" s="14" t="s">
        <v>81</v>
      </c>
      <c r="AW349" s="14" t="s">
        <v>33</v>
      </c>
      <c r="AX349" s="14" t="s">
        <v>71</v>
      </c>
      <c r="AY349" s="221" t="s">
        <v>130</v>
      </c>
    </row>
    <row r="350" spans="1:65" s="15" customFormat="1" ht="10.199999999999999">
      <c r="B350" s="222"/>
      <c r="C350" s="223"/>
      <c r="D350" s="202" t="s">
        <v>137</v>
      </c>
      <c r="E350" s="224" t="s">
        <v>19</v>
      </c>
      <c r="F350" s="225" t="s">
        <v>142</v>
      </c>
      <c r="G350" s="223"/>
      <c r="H350" s="226">
        <v>1</v>
      </c>
      <c r="I350" s="227"/>
      <c r="J350" s="223"/>
      <c r="K350" s="223"/>
      <c r="L350" s="228"/>
      <c r="M350" s="229"/>
      <c r="N350" s="230"/>
      <c r="O350" s="230"/>
      <c r="P350" s="230"/>
      <c r="Q350" s="230"/>
      <c r="R350" s="230"/>
      <c r="S350" s="230"/>
      <c r="T350" s="231"/>
      <c r="AT350" s="232" t="s">
        <v>137</v>
      </c>
      <c r="AU350" s="232" t="s">
        <v>81</v>
      </c>
      <c r="AV350" s="15" t="s">
        <v>136</v>
      </c>
      <c r="AW350" s="15" t="s">
        <v>33</v>
      </c>
      <c r="AX350" s="15" t="s">
        <v>79</v>
      </c>
      <c r="AY350" s="232" t="s">
        <v>130</v>
      </c>
    </row>
    <row r="351" spans="1:65" s="12" customFormat="1" ht="22.8" customHeight="1">
      <c r="B351" s="171"/>
      <c r="C351" s="172"/>
      <c r="D351" s="173" t="s">
        <v>70</v>
      </c>
      <c r="E351" s="185" t="s">
        <v>471</v>
      </c>
      <c r="F351" s="185" t="s">
        <v>472</v>
      </c>
      <c r="G351" s="172"/>
      <c r="H351" s="172"/>
      <c r="I351" s="175"/>
      <c r="J351" s="186">
        <f>BK351</f>
        <v>0</v>
      </c>
      <c r="K351" s="172"/>
      <c r="L351" s="177"/>
      <c r="M351" s="178"/>
      <c r="N351" s="179"/>
      <c r="O351" s="179"/>
      <c r="P351" s="180">
        <f>SUM(P352:P355)</f>
        <v>0</v>
      </c>
      <c r="Q351" s="179"/>
      <c r="R351" s="180">
        <f>SUM(R352:R355)</f>
        <v>0</v>
      </c>
      <c r="S351" s="179"/>
      <c r="T351" s="181">
        <f>SUM(T352:T355)</f>
        <v>0</v>
      </c>
      <c r="AR351" s="182" t="s">
        <v>156</v>
      </c>
      <c r="AT351" s="183" t="s">
        <v>70</v>
      </c>
      <c r="AU351" s="183" t="s">
        <v>79</v>
      </c>
      <c r="AY351" s="182" t="s">
        <v>130</v>
      </c>
      <c r="BK351" s="184">
        <f>SUM(BK352:BK355)</f>
        <v>0</v>
      </c>
    </row>
    <row r="352" spans="1:65" s="2" customFormat="1" ht="16.5" customHeight="1">
      <c r="A352" s="34"/>
      <c r="B352" s="35"/>
      <c r="C352" s="187" t="s">
        <v>473</v>
      </c>
      <c r="D352" s="187" t="s">
        <v>132</v>
      </c>
      <c r="E352" s="188" t="s">
        <v>474</v>
      </c>
      <c r="F352" s="189" t="s">
        <v>472</v>
      </c>
      <c r="G352" s="190" t="s">
        <v>418</v>
      </c>
      <c r="H352" s="191">
        <v>1</v>
      </c>
      <c r="I352" s="192"/>
      <c r="J352" s="193">
        <f>ROUND(I352*H352,2)</f>
        <v>0</v>
      </c>
      <c r="K352" s="189" t="s">
        <v>19</v>
      </c>
      <c r="L352" s="39"/>
      <c r="M352" s="194" t="s">
        <v>19</v>
      </c>
      <c r="N352" s="195" t="s">
        <v>42</v>
      </c>
      <c r="O352" s="64"/>
      <c r="P352" s="196">
        <f>O352*H352</f>
        <v>0</v>
      </c>
      <c r="Q352" s="196">
        <v>0</v>
      </c>
      <c r="R352" s="196">
        <f>Q352*H352</f>
        <v>0</v>
      </c>
      <c r="S352" s="196">
        <v>0</v>
      </c>
      <c r="T352" s="197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8" t="s">
        <v>136</v>
      </c>
      <c r="AT352" s="198" t="s">
        <v>132</v>
      </c>
      <c r="AU352" s="198" t="s">
        <v>81</v>
      </c>
      <c r="AY352" s="17" t="s">
        <v>130</v>
      </c>
      <c r="BE352" s="199">
        <f>IF(N352="základní",J352,0)</f>
        <v>0</v>
      </c>
      <c r="BF352" s="199">
        <f>IF(N352="snížená",J352,0)</f>
        <v>0</v>
      </c>
      <c r="BG352" s="199">
        <f>IF(N352="zákl. přenesená",J352,0)</f>
        <v>0</v>
      </c>
      <c r="BH352" s="199">
        <f>IF(N352="sníž. přenesená",J352,0)</f>
        <v>0</v>
      </c>
      <c r="BI352" s="199">
        <f>IF(N352="nulová",J352,0)</f>
        <v>0</v>
      </c>
      <c r="BJ352" s="17" t="s">
        <v>79</v>
      </c>
      <c r="BK352" s="199">
        <f>ROUND(I352*H352,2)</f>
        <v>0</v>
      </c>
      <c r="BL352" s="17" t="s">
        <v>136</v>
      </c>
      <c r="BM352" s="198" t="s">
        <v>475</v>
      </c>
    </row>
    <row r="353" spans="1:51" s="13" customFormat="1" ht="10.199999999999999">
      <c r="B353" s="200"/>
      <c r="C353" s="201"/>
      <c r="D353" s="202" t="s">
        <v>137</v>
      </c>
      <c r="E353" s="203" t="s">
        <v>19</v>
      </c>
      <c r="F353" s="204" t="s">
        <v>476</v>
      </c>
      <c r="G353" s="201"/>
      <c r="H353" s="203" t="s">
        <v>19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137</v>
      </c>
      <c r="AU353" s="210" t="s">
        <v>81</v>
      </c>
      <c r="AV353" s="13" t="s">
        <v>79</v>
      </c>
      <c r="AW353" s="13" t="s">
        <v>33</v>
      </c>
      <c r="AX353" s="13" t="s">
        <v>71</v>
      </c>
      <c r="AY353" s="210" t="s">
        <v>130</v>
      </c>
    </row>
    <row r="354" spans="1:51" s="14" customFormat="1" ht="10.199999999999999">
      <c r="B354" s="211"/>
      <c r="C354" s="212"/>
      <c r="D354" s="202" t="s">
        <v>137</v>
      </c>
      <c r="E354" s="213" t="s">
        <v>19</v>
      </c>
      <c r="F354" s="214" t="s">
        <v>79</v>
      </c>
      <c r="G354" s="212"/>
      <c r="H354" s="215">
        <v>1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137</v>
      </c>
      <c r="AU354" s="221" t="s">
        <v>81</v>
      </c>
      <c r="AV354" s="14" t="s">
        <v>81</v>
      </c>
      <c r="AW354" s="14" t="s">
        <v>33</v>
      </c>
      <c r="AX354" s="14" t="s">
        <v>71</v>
      </c>
      <c r="AY354" s="221" t="s">
        <v>130</v>
      </c>
    </row>
    <row r="355" spans="1:51" s="15" customFormat="1" ht="10.199999999999999">
      <c r="B355" s="222"/>
      <c r="C355" s="223"/>
      <c r="D355" s="202" t="s">
        <v>137</v>
      </c>
      <c r="E355" s="224" t="s">
        <v>19</v>
      </c>
      <c r="F355" s="225" t="s">
        <v>142</v>
      </c>
      <c r="G355" s="223"/>
      <c r="H355" s="226">
        <v>1</v>
      </c>
      <c r="I355" s="227"/>
      <c r="J355" s="223"/>
      <c r="K355" s="223"/>
      <c r="L355" s="228"/>
      <c r="M355" s="234"/>
      <c r="N355" s="235"/>
      <c r="O355" s="235"/>
      <c r="P355" s="235"/>
      <c r="Q355" s="235"/>
      <c r="R355" s="235"/>
      <c r="S355" s="235"/>
      <c r="T355" s="236"/>
      <c r="AT355" s="232" t="s">
        <v>137</v>
      </c>
      <c r="AU355" s="232" t="s">
        <v>81</v>
      </c>
      <c r="AV355" s="15" t="s">
        <v>136</v>
      </c>
      <c r="AW355" s="15" t="s">
        <v>33</v>
      </c>
      <c r="AX355" s="15" t="s">
        <v>79</v>
      </c>
      <c r="AY355" s="232" t="s">
        <v>130</v>
      </c>
    </row>
    <row r="356" spans="1:51" s="2" customFormat="1" ht="6.9" customHeight="1">
      <c r="A356" s="34"/>
      <c r="B356" s="47"/>
      <c r="C356" s="48"/>
      <c r="D356" s="48"/>
      <c r="E356" s="48"/>
      <c r="F356" s="48"/>
      <c r="G356" s="48"/>
      <c r="H356" s="48"/>
      <c r="I356" s="136"/>
      <c r="J356" s="48"/>
      <c r="K356" s="48"/>
      <c r="L356" s="39"/>
      <c r="M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</row>
  </sheetData>
  <sheetProtection algorithmName="SHA-512" hashValue="s6uOwng9iQJXG9w4qque8oxZbfe8QASmncK3N/70JR+b5vPu8ELYrCCVgoxdMbfz8uL3uTDfI9/TfPXdQl6O5A==" saltValue="C8XuOY0lmk9MmI2U98wz5gjcApg5wVb+VGFziE/H0JBPWCzrOcuMTYH6BM6cstUZSM46oaRuQ/jQShgEyjZLDw==" spinCount="100000" sheet="1" objects="1" scenarios="1" formatColumns="0" formatRows="0" autoFilter="0"/>
  <autoFilter ref="C98:K355" xr:uid="{00000000-0009-0000-0000-000001000000}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16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1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1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84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81</v>
      </c>
    </row>
    <row r="4" spans="1:46" s="1" customFormat="1" ht="24.9" customHeight="1">
      <c r="B4" s="20"/>
      <c r="D4" s="105" t="s">
        <v>88</v>
      </c>
      <c r="I4" s="101"/>
      <c r="L4" s="20"/>
      <c r="M4" s="106" t="s">
        <v>10</v>
      </c>
      <c r="AT4" s="17" t="s">
        <v>4</v>
      </c>
    </row>
    <row r="5" spans="1:46" s="1" customFormat="1" ht="6.9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295" t="str">
        <f>'Rekapitulace stavby'!K6</f>
        <v>Montážní kanály v areálech DPO III - Areál autobusy Hranečník - Hala II</v>
      </c>
      <c r="F7" s="296"/>
      <c r="G7" s="296"/>
      <c r="H7" s="296"/>
      <c r="I7" s="101"/>
      <c r="L7" s="20"/>
    </row>
    <row r="8" spans="1:46" s="2" customFormat="1" ht="12" customHeight="1">
      <c r="A8" s="34"/>
      <c r="B8" s="39"/>
      <c r="C8" s="34"/>
      <c r="D8" s="107" t="s">
        <v>89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477</v>
      </c>
      <c r="F9" s="298"/>
      <c r="G9" s="298"/>
      <c r="H9" s="29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15. 4. 2020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Dopravní podnik Ostrava a.s.</v>
      </c>
      <c r="F15" s="34"/>
      <c r="G15" s="34"/>
      <c r="H15" s="34"/>
      <c r="I15" s="111" t="s">
        <v>28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29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1" t="s">
        <v>28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31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>Projekt HTL s.r.o.</v>
      </c>
      <c r="F21" s="34"/>
      <c r="G21" s="34"/>
      <c r="H21" s="34"/>
      <c r="I21" s="111" t="s">
        <v>28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34</v>
      </c>
      <c r="E23" s="34"/>
      <c r="F23" s="34"/>
      <c r="G23" s="34"/>
      <c r="H23" s="34"/>
      <c r="I23" s="111" t="s">
        <v>26</v>
      </c>
      <c r="J23" s="110" t="str">
        <f>IF('Rekapitulace stavby'!AN19="","",'Rekapitulace stavby'!AN19)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1" t="s">
        <v>28</v>
      </c>
      <c r="J24" s="110" t="str">
        <f>IF('Rekapitulace stavby'!AN20="","",'Rekapitulace stavby'!AN20)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35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01" t="s">
        <v>19</v>
      </c>
      <c r="F27" s="301"/>
      <c r="G27" s="301"/>
      <c r="H27" s="30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108"/>
      <c r="J30" s="120">
        <f>ROUND(J84,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2" t="s">
        <v>38</v>
      </c>
      <c r="J32" s="121" t="s">
        <v>40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3" t="s">
        <v>41</v>
      </c>
      <c r="E33" s="107" t="s">
        <v>42</v>
      </c>
      <c r="F33" s="124">
        <f>ROUND((SUM(BE84:BE115)),  2)</f>
        <v>0</v>
      </c>
      <c r="G33" s="34"/>
      <c r="H33" s="34"/>
      <c r="I33" s="125">
        <v>0.21</v>
      </c>
      <c r="J33" s="124">
        <f>ROUND(((SUM(BE84:BE115))*I33),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7" t="s">
        <v>43</v>
      </c>
      <c r="F34" s="124">
        <f>ROUND((SUM(BF84:BF115)),  2)</f>
        <v>0</v>
      </c>
      <c r="G34" s="34"/>
      <c r="H34" s="34"/>
      <c r="I34" s="125">
        <v>0.15</v>
      </c>
      <c r="J34" s="124">
        <f>ROUND(((SUM(BF84:BF115))*I34),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44</v>
      </c>
      <c r="F35" s="124">
        <f>ROUND((SUM(BG84:BG115)),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7" t="s">
        <v>45</v>
      </c>
      <c r="F36" s="124">
        <f>ROUND((SUM(BH84:BH115)),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7" t="s">
        <v>46</v>
      </c>
      <c r="F37" s="124">
        <f>ROUND((SUM(BI84:BI115)),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91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2" t="str">
        <f>E7</f>
        <v>Montážní kanály v areálech DPO III - Areál autobusy Hranečník - Hala II</v>
      </c>
      <c r="F48" s="303"/>
      <c r="G48" s="303"/>
      <c r="H48" s="303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89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02 - SO 20 Elektroinstalace</v>
      </c>
      <c r="F50" s="304"/>
      <c r="G50" s="304"/>
      <c r="H50" s="304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15. 4. 2020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25</v>
      </c>
      <c r="D54" s="36"/>
      <c r="E54" s="36"/>
      <c r="F54" s="27" t="str">
        <f>E15</f>
        <v>Dopravní podnik Ostrava a.s.</v>
      </c>
      <c r="G54" s="36"/>
      <c r="H54" s="36"/>
      <c r="I54" s="111" t="s">
        <v>31</v>
      </c>
      <c r="J54" s="32" t="str">
        <f>E21</f>
        <v>Projekt HTL s.r.o.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1" t="s">
        <v>34</v>
      </c>
      <c r="J55" s="32" t="str">
        <f>E24</f>
        <v xml:space="preserve"> 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92</v>
      </c>
      <c r="D57" s="141"/>
      <c r="E57" s="141"/>
      <c r="F57" s="141"/>
      <c r="G57" s="141"/>
      <c r="H57" s="141"/>
      <c r="I57" s="142"/>
      <c r="J57" s="143" t="s">
        <v>93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4" t="s">
        <v>69</v>
      </c>
      <c r="D59" s="36"/>
      <c r="E59" s="36"/>
      <c r="F59" s="36"/>
      <c r="G59" s="36"/>
      <c r="H59" s="36"/>
      <c r="I59" s="108"/>
      <c r="J59" s="77">
        <f>J84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94</v>
      </c>
    </row>
    <row r="60" spans="1:47" s="9" customFormat="1" ht="24.9" customHeight="1">
      <c r="B60" s="145"/>
      <c r="C60" s="146"/>
      <c r="D60" s="147" t="s">
        <v>104</v>
      </c>
      <c r="E60" s="148"/>
      <c r="F60" s="148"/>
      <c r="G60" s="148"/>
      <c r="H60" s="148"/>
      <c r="I60" s="149"/>
      <c r="J60" s="150">
        <f>J85</f>
        <v>0</v>
      </c>
      <c r="K60" s="146"/>
      <c r="L60" s="151"/>
    </row>
    <row r="61" spans="1:47" s="10" customFormat="1" ht="19.95" customHeight="1">
      <c r="B61" s="152"/>
      <c r="C61" s="153"/>
      <c r="D61" s="154" t="s">
        <v>478</v>
      </c>
      <c r="E61" s="155"/>
      <c r="F61" s="155"/>
      <c r="G61" s="155"/>
      <c r="H61" s="155"/>
      <c r="I61" s="156"/>
      <c r="J61" s="157">
        <f>J86</f>
        <v>0</v>
      </c>
      <c r="K61" s="153"/>
      <c r="L61" s="158"/>
    </row>
    <row r="62" spans="1:47" s="9" customFormat="1" ht="24.9" customHeight="1">
      <c r="B62" s="145"/>
      <c r="C62" s="146"/>
      <c r="D62" s="147" t="s">
        <v>108</v>
      </c>
      <c r="E62" s="148"/>
      <c r="F62" s="148"/>
      <c r="G62" s="148"/>
      <c r="H62" s="148"/>
      <c r="I62" s="149"/>
      <c r="J62" s="150">
        <f>J95</f>
        <v>0</v>
      </c>
      <c r="K62" s="146"/>
      <c r="L62" s="151"/>
    </row>
    <row r="63" spans="1:47" s="10" customFormat="1" ht="19.95" customHeight="1">
      <c r="B63" s="152"/>
      <c r="C63" s="153"/>
      <c r="D63" s="154" t="s">
        <v>479</v>
      </c>
      <c r="E63" s="155"/>
      <c r="F63" s="155"/>
      <c r="G63" s="155"/>
      <c r="H63" s="155"/>
      <c r="I63" s="156"/>
      <c r="J63" s="157">
        <f>J96</f>
        <v>0</v>
      </c>
      <c r="K63" s="153"/>
      <c r="L63" s="158"/>
    </row>
    <row r="64" spans="1:47" s="9" customFormat="1" ht="24.9" customHeight="1">
      <c r="B64" s="145"/>
      <c r="C64" s="146"/>
      <c r="D64" s="147" t="s">
        <v>480</v>
      </c>
      <c r="E64" s="148"/>
      <c r="F64" s="148"/>
      <c r="G64" s="148"/>
      <c r="H64" s="148"/>
      <c r="I64" s="149"/>
      <c r="J64" s="150">
        <f>J104</f>
        <v>0</v>
      </c>
      <c r="K64" s="146"/>
      <c r="L64" s="151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8"/>
      <c r="J65" s="36"/>
      <c r="K65" s="36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" customHeight="1">
      <c r="A66" s="34"/>
      <c r="B66" s="47"/>
      <c r="C66" s="48"/>
      <c r="D66" s="48"/>
      <c r="E66" s="48"/>
      <c r="F66" s="48"/>
      <c r="G66" s="48"/>
      <c r="H66" s="48"/>
      <c r="I66" s="136"/>
      <c r="J66" s="48"/>
      <c r="K66" s="48"/>
      <c r="L66" s="10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" customHeight="1">
      <c r="A70" s="34"/>
      <c r="B70" s="49"/>
      <c r="C70" s="50"/>
      <c r="D70" s="50"/>
      <c r="E70" s="50"/>
      <c r="F70" s="50"/>
      <c r="G70" s="50"/>
      <c r="H70" s="50"/>
      <c r="I70" s="139"/>
      <c r="J70" s="50"/>
      <c r="K70" s="50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" customHeight="1">
      <c r="A71" s="34"/>
      <c r="B71" s="35"/>
      <c r="C71" s="23" t="s">
        <v>115</v>
      </c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35"/>
      <c r="C72" s="36"/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02" t="str">
        <f>E7</f>
        <v>Montážní kanály v areálech DPO III - Areál autobusy Hranečník - Hala II</v>
      </c>
      <c r="F74" s="303"/>
      <c r="G74" s="303"/>
      <c r="H74" s="303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89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274" t="str">
        <f>E9</f>
        <v>02 - SO 20 Elektroinstalace</v>
      </c>
      <c r="F76" s="304"/>
      <c r="G76" s="304"/>
      <c r="H76" s="304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1" t="s">
        <v>23</v>
      </c>
      <c r="J78" s="59" t="str">
        <f>IF(J12="","",J12)</f>
        <v>15. 4. 2020</v>
      </c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15" customHeight="1">
      <c r="A80" s="34"/>
      <c r="B80" s="35"/>
      <c r="C80" s="29" t="s">
        <v>25</v>
      </c>
      <c r="D80" s="36"/>
      <c r="E80" s="36"/>
      <c r="F80" s="27" t="str">
        <f>E15</f>
        <v>Dopravní podnik Ostrava a.s.</v>
      </c>
      <c r="G80" s="36"/>
      <c r="H80" s="36"/>
      <c r="I80" s="111" t="s">
        <v>31</v>
      </c>
      <c r="J80" s="32" t="str">
        <f>E21</f>
        <v>Projekt HTL s.r.o.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15" customHeight="1">
      <c r="A81" s="34"/>
      <c r="B81" s="35"/>
      <c r="C81" s="29" t="s">
        <v>29</v>
      </c>
      <c r="D81" s="36"/>
      <c r="E81" s="36"/>
      <c r="F81" s="27" t="str">
        <f>IF(E18="","",E18)</f>
        <v>Vyplň údaj</v>
      </c>
      <c r="G81" s="36"/>
      <c r="H81" s="36"/>
      <c r="I81" s="111" t="s">
        <v>34</v>
      </c>
      <c r="J81" s="32" t="str">
        <f>E24</f>
        <v xml:space="preserve"> </v>
      </c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9"/>
      <c r="B83" s="160"/>
      <c r="C83" s="161" t="s">
        <v>116</v>
      </c>
      <c r="D83" s="162" t="s">
        <v>56</v>
      </c>
      <c r="E83" s="162" t="s">
        <v>52</v>
      </c>
      <c r="F83" s="162" t="s">
        <v>53</v>
      </c>
      <c r="G83" s="162" t="s">
        <v>117</v>
      </c>
      <c r="H83" s="162" t="s">
        <v>118</v>
      </c>
      <c r="I83" s="163" t="s">
        <v>119</v>
      </c>
      <c r="J83" s="162" t="s">
        <v>93</v>
      </c>
      <c r="K83" s="164" t="s">
        <v>120</v>
      </c>
      <c r="L83" s="165"/>
      <c r="M83" s="68" t="s">
        <v>19</v>
      </c>
      <c r="N83" s="69" t="s">
        <v>41</v>
      </c>
      <c r="O83" s="69" t="s">
        <v>121</v>
      </c>
      <c r="P83" s="69" t="s">
        <v>122</v>
      </c>
      <c r="Q83" s="69" t="s">
        <v>123</v>
      </c>
      <c r="R83" s="69" t="s">
        <v>124</v>
      </c>
      <c r="S83" s="69" t="s">
        <v>125</v>
      </c>
      <c r="T83" s="70" t="s">
        <v>126</v>
      </c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65" s="2" customFormat="1" ht="22.8" customHeight="1">
      <c r="A84" s="34"/>
      <c r="B84" s="35"/>
      <c r="C84" s="75" t="s">
        <v>127</v>
      </c>
      <c r="D84" s="36"/>
      <c r="E84" s="36"/>
      <c r="F84" s="36"/>
      <c r="G84" s="36"/>
      <c r="H84" s="36"/>
      <c r="I84" s="108"/>
      <c r="J84" s="166">
        <f>BK84</f>
        <v>0</v>
      </c>
      <c r="K84" s="36"/>
      <c r="L84" s="39"/>
      <c r="M84" s="71"/>
      <c r="N84" s="167"/>
      <c r="O84" s="72"/>
      <c r="P84" s="168">
        <f>P85+P95+P104</f>
        <v>0</v>
      </c>
      <c r="Q84" s="72"/>
      <c r="R84" s="168">
        <f>R85+R95+R104</f>
        <v>0</v>
      </c>
      <c r="S84" s="72"/>
      <c r="T84" s="169">
        <f>T85+T95+T104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70</v>
      </c>
      <c r="AU84" s="17" t="s">
        <v>94</v>
      </c>
      <c r="BK84" s="170">
        <f>BK85+BK95+BK104</f>
        <v>0</v>
      </c>
    </row>
    <row r="85" spans="1:65" s="12" customFormat="1" ht="25.95" customHeight="1">
      <c r="B85" s="171"/>
      <c r="C85" s="172"/>
      <c r="D85" s="173" t="s">
        <v>70</v>
      </c>
      <c r="E85" s="174" t="s">
        <v>368</v>
      </c>
      <c r="F85" s="174" t="s">
        <v>369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</f>
        <v>0</v>
      </c>
      <c r="Q85" s="179"/>
      <c r="R85" s="180">
        <f>R86</f>
        <v>0</v>
      </c>
      <c r="S85" s="179"/>
      <c r="T85" s="181">
        <f>T86</f>
        <v>0</v>
      </c>
      <c r="AR85" s="182" t="s">
        <v>81</v>
      </c>
      <c r="AT85" s="183" t="s">
        <v>70</v>
      </c>
      <c r="AU85" s="183" t="s">
        <v>71</v>
      </c>
      <c r="AY85" s="182" t="s">
        <v>130</v>
      </c>
      <c r="BK85" s="184">
        <f>BK86</f>
        <v>0</v>
      </c>
    </row>
    <row r="86" spans="1:65" s="12" customFormat="1" ht="22.8" customHeight="1">
      <c r="B86" s="171"/>
      <c r="C86" s="172"/>
      <c r="D86" s="173" t="s">
        <v>70</v>
      </c>
      <c r="E86" s="185" t="s">
        <v>481</v>
      </c>
      <c r="F86" s="185" t="s">
        <v>482</v>
      </c>
      <c r="G86" s="172"/>
      <c r="H86" s="172"/>
      <c r="I86" s="175"/>
      <c r="J86" s="186">
        <f>BK86</f>
        <v>0</v>
      </c>
      <c r="K86" s="172"/>
      <c r="L86" s="177"/>
      <c r="M86" s="178"/>
      <c r="N86" s="179"/>
      <c r="O86" s="179"/>
      <c r="P86" s="180">
        <f>SUM(P87:P94)</f>
        <v>0</v>
      </c>
      <c r="Q86" s="179"/>
      <c r="R86" s="180">
        <f>SUM(R87:R94)</f>
        <v>0</v>
      </c>
      <c r="S86" s="179"/>
      <c r="T86" s="181">
        <f>SUM(T87:T94)</f>
        <v>0</v>
      </c>
      <c r="AR86" s="182" t="s">
        <v>81</v>
      </c>
      <c r="AT86" s="183" t="s">
        <v>70</v>
      </c>
      <c r="AU86" s="183" t="s">
        <v>79</v>
      </c>
      <c r="AY86" s="182" t="s">
        <v>130</v>
      </c>
      <c r="BK86" s="184">
        <f>SUM(BK87:BK94)</f>
        <v>0</v>
      </c>
    </row>
    <row r="87" spans="1:65" s="2" customFormat="1" ht="16.5" customHeight="1">
      <c r="A87" s="34"/>
      <c r="B87" s="35"/>
      <c r="C87" s="237" t="s">
        <v>79</v>
      </c>
      <c r="D87" s="237" t="s">
        <v>425</v>
      </c>
      <c r="E87" s="238" t="s">
        <v>483</v>
      </c>
      <c r="F87" s="239" t="s">
        <v>484</v>
      </c>
      <c r="G87" s="240" t="s">
        <v>418</v>
      </c>
      <c r="H87" s="241">
        <v>1</v>
      </c>
      <c r="I87" s="242"/>
      <c r="J87" s="243">
        <f t="shared" ref="J87:J94" si="0">ROUND(I87*H87,2)</f>
        <v>0</v>
      </c>
      <c r="K87" s="239" t="s">
        <v>19</v>
      </c>
      <c r="L87" s="244"/>
      <c r="M87" s="245" t="s">
        <v>19</v>
      </c>
      <c r="N87" s="246" t="s">
        <v>42</v>
      </c>
      <c r="O87" s="64"/>
      <c r="P87" s="196">
        <f t="shared" ref="P87:P94" si="1">O87*H87</f>
        <v>0</v>
      </c>
      <c r="Q87" s="196">
        <v>0</v>
      </c>
      <c r="R87" s="196">
        <f t="shared" ref="R87:R94" si="2">Q87*H87</f>
        <v>0</v>
      </c>
      <c r="S87" s="196">
        <v>0</v>
      </c>
      <c r="T87" s="197">
        <f t="shared" ref="T87:T94" si="3"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224</v>
      </c>
      <c r="AT87" s="198" t="s">
        <v>425</v>
      </c>
      <c r="AU87" s="198" t="s">
        <v>81</v>
      </c>
      <c r="AY87" s="17" t="s">
        <v>130</v>
      </c>
      <c r="BE87" s="199">
        <f t="shared" ref="BE87:BE94" si="4">IF(N87="základní",J87,0)</f>
        <v>0</v>
      </c>
      <c r="BF87" s="199">
        <f t="shared" ref="BF87:BF94" si="5">IF(N87="snížená",J87,0)</f>
        <v>0</v>
      </c>
      <c r="BG87" s="199">
        <f t="shared" ref="BG87:BG94" si="6">IF(N87="zákl. přenesená",J87,0)</f>
        <v>0</v>
      </c>
      <c r="BH87" s="199">
        <f t="shared" ref="BH87:BH94" si="7">IF(N87="sníž. přenesená",J87,0)</f>
        <v>0</v>
      </c>
      <c r="BI87" s="199">
        <f t="shared" ref="BI87:BI94" si="8">IF(N87="nulová",J87,0)</f>
        <v>0</v>
      </c>
      <c r="BJ87" s="17" t="s">
        <v>79</v>
      </c>
      <c r="BK87" s="199">
        <f t="shared" ref="BK87:BK94" si="9">ROUND(I87*H87,2)</f>
        <v>0</v>
      </c>
      <c r="BL87" s="17" t="s">
        <v>175</v>
      </c>
      <c r="BM87" s="198" t="s">
        <v>485</v>
      </c>
    </row>
    <row r="88" spans="1:65" s="2" customFormat="1" ht="16.5" customHeight="1">
      <c r="A88" s="34"/>
      <c r="B88" s="35"/>
      <c r="C88" s="237" t="s">
        <v>81</v>
      </c>
      <c r="D88" s="237" t="s">
        <v>425</v>
      </c>
      <c r="E88" s="238" t="s">
        <v>486</v>
      </c>
      <c r="F88" s="239" t="s">
        <v>487</v>
      </c>
      <c r="G88" s="240" t="s">
        <v>283</v>
      </c>
      <c r="H88" s="241">
        <v>1</v>
      </c>
      <c r="I88" s="242"/>
      <c r="J88" s="243">
        <f t="shared" si="0"/>
        <v>0</v>
      </c>
      <c r="K88" s="239" t="s">
        <v>19</v>
      </c>
      <c r="L88" s="244"/>
      <c r="M88" s="245" t="s">
        <v>19</v>
      </c>
      <c r="N88" s="246" t="s">
        <v>42</v>
      </c>
      <c r="O88" s="64"/>
      <c r="P88" s="196">
        <f t="shared" si="1"/>
        <v>0</v>
      </c>
      <c r="Q88" s="196">
        <v>0</v>
      </c>
      <c r="R88" s="196">
        <f t="shared" si="2"/>
        <v>0</v>
      </c>
      <c r="S88" s="196">
        <v>0</v>
      </c>
      <c r="T88" s="197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8" t="s">
        <v>224</v>
      </c>
      <c r="AT88" s="198" t="s">
        <v>425</v>
      </c>
      <c r="AU88" s="198" t="s">
        <v>81</v>
      </c>
      <c r="AY88" s="17" t="s">
        <v>130</v>
      </c>
      <c r="BE88" s="199">
        <f t="shared" si="4"/>
        <v>0</v>
      </c>
      <c r="BF88" s="199">
        <f t="shared" si="5"/>
        <v>0</v>
      </c>
      <c r="BG88" s="199">
        <f t="shared" si="6"/>
        <v>0</v>
      </c>
      <c r="BH88" s="199">
        <f t="shared" si="7"/>
        <v>0</v>
      </c>
      <c r="BI88" s="199">
        <f t="shared" si="8"/>
        <v>0</v>
      </c>
      <c r="BJ88" s="17" t="s">
        <v>79</v>
      </c>
      <c r="BK88" s="199">
        <f t="shared" si="9"/>
        <v>0</v>
      </c>
      <c r="BL88" s="17" t="s">
        <v>175</v>
      </c>
      <c r="BM88" s="198" t="s">
        <v>488</v>
      </c>
    </row>
    <row r="89" spans="1:65" s="2" customFormat="1" ht="16.5" customHeight="1">
      <c r="A89" s="34"/>
      <c r="B89" s="35"/>
      <c r="C89" s="237" t="s">
        <v>147</v>
      </c>
      <c r="D89" s="237" t="s">
        <v>425</v>
      </c>
      <c r="E89" s="238" t="s">
        <v>489</v>
      </c>
      <c r="F89" s="239" t="s">
        <v>490</v>
      </c>
      <c r="G89" s="240" t="s">
        <v>283</v>
      </c>
      <c r="H89" s="241">
        <v>1</v>
      </c>
      <c r="I89" s="242"/>
      <c r="J89" s="243">
        <f t="shared" si="0"/>
        <v>0</v>
      </c>
      <c r="K89" s="239" t="s">
        <v>19</v>
      </c>
      <c r="L89" s="244"/>
      <c r="M89" s="245" t="s">
        <v>19</v>
      </c>
      <c r="N89" s="246" t="s">
        <v>42</v>
      </c>
      <c r="O89" s="64"/>
      <c r="P89" s="196">
        <f t="shared" si="1"/>
        <v>0</v>
      </c>
      <c r="Q89" s="196">
        <v>0</v>
      </c>
      <c r="R89" s="196">
        <f t="shared" si="2"/>
        <v>0</v>
      </c>
      <c r="S89" s="196">
        <v>0</v>
      </c>
      <c r="T89" s="197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8" t="s">
        <v>224</v>
      </c>
      <c r="AT89" s="198" t="s">
        <v>425</v>
      </c>
      <c r="AU89" s="198" t="s">
        <v>81</v>
      </c>
      <c r="AY89" s="17" t="s">
        <v>130</v>
      </c>
      <c r="BE89" s="199">
        <f t="shared" si="4"/>
        <v>0</v>
      </c>
      <c r="BF89" s="199">
        <f t="shared" si="5"/>
        <v>0</v>
      </c>
      <c r="BG89" s="199">
        <f t="shared" si="6"/>
        <v>0</v>
      </c>
      <c r="BH89" s="199">
        <f t="shared" si="7"/>
        <v>0</v>
      </c>
      <c r="BI89" s="199">
        <f t="shared" si="8"/>
        <v>0</v>
      </c>
      <c r="BJ89" s="17" t="s">
        <v>79</v>
      </c>
      <c r="BK89" s="199">
        <f t="shared" si="9"/>
        <v>0</v>
      </c>
      <c r="BL89" s="17" t="s">
        <v>175</v>
      </c>
      <c r="BM89" s="198" t="s">
        <v>491</v>
      </c>
    </row>
    <row r="90" spans="1:65" s="2" customFormat="1" ht="16.5" customHeight="1">
      <c r="A90" s="34"/>
      <c r="B90" s="35"/>
      <c r="C90" s="237" t="s">
        <v>136</v>
      </c>
      <c r="D90" s="237" t="s">
        <v>425</v>
      </c>
      <c r="E90" s="238" t="s">
        <v>492</v>
      </c>
      <c r="F90" s="239" t="s">
        <v>493</v>
      </c>
      <c r="G90" s="240" t="s">
        <v>283</v>
      </c>
      <c r="H90" s="241">
        <v>1</v>
      </c>
      <c r="I90" s="242"/>
      <c r="J90" s="243">
        <f t="shared" si="0"/>
        <v>0</v>
      </c>
      <c r="K90" s="239" t="s">
        <v>19</v>
      </c>
      <c r="L90" s="244"/>
      <c r="M90" s="245" t="s">
        <v>19</v>
      </c>
      <c r="N90" s="246" t="s">
        <v>42</v>
      </c>
      <c r="O90" s="64"/>
      <c r="P90" s="196">
        <f t="shared" si="1"/>
        <v>0</v>
      </c>
      <c r="Q90" s="196">
        <v>0</v>
      </c>
      <c r="R90" s="196">
        <f t="shared" si="2"/>
        <v>0</v>
      </c>
      <c r="S90" s="196">
        <v>0</v>
      </c>
      <c r="T90" s="197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224</v>
      </c>
      <c r="AT90" s="198" t="s">
        <v>425</v>
      </c>
      <c r="AU90" s="198" t="s">
        <v>81</v>
      </c>
      <c r="AY90" s="17" t="s">
        <v>130</v>
      </c>
      <c r="BE90" s="199">
        <f t="shared" si="4"/>
        <v>0</v>
      </c>
      <c r="BF90" s="199">
        <f t="shared" si="5"/>
        <v>0</v>
      </c>
      <c r="BG90" s="199">
        <f t="shared" si="6"/>
        <v>0</v>
      </c>
      <c r="BH90" s="199">
        <f t="shared" si="7"/>
        <v>0</v>
      </c>
      <c r="BI90" s="199">
        <f t="shared" si="8"/>
        <v>0</v>
      </c>
      <c r="BJ90" s="17" t="s">
        <v>79</v>
      </c>
      <c r="BK90" s="199">
        <f t="shared" si="9"/>
        <v>0</v>
      </c>
      <c r="BL90" s="17" t="s">
        <v>175</v>
      </c>
      <c r="BM90" s="198" t="s">
        <v>494</v>
      </c>
    </row>
    <row r="91" spans="1:65" s="2" customFormat="1" ht="16.5" customHeight="1">
      <c r="A91" s="34"/>
      <c r="B91" s="35"/>
      <c r="C91" s="237" t="s">
        <v>156</v>
      </c>
      <c r="D91" s="237" t="s">
        <v>425</v>
      </c>
      <c r="E91" s="238" t="s">
        <v>495</v>
      </c>
      <c r="F91" s="239" t="s">
        <v>496</v>
      </c>
      <c r="G91" s="240" t="s">
        <v>262</v>
      </c>
      <c r="H91" s="241">
        <v>2</v>
      </c>
      <c r="I91" s="242"/>
      <c r="J91" s="243">
        <f t="shared" si="0"/>
        <v>0</v>
      </c>
      <c r="K91" s="239" t="s">
        <v>19</v>
      </c>
      <c r="L91" s="244"/>
      <c r="M91" s="245" t="s">
        <v>19</v>
      </c>
      <c r="N91" s="246" t="s">
        <v>42</v>
      </c>
      <c r="O91" s="64"/>
      <c r="P91" s="196">
        <f t="shared" si="1"/>
        <v>0</v>
      </c>
      <c r="Q91" s="196">
        <v>0</v>
      </c>
      <c r="R91" s="196">
        <f t="shared" si="2"/>
        <v>0</v>
      </c>
      <c r="S91" s="196">
        <v>0</v>
      </c>
      <c r="T91" s="197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8" t="s">
        <v>224</v>
      </c>
      <c r="AT91" s="198" t="s">
        <v>425</v>
      </c>
      <c r="AU91" s="198" t="s">
        <v>81</v>
      </c>
      <c r="AY91" s="17" t="s">
        <v>130</v>
      </c>
      <c r="BE91" s="199">
        <f t="shared" si="4"/>
        <v>0</v>
      </c>
      <c r="BF91" s="199">
        <f t="shared" si="5"/>
        <v>0</v>
      </c>
      <c r="BG91" s="199">
        <f t="shared" si="6"/>
        <v>0</v>
      </c>
      <c r="BH91" s="199">
        <f t="shared" si="7"/>
        <v>0</v>
      </c>
      <c r="BI91" s="199">
        <f t="shared" si="8"/>
        <v>0</v>
      </c>
      <c r="BJ91" s="17" t="s">
        <v>79</v>
      </c>
      <c r="BK91" s="199">
        <f t="shared" si="9"/>
        <v>0</v>
      </c>
      <c r="BL91" s="17" t="s">
        <v>175</v>
      </c>
      <c r="BM91" s="198" t="s">
        <v>497</v>
      </c>
    </row>
    <row r="92" spans="1:65" s="2" customFormat="1" ht="16.5" customHeight="1">
      <c r="A92" s="34"/>
      <c r="B92" s="35"/>
      <c r="C92" s="237" t="s">
        <v>8</v>
      </c>
      <c r="D92" s="237" t="s">
        <v>425</v>
      </c>
      <c r="E92" s="238" t="s">
        <v>498</v>
      </c>
      <c r="F92" s="239" t="s">
        <v>499</v>
      </c>
      <c r="G92" s="240" t="s">
        <v>283</v>
      </c>
      <c r="H92" s="241">
        <v>2</v>
      </c>
      <c r="I92" s="242"/>
      <c r="J92" s="243">
        <f t="shared" si="0"/>
        <v>0</v>
      </c>
      <c r="K92" s="239" t="s">
        <v>19</v>
      </c>
      <c r="L92" s="244"/>
      <c r="M92" s="245" t="s">
        <v>19</v>
      </c>
      <c r="N92" s="246" t="s">
        <v>42</v>
      </c>
      <c r="O92" s="64"/>
      <c r="P92" s="196">
        <f t="shared" si="1"/>
        <v>0</v>
      </c>
      <c r="Q92" s="196">
        <v>0</v>
      </c>
      <c r="R92" s="196">
        <f t="shared" si="2"/>
        <v>0</v>
      </c>
      <c r="S92" s="196">
        <v>0</v>
      </c>
      <c r="T92" s="197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224</v>
      </c>
      <c r="AT92" s="198" t="s">
        <v>425</v>
      </c>
      <c r="AU92" s="198" t="s">
        <v>81</v>
      </c>
      <c r="AY92" s="17" t="s">
        <v>130</v>
      </c>
      <c r="BE92" s="199">
        <f t="shared" si="4"/>
        <v>0</v>
      </c>
      <c r="BF92" s="199">
        <f t="shared" si="5"/>
        <v>0</v>
      </c>
      <c r="BG92" s="199">
        <f t="shared" si="6"/>
        <v>0</v>
      </c>
      <c r="BH92" s="199">
        <f t="shared" si="7"/>
        <v>0</v>
      </c>
      <c r="BI92" s="199">
        <f t="shared" si="8"/>
        <v>0</v>
      </c>
      <c r="BJ92" s="17" t="s">
        <v>79</v>
      </c>
      <c r="BK92" s="199">
        <f t="shared" si="9"/>
        <v>0</v>
      </c>
      <c r="BL92" s="17" t="s">
        <v>175</v>
      </c>
      <c r="BM92" s="198" t="s">
        <v>500</v>
      </c>
    </row>
    <row r="93" spans="1:65" s="2" customFormat="1" ht="16.5" customHeight="1">
      <c r="A93" s="34"/>
      <c r="B93" s="35"/>
      <c r="C93" s="237" t="s">
        <v>175</v>
      </c>
      <c r="D93" s="237" t="s">
        <v>425</v>
      </c>
      <c r="E93" s="238" t="s">
        <v>501</v>
      </c>
      <c r="F93" s="239" t="s">
        <v>502</v>
      </c>
      <c r="G93" s="240" t="s">
        <v>418</v>
      </c>
      <c r="H93" s="241">
        <v>1</v>
      </c>
      <c r="I93" s="242"/>
      <c r="J93" s="243">
        <f t="shared" si="0"/>
        <v>0</v>
      </c>
      <c r="K93" s="239" t="s">
        <v>19</v>
      </c>
      <c r="L93" s="244"/>
      <c r="M93" s="245" t="s">
        <v>19</v>
      </c>
      <c r="N93" s="246" t="s">
        <v>42</v>
      </c>
      <c r="O93" s="64"/>
      <c r="P93" s="196">
        <f t="shared" si="1"/>
        <v>0</v>
      </c>
      <c r="Q93" s="196">
        <v>0</v>
      </c>
      <c r="R93" s="196">
        <f t="shared" si="2"/>
        <v>0</v>
      </c>
      <c r="S93" s="196">
        <v>0</v>
      </c>
      <c r="T93" s="197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8" t="s">
        <v>224</v>
      </c>
      <c r="AT93" s="198" t="s">
        <v>425</v>
      </c>
      <c r="AU93" s="198" t="s">
        <v>81</v>
      </c>
      <c r="AY93" s="17" t="s">
        <v>130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17" t="s">
        <v>79</v>
      </c>
      <c r="BK93" s="199">
        <f t="shared" si="9"/>
        <v>0</v>
      </c>
      <c r="BL93" s="17" t="s">
        <v>175</v>
      </c>
      <c r="BM93" s="198" t="s">
        <v>503</v>
      </c>
    </row>
    <row r="94" spans="1:65" s="2" customFormat="1" ht="16.5" customHeight="1">
      <c r="A94" s="34"/>
      <c r="B94" s="35"/>
      <c r="C94" s="237" t="s">
        <v>226</v>
      </c>
      <c r="D94" s="237" t="s">
        <v>425</v>
      </c>
      <c r="E94" s="238" t="s">
        <v>504</v>
      </c>
      <c r="F94" s="239" t="s">
        <v>505</v>
      </c>
      <c r="G94" s="240" t="s">
        <v>418</v>
      </c>
      <c r="H94" s="241">
        <v>1</v>
      </c>
      <c r="I94" s="242"/>
      <c r="J94" s="243">
        <f t="shared" si="0"/>
        <v>0</v>
      </c>
      <c r="K94" s="239" t="s">
        <v>19</v>
      </c>
      <c r="L94" s="244"/>
      <c r="M94" s="245" t="s">
        <v>19</v>
      </c>
      <c r="N94" s="246" t="s">
        <v>42</v>
      </c>
      <c r="O94" s="64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8" t="s">
        <v>224</v>
      </c>
      <c r="AT94" s="198" t="s">
        <v>425</v>
      </c>
      <c r="AU94" s="198" t="s">
        <v>81</v>
      </c>
      <c r="AY94" s="17" t="s">
        <v>130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17" t="s">
        <v>79</v>
      </c>
      <c r="BK94" s="199">
        <f t="shared" si="9"/>
        <v>0</v>
      </c>
      <c r="BL94" s="17" t="s">
        <v>175</v>
      </c>
      <c r="BM94" s="198" t="s">
        <v>506</v>
      </c>
    </row>
    <row r="95" spans="1:65" s="12" customFormat="1" ht="25.95" customHeight="1">
      <c r="B95" s="171"/>
      <c r="C95" s="172"/>
      <c r="D95" s="173" t="s">
        <v>70</v>
      </c>
      <c r="E95" s="174" t="s">
        <v>425</v>
      </c>
      <c r="F95" s="174" t="s">
        <v>426</v>
      </c>
      <c r="G95" s="172"/>
      <c r="H95" s="172"/>
      <c r="I95" s="175"/>
      <c r="J95" s="176">
        <f>BK95</f>
        <v>0</v>
      </c>
      <c r="K95" s="172"/>
      <c r="L95" s="177"/>
      <c r="M95" s="178"/>
      <c r="N95" s="179"/>
      <c r="O95" s="179"/>
      <c r="P95" s="180">
        <f>P96</f>
        <v>0</v>
      </c>
      <c r="Q95" s="179"/>
      <c r="R95" s="180">
        <f>R96</f>
        <v>0</v>
      </c>
      <c r="S95" s="179"/>
      <c r="T95" s="181">
        <f>T96</f>
        <v>0</v>
      </c>
      <c r="AR95" s="182" t="s">
        <v>147</v>
      </c>
      <c r="AT95" s="183" t="s">
        <v>70</v>
      </c>
      <c r="AU95" s="183" t="s">
        <v>71</v>
      </c>
      <c r="AY95" s="182" t="s">
        <v>130</v>
      </c>
      <c r="BK95" s="184">
        <f>BK96</f>
        <v>0</v>
      </c>
    </row>
    <row r="96" spans="1:65" s="12" customFormat="1" ht="22.8" customHeight="1">
      <c r="B96" s="171"/>
      <c r="C96" s="172"/>
      <c r="D96" s="173" t="s">
        <v>70</v>
      </c>
      <c r="E96" s="185" t="s">
        <v>507</v>
      </c>
      <c r="F96" s="185" t="s">
        <v>508</v>
      </c>
      <c r="G96" s="172"/>
      <c r="H96" s="172"/>
      <c r="I96" s="175"/>
      <c r="J96" s="186">
        <f>BK96</f>
        <v>0</v>
      </c>
      <c r="K96" s="172"/>
      <c r="L96" s="177"/>
      <c r="M96" s="178"/>
      <c r="N96" s="179"/>
      <c r="O96" s="179"/>
      <c r="P96" s="180">
        <f>SUM(P97:P103)</f>
        <v>0</v>
      </c>
      <c r="Q96" s="179"/>
      <c r="R96" s="180">
        <f>SUM(R97:R103)</f>
        <v>0</v>
      </c>
      <c r="S96" s="179"/>
      <c r="T96" s="181">
        <f>SUM(T97:T103)</f>
        <v>0</v>
      </c>
      <c r="AR96" s="182" t="s">
        <v>147</v>
      </c>
      <c r="AT96" s="183" t="s">
        <v>70</v>
      </c>
      <c r="AU96" s="183" t="s">
        <v>79</v>
      </c>
      <c r="AY96" s="182" t="s">
        <v>130</v>
      </c>
      <c r="BK96" s="184">
        <f>SUM(BK97:BK103)</f>
        <v>0</v>
      </c>
    </row>
    <row r="97" spans="1:65" s="2" customFormat="1" ht="16.5" customHeight="1">
      <c r="A97" s="34"/>
      <c r="B97" s="35"/>
      <c r="C97" s="187" t="s">
        <v>181</v>
      </c>
      <c r="D97" s="187" t="s">
        <v>132</v>
      </c>
      <c r="E97" s="188" t="s">
        <v>509</v>
      </c>
      <c r="F97" s="189" t="s">
        <v>496</v>
      </c>
      <c r="G97" s="190" t="s">
        <v>262</v>
      </c>
      <c r="H97" s="191">
        <v>2</v>
      </c>
      <c r="I97" s="192"/>
      <c r="J97" s="193">
        <f t="shared" ref="J97:J103" si="10">ROUND(I97*H97,2)</f>
        <v>0</v>
      </c>
      <c r="K97" s="189" t="s">
        <v>19</v>
      </c>
      <c r="L97" s="39"/>
      <c r="M97" s="194" t="s">
        <v>19</v>
      </c>
      <c r="N97" s="195" t="s">
        <v>42</v>
      </c>
      <c r="O97" s="64"/>
      <c r="P97" s="196">
        <f t="shared" ref="P97:P103" si="11">O97*H97</f>
        <v>0</v>
      </c>
      <c r="Q97" s="196">
        <v>0</v>
      </c>
      <c r="R97" s="196">
        <f t="shared" ref="R97:R103" si="12">Q97*H97</f>
        <v>0</v>
      </c>
      <c r="S97" s="196">
        <v>0</v>
      </c>
      <c r="T97" s="197">
        <f t="shared" ref="T97:T103" si="13"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8" t="s">
        <v>305</v>
      </c>
      <c r="AT97" s="198" t="s">
        <v>132</v>
      </c>
      <c r="AU97" s="198" t="s">
        <v>81</v>
      </c>
      <c r="AY97" s="17" t="s">
        <v>130</v>
      </c>
      <c r="BE97" s="199">
        <f t="shared" ref="BE97:BE103" si="14">IF(N97="základní",J97,0)</f>
        <v>0</v>
      </c>
      <c r="BF97" s="199">
        <f t="shared" ref="BF97:BF103" si="15">IF(N97="snížená",J97,0)</f>
        <v>0</v>
      </c>
      <c r="BG97" s="199">
        <f t="shared" ref="BG97:BG103" si="16">IF(N97="zákl. přenesená",J97,0)</f>
        <v>0</v>
      </c>
      <c r="BH97" s="199">
        <f t="shared" ref="BH97:BH103" si="17">IF(N97="sníž. přenesená",J97,0)</f>
        <v>0</v>
      </c>
      <c r="BI97" s="199">
        <f t="shared" ref="BI97:BI103" si="18">IF(N97="nulová",J97,0)</f>
        <v>0</v>
      </c>
      <c r="BJ97" s="17" t="s">
        <v>79</v>
      </c>
      <c r="BK97" s="199">
        <f t="shared" ref="BK97:BK103" si="19">ROUND(I97*H97,2)</f>
        <v>0</v>
      </c>
      <c r="BL97" s="17" t="s">
        <v>305</v>
      </c>
      <c r="BM97" s="198" t="s">
        <v>510</v>
      </c>
    </row>
    <row r="98" spans="1:65" s="2" customFormat="1" ht="16.5" customHeight="1">
      <c r="A98" s="34"/>
      <c r="B98" s="35"/>
      <c r="C98" s="187" t="s">
        <v>233</v>
      </c>
      <c r="D98" s="187" t="s">
        <v>132</v>
      </c>
      <c r="E98" s="188" t="s">
        <v>511</v>
      </c>
      <c r="F98" s="189" t="s">
        <v>502</v>
      </c>
      <c r="G98" s="190" t="s">
        <v>418</v>
      </c>
      <c r="H98" s="191">
        <v>1</v>
      </c>
      <c r="I98" s="192"/>
      <c r="J98" s="193">
        <f t="shared" si="10"/>
        <v>0</v>
      </c>
      <c r="K98" s="189" t="s">
        <v>19</v>
      </c>
      <c r="L98" s="39"/>
      <c r="M98" s="194" t="s">
        <v>19</v>
      </c>
      <c r="N98" s="195" t="s">
        <v>42</v>
      </c>
      <c r="O98" s="64"/>
      <c r="P98" s="196">
        <f t="shared" si="11"/>
        <v>0</v>
      </c>
      <c r="Q98" s="196">
        <v>0</v>
      </c>
      <c r="R98" s="196">
        <f t="shared" si="12"/>
        <v>0</v>
      </c>
      <c r="S98" s="196">
        <v>0</v>
      </c>
      <c r="T98" s="197">
        <f t="shared" si="1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8" t="s">
        <v>305</v>
      </c>
      <c r="AT98" s="198" t="s">
        <v>132</v>
      </c>
      <c r="AU98" s="198" t="s">
        <v>81</v>
      </c>
      <c r="AY98" s="17" t="s">
        <v>130</v>
      </c>
      <c r="BE98" s="199">
        <f t="shared" si="14"/>
        <v>0</v>
      </c>
      <c r="BF98" s="199">
        <f t="shared" si="15"/>
        <v>0</v>
      </c>
      <c r="BG98" s="199">
        <f t="shared" si="16"/>
        <v>0</v>
      </c>
      <c r="BH98" s="199">
        <f t="shared" si="17"/>
        <v>0</v>
      </c>
      <c r="BI98" s="199">
        <f t="shared" si="18"/>
        <v>0</v>
      </c>
      <c r="BJ98" s="17" t="s">
        <v>79</v>
      </c>
      <c r="BK98" s="199">
        <f t="shared" si="19"/>
        <v>0</v>
      </c>
      <c r="BL98" s="17" t="s">
        <v>305</v>
      </c>
      <c r="BM98" s="198" t="s">
        <v>512</v>
      </c>
    </row>
    <row r="99" spans="1:65" s="2" customFormat="1" ht="16.5" customHeight="1">
      <c r="A99" s="34"/>
      <c r="B99" s="35"/>
      <c r="C99" s="187" t="s">
        <v>189</v>
      </c>
      <c r="D99" s="187" t="s">
        <v>132</v>
      </c>
      <c r="E99" s="188" t="s">
        <v>513</v>
      </c>
      <c r="F99" s="189" t="s">
        <v>514</v>
      </c>
      <c r="G99" s="190" t="s">
        <v>418</v>
      </c>
      <c r="H99" s="191">
        <v>1</v>
      </c>
      <c r="I99" s="192"/>
      <c r="J99" s="193">
        <f t="shared" si="10"/>
        <v>0</v>
      </c>
      <c r="K99" s="189" t="s">
        <v>19</v>
      </c>
      <c r="L99" s="39"/>
      <c r="M99" s="194" t="s">
        <v>19</v>
      </c>
      <c r="N99" s="195" t="s">
        <v>42</v>
      </c>
      <c r="O99" s="64"/>
      <c r="P99" s="196">
        <f t="shared" si="11"/>
        <v>0</v>
      </c>
      <c r="Q99" s="196">
        <v>0</v>
      </c>
      <c r="R99" s="196">
        <f t="shared" si="12"/>
        <v>0</v>
      </c>
      <c r="S99" s="196">
        <v>0</v>
      </c>
      <c r="T99" s="197">
        <f t="shared" si="1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305</v>
      </c>
      <c r="AT99" s="198" t="s">
        <v>132</v>
      </c>
      <c r="AU99" s="198" t="s">
        <v>81</v>
      </c>
      <c r="AY99" s="17" t="s">
        <v>130</v>
      </c>
      <c r="BE99" s="199">
        <f t="shared" si="14"/>
        <v>0</v>
      </c>
      <c r="BF99" s="199">
        <f t="shared" si="15"/>
        <v>0</v>
      </c>
      <c r="BG99" s="199">
        <f t="shared" si="16"/>
        <v>0</v>
      </c>
      <c r="BH99" s="199">
        <f t="shared" si="17"/>
        <v>0</v>
      </c>
      <c r="BI99" s="199">
        <f t="shared" si="18"/>
        <v>0</v>
      </c>
      <c r="BJ99" s="17" t="s">
        <v>79</v>
      </c>
      <c r="BK99" s="199">
        <f t="shared" si="19"/>
        <v>0</v>
      </c>
      <c r="BL99" s="17" t="s">
        <v>305</v>
      </c>
      <c r="BM99" s="198" t="s">
        <v>515</v>
      </c>
    </row>
    <row r="100" spans="1:65" s="2" customFormat="1" ht="16.5" customHeight="1">
      <c r="A100" s="34"/>
      <c r="B100" s="35"/>
      <c r="C100" s="187" t="s">
        <v>7</v>
      </c>
      <c r="D100" s="187" t="s">
        <v>132</v>
      </c>
      <c r="E100" s="188" t="s">
        <v>516</v>
      </c>
      <c r="F100" s="189" t="s">
        <v>517</v>
      </c>
      <c r="G100" s="190" t="s">
        <v>418</v>
      </c>
      <c r="H100" s="191">
        <v>2</v>
      </c>
      <c r="I100" s="192"/>
      <c r="J100" s="193">
        <f t="shared" si="10"/>
        <v>0</v>
      </c>
      <c r="K100" s="189" t="s">
        <v>19</v>
      </c>
      <c r="L100" s="39"/>
      <c r="M100" s="194" t="s">
        <v>19</v>
      </c>
      <c r="N100" s="195" t="s">
        <v>42</v>
      </c>
      <c r="O100" s="64"/>
      <c r="P100" s="196">
        <f t="shared" si="11"/>
        <v>0</v>
      </c>
      <c r="Q100" s="196">
        <v>0</v>
      </c>
      <c r="R100" s="196">
        <f t="shared" si="12"/>
        <v>0</v>
      </c>
      <c r="S100" s="196">
        <v>0</v>
      </c>
      <c r="T100" s="197">
        <f t="shared" si="1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8" t="s">
        <v>305</v>
      </c>
      <c r="AT100" s="198" t="s">
        <v>132</v>
      </c>
      <c r="AU100" s="198" t="s">
        <v>81</v>
      </c>
      <c r="AY100" s="17" t="s">
        <v>130</v>
      </c>
      <c r="BE100" s="199">
        <f t="shared" si="14"/>
        <v>0</v>
      </c>
      <c r="BF100" s="199">
        <f t="shared" si="15"/>
        <v>0</v>
      </c>
      <c r="BG100" s="199">
        <f t="shared" si="16"/>
        <v>0</v>
      </c>
      <c r="BH100" s="199">
        <f t="shared" si="17"/>
        <v>0</v>
      </c>
      <c r="BI100" s="199">
        <f t="shared" si="18"/>
        <v>0</v>
      </c>
      <c r="BJ100" s="17" t="s">
        <v>79</v>
      </c>
      <c r="BK100" s="199">
        <f t="shared" si="19"/>
        <v>0</v>
      </c>
      <c r="BL100" s="17" t="s">
        <v>305</v>
      </c>
      <c r="BM100" s="198" t="s">
        <v>518</v>
      </c>
    </row>
    <row r="101" spans="1:65" s="2" customFormat="1" ht="16.5" customHeight="1">
      <c r="A101" s="34"/>
      <c r="B101" s="35"/>
      <c r="C101" s="187" t="s">
        <v>254</v>
      </c>
      <c r="D101" s="187" t="s">
        <v>132</v>
      </c>
      <c r="E101" s="188" t="s">
        <v>519</v>
      </c>
      <c r="F101" s="189" t="s">
        <v>520</v>
      </c>
      <c r="G101" s="190" t="s">
        <v>19</v>
      </c>
      <c r="H101" s="191">
        <v>2</v>
      </c>
      <c r="I101" s="192"/>
      <c r="J101" s="193">
        <f t="shared" si="10"/>
        <v>0</v>
      </c>
      <c r="K101" s="189" t="s">
        <v>19</v>
      </c>
      <c r="L101" s="39"/>
      <c r="M101" s="194" t="s">
        <v>19</v>
      </c>
      <c r="N101" s="195" t="s">
        <v>42</v>
      </c>
      <c r="O101" s="64"/>
      <c r="P101" s="196">
        <f t="shared" si="11"/>
        <v>0</v>
      </c>
      <c r="Q101" s="196">
        <v>0</v>
      </c>
      <c r="R101" s="196">
        <f t="shared" si="12"/>
        <v>0</v>
      </c>
      <c r="S101" s="196">
        <v>0</v>
      </c>
      <c r="T101" s="197">
        <f t="shared" si="1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8" t="s">
        <v>305</v>
      </c>
      <c r="AT101" s="198" t="s">
        <v>132</v>
      </c>
      <c r="AU101" s="198" t="s">
        <v>81</v>
      </c>
      <c r="AY101" s="17" t="s">
        <v>130</v>
      </c>
      <c r="BE101" s="199">
        <f t="shared" si="14"/>
        <v>0</v>
      </c>
      <c r="BF101" s="199">
        <f t="shared" si="15"/>
        <v>0</v>
      </c>
      <c r="BG101" s="199">
        <f t="shared" si="16"/>
        <v>0</v>
      </c>
      <c r="BH101" s="199">
        <f t="shared" si="17"/>
        <v>0</v>
      </c>
      <c r="BI101" s="199">
        <f t="shared" si="18"/>
        <v>0</v>
      </c>
      <c r="BJ101" s="17" t="s">
        <v>79</v>
      </c>
      <c r="BK101" s="199">
        <f t="shared" si="19"/>
        <v>0</v>
      </c>
      <c r="BL101" s="17" t="s">
        <v>305</v>
      </c>
      <c r="BM101" s="198" t="s">
        <v>521</v>
      </c>
    </row>
    <row r="102" spans="1:65" s="2" customFormat="1" ht="16.5" customHeight="1">
      <c r="A102" s="34"/>
      <c r="B102" s="35"/>
      <c r="C102" s="187" t="s">
        <v>200</v>
      </c>
      <c r="D102" s="187" t="s">
        <v>132</v>
      </c>
      <c r="E102" s="188" t="s">
        <v>522</v>
      </c>
      <c r="F102" s="189" t="s">
        <v>505</v>
      </c>
      <c r="G102" s="190" t="s">
        <v>19</v>
      </c>
      <c r="H102" s="191">
        <v>1</v>
      </c>
      <c r="I102" s="192"/>
      <c r="J102" s="193">
        <f t="shared" si="10"/>
        <v>0</v>
      </c>
      <c r="K102" s="189" t="s">
        <v>19</v>
      </c>
      <c r="L102" s="39"/>
      <c r="M102" s="194" t="s">
        <v>19</v>
      </c>
      <c r="N102" s="195" t="s">
        <v>42</v>
      </c>
      <c r="O102" s="64"/>
      <c r="P102" s="196">
        <f t="shared" si="11"/>
        <v>0</v>
      </c>
      <c r="Q102" s="196">
        <v>0</v>
      </c>
      <c r="R102" s="196">
        <f t="shared" si="12"/>
        <v>0</v>
      </c>
      <c r="S102" s="196">
        <v>0</v>
      </c>
      <c r="T102" s="197">
        <f t="shared" si="1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8" t="s">
        <v>305</v>
      </c>
      <c r="AT102" s="198" t="s">
        <v>132</v>
      </c>
      <c r="AU102" s="198" t="s">
        <v>81</v>
      </c>
      <c r="AY102" s="17" t="s">
        <v>130</v>
      </c>
      <c r="BE102" s="199">
        <f t="shared" si="14"/>
        <v>0</v>
      </c>
      <c r="BF102" s="199">
        <f t="shared" si="15"/>
        <v>0</v>
      </c>
      <c r="BG102" s="199">
        <f t="shared" si="16"/>
        <v>0</v>
      </c>
      <c r="BH102" s="199">
        <f t="shared" si="17"/>
        <v>0</v>
      </c>
      <c r="BI102" s="199">
        <f t="shared" si="18"/>
        <v>0</v>
      </c>
      <c r="BJ102" s="17" t="s">
        <v>79</v>
      </c>
      <c r="BK102" s="199">
        <f t="shared" si="19"/>
        <v>0</v>
      </c>
      <c r="BL102" s="17" t="s">
        <v>305</v>
      </c>
      <c r="BM102" s="198" t="s">
        <v>523</v>
      </c>
    </row>
    <row r="103" spans="1:65" s="2" customFormat="1" ht="16.5" customHeight="1">
      <c r="A103" s="34"/>
      <c r="B103" s="35"/>
      <c r="C103" s="187" t="s">
        <v>196</v>
      </c>
      <c r="D103" s="187" t="s">
        <v>132</v>
      </c>
      <c r="E103" s="188" t="s">
        <v>524</v>
      </c>
      <c r="F103" s="189" t="s">
        <v>525</v>
      </c>
      <c r="G103" s="190" t="s">
        <v>526</v>
      </c>
      <c r="H103" s="191">
        <v>2</v>
      </c>
      <c r="I103" s="192"/>
      <c r="J103" s="193">
        <f t="shared" si="10"/>
        <v>0</v>
      </c>
      <c r="K103" s="189" t="s">
        <v>19</v>
      </c>
      <c r="L103" s="39"/>
      <c r="M103" s="194" t="s">
        <v>19</v>
      </c>
      <c r="N103" s="195" t="s">
        <v>42</v>
      </c>
      <c r="O103" s="64"/>
      <c r="P103" s="196">
        <f t="shared" si="11"/>
        <v>0</v>
      </c>
      <c r="Q103" s="196">
        <v>0</v>
      </c>
      <c r="R103" s="196">
        <f t="shared" si="12"/>
        <v>0</v>
      </c>
      <c r="S103" s="196">
        <v>0</v>
      </c>
      <c r="T103" s="197">
        <f t="shared" si="1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8" t="s">
        <v>79</v>
      </c>
      <c r="AT103" s="198" t="s">
        <v>132</v>
      </c>
      <c r="AU103" s="198" t="s">
        <v>81</v>
      </c>
      <c r="AY103" s="17" t="s">
        <v>130</v>
      </c>
      <c r="BE103" s="199">
        <f t="shared" si="14"/>
        <v>0</v>
      </c>
      <c r="BF103" s="199">
        <f t="shared" si="15"/>
        <v>0</v>
      </c>
      <c r="BG103" s="199">
        <f t="shared" si="16"/>
        <v>0</v>
      </c>
      <c r="BH103" s="199">
        <f t="shared" si="17"/>
        <v>0</v>
      </c>
      <c r="BI103" s="199">
        <f t="shared" si="18"/>
        <v>0</v>
      </c>
      <c r="BJ103" s="17" t="s">
        <v>79</v>
      </c>
      <c r="BK103" s="199">
        <f t="shared" si="19"/>
        <v>0</v>
      </c>
      <c r="BL103" s="17" t="s">
        <v>79</v>
      </c>
      <c r="BM103" s="198" t="s">
        <v>527</v>
      </c>
    </row>
    <row r="104" spans="1:65" s="12" customFormat="1" ht="25.95" customHeight="1">
      <c r="B104" s="171"/>
      <c r="C104" s="172"/>
      <c r="D104" s="173" t="s">
        <v>70</v>
      </c>
      <c r="E104" s="174" t="s">
        <v>528</v>
      </c>
      <c r="F104" s="174" t="s">
        <v>529</v>
      </c>
      <c r="G104" s="172"/>
      <c r="H104" s="172"/>
      <c r="I104" s="175"/>
      <c r="J104" s="176">
        <f>BK104</f>
        <v>0</v>
      </c>
      <c r="K104" s="172"/>
      <c r="L104" s="177"/>
      <c r="M104" s="178"/>
      <c r="N104" s="179"/>
      <c r="O104" s="179"/>
      <c r="P104" s="180">
        <f>SUM(P105:P115)</f>
        <v>0</v>
      </c>
      <c r="Q104" s="179"/>
      <c r="R104" s="180">
        <f>SUM(R105:R115)</f>
        <v>0</v>
      </c>
      <c r="S104" s="179"/>
      <c r="T104" s="181">
        <f>SUM(T105:T115)</f>
        <v>0</v>
      </c>
      <c r="AR104" s="182" t="s">
        <v>136</v>
      </c>
      <c r="AT104" s="183" t="s">
        <v>70</v>
      </c>
      <c r="AU104" s="183" t="s">
        <v>71</v>
      </c>
      <c r="AY104" s="182" t="s">
        <v>130</v>
      </c>
      <c r="BK104" s="184">
        <f>SUM(BK105:BK115)</f>
        <v>0</v>
      </c>
    </row>
    <row r="105" spans="1:65" s="2" customFormat="1" ht="16.5" customHeight="1">
      <c r="A105" s="34"/>
      <c r="B105" s="35"/>
      <c r="C105" s="187" t="s">
        <v>150</v>
      </c>
      <c r="D105" s="187" t="s">
        <v>132</v>
      </c>
      <c r="E105" s="188" t="s">
        <v>530</v>
      </c>
      <c r="F105" s="189" t="s">
        <v>531</v>
      </c>
      <c r="G105" s="190" t="s">
        <v>532</v>
      </c>
      <c r="H105" s="191">
        <v>1</v>
      </c>
      <c r="I105" s="192"/>
      <c r="J105" s="193">
        <f>ROUND(I105*H105,2)</f>
        <v>0</v>
      </c>
      <c r="K105" s="189" t="s">
        <v>19</v>
      </c>
      <c r="L105" s="39"/>
      <c r="M105" s="194" t="s">
        <v>19</v>
      </c>
      <c r="N105" s="195" t="s">
        <v>42</v>
      </c>
      <c r="O105" s="64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8" t="s">
        <v>79</v>
      </c>
      <c r="AT105" s="198" t="s">
        <v>132</v>
      </c>
      <c r="AU105" s="198" t="s">
        <v>79</v>
      </c>
      <c r="AY105" s="17" t="s">
        <v>130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7" t="s">
        <v>79</v>
      </c>
      <c r="BK105" s="199">
        <f>ROUND(I105*H105,2)</f>
        <v>0</v>
      </c>
      <c r="BL105" s="17" t="s">
        <v>79</v>
      </c>
      <c r="BM105" s="198" t="s">
        <v>533</v>
      </c>
    </row>
    <row r="106" spans="1:65" s="2" customFormat="1" ht="16.5" customHeight="1">
      <c r="A106" s="34"/>
      <c r="B106" s="35"/>
      <c r="C106" s="187" t="s">
        <v>165</v>
      </c>
      <c r="D106" s="187" t="s">
        <v>132</v>
      </c>
      <c r="E106" s="188" t="s">
        <v>534</v>
      </c>
      <c r="F106" s="189" t="s">
        <v>535</v>
      </c>
      <c r="G106" s="190" t="s">
        <v>532</v>
      </c>
      <c r="H106" s="191">
        <v>1</v>
      </c>
      <c r="I106" s="192"/>
      <c r="J106" s="193">
        <f>ROUND(I106*H106,2)</f>
        <v>0</v>
      </c>
      <c r="K106" s="189" t="s">
        <v>19</v>
      </c>
      <c r="L106" s="39"/>
      <c r="M106" s="194" t="s">
        <v>19</v>
      </c>
      <c r="N106" s="195" t="s">
        <v>42</v>
      </c>
      <c r="O106" s="64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8" t="s">
        <v>79</v>
      </c>
      <c r="AT106" s="198" t="s">
        <v>132</v>
      </c>
      <c r="AU106" s="198" t="s">
        <v>79</v>
      </c>
      <c r="AY106" s="17" t="s">
        <v>130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7" t="s">
        <v>79</v>
      </c>
      <c r="BK106" s="199">
        <f>ROUND(I106*H106,2)</f>
        <v>0</v>
      </c>
      <c r="BL106" s="17" t="s">
        <v>79</v>
      </c>
      <c r="BM106" s="198" t="s">
        <v>536</v>
      </c>
    </row>
    <row r="107" spans="1:65" s="2" customFormat="1" ht="16.5" customHeight="1">
      <c r="A107" s="34"/>
      <c r="B107" s="35"/>
      <c r="C107" s="187" t="s">
        <v>153</v>
      </c>
      <c r="D107" s="187" t="s">
        <v>132</v>
      </c>
      <c r="E107" s="188" t="s">
        <v>537</v>
      </c>
      <c r="F107" s="189" t="s">
        <v>538</v>
      </c>
      <c r="G107" s="190" t="s">
        <v>19</v>
      </c>
      <c r="H107" s="191">
        <v>1</v>
      </c>
      <c r="I107" s="192"/>
      <c r="J107" s="193">
        <f>ROUND(I107*H107,2)</f>
        <v>0</v>
      </c>
      <c r="K107" s="189" t="s">
        <v>19</v>
      </c>
      <c r="L107" s="39"/>
      <c r="M107" s="194" t="s">
        <v>19</v>
      </c>
      <c r="N107" s="195" t="s">
        <v>42</v>
      </c>
      <c r="O107" s="64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8" t="s">
        <v>79</v>
      </c>
      <c r="AT107" s="198" t="s">
        <v>132</v>
      </c>
      <c r="AU107" s="198" t="s">
        <v>79</v>
      </c>
      <c r="AY107" s="17" t="s">
        <v>130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7" t="s">
        <v>79</v>
      </c>
      <c r="BK107" s="199">
        <f>ROUND(I107*H107,2)</f>
        <v>0</v>
      </c>
      <c r="BL107" s="17" t="s">
        <v>79</v>
      </c>
      <c r="BM107" s="198" t="s">
        <v>539</v>
      </c>
    </row>
    <row r="108" spans="1:65" s="2" customFormat="1" ht="38.4">
      <c r="A108" s="34"/>
      <c r="B108" s="35"/>
      <c r="C108" s="36"/>
      <c r="D108" s="202" t="s">
        <v>540</v>
      </c>
      <c r="E108" s="36"/>
      <c r="F108" s="247" t="s">
        <v>541</v>
      </c>
      <c r="G108" s="36"/>
      <c r="H108" s="36"/>
      <c r="I108" s="108"/>
      <c r="J108" s="36"/>
      <c r="K108" s="36"/>
      <c r="L108" s="39"/>
      <c r="M108" s="248"/>
      <c r="N108" s="249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540</v>
      </c>
      <c r="AU108" s="17" t="s">
        <v>79</v>
      </c>
    </row>
    <row r="109" spans="1:65" s="2" customFormat="1" ht="16.5" customHeight="1">
      <c r="A109" s="34"/>
      <c r="B109" s="35"/>
      <c r="C109" s="187" t="s">
        <v>178</v>
      </c>
      <c r="D109" s="187" t="s">
        <v>132</v>
      </c>
      <c r="E109" s="188" t="s">
        <v>542</v>
      </c>
      <c r="F109" s="189" t="s">
        <v>543</v>
      </c>
      <c r="G109" s="190" t="s">
        <v>532</v>
      </c>
      <c r="H109" s="191">
        <v>1</v>
      </c>
      <c r="I109" s="192"/>
      <c r="J109" s="193">
        <f>ROUND(I109*H109,2)</f>
        <v>0</v>
      </c>
      <c r="K109" s="189" t="s">
        <v>19</v>
      </c>
      <c r="L109" s="39"/>
      <c r="M109" s="194" t="s">
        <v>19</v>
      </c>
      <c r="N109" s="195" t="s">
        <v>42</v>
      </c>
      <c r="O109" s="64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98" t="s">
        <v>79</v>
      </c>
      <c r="AT109" s="198" t="s">
        <v>132</v>
      </c>
      <c r="AU109" s="198" t="s">
        <v>79</v>
      </c>
      <c r="AY109" s="17" t="s">
        <v>130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7" t="s">
        <v>79</v>
      </c>
      <c r="BK109" s="199">
        <f>ROUND(I109*H109,2)</f>
        <v>0</v>
      </c>
      <c r="BL109" s="17" t="s">
        <v>79</v>
      </c>
      <c r="BM109" s="198" t="s">
        <v>544</v>
      </c>
    </row>
    <row r="110" spans="1:65" s="2" customFormat="1" ht="16.5" customHeight="1">
      <c r="A110" s="34"/>
      <c r="B110" s="35"/>
      <c r="C110" s="187" t="s">
        <v>159</v>
      </c>
      <c r="D110" s="187" t="s">
        <v>132</v>
      </c>
      <c r="E110" s="188" t="s">
        <v>467</v>
      </c>
      <c r="F110" s="189" t="s">
        <v>545</v>
      </c>
      <c r="G110" s="190" t="s">
        <v>532</v>
      </c>
      <c r="H110" s="191">
        <v>1</v>
      </c>
      <c r="I110" s="192"/>
      <c r="J110" s="193">
        <f>ROUND(I110*H110,2)</f>
        <v>0</v>
      </c>
      <c r="K110" s="189" t="s">
        <v>546</v>
      </c>
      <c r="L110" s="39"/>
      <c r="M110" s="194" t="s">
        <v>19</v>
      </c>
      <c r="N110" s="195" t="s">
        <v>42</v>
      </c>
      <c r="O110" s="64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8" t="s">
        <v>79</v>
      </c>
      <c r="AT110" s="198" t="s">
        <v>132</v>
      </c>
      <c r="AU110" s="198" t="s">
        <v>79</v>
      </c>
      <c r="AY110" s="17" t="s">
        <v>130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7" t="s">
        <v>79</v>
      </c>
      <c r="BK110" s="199">
        <f>ROUND(I110*H110,2)</f>
        <v>0</v>
      </c>
      <c r="BL110" s="17" t="s">
        <v>79</v>
      </c>
      <c r="BM110" s="198" t="s">
        <v>547</v>
      </c>
    </row>
    <row r="111" spans="1:65" s="2" customFormat="1" ht="16.5" customHeight="1">
      <c r="A111" s="34"/>
      <c r="B111" s="35"/>
      <c r="C111" s="187" t="s">
        <v>193</v>
      </c>
      <c r="D111" s="187" t="s">
        <v>132</v>
      </c>
      <c r="E111" s="188" t="s">
        <v>548</v>
      </c>
      <c r="F111" s="189" t="s">
        <v>549</v>
      </c>
      <c r="G111" s="190" t="s">
        <v>532</v>
      </c>
      <c r="H111" s="191">
        <v>1</v>
      </c>
      <c r="I111" s="192"/>
      <c r="J111" s="193">
        <f>ROUND(I111*H111,2)</f>
        <v>0</v>
      </c>
      <c r="K111" s="189" t="s">
        <v>19</v>
      </c>
      <c r="L111" s="39"/>
      <c r="M111" s="194" t="s">
        <v>19</v>
      </c>
      <c r="N111" s="195" t="s">
        <v>42</v>
      </c>
      <c r="O111" s="64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8" t="s">
        <v>79</v>
      </c>
      <c r="AT111" s="198" t="s">
        <v>132</v>
      </c>
      <c r="AU111" s="198" t="s">
        <v>79</v>
      </c>
      <c r="AY111" s="17" t="s">
        <v>130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7" t="s">
        <v>79</v>
      </c>
      <c r="BK111" s="199">
        <f>ROUND(I111*H111,2)</f>
        <v>0</v>
      </c>
      <c r="BL111" s="17" t="s">
        <v>79</v>
      </c>
      <c r="BM111" s="198" t="s">
        <v>550</v>
      </c>
    </row>
    <row r="112" spans="1:65" s="2" customFormat="1" ht="16.5" customHeight="1">
      <c r="A112" s="34"/>
      <c r="B112" s="35"/>
      <c r="C112" s="187" t="s">
        <v>163</v>
      </c>
      <c r="D112" s="187" t="s">
        <v>132</v>
      </c>
      <c r="E112" s="188" t="s">
        <v>551</v>
      </c>
      <c r="F112" s="189" t="s">
        <v>552</v>
      </c>
      <c r="G112" s="190" t="s">
        <v>283</v>
      </c>
      <c r="H112" s="191">
        <v>1</v>
      </c>
      <c r="I112" s="192"/>
      <c r="J112" s="193">
        <f>ROUND(I112*H112,2)</f>
        <v>0</v>
      </c>
      <c r="K112" s="189" t="s">
        <v>19</v>
      </c>
      <c r="L112" s="39"/>
      <c r="M112" s="194" t="s">
        <v>19</v>
      </c>
      <c r="N112" s="195" t="s">
        <v>42</v>
      </c>
      <c r="O112" s="64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8" t="s">
        <v>79</v>
      </c>
      <c r="AT112" s="198" t="s">
        <v>132</v>
      </c>
      <c r="AU112" s="198" t="s">
        <v>79</v>
      </c>
      <c r="AY112" s="17" t="s">
        <v>130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7" t="s">
        <v>79</v>
      </c>
      <c r="BK112" s="199">
        <f>ROUND(I112*H112,2)</f>
        <v>0</v>
      </c>
      <c r="BL112" s="17" t="s">
        <v>79</v>
      </c>
      <c r="BM112" s="198" t="s">
        <v>553</v>
      </c>
    </row>
    <row r="113" spans="1:65" s="2" customFormat="1" ht="28.8">
      <c r="A113" s="34"/>
      <c r="B113" s="35"/>
      <c r="C113" s="36"/>
      <c r="D113" s="202" t="s">
        <v>540</v>
      </c>
      <c r="E113" s="36"/>
      <c r="F113" s="247" t="s">
        <v>554</v>
      </c>
      <c r="G113" s="36"/>
      <c r="H113" s="36"/>
      <c r="I113" s="108"/>
      <c r="J113" s="36"/>
      <c r="K113" s="36"/>
      <c r="L113" s="39"/>
      <c r="M113" s="248"/>
      <c r="N113" s="249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540</v>
      </c>
      <c r="AU113" s="17" t="s">
        <v>79</v>
      </c>
    </row>
    <row r="114" spans="1:65" s="2" customFormat="1" ht="16.5" customHeight="1">
      <c r="A114" s="34"/>
      <c r="B114" s="35"/>
      <c r="C114" s="187" t="s">
        <v>205</v>
      </c>
      <c r="D114" s="187" t="s">
        <v>132</v>
      </c>
      <c r="E114" s="188" t="s">
        <v>555</v>
      </c>
      <c r="F114" s="189" t="s">
        <v>556</v>
      </c>
      <c r="G114" s="190" t="s">
        <v>532</v>
      </c>
      <c r="H114" s="191">
        <v>1</v>
      </c>
      <c r="I114" s="192"/>
      <c r="J114" s="193">
        <f>ROUND(I114*H114,2)</f>
        <v>0</v>
      </c>
      <c r="K114" s="189" t="s">
        <v>546</v>
      </c>
      <c r="L114" s="39"/>
      <c r="M114" s="194" t="s">
        <v>19</v>
      </c>
      <c r="N114" s="195" t="s">
        <v>42</v>
      </c>
      <c r="O114" s="64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98" t="s">
        <v>79</v>
      </c>
      <c r="AT114" s="198" t="s">
        <v>132</v>
      </c>
      <c r="AU114" s="198" t="s">
        <v>79</v>
      </c>
      <c r="AY114" s="17" t="s">
        <v>130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7" t="s">
        <v>79</v>
      </c>
      <c r="BK114" s="199">
        <f>ROUND(I114*H114,2)</f>
        <v>0</v>
      </c>
      <c r="BL114" s="17" t="s">
        <v>79</v>
      </c>
      <c r="BM114" s="198" t="s">
        <v>557</v>
      </c>
    </row>
    <row r="115" spans="1:65" s="2" customFormat="1" ht="16.5" customHeight="1">
      <c r="A115" s="34"/>
      <c r="B115" s="35"/>
      <c r="C115" s="187" t="s">
        <v>14</v>
      </c>
      <c r="D115" s="187" t="s">
        <v>132</v>
      </c>
      <c r="E115" s="188" t="s">
        <v>558</v>
      </c>
      <c r="F115" s="189" t="s">
        <v>559</v>
      </c>
      <c r="G115" s="190" t="s">
        <v>560</v>
      </c>
      <c r="H115" s="191">
        <v>1</v>
      </c>
      <c r="I115" s="192"/>
      <c r="J115" s="193">
        <f>ROUND(I115*H115,2)</f>
        <v>0</v>
      </c>
      <c r="K115" s="189" t="s">
        <v>546</v>
      </c>
      <c r="L115" s="39"/>
      <c r="M115" s="250" t="s">
        <v>19</v>
      </c>
      <c r="N115" s="251" t="s">
        <v>42</v>
      </c>
      <c r="O115" s="252"/>
      <c r="P115" s="253">
        <f>O115*H115</f>
        <v>0</v>
      </c>
      <c r="Q115" s="253">
        <v>0</v>
      </c>
      <c r="R115" s="253">
        <f>Q115*H115</f>
        <v>0</v>
      </c>
      <c r="S115" s="253">
        <v>0</v>
      </c>
      <c r="T115" s="254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8" t="s">
        <v>561</v>
      </c>
      <c r="AT115" s="198" t="s">
        <v>132</v>
      </c>
      <c r="AU115" s="198" t="s">
        <v>79</v>
      </c>
      <c r="AY115" s="17" t="s">
        <v>130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7" t="s">
        <v>79</v>
      </c>
      <c r="BK115" s="199">
        <f>ROUND(I115*H115,2)</f>
        <v>0</v>
      </c>
      <c r="BL115" s="17" t="s">
        <v>561</v>
      </c>
      <c r="BM115" s="198" t="s">
        <v>562</v>
      </c>
    </row>
    <row r="116" spans="1:65" s="2" customFormat="1" ht="6.9" customHeight="1">
      <c r="A116" s="34"/>
      <c r="B116" s="47"/>
      <c r="C116" s="48"/>
      <c r="D116" s="48"/>
      <c r="E116" s="48"/>
      <c r="F116" s="48"/>
      <c r="G116" s="48"/>
      <c r="H116" s="48"/>
      <c r="I116" s="136"/>
      <c r="J116" s="48"/>
      <c r="K116" s="48"/>
      <c r="L116" s="39"/>
      <c r="M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</sheetData>
  <sheetProtection algorithmName="SHA-512" hashValue="7PTLLAYTzyNAIaNHmhlitjaJhbqCzvmC3XNaspwPU2crDhGfcgzsEbfo/YjAp3K7tkp7Eql3bUkUl4aJSuc55g==" saltValue="AbINQ+3is9kkv8E8Q+gueaMU6AfDYWk1o7pVxmE8ZD8xjoUsmUFFdDH/o+gnIQFHVKELfQuGZ9EbZIwNkxohEg==" spinCount="100000" sheet="1" objects="1" scenarios="1" formatColumns="0" formatRows="0" autoFilter="0"/>
  <autoFilter ref="C83:K115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2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1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1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87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81</v>
      </c>
    </row>
    <row r="4" spans="1:46" s="1" customFormat="1" ht="24.9" customHeight="1">
      <c r="B4" s="20"/>
      <c r="D4" s="105" t="s">
        <v>88</v>
      </c>
      <c r="I4" s="101"/>
      <c r="L4" s="20"/>
      <c r="M4" s="106" t="s">
        <v>10</v>
      </c>
      <c r="AT4" s="17" t="s">
        <v>4</v>
      </c>
    </row>
    <row r="5" spans="1:46" s="1" customFormat="1" ht="6.9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295" t="str">
        <f>'Rekapitulace stavby'!K6</f>
        <v>Montážní kanály v areálech DPO III - Areál autobusy Hranečník - Hala II</v>
      </c>
      <c r="F7" s="296"/>
      <c r="G7" s="296"/>
      <c r="H7" s="296"/>
      <c r="I7" s="101"/>
      <c r="L7" s="20"/>
    </row>
    <row r="8" spans="1:46" s="2" customFormat="1" ht="12" customHeight="1">
      <c r="A8" s="34"/>
      <c r="B8" s="39"/>
      <c r="C8" s="34"/>
      <c r="D8" s="107" t="s">
        <v>89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563</v>
      </c>
      <c r="F9" s="298"/>
      <c r="G9" s="298"/>
      <c r="H9" s="29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15. 4. 2020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tr">
        <f>IF('Rekapitulace stavby'!AN10="","",'Rekapitulace stavby'!AN10)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>Dopravní podnik Ostrava a.s.</v>
      </c>
      <c r="F15" s="34"/>
      <c r="G15" s="34"/>
      <c r="H15" s="34"/>
      <c r="I15" s="111" t="s">
        <v>28</v>
      </c>
      <c r="J15" s="110" t="str">
        <f>IF('Rekapitulace stavby'!AN11="","",'Rekapitulace stavby'!AN11)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29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1" t="s">
        <v>28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31</v>
      </c>
      <c r="E20" s="34"/>
      <c r="F20" s="34"/>
      <c r="G20" s="34"/>
      <c r="H20" s="34"/>
      <c r="I20" s="111" t="s">
        <v>26</v>
      </c>
      <c r="J20" s="110" t="str">
        <f>IF('Rekapitulace stavby'!AN16="","",'Rekapitulace stavby'!AN16)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>Projekt HTL s.r.o.</v>
      </c>
      <c r="F21" s="34"/>
      <c r="G21" s="34"/>
      <c r="H21" s="34"/>
      <c r="I21" s="111" t="s">
        <v>28</v>
      </c>
      <c r="J21" s="110" t="str">
        <f>IF('Rekapitulace stavby'!AN17="","",'Rekapitulace stavby'!AN17)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34</v>
      </c>
      <c r="E23" s="34"/>
      <c r="F23" s="34"/>
      <c r="G23" s="34"/>
      <c r="H23" s="34"/>
      <c r="I23" s="111" t="s">
        <v>26</v>
      </c>
      <c r="J23" s="110" t="str">
        <f>IF('Rekapitulace stavby'!AN19="","",'Rekapitulace stavby'!AN19)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1" t="s">
        <v>28</v>
      </c>
      <c r="J24" s="110" t="str">
        <f>IF('Rekapitulace stavby'!AN20="","",'Rekapitulace stavby'!AN20)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35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01" t="s">
        <v>19</v>
      </c>
      <c r="F27" s="301"/>
      <c r="G27" s="301"/>
      <c r="H27" s="30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108"/>
      <c r="J30" s="120">
        <f>ROUND(J83,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2" t="s">
        <v>38</v>
      </c>
      <c r="J32" s="121" t="s">
        <v>40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3" t="s">
        <v>41</v>
      </c>
      <c r="E33" s="107" t="s">
        <v>42</v>
      </c>
      <c r="F33" s="124">
        <f>ROUND((SUM(BE83:BE91)),  2)</f>
        <v>0</v>
      </c>
      <c r="G33" s="34"/>
      <c r="H33" s="34"/>
      <c r="I33" s="125">
        <v>0.21</v>
      </c>
      <c r="J33" s="124">
        <f>ROUND(((SUM(BE83:BE91))*I33),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7" t="s">
        <v>43</v>
      </c>
      <c r="F34" s="124">
        <f>ROUND((SUM(BF83:BF91)),  2)</f>
        <v>0</v>
      </c>
      <c r="G34" s="34"/>
      <c r="H34" s="34"/>
      <c r="I34" s="125">
        <v>0.15</v>
      </c>
      <c r="J34" s="124">
        <f>ROUND(((SUM(BF83:BF91))*I34),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44</v>
      </c>
      <c r="F35" s="124">
        <f>ROUND((SUM(BG83:BG91)),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7" t="s">
        <v>45</v>
      </c>
      <c r="F36" s="124">
        <f>ROUND((SUM(BH83:BH91)),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7" t="s">
        <v>46</v>
      </c>
      <c r="F37" s="124">
        <f>ROUND((SUM(BI83:BI91)),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91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2" t="str">
        <f>E7</f>
        <v>Montážní kanály v areálech DPO III - Areál autobusy Hranečník - Hala II</v>
      </c>
      <c r="F48" s="303"/>
      <c r="G48" s="303"/>
      <c r="H48" s="303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89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03 - SO 30 Ocelové konstrukce</v>
      </c>
      <c r="F50" s="304"/>
      <c r="G50" s="304"/>
      <c r="H50" s="304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 t="str">
        <f>IF(J12="","",J12)</f>
        <v>15. 4. 2020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25</v>
      </c>
      <c r="D54" s="36"/>
      <c r="E54" s="36"/>
      <c r="F54" s="27" t="str">
        <f>E15</f>
        <v>Dopravní podnik Ostrava a.s.</v>
      </c>
      <c r="G54" s="36"/>
      <c r="H54" s="36"/>
      <c r="I54" s="111" t="s">
        <v>31</v>
      </c>
      <c r="J54" s="32" t="str">
        <f>E21</f>
        <v>Projekt HTL s.r.o.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1" t="s">
        <v>34</v>
      </c>
      <c r="J55" s="32" t="str">
        <f>E24</f>
        <v xml:space="preserve"> 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92</v>
      </c>
      <c r="D57" s="141"/>
      <c r="E57" s="141"/>
      <c r="F57" s="141"/>
      <c r="G57" s="141"/>
      <c r="H57" s="141"/>
      <c r="I57" s="142"/>
      <c r="J57" s="143" t="s">
        <v>93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4" t="s">
        <v>69</v>
      </c>
      <c r="D59" s="36"/>
      <c r="E59" s="36"/>
      <c r="F59" s="36"/>
      <c r="G59" s="36"/>
      <c r="H59" s="36"/>
      <c r="I59" s="108"/>
      <c r="J59" s="77">
        <f>J83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94</v>
      </c>
    </row>
    <row r="60" spans="1:47" s="9" customFormat="1" ht="24.9" customHeight="1">
      <c r="B60" s="145"/>
      <c r="C60" s="146"/>
      <c r="D60" s="147" t="s">
        <v>104</v>
      </c>
      <c r="E60" s="148"/>
      <c r="F60" s="148"/>
      <c r="G60" s="148"/>
      <c r="H60" s="148"/>
      <c r="I60" s="149"/>
      <c r="J60" s="150">
        <f>J84</f>
        <v>0</v>
      </c>
      <c r="K60" s="146"/>
      <c r="L60" s="151"/>
    </row>
    <row r="61" spans="1:47" s="10" customFormat="1" ht="19.95" customHeight="1">
      <c r="B61" s="152"/>
      <c r="C61" s="153"/>
      <c r="D61" s="154" t="s">
        <v>564</v>
      </c>
      <c r="E61" s="155"/>
      <c r="F61" s="155"/>
      <c r="G61" s="155"/>
      <c r="H61" s="155"/>
      <c r="I61" s="156"/>
      <c r="J61" s="157">
        <f>J85</f>
        <v>0</v>
      </c>
      <c r="K61" s="153"/>
      <c r="L61" s="158"/>
    </row>
    <row r="62" spans="1:47" s="9" customFormat="1" ht="24.9" customHeight="1">
      <c r="B62" s="145"/>
      <c r="C62" s="146"/>
      <c r="D62" s="147" t="s">
        <v>108</v>
      </c>
      <c r="E62" s="148"/>
      <c r="F62" s="148"/>
      <c r="G62" s="148"/>
      <c r="H62" s="148"/>
      <c r="I62" s="149"/>
      <c r="J62" s="150">
        <f>J87</f>
        <v>0</v>
      </c>
      <c r="K62" s="146"/>
      <c r="L62" s="151"/>
    </row>
    <row r="63" spans="1:47" s="10" customFormat="1" ht="19.95" customHeight="1">
      <c r="B63" s="152"/>
      <c r="C63" s="153"/>
      <c r="D63" s="154" t="s">
        <v>565</v>
      </c>
      <c r="E63" s="155"/>
      <c r="F63" s="155"/>
      <c r="G63" s="155"/>
      <c r="H63" s="155"/>
      <c r="I63" s="156"/>
      <c r="J63" s="157">
        <f>J88</f>
        <v>0</v>
      </c>
      <c r="K63" s="153"/>
      <c r="L63" s="158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108"/>
      <c r="J64" s="36"/>
      <c r="K64" s="36"/>
      <c r="L64" s="109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" customHeight="1">
      <c r="A65" s="34"/>
      <c r="B65" s="47"/>
      <c r="C65" s="48"/>
      <c r="D65" s="48"/>
      <c r="E65" s="48"/>
      <c r="F65" s="48"/>
      <c r="G65" s="48"/>
      <c r="H65" s="48"/>
      <c r="I65" s="136"/>
      <c r="J65" s="48"/>
      <c r="K65" s="48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" customHeight="1">
      <c r="A69" s="34"/>
      <c r="B69" s="49"/>
      <c r="C69" s="50"/>
      <c r="D69" s="50"/>
      <c r="E69" s="50"/>
      <c r="F69" s="50"/>
      <c r="G69" s="50"/>
      <c r="H69" s="50"/>
      <c r="I69" s="139"/>
      <c r="J69" s="50"/>
      <c r="K69" s="50"/>
      <c r="L69" s="10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" customHeight="1">
      <c r="A70" s="34"/>
      <c r="B70" s="35"/>
      <c r="C70" s="23" t="s">
        <v>115</v>
      </c>
      <c r="D70" s="36"/>
      <c r="E70" s="36"/>
      <c r="F70" s="36"/>
      <c r="G70" s="36"/>
      <c r="H70" s="36"/>
      <c r="I70" s="108"/>
      <c r="J70" s="36"/>
      <c r="K70" s="36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35"/>
      <c r="C71" s="36"/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02" t="str">
        <f>E7</f>
        <v>Montážní kanály v areálech DPO III - Areál autobusy Hranečník - Hala II</v>
      </c>
      <c r="F73" s="303"/>
      <c r="G73" s="303"/>
      <c r="H73" s="303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89</v>
      </c>
      <c r="D74" s="36"/>
      <c r="E74" s="36"/>
      <c r="F74" s="36"/>
      <c r="G74" s="36"/>
      <c r="H74" s="36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74" t="str">
        <f>E9</f>
        <v>03 - SO 30 Ocelové konstrukce</v>
      </c>
      <c r="F75" s="304"/>
      <c r="G75" s="304"/>
      <c r="H75" s="304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 xml:space="preserve"> </v>
      </c>
      <c r="G77" s="36"/>
      <c r="H77" s="36"/>
      <c r="I77" s="111" t="s">
        <v>23</v>
      </c>
      <c r="J77" s="59" t="str">
        <f>IF(J12="","",J12)</f>
        <v>15. 4. 2020</v>
      </c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108"/>
      <c r="J78" s="36"/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15" customHeight="1">
      <c r="A79" s="34"/>
      <c r="B79" s="35"/>
      <c r="C79" s="29" t="s">
        <v>25</v>
      </c>
      <c r="D79" s="36"/>
      <c r="E79" s="36"/>
      <c r="F79" s="27" t="str">
        <f>E15</f>
        <v>Dopravní podnik Ostrava a.s.</v>
      </c>
      <c r="G79" s="36"/>
      <c r="H79" s="36"/>
      <c r="I79" s="111" t="s">
        <v>31</v>
      </c>
      <c r="J79" s="32" t="str">
        <f>E21</f>
        <v>Projekt HTL s.r.o.</v>
      </c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15" customHeight="1">
      <c r="A80" s="34"/>
      <c r="B80" s="35"/>
      <c r="C80" s="29" t="s">
        <v>29</v>
      </c>
      <c r="D80" s="36"/>
      <c r="E80" s="36"/>
      <c r="F80" s="27" t="str">
        <f>IF(E18="","",E18)</f>
        <v>Vyplň údaj</v>
      </c>
      <c r="G80" s="36"/>
      <c r="H80" s="36"/>
      <c r="I80" s="111" t="s">
        <v>34</v>
      </c>
      <c r="J80" s="32" t="str">
        <f>E24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59"/>
      <c r="B82" s="160"/>
      <c r="C82" s="161" t="s">
        <v>116</v>
      </c>
      <c r="D82" s="162" t="s">
        <v>56</v>
      </c>
      <c r="E82" s="162" t="s">
        <v>52</v>
      </c>
      <c r="F82" s="162" t="s">
        <v>53</v>
      </c>
      <c r="G82" s="162" t="s">
        <v>117</v>
      </c>
      <c r="H82" s="162" t="s">
        <v>118</v>
      </c>
      <c r="I82" s="163" t="s">
        <v>119</v>
      </c>
      <c r="J82" s="162" t="s">
        <v>93</v>
      </c>
      <c r="K82" s="164" t="s">
        <v>120</v>
      </c>
      <c r="L82" s="165"/>
      <c r="M82" s="68" t="s">
        <v>19</v>
      </c>
      <c r="N82" s="69" t="s">
        <v>41</v>
      </c>
      <c r="O82" s="69" t="s">
        <v>121</v>
      </c>
      <c r="P82" s="69" t="s">
        <v>122</v>
      </c>
      <c r="Q82" s="69" t="s">
        <v>123</v>
      </c>
      <c r="R82" s="69" t="s">
        <v>124</v>
      </c>
      <c r="S82" s="69" t="s">
        <v>125</v>
      </c>
      <c r="T82" s="70" t="s">
        <v>126</v>
      </c>
      <c r="U82" s="159"/>
      <c r="V82" s="159"/>
      <c r="W82" s="159"/>
      <c r="X82" s="159"/>
      <c r="Y82" s="159"/>
      <c r="Z82" s="159"/>
      <c r="AA82" s="159"/>
      <c r="AB82" s="159"/>
      <c r="AC82" s="159"/>
      <c r="AD82" s="159"/>
      <c r="AE82" s="159"/>
    </row>
    <row r="83" spans="1:65" s="2" customFormat="1" ht="22.8" customHeight="1">
      <c r="A83" s="34"/>
      <c r="B83" s="35"/>
      <c r="C83" s="75" t="s">
        <v>127</v>
      </c>
      <c r="D83" s="36"/>
      <c r="E83" s="36"/>
      <c r="F83" s="36"/>
      <c r="G83" s="36"/>
      <c r="H83" s="36"/>
      <c r="I83" s="108"/>
      <c r="J83" s="166">
        <f>BK83</f>
        <v>0</v>
      </c>
      <c r="K83" s="36"/>
      <c r="L83" s="39"/>
      <c r="M83" s="71"/>
      <c r="N83" s="167"/>
      <c r="O83" s="72"/>
      <c r="P83" s="168">
        <f>P84+P87</f>
        <v>0</v>
      </c>
      <c r="Q83" s="72"/>
      <c r="R83" s="168">
        <f>R84+R87</f>
        <v>0</v>
      </c>
      <c r="S83" s="72"/>
      <c r="T83" s="169">
        <f>T84+T87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70</v>
      </c>
      <c r="AU83" s="17" t="s">
        <v>94</v>
      </c>
      <c r="BK83" s="170">
        <f>BK84+BK87</f>
        <v>0</v>
      </c>
    </row>
    <row r="84" spans="1:65" s="12" customFormat="1" ht="25.95" customHeight="1">
      <c r="B84" s="171"/>
      <c r="C84" s="172"/>
      <c r="D84" s="173" t="s">
        <v>70</v>
      </c>
      <c r="E84" s="174" t="s">
        <v>368</v>
      </c>
      <c r="F84" s="174" t="s">
        <v>369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</f>
        <v>0</v>
      </c>
      <c r="Q84" s="179"/>
      <c r="R84" s="180">
        <f>R85</f>
        <v>0</v>
      </c>
      <c r="S84" s="179"/>
      <c r="T84" s="181">
        <f>T85</f>
        <v>0</v>
      </c>
      <c r="AR84" s="182" t="s">
        <v>81</v>
      </c>
      <c r="AT84" s="183" t="s">
        <v>70</v>
      </c>
      <c r="AU84" s="183" t="s">
        <v>71</v>
      </c>
      <c r="AY84" s="182" t="s">
        <v>130</v>
      </c>
      <c r="BK84" s="184">
        <f>BK85</f>
        <v>0</v>
      </c>
    </row>
    <row r="85" spans="1:65" s="12" customFormat="1" ht="22.8" customHeight="1">
      <c r="B85" s="171"/>
      <c r="C85" s="172"/>
      <c r="D85" s="173" t="s">
        <v>70</v>
      </c>
      <c r="E85" s="185" t="s">
        <v>566</v>
      </c>
      <c r="F85" s="185" t="s">
        <v>567</v>
      </c>
      <c r="G85" s="172"/>
      <c r="H85" s="172"/>
      <c r="I85" s="175"/>
      <c r="J85" s="186">
        <f>BK85</f>
        <v>0</v>
      </c>
      <c r="K85" s="172"/>
      <c r="L85" s="177"/>
      <c r="M85" s="178"/>
      <c r="N85" s="179"/>
      <c r="O85" s="179"/>
      <c r="P85" s="180">
        <f>P86</f>
        <v>0</v>
      </c>
      <c r="Q85" s="179"/>
      <c r="R85" s="180">
        <f>R86</f>
        <v>0</v>
      </c>
      <c r="S85" s="179"/>
      <c r="T85" s="181">
        <f>T86</f>
        <v>0</v>
      </c>
      <c r="AR85" s="182" t="s">
        <v>81</v>
      </c>
      <c r="AT85" s="183" t="s">
        <v>70</v>
      </c>
      <c r="AU85" s="183" t="s">
        <v>79</v>
      </c>
      <c r="AY85" s="182" t="s">
        <v>130</v>
      </c>
      <c r="BK85" s="184">
        <f>BK86</f>
        <v>0</v>
      </c>
    </row>
    <row r="86" spans="1:65" s="2" customFormat="1" ht="16.5" customHeight="1">
      <c r="A86" s="34"/>
      <c r="B86" s="35"/>
      <c r="C86" s="187" t="s">
        <v>79</v>
      </c>
      <c r="D86" s="187" t="s">
        <v>132</v>
      </c>
      <c r="E86" s="188" t="s">
        <v>568</v>
      </c>
      <c r="F86" s="189" t="s">
        <v>569</v>
      </c>
      <c r="G86" s="190" t="s">
        <v>145</v>
      </c>
      <c r="H86" s="191">
        <v>118</v>
      </c>
      <c r="I86" s="192"/>
      <c r="J86" s="193">
        <f>ROUND(I86*H86,2)</f>
        <v>0</v>
      </c>
      <c r="K86" s="189" t="s">
        <v>19</v>
      </c>
      <c r="L86" s="39"/>
      <c r="M86" s="194" t="s">
        <v>19</v>
      </c>
      <c r="N86" s="195" t="s">
        <v>42</v>
      </c>
      <c r="O86" s="64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8" t="s">
        <v>175</v>
      </c>
      <c r="AT86" s="198" t="s">
        <v>132</v>
      </c>
      <c r="AU86" s="198" t="s">
        <v>81</v>
      </c>
      <c r="AY86" s="17" t="s">
        <v>130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7" t="s">
        <v>79</v>
      </c>
      <c r="BK86" s="199">
        <f>ROUND(I86*H86,2)</f>
        <v>0</v>
      </c>
      <c r="BL86" s="17" t="s">
        <v>175</v>
      </c>
      <c r="BM86" s="198" t="s">
        <v>570</v>
      </c>
    </row>
    <row r="87" spans="1:65" s="12" customFormat="1" ht="25.95" customHeight="1">
      <c r="B87" s="171"/>
      <c r="C87" s="172"/>
      <c r="D87" s="173" t="s">
        <v>70</v>
      </c>
      <c r="E87" s="174" t="s">
        <v>425</v>
      </c>
      <c r="F87" s="174" t="s">
        <v>426</v>
      </c>
      <c r="G87" s="172"/>
      <c r="H87" s="172"/>
      <c r="I87" s="175"/>
      <c r="J87" s="176">
        <f>BK87</f>
        <v>0</v>
      </c>
      <c r="K87" s="172"/>
      <c r="L87" s="177"/>
      <c r="M87" s="178"/>
      <c r="N87" s="179"/>
      <c r="O87" s="179"/>
      <c r="P87" s="180">
        <f>P88</f>
        <v>0</v>
      </c>
      <c r="Q87" s="179"/>
      <c r="R87" s="180">
        <f>R88</f>
        <v>0</v>
      </c>
      <c r="S87" s="179"/>
      <c r="T87" s="181">
        <f>T88</f>
        <v>0</v>
      </c>
      <c r="AR87" s="182" t="s">
        <v>147</v>
      </c>
      <c r="AT87" s="183" t="s">
        <v>70</v>
      </c>
      <c r="AU87" s="183" t="s">
        <v>71</v>
      </c>
      <c r="AY87" s="182" t="s">
        <v>130</v>
      </c>
      <c r="BK87" s="184">
        <f>BK88</f>
        <v>0</v>
      </c>
    </row>
    <row r="88" spans="1:65" s="12" customFormat="1" ht="22.8" customHeight="1">
      <c r="B88" s="171"/>
      <c r="C88" s="172"/>
      <c r="D88" s="173" t="s">
        <v>70</v>
      </c>
      <c r="E88" s="185" t="s">
        <v>571</v>
      </c>
      <c r="F88" s="185" t="s">
        <v>572</v>
      </c>
      <c r="G88" s="172"/>
      <c r="H88" s="172"/>
      <c r="I88" s="175"/>
      <c r="J88" s="186">
        <f>BK88</f>
        <v>0</v>
      </c>
      <c r="K88" s="172"/>
      <c r="L88" s="177"/>
      <c r="M88" s="178"/>
      <c r="N88" s="179"/>
      <c r="O88" s="179"/>
      <c r="P88" s="180">
        <f>SUM(P89:P91)</f>
        <v>0</v>
      </c>
      <c r="Q88" s="179"/>
      <c r="R88" s="180">
        <f>SUM(R89:R91)</f>
        <v>0</v>
      </c>
      <c r="S88" s="179"/>
      <c r="T88" s="181">
        <f>SUM(T89:T91)</f>
        <v>0</v>
      </c>
      <c r="AR88" s="182" t="s">
        <v>147</v>
      </c>
      <c r="AT88" s="183" t="s">
        <v>70</v>
      </c>
      <c r="AU88" s="183" t="s">
        <v>79</v>
      </c>
      <c r="AY88" s="182" t="s">
        <v>130</v>
      </c>
      <c r="BK88" s="184">
        <f>SUM(BK89:BK91)</f>
        <v>0</v>
      </c>
    </row>
    <row r="89" spans="1:65" s="2" customFormat="1" ht="16.5" customHeight="1">
      <c r="A89" s="34"/>
      <c r="B89" s="35"/>
      <c r="C89" s="237" t="s">
        <v>81</v>
      </c>
      <c r="D89" s="237" t="s">
        <v>425</v>
      </c>
      <c r="E89" s="238" t="s">
        <v>573</v>
      </c>
      <c r="F89" s="239" t="s">
        <v>574</v>
      </c>
      <c r="G89" s="240" t="s">
        <v>406</v>
      </c>
      <c r="H89" s="241">
        <v>4300</v>
      </c>
      <c r="I89" s="242"/>
      <c r="J89" s="243">
        <f>ROUND(I89*H89,2)</f>
        <v>0</v>
      </c>
      <c r="K89" s="239" t="s">
        <v>19</v>
      </c>
      <c r="L89" s="244"/>
      <c r="M89" s="245" t="s">
        <v>19</v>
      </c>
      <c r="N89" s="246" t="s">
        <v>42</v>
      </c>
      <c r="O89" s="64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8" t="s">
        <v>575</v>
      </c>
      <c r="AT89" s="198" t="s">
        <v>425</v>
      </c>
      <c r="AU89" s="198" t="s">
        <v>81</v>
      </c>
      <c r="AY89" s="17" t="s">
        <v>130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7" t="s">
        <v>79</v>
      </c>
      <c r="BK89" s="199">
        <f>ROUND(I89*H89,2)</f>
        <v>0</v>
      </c>
      <c r="BL89" s="17" t="s">
        <v>305</v>
      </c>
      <c r="BM89" s="198" t="s">
        <v>576</v>
      </c>
    </row>
    <row r="90" spans="1:65" s="2" customFormat="1" ht="16.5" customHeight="1">
      <c r="A90" s="34"/>
      <c r="B90" s="35"/>
      <c r="C90" s="237" t="s">
        <v>147</v>
      </c>
      <c r="D90" s="237" t="s">
        <v>425</v>
      </c>
      <c r="E90" s="238" t="s">
        <v>577</v>
      </c>
      <c r="F90" s="239" t="s">
        <v>578</v>
      </c>
      <c r="G90" s="240" t="s">
        <v>579</v>
      </c>
      <c r="H90" s="241">
        <v>1</v>
      </c>
      <c r="I90" s="242"/>
      <c r="J90" s="243">
        <f>ROUND(I90*H90,2)</f>
        <v>0</v>
      </c>
      <c r="K90" s="239" t="s">
        <v>19</v>
      </c>
      <c r="L90" s="244"/>
      <c r="M90" s="245" t="s">
        <v>19</v>
      </c>
      <c r="N90" s="246" t="s">
        <v>42</v>
      </c>
      <c r="O90" s="6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575</v>
      </c>
      <c r="AT90" s="198" t="s">
        <v>425</v>
      </c>
      <c r="AU90" s="198" t="s">
        <v>81</v>
      </c>
      <c r="AY90" s="17" t="s">
        <v>130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79</v>
      </c>
      <c r="BK90" s="199">
        <f>ROUND(I90*H90,2)</f>
        <v>0</v>
      </c>
      <c r="BL90" s="17" t="s">
        <v>305</v>
      </c>
      <c r="BM90" s="198" t="s">
        <v>580</v>
      </c>
    </row>
    <row r="91" spans="1:65" s="2" customFormat="1" ht="16.5" customHeight="1">
      <c r="A91" s="34"/>
      <c r="B91" s="35"/>
      <c r="C91" s="187" t="s">
        <v>136</v>
      </c>
      <c r="D91" s="187" t="s">
        <v>132</v>
      </c>
      <c r="E91" s="188" t="s">
        <v>581</v>
      </c>
      <c r="F91" s="189" t="s">
        <v>582</v>
      </c>
      <c r="G91" s="190" t="s">
        <v>406</v>
      </c>
      <c r="H91" s="191">
        <v>4300</v>
      </c>
      <c r="I91" s="192"/>
      <c r="J91" s="193">
        <f>ROUND(I91*H91,2)</f>
        <v>0</v>
      </c>
      <c r="K91" s="189" t="s">
        <v>19</v>
      </c>
      <c r="L91" s="39"/>
      <c r="M91" s="250" t="s">
        <v>19</v>
      </c>
      <c r="N91" s="251" t="s">
        <v>42</v>
      </c>
      <c r="O91" s="252"/>
      <c r="P91" s="253">
        <f>O91*H91</f>
        <v>0</v>
      </c>
      <c r="Q91" s="253">
        <v>0</v>
      </c>
      <c r="R91" s="253">
        <f>Q91*H91</f>
        <v>0</v>
      </c>
      <c r="S91" s="253">
        <v>0</v>
      </c>
      <c r="T91" s="254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8" t="s">
        <v>305</v>
      </c>
      <c r="AT91" s="198" t="s">
        <v>132</v>
      </c>
      <c r="AU91" s="198" t="s">
        <v>81</v>
      </c>
      <c r="AY91" s="17" t="s">
        <v>130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79</v>
      </c>
      <c r="BK91" s="199">
        <f>ROUND(I91*H91,2)</f>
        <v>0</v>
      </c>
      <c r="BL91" s="17" t="s">
        <v>305</v>
      </c>
      <c r="BM91" s="198" t="s">
        <v>583</v>
      </c>
    </row>
    <row r="92" spans="1:65" s="2" customFormat="1" ht="6.9" customHeight="1">
      <c r="A92" s="34"/>
      <c r="B92" s="47"/>
      <c r="C92" s="48"/>
      <c r="D92" s="48"/>
      <c r="E92" s="48"/>
      <c r="F92" s="48"/>
      <c r="G92" s="48"/>
      <c r="H92" s="48"/>
      <c r="I92" s="136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iXJhV4CWpJ8jkxM/x0J+xq5VahkuXhnEIlAfll1HvUUmoXeivh8WW6SgPTH05dhOTsTr8hlLOAlHfsnifAQp0Q==" saltValue="4grUj6JYuaRDT/O7nJMx3BXvmgTDC+FVShR6F4wvYNA6muliCpeQIHPD0Gg/g1d+7jV8sTvjqW5uynI3TGp0Cw==" spinCount="100000" sheet="1" objects="1" scenarios="1" formatColumns="0" formatRows="0" autoFilter="0"/>
  <autoFilter ref="C82:K91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SO 10 Stavebně konst...</vt:lpstr>
      <vt:lpstr>02 - SO 20 Elektroinstalace</vt:lpstr>
      <vt:lpstr>03 - SO 30 Ocelové konstr...</vt:lpstr>
      <vt:lpstr>'01 - SO 10 Stavebně konst...'!Názvy_tisku</vt:lpstr>
      <vt:lpstr>'02 - SO 20 Elektroinstalace'!Názvy_tisku</vt:lpstr>
      <vt:lpstr>'03 - SO 30 Ocelové konstr...'!Názvy_tisku</vt:lpstr>
      <vt:lpstr>'Rekapitulace stavby'!Názvy_tisku</vt:lpstr>
      <vt:lpstr>'01 - SO 10 Stavebně konst...'!Oblast_tisku</vt:lpstr>
      <vt:lpstr>'02 - SO 20 Elektroinstalace'!Oblast_tisku</vt:lpstr>
      <vt:lpstr>'03 - SO 30 Ocelové konstr...'!Oblast_tisku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Menšík</dc:creator>
  <cp:lastModifiedBy>Jiří Menšík</cp:lastModifiedBy>
  <cp:lastPrinted>2020-04-15T22:16:39Z</cp:lastPrinted>
  <dcterms:created xsi:type="dcterms:W3CDTF">2020-04-15T22:00:22Z</dcterms:created>
  <dcterms:modified xsi:type="dcterms:W3CDTF">2020-04-15T22:17:36Z</dcterms:modified>
</cp:coreProperties>
</file>